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original_data\"/>
    </mc:Choice>
  </mc:AlternateContent>
  <bookViews>
    <workbookView xWindow="0" yWindow="0" windowWidth="19200" windowHeight="7050" tabRatio="931" activeTab="10"/>
  </bookViews>
  <sheets>
    <sheet name="Personkm_road_train" sheetId="1" r:id="rId1"/>
    <sheet name="BevölkerungProg" sheetId="19" r:id="rId2"/>
    <sheet name="Results_2050" sheetId="20" r:id="rId3"/>
    <sheet name="Results_2030" sheetId="21" r:id="rId4"/>
    <sheet name="Ergebnisse_Präsentation" sheetId="23" r:id="rId5"/>
    <sheet name="ModalSplit_car" sheetId="15" r:id="rId6"/>
    <sheet name="ModalSplit_rail" sheetId="11" r:id="rId7"/>
    <sheet name="ModalSplit_bus" sheetId="16" r:id="rId8"/>
    <sheet name="Flight" sheetId="18" r:id="rId9"/>
    <sheet name="Ship" sheetId="22" r:id="rId10"/>
    <sheet name="EnergyperModal" sheetId="14" r:id="rId11"/>
    <sheet name="literatur" sheetId="4" r:id="rId12"/>
    <sheet name="Validierung" sheetId="9" r:id="rId13"/>
  </sheets>
  <externalReferences>
    <externalReference r:id="rId14"/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8" l="1"/>
  <c r="C10" i="20"/>
  <c r="T3" i="20"/>
  <c r="D10" i="20" s="1"/>
  <c r="D11" i="20"/>
  <c r="D10" i="18" l="1"/>
  <c r="D10" i="1"/>
  <c r="C11" i="20" l="1"/>
  <c r="C12" i="20" l="1"/>
  <c r="D4" i="18"/>
  <c r="D44" i="18" s="1"/>
  <c r="D40" i="18"/>
  <c r="F40" i="20" s="1"/>
  <c r="D39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3" i="18"/>
  <c r="D11" i="18"/>
  <c r="D14" i="18"/>
  <c r="D43" i="18" l="1"/>
  <c r="F43" i="20" s="1"/>
  <c r="D42" i="18"/>
  <c r="F42" i="20" s="1"/>
  <c r="D12" i="18"/>
  <c r="F12" i="20" s="1"/>
  <c r="D38" i="18"/>
  <c r="D45" i="18"/>
  <c r="F45" i="20" s="1"/>
  <c r="D41" i="18"/>
  <c r="F41" i="20" s="1"/>
  <c r="F10" i="20"/>
  <c r="E11" i="20"/>
  <c r="F11" i="20"/>
  <c r="D12" i="20"/>
  <c r="E12" i="20"/>
  <c r="F13" i="20"/>
  <c r="F15" i="20"/>
  <c r="C16" i="20"/>
  <c r="D16" i="20"/>
  <c r="E16" i="20"/>
  <c r="F16" i="20"/>
  <c r="F17" i="20"/>
  <c r="F18" i="20"/>
  <c r="F19" i="20"/>
  <c r="C20" i="20"/>
  <c r="D20" i="20"/>
  <c r="E20" i="20"/>
  <c r="F20" i="20"/>
  <c r="F21" i="20"/>
  <c r="C22" i="20"/>
  <c r="D22" i="20"/>
  <c r="E22" i="20"/>
  <c r="F22" i="20"/>
  <c r="C23" i="20"/>
  <c r="D23" i="20"/>
  <c r="E23" i="20"/>
  <c r="F23" i="20"/>
  <c r="C24" i="20"/>
  <c r="D24" i="20"/>
  <c r="E24" i="20"/>
  <c r="F24" i="20"/>
  <c r="C25" i="20"/>
  <c r="D25" i="20"/>
  <c r="E25" i="20"/>
  <c r="F25" i="20"/>
  <c r="F26" i="20"/>
  <c r="C27" i="20"/>
  <c r="D27" i="20"/>
  <c r="E27" i="20"/>
  <c r="F27" i="20"/>
  <c r="F28" i="20"/>
  <c r="F29" i="20"/>
  <c r="F30" i="20"/>
  <c r="F31" i="20"/>
  <c r="C32" i="20"/>
  <c r="D32" i="20"/>
  <c r="E32" i="20"/>
  <c r="F32" i="20"/>
  <c r="F33" i="20"/>
  <c r="F34" i="20"/>
  <c r="F35" i="20"/>
  <c r="F36" i="20"/>
  <c r="F37" i="20"/>
  <c r="F38" i="20"/>
  <c r="F39" i="20"/>
  <c r="C41" i="20"/>
  <c r="D41" i="20"/>
  <c r="E41" i="20"/>
  <c r="C42" i="20"/>
  <c r="D42" i="20"/>
  <c r="E42" i="20"/>
  <c r="C43" i="20"/>
  <c r="D43" i="20"/>
  <c r="E43" i="20"/>
  <c r="C44" i="20"/>
  <c r="D44" i="20"/>
  <c r="E44" i="20"/>
  <c r="F44" i="20"/>
  <c r="C45" i="20"/>
  <c r="D45" i="20"/>
  <c r="E45" i="20"/>
  <c r="D40" i="1"/>
  <c r="C40" i="20" s="1"/>
  <c r="D39" i="1"/>
  <c r="C39" i="20" s="1"/>
  <c r="D37" i="1"/>
  <c r="C37" i="20" s="1"/>
  <c r="D36" i="1"/>
  <c r="C36" i="20" s="1"/>
  <c r="D34" i="1"/>
  <c r="C34" i="20" s="1"/>
  <c r="D33" i="1"/>
  <c r="C33" i="20" s="1"/>
  <c r="D31" i="1"/>
  <c r="C31" i="20" s="1"/>
  <c r="D30" i="1"/>
  <c r="E30" i="20" s="1"/>
  <c r="D29" i="1"/>
  <c r="C29" i="20" s="1"/>
  <c r="D28" i="1"/>
  <c r="C28" i="20" s="1"/>
  <c r="D26" i="1"/>
  <c r="C26" i="20" s="1"/>
  <c r="D18" i="1"/>
  <c r="C18" i="20" s="1"/>
  <c r="D17" i="1"/>
  <c r="C17" i="20" s="1"/>
  <c r="D19" i="1"/>
  <c r="C19" i="20" s="1"/>
  <c r="D35" i="1"/>
  <c r="C35" i="20" s="1"/>
  <c r="D15" i="1"/>
  <c r="C15" i="20" s="1"/>
  <c r="D38" i="1"/>
  <c r="C38" i="20" s="1"/>
  <c r="D21" i="1"/>
  <c r="C21" i="20" s="1"/>
  <c r="D13" i="1"/>
  <c r="C13" i="20" s="1"/>
  <c r="D14" i="1"/>
  <c r="D14" i="20" s="1"/>
  <c r="F14" i="20"/>
  <c r="E29" i="20" l="1"/>
  <c r="D38" i="20"/>
  <c r="E36" i="20"/>
  <c r="E26" i="20"/>
  <c r="E40" i="20"/>
  <c r="E28" i="20"/>
  <c r="E18" i="20"/>
  <c r="D40" i="20"/>
  <c r="D28" i="20"/>
  <c r="E21" i="20"/>
  <c r="E13" i="20"/>
  <c r="E17" i="20"/>
  <c r="E39" i="20"/>
  <c r="E34" i="20"/>
  <c r="E38" i="20"/>
  <c r="D34" i="20"/>
  <c r="G34" i="20" s="1"/>
  <c r="G27" i="20"/>
  <c r="G25" i="20"/>
  <c r="D36" i="20"/>
  <c r="G36" i="20" s="1"/>
  <c r="D30" i="20"/>
  <c r="D26" i="20"/>
  <c r="D18" i="20"/>
  <c r="D13" i="20"/>
  <c r="E10" i="20"/>
  <c r="G10" i="20" s="1"/>
  <c r="C30" i="20"/>
  <c r="E37" i="20"/>
  <c r="E35" i="20"/>
  <c r="E33" i="20"/>
  <c r="E31" i="20"/>
  <c r="E19" i="20"/>
  <c r="E15" i="20"/>
  <c r="D39" i="20"/>
  <c r="G39" i="20" s="1"/>
  <c r="D37" i="20"/>
  <c r="D35" i="20"/>
  <c r="D33" i="20"/>
  <c r="D31" i="20"/>
  <c r="D29" i="20"/>
  <c r="D21" i="20"/>
  <c r="D19" i="20"/>
  <c r="G19" i="20" s="1"/>
  <c r="D17" i="20"/>
  <c r="G17" i="20" s="1"/>
  <c r="D15" i="20"/>
  <c r="G16" i="20"/>
  <c r="G42" i="20"/>
  <c r="G43" i="20"/>
  <c r="G41" i="20"/>
  <c r="G44" i="20"/>
  <c r="G38" i="20"/>
  <c r="G24" i="20"/>
  <c r="G22" i="20"/>
  <c r="G12" i="20"/>
  <c r="G11" i="20"/>
  <c r="G32" i="20"/>
  <c r="G23" i="20"/>
  <c r="G20" i="20"/>
  <c r="G18" i="20"/>
  <c r="G45" i="20"/>
  <c r="G40" i="20" l="1"/>
  <c r="G28" i="20"/>
  <c r="G29" i="20"/>
  <c r="G26" i="20"/>
  <c r="G30" i="20"/>
  <c r="G13" i="20"/>
  <c r="G15" i="20"/>
  <c r="G21" i="20"/>
  <c r="G37" i="20"/>
  <c r="G31" i="20"/>
  <c r="G33" i="20"/>
  <c r="G35" i="20"/>
  <c r="N8" i="18"/>
  <c r="A35" i="9" l="1"/>
  <c r="K3" i="21" l="1"/>
  <c r="E14" i="21" s="1"/>
  <c r="E14" i="20"/>
  <c r="C14" i="20"/>
  <c r="G14" i="20" l="1"/>
  <c r="D14" i="21"/>
  <c r="C14" i="21"/>
  <c r="F14" i="21" l="1"/>
</calcChain>
</file>

<file path=xl/sharedStrings.xml><?xml version="1.0" encoding="utf-8"?>
<sst xmlns="http://schemas.openxmlformats.org/spreadsheetml/2006/main" count="973" uniqueCount="124">
  <si>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</si>
  <si>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</si>
  <si>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</si>
  <si>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</si>
  <si>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</si>
  <si>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</si>
  <si>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</si>
  <si>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Belgien</t>
  </si>
  <si>
    <t>Bulgarien</t>
  </si>
  <si>
    <t>Tschechien</t>
  </si>
  <si>
    <t>Dänemark</t>
  </si>
  <si>
    <t>Deutschland (bis 1990 früheres Gebiet der BRD)</t>
  </si>
  <si>
    <t>Estland</t>
  </si>
  <si>
    <t>Irland</t>
  </si>
  <si>
    <t>Griechenland</t>
  </si>
  <si>
    <t>Spanien</t>
  </si>
  <si>
    <t>Frankreich</t>
  </si>
  <si>
    <t>Kroatien</t>
  </si>
  <si>
    <t>Italien</t>
  </si>
  <si>
    <t>Zypern</t>
  </si>
  <si>
    <t>Lettland</t>
  </si>
  <si>
    <t>Litauen</t>
  </si>
  <si>
    <t>Luxemburg</t>
  </si>
  <si>
    <t>Ungarn</t>
  </si>
  <si>
    <t>Malta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</si>
  <si>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</si>
  <si>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</si>
  <si>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</si>
  <si>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</si>
  <si>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</si>
  <si>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</si>
  <si>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</si>
  <si>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</si>
  <si>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</si>
  <si>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</si>
  <si>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Island</t>
  </si>
  <si>
    <t>Norwegen</t>
  </si>
  <si>
    <t>Schweiz</t>
  </si>
  <si>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</si>
  <si>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</si>
  <si>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</si>
  <si>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</si>
  <si>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</si>
  <si>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</si>
  <si>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</si>
  <si>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</si>
  <si>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</si>
  <si>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</si>
  <si>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</si>
  <si>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</si>
  <si>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</si>
  <si>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</si>
  <si>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</si>
  <si>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</si>
  <si>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</si>
  <si>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</si>
  <si>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Netherlands</t>
  </si>
  <si>
    <t>Austria</t>
  </si>
  <si>
    <t>Poland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</si>
  <si>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</si>
  <si>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</si>
  <si>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</si>
  <si>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</si>
  <si>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</si>
  <si>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</si>
  <si>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</si>
  <si>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</si>
  <si>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</si>
  <si>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</si>
  <si>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Nordmazedonien</t>
  </si>
  <si>
    <t>Serbien</t>
  </si>
  <si>
    <t>Serbia</t>
  </si>
  <si>
    <t>North Macedonia</t>
  </si>
  <si>
    <t>unit: m^2/H</t>
  </si>
  <si>
    <t>country_en</t>
  </si>
  <si>
    <t>country_de</t>
  </si>
  <si>
    <t>Quelle</t>
  </si>
  <si>
    <t>Albania</t>
  </si>
  <si>
    <t>Bosnia and Herzegovina</t>
  </si>
  <si>
    <t>Albanien</t>
  </si>
  <si>
    <t>Bosnien und Herzegowina</t>
  </si>
  <si>
    <t>https://www.adac.de/_mmm/pdf/statistik_zahlen_fakten_wissen_1016_208844.pdf</t>
  </si>
  <si>
    <t>*EU</t>
  </si>
  <si>
    <t>car</t>
  </si>
  <si>
    <t>rail</t>
  </si>
  <si>
    <t>bus</t>
  </si>
  <si>
    <t>Mrd. Personenkilometer</t>
  </si>
  <si>
    <t>file:///C:/Users/ge79xox/Downloads/16_energieverbrauch_verkehrstraeger.pdf</t>
  </si>
  <si>
    <t>Energieverbrauch verschiedener Verkehrsträger</t>
  </si>
  <si>
    <t>kWh/Pers.kilometer</t>
  </si>
  <si>
    <t>energy consumption 2050</t>
  </si>
  <si>
    <t>PJ</t>
  </si>
  <si>
    <t>Geamt</t>
  </si>
  <si>
    <t>H2</t>
  </si>
  <si>
    <t>elec</t>
  </si>
  <si>
    <t>Redultion bis 2030 um 15 bis 20%</t>
  </si>
  <si>
    <t>https://www.ifeu.de/wp-content/uploads/Endbericht_TREMOD_2016_160701.pdf</t>
  </si>
  <si>
    <t>Personenkilometer</t>
  </si>
  <si>
    <t>Deutschland</t>
  </si>
  <si>
    <t>https://bikephreak.files.wordpress.com/2015/10/uba_studie_2012_umweltverkehr_4364.pdf</t>
  </si>
  <si>
    <t>S-22</t>
  </si>
  <si>
    <t>Deutschland Personenkilometer</t>
  </si>
  <si>
    <t>https://de.statista.com/statistik/daten/studie/168397/umfrage/modal-split-im-personenverkehr-in-deutschland/#:~:text=Modal%20Split%20im%20Personenverkehr%20in%20Deutschland%20bis%202023&amp;text=Der%20private%20Pkw%20bleibt%20das,im%20Personenverkehr%20in%20Deutschland%20aus.</t>
  </si>
  <si>
    <t>Modal split mit prognose deutschland</t>
  </si>
  <si>
    <t>Reduktion</t>
  </si>
  <si>
    <t>flight</t>
  </si>
  <si>
    <t>Energy use</t>
  </si>
  <si>
    <t>3.58 L Kerosin/100 Personenkilometer</t>
  </si>
  <si>
    <t>34.1 MJ/L</t>
  </si>
  <si>
    <t>Umrechenfaktor</t>
  </si>
  <si>
    <t>PJ/Personenkilometer</t>
  </si>
  <si>
    <t>kWh/Peronenkimoeter</t>
  </si>
  <si>
    <t>vergleich Gesamtwert 2705</t>
  </si>
  <si>
    <t>https://www.oecd-ilibrary.org/docserver/factbook-2015-47-de.pdf?expires=1605518073&amp;id=id&amp;accname=guest&amp;checksum=466EA2296E01339626C583C418D7F645</t>
  </si>
  <si>
    <t>teilen durch aktuelle Bevölkerungsanzhal</t>
  </si>
  <si>
    <t>nur nationale Flüge berücksichtigt in Anlehnung an OTH</t>
  </si>
  <si>
    <t>https://ec.europa.eu/eurostat/web/transport/data/database</t>
  </si>
  <si>
    <t>EU durchschnittswert</t>
  </si>
  <si>
    <t>182,1</t>
  </si>
  <si>
    <t>182,2</t>
  </si>
  <si>
    <t>182,3</t>
  </si>
  <si>
    <t>182,4</t>
  </si>
  <si>
    <t>182,5</t>
  </si>
  <si>
    <t>https://www.unendlich-viel-energie.de/media/file/320.71_Renews_Spezial_Energiewende_im_Verkehr_online_apr14.pdf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</si>
</sst>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NumberFormat="1" applyFont="1" applyFill="1" applyBorder="1" applyAlignment="1"/>
    <xf numFmtId="0" fontId="2" fillId="0" borderId="0" xfId="0" applyFont="1"/>
    <xf numFmtId="0" fontId="3" fillId="2" borderId="1" xfId="0" applyNumberFormat="1" applyFont="1" applyFill="1" applyBorder="1" applyAlignment="1"/>
    <xf numFmtId="0" fontId="0" fillId="0" borderId="0" xfId="0" applyNumberFormat="1"/>
    <xf numFmtId="0" fontId="3" fillId="2" borderId="4" xfId="0" applyNumberFormat="1" applyFont="1" applyFill="1" applyBorder="1" applyAlignment="1"/>
    <xf numFmtId="0" fontId="3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0" borderId="2" xfId="0" applyNumberFormat="1" applyFont="1" applyFill="1" applyBorder="1" applyAlignment="1"/>
    <xf numFmtId="164" fontId="1" fillId="0" borderId="2" xfId="0" applyNumberFormat="1" applyFont="1" applyFill="1" applyBorder="1" applyAlignment="1"/>
    <xf numFmtId="0" fontId="0" fillId="0" borderId="2" xfId="0" applyBorder="1"/>
    <xf numFmtId="0" fontId="0" fillId="0" borderId="0" xfId="0" applyAlignment="1">
      <alignment vertical="center" readingOrder="1"/>
    </xf>
    <xf numFmtId="0" fontId="5" fillId="0" borderId="0" xfId="0" applyFont="1"/>
    <xf numFmtId="0" fontId="3" fillId="2" borderId="5" xfId="0" applyNumberFormat="1" applyFont="1" applyFill="1" applyBorder="1" applyAlignment="1"/>
    <xf numFmtId="164" fontId="0" fillId="0" borderId="0" xfId="0" applyNumberFormat="1"/>
    <xf numFmtId="0" fontId="3" fillId="2" borderId="6" xfId="0" applyNumberFormat="1" applyFont="1" applyFill="1" applyBorder="1" applyAlignment="1"/>
    <xf numFmtId="0" fontId="6" fillId="0" borderId="0" xfId="0" applyNumberFormat="1" applyFont="1" applyFill="1" applyBorder="1" applyAlignment="1"/>
    <xf numFmtId="0" fontId="3" fillId="0" borderId="7" xfId="0" applyNumberFormat="1" applyFont="1" applyFill="1" applyBorder="1" applyAlignment="1"/>
    <xf numFmtId="0" fontId="7" fillId="0" borderId="0" xfId="1"/>
    <xf numFmtId="0" fontId="0" fillId="0" borderId="0" xfId="0" quotePrefix="1"/>
    <xf numFmtId="2" fontId="0" fillId="0" borderId="0" xfId="0" applyNumberFormat="1"/>
    <xf numFmtId="2" fontId="1" fillId="2" borderId="4" xfId="0" applyNumberFormat="1" applyFont="1" applyFill="1" applyBorder="1" applyAlignment="1"/>
    <xf numFmtId="2" fontId="1" fillId="0" borderId="2" xfId="0" applyNumberFormat="1" applyFont="1" applyFill="1" applyBorder="1" applyAlignment="1"/>
    <xf numFmtId="2" fontId="4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Ergebnisse_Präsentation!$C$1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Ergebnisse_Präsentation!$B$2:$B$19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Ergebnisse_Präsentation!$C$2:$C$19</c:f>
              <c:numCache>
                <c:formatCode>General</c:formatCode>
                <c:ptCount val="18"/>
                <c:pt idx="0">
                  <c:v>63.780804887757995</c:v>
                </c:pt>
                <c:pt idx="1">
                  <c:v>3.1486086920558716E-2</c:v>
                </c:pt>
                <c:pt idx="2">
                  <c:v>0.14406111035092267</c:v>
                </c:pt>
                <c:pt idx="3">
                  <c:v>13.262584915534504</c:v>
                </c:pt>
                <c:pt idx="4">
                  <c:v>68.53521090956859</c:v>
                </c:pt>
                <c:pt idx="5">
                  <c:v>35.515794323158218</c:v>
                </c:pt>
                <c:pt idx="6">
                  <c:v>5.086825154271633</c:v>
                </c:pt>
                <c:pt idx="7">
                  <c:v>11.066061483321876</c:v>
                </c:pt>
                <c:pt idx="8">
                  <c:v>1.1107757858202405</c:v>
                </c:pt>
                <c:pt idx="9">
                  <c:v>8.121285161113363</c:v>
                </c:pt>
                <c:pt idx="10">
                  <c:v>2.276775031142408</c:v>
                </c:pt>
                <c:pt idx="11">
                  <c:v>0.47309402908704534</c:v>
                </c:pt>
                <c:pt idx="12">
                  <c:v>1.5612678868331211</c:v>
                </c:pt>
                <c:pt idx="13">
                  <c:v>3.1206368878116542</c:v>
                </c:pt>
                <c:pt idx="14">
                  <c:v>11.172201042265717</c:v>
                </c:pt>
                <c:pt idx="15">
                  <c:v>50.290405778727759</c:v>
                </c:pt>
                <c:pt idx="16">
                  <c:v>3.3743641585293851</c:v>
                </c:pt>
                <c:pt idx="17">
                  <c:v>18.341654081526734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3-4EAF-AA95-A8ACB6FD0FF0}"/>
            </c:ext>
          </c:extLst>
        </c:ser>
        <c:ser>
          <c:idx val="1"/>
          <c:order val="1"/>
          <c:tx>
            <c:strRef>
              <c:f>Ergebnisse_Präsentation!$D$1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Ergebnisse_Präsentation!$B$2:$B$19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Ergebnisse_Präsentation!$D$2:$D$19</c:f>
              <c:numCache>
                <c:formatCode>General</c:formatCode>
                <c:ptCount val="18"/>
                <c:pt idx="0">
                  <c:v>1783.7738087439409</c:v>
                </c:pt>
                <c:pt idx="1">
                  <c:v>4.3100954540142595</c:v>
                </c:pt>
                <c:pt idx="2">
                  <c:v>49.496364651095966</c:v>
                </c:pt>
                <c:pt idx="3">
                  <c:v>563.31084351770244</c:v>
                </c:pt>
                <c:pt idx="4">
                  <c:v>1809.4814465963439</c:v>
                </c:pt>
                <c:pt idx="5">
                  <c:v>1353.951558562919</c:v>
                </c:pt>
                <c:pt idx="6">
                  <c:v>100.49594332920591</c:v>
                </c:pt>
                <c:pt idx="7">
                  <c:v>326.89886889009216</c:v>
                </c:pt>
                <c:pt idx="8">
                  <c:v>22.347690409454358</c:v>
                </c:pt>
                <c:pt idx="9">
                  <c:v>421.87939231678359</c:v>
                </c:pt>
                <c:pt idx="10">
                  <c:v>146.15785077967851</c:v>
                </c:pt>
                <c:pt idx="11">
                  <c:v>52.562154005112646</c:v>
                </c:pt>
                <c:pt idx="12">
                  <c:v>50.423513190174525</c:v>
                </c:pt>
                <c:pt idx="13">
                  <c:v>147.33620674688913</c:v>
                </c:pt>
                <c:pt idx="14">
                  <c:v>305.04179687870447</c:v>
                </c:pt>
                <c:pt idx="15">
                  <c:v>1554.5481016068866</c:v>
                </c:pt>
                <c:pt idx="16">
                  <c:v>189.81081792972913</c:v>
                </c:pt>
                <c:pt idx="17">
                  <c:v>244.21115434375497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3-4EAF-AA95-A8ACB6FD0FF0}"/>
            </c:ext>
          </c:extLst>
        </c:ser>
        <c:ser>
          <c:idx val="2"/>
          <c:order val="2"/>
          <c:tx>
            <c:strRef>
              <c:f>Ergebnisse_Präsentation!$E$1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Ergebnisse_Präsentation!$B$2:$B$19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Ergebnisse_Präsentation!$E$2:$E$19</c:f>
              <c:numCache>
                <c:formatCode>General</c:formatCode>
                <c:ptCount val="18"/>
                <c:pt idx="0">
                  <c:v>27.638348784695136</c:v>
                </c:pt>
                <c:pt idx="1">
                  <c:v>0.17473857595093692</c:v>
                </c:pt>
                <c:pt idx="2">
                  <c:v>2.4923655256952864</c:v>
                </c:pt>
                <c:pt idx="3">
                  <c:v>22.199871930983974</c:v>
                </c:pt>
                <c:pt idx="4">
                  <c:v>26.654691445161856</c:v>
                </c:pt>
                <c:pt idx="5">
                  <c:v>59.754787687798562</c:v>
                </c:pt>
                <c:pt idx="6">
                  <c:v>7.6501184967315972</c:v>
                </c:pt>
                <c:pt idx="7">
                  <c:v>2.5811985517317768</c:v>
                </c:pt>
                <c:pt idx="8">
                  <c:v>0.66087346524774038</c:v>
                </c:pt>
                <c:pt idx="9">
                  <c:v>12.38674085428584</c:v>
                </c:pt>
                <c:pt idx="10">
                  <c:v>2.5076674925804703</c:v>
                </c:pt>
                <c:pt idx="11">
                  <c:v>1.562184631516262</c:v>
                </c:pt>
                <c:pt idx="12">
                  <c:v>2.2718820325080924</c:v>
                </c:pt>
                <c:pt idx="13">
                  <c:v>3.948055010002034</c:v>
                </c:pt>
                <c:pt idx="14">
                  <c:v>5.6281012769308507</c:v>
                </c:pt>
                <c:pt idx="15">
                  <c:v>24.338232321669274</c:v>
                </c:pt>
                <c:pt idx="16">
                  <c:v>2.7508814192714359</c:v>
                </c:pt>
                <c:pt idx="17">
                  <c:v>3.7210883280453562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3-4EAF-AA95-A8ACB6FD0FF0}"/>
            </c:ext>
          </c:extLst>
        </c:ser>
        <c:ser>
          <c:idx val="3"/>
          <c:order val="3"/>
          <c:tx>
            <c:strRef>
              <c:f>Ergebnisse_Präsentation!$F$1</c:f>
              <c:strCache>
                <c:ptCount val="1"/>
                <c:pt idx="0">
                  <c:v>flight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Ergebnisse_Präsentation!$B$2:$B$19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Ergebnisse_Präsentation!$F$2:$F$19</c:f>
              <c:numCache>
                <c:formatCode>General</c:formatCode>
                <c:ptCount val="18"/>
                <c:pt idx="0">
                  <c:v>164.57221702319146</c:v>
                </c:pt>
                <c:pt idx="1">
                  <c:v>4.0709038369093156</c:v>
                </c:pt>
                <c:pt idx="2">
                  <c:v>27.54687224127272</c:v>
                </c:pt>
                <c:pt idx="3">
                  <c:v>117.72003743054698</c:v>
                </c:pt>
                <c:pt idx="4">
                  <c:v>257.21024068089565</c:v>
                </c:pt>
                <c:pt idx="5">
                  <c:v>96.256370450151607</c:v>
                </c:pt>
                <c:pt idx="6">
                  <c:v>25.745437016242832</c:v>
                </c:pt>
                <c:pt idx="7">
                  <c:v>25.503526676097671</c:v>
                </c:pt>
                <c:pt idx="8">
                  <c:v>41.356309892448202</c:v>
                </c:pt>
                <c:pt idx="9">
                  <c:v>44.709483376656678</c:v>
                </c:pt>
                <c:pt idx="10">
                  <c:v>18.361951535929112</c:v>
                </c:pt>
                <c:pt idx="11">
                  <c:v>6.9293473461423556</c:v>
                </c:pt>
                <c:pt idx="12">
                  <c:v>9.0350265545983834</c:v>
                </c:pt>
                <c:pt idx="13">
                  <c:v>10.162425638769772</c:v>
                </c:pt>
                <c:pt idx="14">
                  <c:v>38.905661830214854</c:v>
                </c:pt>
                <c:pt idx="15">
                  <c:v>122.06868265580664</c:v>
                </c:pt>
                <c:pt idx="16">
                  <c:v>18.358038012412965</c:v>
                </c:pt>
                <c:pt idx="17">
                  <c:v>26.474877125981255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3-4EAF-AA95-A8ACB6FD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579440"/>
        <c:axId val="1617579024"/>
      </c:barChart>
      <c:catAx>
        <c:axId val="16175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79024"/>
        <c:crosses val="autoZero"/>
        <c:auto val="1"/>
        <c:lblAlgn val="ctr"/>
        <c:lblOffset val="100"/>
        <c:noMultiLvlLbl val="0"/>
      </c:catAx>
      <c:valAx>
        <c:axId val="16175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Energieverbruach</a:t>
                </a:r>
                <a:r>
                  <a:rPr lang="de-DE" baseline="0"/>
                  <a:t> in PJ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Ergebnisse_Präsentation!$B$22:$B$39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Ergebnisse_Präsentation!$C$22:$C$39</c:f>
              <c:numCache>
                <c:formatCode>General</c:formatCode>
                <c:ptCount val="18"/>
                <c:pt idx="0">
                  <c:v>13428.776771902516</c:v>
                </c:pt>
                <c:pt idx="1">
                  <c:v>2203.950543349807</c:v>
                </c:pt>
                <c:pt idx="2">
                  <c:v>3887.6440209748766</c:v>
                </c:pt>
                <c:pt idx="3">
                  <c:v>8262.3485507533187</c:v>
                </c:pt>
                <c:pt idx="4">
                  <c:v>14667.658515750843</c:v>
                </c:pt>
                <c:pt idx="5">
                  <c:v>12929.497612533165</c:v>
                </c:pt>
                <c:pt idx="6">
                  <c:v>7886.7187757058691</c:v>
                </c:pt>
                <c:pt idx="7">
                  <c:v>10364.398875624105</c:v>
                </c:pt>
                <c:pt idx="8">
                  <c:v>1422.2266521513352</c:v>
                </c:pt>
                <c:pt idx="9">
                  <c:v>7033.1626624448427</c:v>
                </c:pt>
                <c:pt idx="10">
                  <c:v>9570.4307423460959</c:v>
                </c:pt>
                <c:pt idx="11">
                  <c:v>14400.417222898999</c:v>
                </c:pt>
                <c:pt idx="12">
                  <c:v>6480.8586639202103</c:v>
                </c:pt>
                <c:pt idx="13">
                  <c:v>14106.804469417219</c:v>
                </c:pt>
                <c:pt idx="14">
                  <c:v>14121.505497641023</c:v>
                </c:pt>
                <c:pt idx="15">
                  <c:v>11535.811826185047</c:v>
                </c:pt>
                <c:pt idx="16">
                  <c:v>13841.114963478642</c:v>
                </c:pt>
                <c:pt idx="17">
                  <c:v>14255.398019171396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4DDA-9FF0-727D6AA4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36464"/>
        <c:axId val="1422735632"/>
      </c:barChart>
      <c:catAx>
        <c:axId val="14227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735632"/>
        <c:crosses val="autoZero"/>
        <c:auto val="1"/>
        <c:lblAlgn val="ctr"/>
        <c:lblOffset val="100"/>
        <c:noMultiLvlLbl val="0"/>
      </c:catAx>
      <c:valAx>
        <c:axId val="14227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Personenkilometer</a:t>
                </a:r>
                <a:r>
                  <a:rPr lang="de-DE" baseline="0"/>
                  <a:t> pro EW in km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7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Ergebnisse_Präsentation!$B$41:$B$59</c:f>
              <c:strCache>
                <c:ptCount val="19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Romania</c:v>
                </c:pt>
                <c:pt idx="12">
                  <c:v>Slovenia</c:v>
                </c:pt>
                <c:pt idx="13">
                  <c:v>Slovakia</c:v>
                </c:pt>
                <c:pt idx="14">
                  <c:v>Finland</c:v>
                </c:pt>
                <c:pt idx="15">
                  <c:v>Sweden</c:v>
                </c:pt>
                <c:pt idx="16">
                  <c:v>United Kingdom</c:v>
                </c:pt>
                <c:pt idx="17">
                  <c:v>Norway</c:v>
                </c:pt>
                <c:pt idx="18">
                  <c:v>Switzerland</c:v>
                </c:pt>
              </c:strCache>
            </c:strRef>
          </c:cat>
          <c:val>
            <c:numRef>
              <c:f>Ergebnisse_Präsentation!$C$41:$C$59</c:f>
              <c:numCache>
                <c:formatCode>General</c:formatCode>
                <c:ptCount val="19"/>
                <c:pt idx="0">
                  <c:v>77153375.219202906</c:v>
                </c:pt>
                <c:pt idx="1">
                  <c:v>1160347.947775163</c:v>
                </c:pt>
                <c:pt idx="2">
                  <c:v>7739379.1815246316</c:v>
                </c:pt>
                <c:pt idx="3">
                  <c:v>41906417.643182777</c:v>
                </c:pt>
                <c:pt idx="4">
                  <c:v>71907345.395512596</c:v>
                </c:pt>
                <c:pt idx="5">
                  <c:v>65834561.197132431</c:v>
                </c:pt>
                <c:pt idx="6">
                  <c:v>9336260.9036247265</c:v>
                </c:pt>
                <c:pt idx="7">
                  <c:v>17738226.1045097</c:v>
                </c:pt>
                <c:pt idx="8">
                  <c:v>9928957.4334361292</c:v>
                </c:pt>
                <c:pt idx="9">
                  <c:v>35170355.575937323</c:v>
                </c:pt>
                <c:pt idx="10">
                  <c:v>8482984.5639954004</c:v>
                </c:pt>
                <c:pt idx="11">
                  <c:v>17780524.51823182</c:v>
                </c:pt>
                <c:pt idx="12">
                  <c:v>2088278.677158935</c:v>
                </c:pt>
                <c:pt idx="13">
                  <c:v>4960556.7924618144</c:v>
                </c:pt>
                <c:pt idx="14">
                  <c:v>6102146.3565979609</c:v>
                </c:pt>
                <c:pt idx="15">
                  <c:v>12710430.16080044</c:v>
                </c:pt>
                <c:pt idx="16">
                  <c:v>77726126.051211581</c:v>
                </c:pt>
                <c:pt idx="17">
                  <c:v>7583451.5062159225</c:v>
                </c:pt>
                <c:pt idx="18">
                  <c:v>10936405.44170084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3-446F-BDB9-D8F225E2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135408"/>
        <c:axId val="1818127920"/>
      </c:barChart>
      <c:catAx>
        <c:axId val="18181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127920"/>
        <c:crosses val="autoZero"/>
        <c:auto val="1"/>
        <c:lblAlgn val="ctr"/>
        <c:lblOffset val="100"/>
        <c:noMultiLvlLbl val="0"/>
      </c:catAx>
      <c:valAx>
        <c:axId val="1818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EW 2050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1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Flight!$C$10:$C$45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Flight!$D$10:$D$45</c:f>
              <c:numCache>
                <c:formatCode>General</c:formatCode>
                <c:ptCount val="36"/>
                <c:pt idx="0">
                  <c:v>1785.4276179019039</c:v>
                </c:pt>
                <c:pt idx="1">
                  <c:v>2956.9835253775013</c:v>
                </c:pt>
                <c:pt idx="2">
                  <c:v>2584.6631978402643</c:v>
                </c:pt>
                <c:pt idx="3">
                  <c:v>2034.0742748852454</c:v>
                </c:pt>
                <c:pt idx="4">
                  <c:v>1747.2867527359301</c:v>
                </c:pt>
                <c:pt idx="5">
                  <c:v>2861.5208103742393</c:v>
                </c:pt>
                <c:pt idx="6">
                  <c:v>3042.4693734401253</c:v>
                </c:pt>
                <c:pt idx="7">
                  <c:v>2920.1091807721668</c:v>
                </c:pt>
                <c:pt idx="8">
                  <c:v>2287.4249047554322</c:v>
                </c:pt>
                <c:pt idx="9">
                  <c:v>2925.9597740333006</c:v>
                </c:pt>
                <c:pt idx="10">
                  <c:v>4391.0500004170508</c:v>
                </c:pt>
                <c:pt idx="11">
                  <c:v>1200.141565014422</c:v>
                </c:pt>
                <c:pt idx="12">
                  <c:v>2850.7853074384147</c:v>
                </c:pt>
                <c:pt idx="13">
                  <c:v>2477.1246187436459</c:v>
                </c:pt>
                <c:pt idx="14">
                  <c:v>1523.521715105376</c:v>
                </c:pt>
                <c:pt idx="15">
                  <c:v>1949.8480193649066</c:v>
                </c:pt>
                <c:pt idx="16">
                  <c:v>2260.1607980389563</c:v>
                </c:pt>
                <c:pt idx="17">
                  <c:v>650.37817160663667</c:v>
                </c:pt>
                <c:pt idx="18">
                  <c:v>1170.8603836221196</c:v>
                </c:pt>
                <c:pt idx="19">
                  <c:v>3397.873859534755</c:v>
                </c:pt>
                <c:pt idx="20">
                  <c:v>1041.4293258028929</c:v>
                </c:pt>
                <c:pt idx="21">
                  <c:v>1775.5843192365737</c:v>
                </c:pt>
                <c:pt idx="22">
                  <c:v>1705.9966340548883</c:v>
                </c:pt>
                <c:pt idx="23">
                  <c:v>2699.7829793532437</c:v>
                </c:pt>
                <c:pt idx="24">
                  <c:v>1489.9766458407526</c:v>
                </c:pt>
                <c:pt idx="25">
                  <c:v>1363.0138463431595</c:v>
                </c:pt>
                <c:pt idx="26">
                  <c:v>2480.4048020636969</c:v>
                </c:pt>
                <c:pt idx="27">
                  <c:v>1279.2602326114295</c:v>
                </c:pt>
                <c:pt idx="28">
                  <c:v>2584.6631978402643</c:v>
                </c:pt>
                <c:pt idx="29">
                  <c:v>2267.1770567687622</c:v>
                </c:pt>
                <c:pt idx="30">
                  <c:v>1968.9796755279724</c:v>
                </c:pt>
                <c:pt idx="31">
                  <c:v>2584.6631978402643</c:v>
                </c:pt>
                <c:pt idx="32">
                  <c:v>2584.6631978402643</c:v>
                </c:pt>
                <c:pt idx="33">
                  <c:v>2584.6631978402643</c:v>
                </c:pt>
                <c:pt idx="34">
                  <c:v>2584.6631978402643</c:v>
                </c:pt>
                <c:pt idx="35">
                  <c:v>2584.6631978402643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4D8C-A885-79BCA7BE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23568"/>
        <c:axId val="1721117328"/>
      </c:barChart>
      <c:catAx>
        <c:axId val="17211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117328"/>
        <c:crosses val="autoZero"/>
        <c:auto val="1"/>
        <c:lblAlgn val="ctr"/>
        <c:lblOffset val="100"/>
        <c:noMultiLvlLbl val="0"/>
      </c:catAx>
      <c:valAx>
        <c:axId val="1721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Passagierkilometer</a:t>
                </a:r>
                <a:r>
                  <a:rPr lang="de-DE" baseline="0"/>
                  <a:t>/ Einwohner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1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687917</xdr:colOff>
      <xdr:row>4</xdr:row>
      <xdr:rowOff>31751</xdr:rowOff>
    </xdr:from>
    <xdr:to>
      <xdr:col>13</xdr:col>
      <xdr:colOff>601536</xdr:colOff>
      <xdr:row>12</xdr:row>
      <xdr:rowOff>2989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9917" y="793751"/>
          <a:ext cx="5247619" cy="14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751417</xdr:colOff>
      <xdr:row>14</xdr:row>
      <xdr:rowOff>116416</xdr:rowOff>
    </xdr:from>
    <xdr:to>
      <xdr:col>13</xdr:col>
      <xdr:colOff>712655</xdr:colOff>
      <xdr:row>24</xdr:row>
      <xdr:rowOff>135226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3417" y="2783416"/>
          <a:ext cx="5295238" cy="19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148166</xdr:colOff>
      <xdr:row>25</xdr:row>
      <xdr:rowOff>179916</xdr:rowOff>
    </xdr:from>
    <xdr:to>
      <xdr:col>13</xdr:col>
      <xdr:colOff>738071</xdr:colOff>
      <xdr:row>39</xdr:row>
      <xdr:rowOff>131964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2166" y="4942416"/>
          <a:ext cx="5161905" cy="2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12</xdr:col>
      <xdr:colOff>97226</xdr:colOff>
      <xdr:row>100</xdr:row>
      <xdr:rowOff>36905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25000"/>
          <a:ext cx="9590476" cy="9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46</xdr:row>
      <xdr:rowOff>72682</xdr:rowOff>
    </xdr:from>
    <xdr:to>
      <xdr:col>10</xdr:col>
      <xdr:colOff>702963</xdr:colOff>
      <xdr:row>74</xdr:row>
      <xdr:rowOff>55992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8835682"/>
          <a:ext cx="8656339" cy="5317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46</xdr:row>
      <xdr:rowOff>72682</xdr:rowOff>
    </xdr:from>
    <xdr:to>
      <xdr:col>10</xdr:col>
      <xdr:colOff>741063</xdr:colOff>
      <xdr:row>74</xdr:row>
      <xdr:rowOff>55992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8835682"/>
          <a:ext cx="8656339" cy="53173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</xdr:row>
      <xdr:rowOff>47625</xdr:rowOff>
    </xdr:from>
    <xdr:to>
      <xdr:col>14</xdr:col>
      <xdr:colOff>657225</xdr:colOff>
      <xdr:row>19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171450</xdr:rowOff>
    </xdr:from>
    <xdr:to>
      <xdr:col>14</xdr:col>
      <xdr:colOff>657226</xdr:colOff>
      <xdr:row>33</xdr:row>
      <xdr:rowOff>38099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104774</xdr:colOff>
      <xdr:row>33</xdr:row>
      <xdr:rowOff>95250</xdr:rowOff>
    </xdr:from>
    <xdr:to>
      <xdr:col>14</xdr:col>
      <xdr:colOff>666749</xdr:colOff>
      <xdr:row>47</xdr:row>
      <xdr:rowOff>171450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19</xdr:row>
      <xdr:rowOff>42861</xdr:rowOff>
    </xdr:from>
    <xdr:to>
      <xdr:col>16</xdr:col>
      <xdr:colOff>114300</xdr:colOff>
      <xdr:row>38</xdr:row>
      <xdr:rowOff>66674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738747</xdr:colOff>
      <xdr:row>2</xdr:row>
      <xdr:rowOff>0</xdr:rowOff>
    </xdr:from>
    <xdr:to>
      <xdr:col>13</xdr:col>
      <xdr:colOff>237413</xdr:colOff>
      <xdr:row>18</xdr:row>
      <xdr:rowOff>47169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0747" y="438150"/>
          <a:ext cx="4832666" cy="309516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19</xdr:row>
      <xdr:rowOff>114300</xdr:rowOff>
    </xdr:from>
    <xdr:to>
      <xdr:col>15</xdr:col>
      <xdr:colOff>113525</xdr:colOff>
      <xdr:row>38</xdr:row>
      <xdr:rowOff>37657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3525" y="3733800"/>
          <a:ext cx="6200000" cy="35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19</xdr:row>
      <xdr:rowOff>85725</xdr:rowOff>
    </xdr:from>
    <xdr:to>
      <xdr:col>23</xdr:col>
      <xdr:colOff>18300</xdr:colOff>
      <xdr:row>37</xdr:row>
      <xdr:rowOff>66249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44300" y="3705225"/>
          <a:ext cx="6000000" cy="3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513524</xdr:colOff>
      <xdr:row>16</xdr:row>
      <xdr:rowOff>75833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609524" cy="29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74295</xdr:colOff>
      <xdr:row>37</xdr:row>
      <xdr:rowOff>13335</xdr:rowOff>
    </xdr:from>
    <xdr:to>
      <xdr:col>17</xdr:col>
      <xdr:colOff>227786</xdr:colOff>
      <xdr:row>59</xdr:row>
      <xdr:rowOff>161404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2295" y="7061835"/>
          <a:ext cx="6249491" cy="433906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304800</xdr:colOff>
      <xdr:row>52</xdr:row>
      <xdr:rowOff>114300</xdr:rowOff>
    </xdr:to>
    <xdr:sp macro="" textlink="">
      <xdr:nvSpPr>
        <xdr:cNvPr id="2049" name="AutoShape 1" descr="https://www.umweltbundesamt.de/sites/default/files/medien/384/bilder/4_abb_personenverkehr_2020-02-14.png"/>
        <xdr:cNvSpPr>
          <a:spLocks noChangeAspect="1" noChangeArrowheads="1"/>
        </xdr:cNvSpPr>
      </xdr:nvSpPr>
      <xdr:spPr bwMode="auto">
        <a:xfrm>
          <a:off x="15240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304800</xdr:colOff>
      <xdr:row>54</xdr:row>
      <xdr:rowOff>114300</xdr:rowOff>
    </xdr:to>
    <xdr:sp macro="" textlink="">
      <xdr:nvSpPr>
        <xdr:cNvPr id="2050" name="AutoShape 2" descr="https://www.umweltbundesamt.de/sites/default/files/medien/384/bilder/4_abb_personenverkehr_2020-02-14.png"/>
        <xdr:cNvSpPr>
          <a:spLocks noChangeAspect="1" noChangeArrowheads="1"/>
        </xdr:cNvSpPr>
      </xdr:nvSpPr>
      <xdr:spPr bwMode="auto">
        <a:xfrm>
          <a:off x="45720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114300</xdr:rowOff>
    </xdr:to>
    <xdr:sp macro="" textlink="">
      <xdr:nvSpPr>
        <xdr:cNvPr id="2051" name="AutoShape 3" descr="https://www.umweltbundesamt.de/sites/default/files/medien/384/bilder/4_abb_personenverkehr_2020-02-14.png"/>
        <xdr:cNvSpPr>
          <a:spLocks noChangeAspect="1" noChangeArrowheads="1"/>
        </xdr:cNvSpPr>
      </xdr:nvSpPr>
      <xdr:spPr bwMode="auto">
        <a:xfrm>
          <a:off x="5334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133350</xdr:rowOff>
    </xdr:from>
    <xdr:to>
      <xdr:col>9</xdr:col>
      <xdr:colOff>57150</xdr:colOff>
      <xdr:row>57</xdr:row>
      <xdr:rowOff>158562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72350"/>
          <a:ext cx="6915150" cy="36447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kte\IPP\08%20Daten\Nachfrage\Nachfragemodell\endemo\input\general\Population_histori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_abb_personenverkehr_2020-02-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VIA_TPPA$DEFAULTVIEW16055276949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elle1"/>
    </sheetNames>
    <sheetDataSet>
      <sheetData sheetId="0">
        <row r="5">
          <cell r="BJ5">
            <v>341902187</v>
          </cell>
        </row>
        <row r="7">
          <cell r="BD7">
            <v>11137974</v>
          </cell>
          <cell r="BJ7">
            <v>11455519</v>
          </cell>
        </row>
        <row r="8">
          <cell r="BJ8">
            <v>7000039</v>
          </cell>
        </row>
        <row r="10">
          <cell r="BD10">
            <v>5602628</v>
          </cell>
          <cell r="BJ10">
            <v>5806081</v>
          </cell>
        </row>
        <row r="13">
          <cell r="BF13">
            <v>1314870</v>
          </cell>
          <cell r="BJ13">
            <v>1324820</v>
          </cell>
        </row>
        <row r="14">
          <cell r="BJ14">
            <v>4904240</v>
          </cell>
        </row>
        <row r="15">
          <cell r="BD15">
            <v>11003615</v>
          </cell>
          <cell r="BJ15">
            <v>10724599</v>
          </cell>
        </row>
        <row r="16">
          <cell r="BF16">
            <v>46449565</v>
          </cell>
          <cell r="BJ16">
            <v>46937060</v>
          </cell>
        </row>
        <row r="17">
          <cell r="BF17">
            <v>66458153</v>
          </cell>
          <cell r="BJ17">
            <v>67012883</v>
          </cell>
        </row>
        <row r="18">
          <cell r="BJ18">
            <v>4076246</v>
          </cell>
        </row>
        <row r="19">
          <cell r="BE19">
            <v>60782668</v>
          </cell>
          <cell r="BJ19">
            <v>60359546</v>
          </cell>
        </row>
        <row r="20">
          <cell r="BJ20">
            <v>875899</v>
          </cell>
        </row>
        <row r="21">
          <cell r="BJ21">
            <v>1919968</v>
          </cell>
        </row>
        <row r="22">
          <cell r="BJ22">
            <v>2794184</v>
          </cell>
        </row>
        <row r="23">
          <cell r="BJ23">
            <v>613894</v>
          </cell>
        </row>
        <row r="24">
          <cell r="BF24">
            <v>9855571</v>
          </cell>
          <cell r="BJ24">
            <v>9772756</v>
          </cell>
        </row>
        <row r="25">
          <cell r="BJ25">
            <v>493559</v>
          </cell>
        </row>
        <row r="26">
          <cell r="BD26">
            <v>16779575</v>
          </cell>
          <cell r="BJ26">
            <v>17282163</v>
          </cell>
        </row>
        <row r="27">
          <cell r="BF27">
            <v>8584926</v>
          </cell>
          <cell r="BJ27">
            <v>8858775</v>
          </cell>
        </row>
        <row r="28">
          <cell r="BE28">
            <v>38017856</v>
          </cell>
          <cell r="BJ28">
            <v>37972812</v>
          </cell>
        </row>
        <row r="29">
          <cell r="AZ29">
            <v>10563014</v>
          </cell>
          <cell r="BJ29">
            <v>10276617</v>
          </cell>
        </row>
        <row r="30">
          <cell r="BJ30">
            <v>19414458</v>
          </cell>
        </row>
        <row r="31">
          <cell r="BD31">
            <v>2058821</v>
          </cell>
          <cell r="BJ31">
            <v>2080908</v>
          </cell>
        </row>
        <row r="32">
          <cell r="BF32">
            <v>5421349</v>
          </cell>
          <cell r="BJ32">
            <v>5450421</v>
          </cell>
        </row>
        <row r="33">
          <cell r="BF33">
            <v>5471753</v>
          </cell>
          <cell r="BJ33">
            <v>5517919</v>
          </cell>
        </row>
        <row r="34">
          <cell r="BF34">
            <v>9747355</v>
          </cell>
          <cell r="BJ34">
            <v>10230185</v>
          </cell>
        </row>
        <row r="35">
          <cell r="BE35">
            <v>64351203</v>
          </cell>
          <cell r="BJ35">
            <v>66647112</v>
          </cell>
        </row>
        <row r="36">
          <cell r="BF36">
            <v>329100</v>
          </cell>
        </row>
        <row r="38">
          <cell r="BF38">
            <v>5166493</v>
          </cell>
          <cell r="BJ38">
            <v>5328212</v>
          </cell>
        </row>
        <row r="39">
          <cell r="BE39">
            <v>8139631</v>
          </cell>
          <cell r="BJ39">
            <v>8544527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"/>
      <sheetName val="Diagramm"/>
    </sheetNames>
    <sheetDataSet>
      <sheetData sheetId="0">
        <row r="40">
          <cell r="C40">
            <v>1111.8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ructure"/>
      <sheetName val="Sheet 1"/>
    </sheetNames>
    <sheetDataSet>
      <sheetData sheetId="0"/>
      <sheetData sheetId="1"/>
      <sheetData sheetId="2">
        <row r="11">
          <cell r="T11">
            <v>883702</v>
          </cell>
        </row>
        <row r="12">
          <cell r="T12">
            <v>20453</v>
          </cell>
        </row>
        <row r="13">
          <cell r="T13">
            <v>20699</v>
          </cell>
        </row>
        <row r="15">
          <cell r="T15">
            <v>11810</v>
          </cell>
        </row>
        <row r="16">
          <cell r="T16">
            <v>142932</v>
          </cell>
        </row>
        <row r="17">
          <cell r="T17">
            <v>3791</v>
          </cell>
        </row>
        <row r="18">
          <cell r="T18">
            <v>14921</v>
          </cell>
        </row>
        <row r="19">
          <cell r="T19">
            <v>31317</v>
          </cell>
        </row>
        <row r="20">
          <cell r="T20">
            <v>107365</v>
          </cell>
        </row>
        <row r="21">
          <cell r="T21">
            <v>196077</v>
          </cell>
        </row>
        <row r="22">
          <cell r="T22">
            <v>17899</v>
          </cell>
        </row>
        <row r="23">
          <cell r="T23">
            <v>72440</v>
          </cell>
        </row>
        <row r="24">
          <cell r="T24">
            <v>2497</v>
          </cell>
        </row>
        <row r="25">
          <cell r="T25">
            <v>4756</v>
          </cell>
        </row>
        <row r="26">
          <cell r="T26">
            <v>4257</v>
          </cell>
        </row>
        <row r="27">
          <cell r="T27">
            <v>1197</v>
          </cell>
        </row>
        <row r="28">
          <cell r="T28">
            <v>22088</v>
          </cell>
        </row>
        <row r="29">
          <cell r="T29">
            <v>321</v>
          </cell>
        </row>
        <row r="30">
          <cell r="T30">
            <v>20235</v>
          </cell>
        </row>
        <row r="31">
          <cell r="T31">
            <v>30101</v>
          </cell>
        </row>
        <row r="32">
          <cell r="T32">
            <v>39546</v>
          </cell>
        </row>
        <row r="33">
          <cell r="T33">
            <v>18247</v>
          </cell>
        </row>
        <row r="34">
          <cell r="T34">
            <v>33121</v>
          </cell>
        </row>
        <row r="35">
          <cell r="T35">
            <v>5618</v>
          </cell>
        </row>
        <row r="36">
          <cell r="T36">
            <v>8121</v>
          </cell>
        </row>
        <row r="37">
          <cell r="T37">
            <v>7521</v>
          </cell>
        </row>
        <row r="38">
          <cell r="T38">
            <v>25375</v>
          </cell>
        </row>
        <row r="39">
          <cell r="T39">
            <v>85259</v>
          </cell>
        </row>
        <row r="40">
          <cell r="T40">
            <v>12080</v>
          </cell>
        </row>
        <row r="41">
          <cell r="T41">
            <v>16824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kephreak.files.wordpress.com/2015/10/uba_studie_2012_umweltverkehr_4364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file:///C:\Users\ge79xox\Downloads\16_energieverbrauch_verkehrstraeger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ec.europa.eu/eurostat/web/transport/data/database" TargetMode="External"/><Relationship Id="rId1" Type="http://schemas.openxmlformats.org/officeDocument/2006/relationships/hyperlink" Target="https://bikephreak.files.wordpress.com/2015/10/uba_studie_2012_umweltverkehr_436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zoomScale="90" zoomScaleNormal="90" workbookViewId="0">
      <selection activeCell="E45" sqref="E45"/>
    </sheetView>
  </sheetViews>
  <sheetFormatPr baseColWidth="10" defaultRowHeight="15" x14ac:dyDescent="0.25"/>
  <cols>
    <col min="4" max="4" width="28.140625" style="21" bestFit="1" customWidth="1"/>
  </cols>
  <sheetData>
    <row r="1" spans="1:22" x14ac:dyDescent="0.25">
      <c r="B1" t="s">
        <v>75</v>
      </c>
      <c r="C1" t="s">
        <v>74</v>
      </c>
      <c r="D1" s="21" t="s">
        <v>114</v>
      </c>
      <c r="F1" s="13" t="s">
        <v>86</v>
      </c>
    </row>
    <row r="2" spans="1:22" x14ac:dyDescent="0.25">
      <c r="B2" s="1" t="s">
        <v>38</v>
      </c>
      <c r="C2" s="1" t="s">
        <v>73</v>
      </c>
      <c r="D2" s="22"/>
      <c r="F2" t="s">
        <v>76</v>
      </c>
    </row>
    <row r="3" spans="1:22" x14ac:dyDescent="0.25">
      <c r="B3" s="1" t="s">
        <v>0</v>
      </c>
      <c r="C3" s="7"/>
      <c r="D3" s="23"/>
    </row>
    <row r="4" spans="1:22" x14ac:dyDescent="0.25">
      <c r="B4" s="1" t="s">
        <v>1</v>
      </c>
      <c r="C4" s="7"/>
      <c r="D4" s="23"/>
    </row>
    <row r="5" spans="1:22" x14ac:dyDescent="0.25">
      <c r="B5" s="1" t="s">
        <v>2</v>
      </c>
      <c r="C5" s="7"/>
      <c r="D5" s="21" t="s">
        <v>118</v>
      </c>
    </row>
    <row r="6" spans="1:22" x14ac:dyDescent="0.25">
      <c r="B6" s="1" t="s">
        <v>3</v>
      </c>
      <c r="C6" s="7"/>
      <c r="D6" s="23"/>
    </row>
    <row r="7" spans="1:22" x14ac:dyDescent="0.25">
      <c r="B7" s="1" t="s">
        <v>4</v>
      </c>
      <c r="C7" s="7"/>
      <c r="D7" s="23"/>
    </row>
    <row r="8" spans="1:22" x14ac:dyDescent="0.25">
      <c r="B8" s="1" t="s">
        <v>5</v>
      </c>
      <c r="C8" s="7"/>
      <c r="D8" s="23"/>
    </row>
    <row r="9" spans="1:22" x14ac:dyDescent="0.25">
      <c r="B9" s="1" t="s">
        <v>6</v>
      </c>
      <c r="C9" s="7"/>
      <c r="D9" s="23"/>
    </row>
    <row r="10" spans="1:22" x14ac:dyDescent="0.25">
      <c r="A10">
        <v>2012</v>
      </c>
      <c r="B10" s="1" t="s">
        <v>7</v>
      </c>
      <c r="C10" s="7" t="s">
        <v>39</v>
      </c>
      <c r="D10" s="23">
        <f>140.1*10^9/[1]Data!$BD$7</f>
        <v>12578.589247918877</v>
      </c>
    </row>
    <row r="11" spans="1:22" x14ac:dyDescent="0.25">
      <c r="A11">
        <v>2012</v>
      </c>
      <c r="B11" s="1" t="s">
        <v>8</v>
      </c>
      <c r="C11" s="7" t="s">
        <v>40</v>
      </c>
      <c r="D11" s="21" t="s">
        <v>118</v>
      </c>
      <c r="E11" t="s">
        <v>82</v>
      </c>
    </row>
    <row r="12" spans="1:22" x14ac:dyDescent="0.25">
      <c r="A12">
        <v>2012</v>
      </c>
      <c r="B12" s="1" t="s">
        <v>9</v>
      </c>
      <c r="C12" s="7" t="s">
        <v>41</v>
      </c>
      <c r="D12" s="21" t="s">
        <v>118</v>
      </c>
      <c r="E12" s="20" t="s">
        <v>82</v>
      </c>
    </row>
    <row r="13" spans="1:22" x14ac:dyDescent="0.25">
      <c r="A13">
        <v>2012</v>
      </c>
      <c r="B13" s="1" t="s">
        <v>10</v>
      </c>
      <c r="C13" s="7" t="s">
        <v>42</v>
      </c>
      <c r="D13" s="23">
        <f>74.1*10^9/[1]Data!$BD$10</f>
        <v>13225.936114266377</v>
      </c>
      <c r="K13" s="2"/>
    </row>
    <row r="14" spans="1:22" x14ac:dyDescent="0.25">
      <c r="A14">
        <v>2018</v>
      </c>
      <c r="B14" s="1" t="s">
        <v>11</v>
      </c>
      <c r="C14" s="7" t="s">
        <v>43</v>
      </c>
      <c r="D14" s="23">
        <f>[2]Daten!$C$40*10^9/82792351</f>
        <v>13428.776771902516</v>
      </c>
      <c r="H14" t="s">
        <v>81</v>
      </c>
    </row>
    <row r="15" spans="1:22" x14ac:dyDescent="0.25">
      <c r="A15">
        <v>2014</v>
      </c>
      <c r="B15" s="1" t="s">
        <v>12</v>
      </c>
      <c r="C15" s="7" t="s">
        <v>44</v>
      </c>
      <c r="D15" s="23">
        <f>2.9*10^9/[1]Data!$BF$13</f>
        <v>2205.5412322130705</v>
      </c>
    </row>
    <row r="16" spans="1:22" x14ac:dyDescent="0.25">
      <c r="A16">
        <v>2012</v>
      </c>
      <c r="B16" s="1" t="s">
        <v>13</v>
      </c>
      <c r="C16" s="7" t="s">
        <v>45</v>
      </c>
      <c r="D16" s="23">
        <v>0</v>
      </c>
      <c r="Q16" s="4"/>
      <c r="T16">
        <v>2030</v>
      </c>
      <c r="U16">
        <v>2040</v>
      </c>
      <c r="V16">
        <v>2050</v>
      </c>
    </row>
    <row r="17" spans="1:22" x14ac:dyDescent="0.25">
      <c r="A17">
        <v>2012</v>
      </c>
      <c r="B17" s="1" t="s">
        <v>14</v>
      </c>
      <c r="C17" s="7" t="s">
        <v>46</v>
      </c>
      <c r="D17" s="23">
        <f>43.1*10^9/[1]Data!$BD$15</f>
        <v>3916.8945841889235</v>
      </c>
      <c r="T17">
        <v>94.315545243619482</v>
      </c>
      <c r="U17">
        <v>97.146171693735496</v>
      </c>
      <c r="V17">
        <v>99.578454332552681</v>
      </c>
    </row>
    <row r="18" spans="1:22" x14ac:dyDescent="0.25">
      <c r="A18">
        <v>2014</v>
      </c>
      <c r="B18" s="1" t="s">
        <v>15</v>
      </c>
      <c r="C18" s="7" t="s">
        <v>47</v>
      </c>
      <c r="D18" s="23">
        <f>384.3*10^9/[1]Data!$BF$16</f>
        <v>8273.4897517339505</v>
      </c>
    </row>
    <row r="19" spans="1:22" x14ac:dyDescent="0.25">
      <c r="A19">
        <v>2014</v>
      </c>
      <c r="B19" s="1" t="s">
        <v>16</v>
      </c>
      <c r="C19" s="7" t="s">
        <v>48</v>
      </c>
      <c r="D19" s="23">
        <f>970.5*10^9/[1]Data!$BF$17</f>
        <v>14603.174421654481</v>
      </c>
    </row>
    <row r="20" spans="1:22" x14ac:dyDescent="0.25">
      <c r="A20">
        <v>2012</v>
      </c>
      <c r="B20" s="1" t="s">
        <v>17</v>
      </c>
      <c r="C20" s="7" t="s">
        <v>49</v>
      </c>
      <c r="D20" s="21" t="s">
        <v>118</v>
      </c>
      <c r="E20" s="20" t="s">
        <v>82</v>
      </c>
    </row>
    <row r="21" spans="1:22" x14ac:dyDescent="0.25">
      <c r="A21">
        <v>2013</v>
      </c>
      <c r="B21" s="1" t="s">
        <v>18</v>
      </c>
      <c r="C21" s="7" t="s">
        <v>50</v>
      </c>
      <c r="D21" s="23">
        <f>771.7*10^9/[1]Data!$BE$19</f>
        <v>12696.053421017978</v>
      </c>
    </row>
    <row r="22" spans="1:22" x14ac:dyDescent="0.25">
      <c r="A22">
        <v>2012</v>
      </c>
      <c r="B22" s="1" t="s">
        <v>19</v>
      </c>
      <c r="C22" s="7" t="s">
        <v>51</v>
      </c>
      <c r="D22" s="21" t="s">
        <v>118</v>
      </c>
      <c r="E22" s="20" t="s">
        <v>82</v>
      </c>
    </row>
    <row r="23" spans="1:22" x14ac:dyDescent="0.25">
      <c r="A23">
        <v>2012</v>
      </c>
      <c r="B23" s="1" t="s">
        <v>20</v>
      </c>
      <c r="C23" s="7" t="s">
        <v>52</v>
      </c>
      <c r="D23" s="21" t="s">
        <v>118</v>
      </c>
      <c r="E23" s="20" t="s">
        <v>82</v>
      </c>
    </row>
    <row r="24" spans="1:22" x14ac:dyDescent="0.25">
      <c r="A24">
        <v>2012</v>
      </c>
      <c r="B24" s="1" t="s">
        <v>21</v>
      </c>
      <c r="C24" s="7" t="s">
        <v>53</v>
      </c>
      <c r="D24" s="21" t="s">
        <v>118</v>
      </c>
      <c r="E24" s="20" t="s">
        <v>82</v>
      </c>
    </row>
    <row r="25" spans="1:22" x14ac:dyDescent="0.25">
      <c r="A25">
        <v>2012</v>
      </c>
      <c r="B25" s="1" t="s">
        <v>22</v>
      </c>
      <c r="C25" s="7" t="s">
        <v>54</v>
      </c>
      <c r="D25" s="21" t="s">
        <v>118</v>
      </c>
      <c r="E25" s="20" t="s">
        <v>82</v>
      </c>
    </row>
    <row r="26" spans="1:22" x14ac:dyDescent="0.25">
      <c r="A26">
        <v>2014</v>
      </c>
      <c r="B26" s="1" t="s">
        <v>23</v>
      </c>
      <c r="C26" s="7" t="s">
        <v>55</v>
      </c>
      <c r="D26" s="23">
        <f>77.9*10^9/[1]Data!$BF$24</f>
        <v>7904.1589776990086</v>
      </c>
    </row>
    <row r="27" spans="1:22" x14ac:dyDescent="0.25">
      <c r="A27">
        <v>2012</v>
      </c>
      <c r="B27" s="1" t="s">
        <v>24</v>
      </c>
      <c r="C27" s="7" t="s">
        <v>24</v>
      </c>
      <c r="D27" s="21" t="s">
        <v>118</v>
      </c>
      <c r="E27" t="s">
        <v>82</v>
      </c>
    </row>
    <row r="28" spans="1:22" x14ac:dyDescent="0.25">
      <c r="A28">
        <v>2012</v>
      </c>
      <c r="B28" s="1" t="s">
        <v>25</v>
      </c>
      <c r="C28" s="7" t="s">
        <v>56</v>
      </c>
      <c r="D28" s="23">
        <f>173.4*10^9/[1]Data!$BD$26</f>
        <v>10333.992368698253</v>
      </c>
    </row>
    <row r="29" spans="1:22" x14ac:dyDescent="0.25">
      <c r="A29">
        <v>2014</v>
      </c>
      <c r="B29" s="1" t="s">
        <v>26</v>
      </c>
      <c r="C29" s="7" t="s">
        <v>57</v>
      </c>
      <c r="D29" s="23">
        <f>12.1*10^9/[1]Data!$BF$27</f>
        <v>1409.4472101448516</v>
      </c>
    </row>
    <row r="30" spans="1:22" x14ac:dyDescent="0.25">
      <c r="A30">
        <v>2013</v>
      </c>
      <c r="B30" s="1" t="s">
        <v>27</v>
      </c>
      <c r="C30" s="7" t="s">
        <v>58</v>
      </c>
      <c r="D30" s="23">
        <f>267.7*10^9/[1]Data!$BE$28</f>
        <v>7041.4281120955375</v>
      </c>
    </row>
    <row r="31" spans="1:22" x14ac:dyDescent="0.25">
      <c r="A31">
        <v>2008</v>
      </c>
      <c r="B31" s="1" t="s">
        <v>28</v>
      </c>
      <c r="C31" s="7" t="s">
        <v>28</v>
      </c>
      <c r="D31" s="23">
        <f>101*10^9/[1]Data!$AZ$29</f>
        <v>9561.6648808758564</v>
      </c>
    </row>
    <row r="32" spans="1:22" x14ac:dyDescent="0.25">
      <c r="A32">
        <v>2012</v>
      </c>
      <c r="B32" s="1" t="s">
        <v>29</v>
      </c>
      <c r="C32" s="7" t="s">
        <v>59</v>
      </c>
      <c r="D32" s="21" t="s">
        <v>118</v>
      </c>
      <c r="E32" t="s">
        <v>82</v>
      </c>
    </row>
    <row r="33" spans="1:5" x14ac:dyDescent="0.25">
      <c r="A33">
        <v>2012</v>
      </c>
      <c r="B33" s="1" t="s">
        <v>30</v>
      </c>
      <c r="C33" s="7" t="s">
        <v>60</v>
      </c>
      <c r="D33" s="23">
        <f>29.6*10^9/[1]Data!$BD$31</f>
        <v>14377.160520511497</v>
      </c>
    </row>
    <row r="34" spans="1:5" x14ac:dyDescent="0.25">
      <c r="A34">
        <v>2014</v>
      </c>
      <c r="B34" s="1" t="s">
        <v>31</v>
      </c>
      <c r="C34" s="7" t="s">
        <v>61</v>
      </c>
      <c r="D34" s="23">
        <f>35.1*10^9/[1]Data!$BF$32</f>
        <v>6474.4033265521184</v>
      </c>
    </row>
    <row r="35" spans="1:5" x14ac:dyDescent="0.25">
      <c r="A35">
        <v>2014</v>
      </c>
      <c r="B35" s="1" t="s">
        <v>32</v>
      </c>
      <c r="C35" s="7" t="s">
        <v>62</v>
      </c>
      <c r="D35" s="23">
        <f>76.9*10^9/[1]Data!$BF$33</f>
        <v>14053.996954906408</v>
      </c>
    </row>
    <row r="36" spans="1:5" x14ac:dyDescent="0.25">
      <c r="A36">
        <v>2014</v>
      </c>
      <c r="B36" s="1" t="s">
        <v>33</v>
      </c>
      <c r="C36" s="7" t="s">
        <v>63</v>
      </c>
      <c r="D36" s="23">
        <f>136.2*10^9/[1]Data!$BF$34</f>
        <v>13973.021399138534</v>
      </c>
    </row>
    <row r="37" spans="1:5" x14ac:dyDescent="0.25">
      <c r="A37">
        <v>2013</v>
      </c>
      <c r="B37" s="1" t="s">
        <v>34</v>
      </c>
      <c r="C37" s="7" t="s">
        <v>64</v>
      </c>
      <c r="D37" s="23">
        <f>737.2*10^9/[1]Data!$BE$35</f>
        <v>11455.885292462986</v>
      </c>
    </row>
    <row r="38" spans="1:5" x14ac:dyDescent="0.25">
      <c r="A38">
        <v>2014</v>
      </c>
      <c r="B38" s="1" t="s">
        <v>35</v>
      </c>
      <c r="C38" s="7" t="s">
        <v>65</v>
      </c>
      <c r="D38" s="23">
        <f>5.9*10^9/[1]Data!$BF$36</f>
        <v>17927.681555758129</v>
      </c>
    </row>
    <row r="39" spans="1:5" x14ac:dyDescent="0.25">
      <c r="A39">
        <v>2014</v>
      </c>
      <c r="B39" s="1" t="s">
        <v>36</v>
      </c>
      <c r="C39" s="7" t="s">
        <v>66</v>
      </c>
      <c r="D39" s="23">
        <f>70.7*10^9/[1]Data!$BF$38</f>
        <v>13684.330937833458</v>
      </c>
    </row>
    <row r="40" spans="1:5" x14ac:dyDescent="0.25">
      <c r="A40">
        <v>2013</v>
      </c>
      <c r="B40" s="1" t="s">
        <v>37</v>
      </c>
      <c r="C40" s="7" t="s">
        <v>67</v>
      </c>
      <c r="D40" s="23">
        <f>114.6*10^9/[1]Data!$BE$39</f>
        <v>14079.262315453858</v>
      </c>
    </row>
    <row r="41" spans="1:5" x14ac:dyDescent="0.25">
      <c r="A41">
        <v>2012</v>
      </c>
      <c r="B41" s="3" t="s">
        <v>68</v>
      </c>
      <c r="C41" s="7" t="s">
        <v>68</v>
      </c>
      <c r="D41" s="21" t="s">
        <v>118</v>
      </c>
      <c r="E41" t="s">
        <v>82</v>
      </c>
    </row>
    <row r="42" spans="1:5" x14ac:dyDescent="0.25">
      <c r="A42">
        <v>2012</v>
      </c>
      <c r="B42" s="3" t="s">
        <v>69</v>
      </c>
      <c r="C42" s="7" t="s">
        <v>72</v>
      </c>
      <c r="D42" s="21" t="s">
        <v>119</v>
      </c>
      <c r="E42" t="s">
        <v>82</v>
      </c>
    </row>
    <row r="43" spans="1:5" x14ac:dyDescent="0.25">
      <c r="A43">
        <v>2012</v>
      </c>
      <c r="B43" s="5" t="s">
        <v>70</v>
      </c>
      <c r="C43" s="7" t="s">
        <v>71</v>
      </c>
      <c r="D43" s="21" t="s">
        <v>120</v>
      </c>
      <c r="E43" t="s">
        <v>82</v>
      </c>
    </row>
    <row r="44" spans="1:5" x14ac:dyDescent="0.25">
      <c r="A44">
        <v>2012</v>
      </c>
      <c r="B44" s="6" t="s">
        <v>79</v>
      </c>
      <c r="C44" s="7" t="s">
        <v>77</v>
      </c>
      <c r="D44" s="21" t="s">
        <v>121</v>
      </c>
      <c r="E44" t="s">
        <v>82</v>
      </c>
    </row>
    <row r="45" spans="1:5" x14ac:dyDescent="0.25">
      <c r="A45">
        <v>2012</v>
      </c>
      <c r="B45" s="6" t="s">
        <v>80</v>
      </c>
      <c r="C45" s="7" t="s">
        <v>78</v>
      </c>
      <c r="D45" s="21" t="s">
        <v>122</v>
      </c>
      <c r="E45" t="s">
        <v>82</v>
      </c>
    </row>
    <row r="47" spans="1:5" x14ac:dyDescent="0.25">
      <c r="D47" s="24"/>
    </row>
    <row r="48" spans="1:5" x14ac:dyDescent="0.25">
      <c r="B48" s="17" t="s">
        <v>101</v>
      </c>
      <c r="D48" s="24"/>
    </row>
    <row r="49" spans="2:14" x14ac:dyDescent="0.25">
      <c r="B49" s="19" t="s">
        <v>99</v>
      </c>
    </row>
    <row r="52" spans="2:14" x14ac:dyDescent="0.25">
      <c r="N52" t="s">
        <v>113</v>
      </c>
    </row>
    <row r="76" spans="13:14" x14ac:dyDescent="0.25">
      <c r="M76" t="s">
        <v>117</v>
      </c>
      <c r="N76" t="s">
        <v>118</v>
      </c>
    </row>
  </sheetData>
  <hyperlinks>
    <hyperlink ref="B49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H31" sqref="H31"/>
    </sheetView>
  </sheetViews>
  <sheetFormatPr baseColWidth="10" defaultRowHeight="15" x14ac:dyDescent="0.25"/>
  <sheetData>
    <row r="1" spans="1:4" x14ac:dyDescent="0.25">
      <c r="B1" t="s">
        <v>75</v>
      </c>
      <c r="C1" t="s">
        <v>74</v>
      </c>
    </row>
    <row r="2" spans="1:4" x14ac:dyDescent="0.25">
      <c r="B2" s="1" t="s">
        <v>38</v>
      </c>
      <c r="C2" s="1" t="s">
        <v>73</v>
      </c>
      <c r="D2" s="8"/>
    </row>
    <row r="3" spans="1:4" x14ac:dyDescent="0.25">
      <c r="B3" s="1" t="s">
        <v>0</v>
      </c>
      <c r="C3" s="7"/>
      <c r="D3" s="9"/>
    </row>
    <row r="4" spans="1:4" x14ac:dyDescent="0.25">
      <c r="B4" s="1" t="s">
        <v>1</v>
      </c>
      <c r="C4" s="7"/>
      <c r="D4" s="9"/>
    </row>
    <row r="5" spans="1:4" x14ac:dyDescent="0.25">
      <c r="B5" s="1" t="s">
        <v>2</v>
      </c>
      <c r="C5" s="7"/>
      <c r="D5" s="9"/>
    </row>
    <row r="6" spans="1:4" x14ac:dyDescent="0.25">
      <c r="B6" s="1" t="s">
        <v>3</v>
      </c>
      <c r="C6" s="7"/>
      <c r="D6" s="9"/>
    </row>
    <row r="7" spans="1:4" x14ac:dyDescent="0.25">
      <c r="B7" s="1" t="s">
        <v>4</v>
      </c>
      <c r="C7" s="7"/>
      <c r="D7" s="9"/>
    </row>
    <row r="8" spans="1:4" x14ac:dyDescent="0.25">
      <c r="B8" s="1" t="s">
        <v>5</v>
      </c>
      <c r="C8" s="7"/>
      <c r="D8" s="9"/>
    </row>
    <row r="9" spans="1:4" x14ac:dyDescent="0.25">
      <c r="B9" s="1" t="s">
        <v>6</v>
      </c>
      <c r="C9" s="7"/>
      <c r="D9" s="9"/>
    </row>
    <row r="10" spans="1:4" x14ac:dyDescent="0.25">
      <c r="B10" s="1" t="s">
        <v>7</v>
      </c>
      <c r="C10" s="7" t="s">
        <v>39</v>
      </c>
      <c r="D10" s="9"/>
    </row>
    <row r="11" spans="1:4" x14ac:dyDescent="0.25">
      <c r="B11" s="1" t="s">
        <v>8</v>
      </c>
      <c r="C11" s="7" t="s">
        <v>40</v>
      </c>
      <c r="D11" s="9"/>
    </row>
    <row r="12" spans="1:4" x14ac:dyDescent="0.25">
      <c r="B12" s="1" t="s">
        <v>9</v>
      </c>
      <c r="C12" s="7" t="s">
        <v>41</v>
      </c>
      <c r="D12" s="9"/>
    </row>
    <row r="13" spans="1:4" x14ac:dyDescent="0.25">
      <c r="B13" s="1" t="s">
        <v>10</v>
      </c>
      <c r="C13" s="7" t="s">
        <v>42</v>
      </c>
      <c r="D13" s="9"/>
    </row>
    <row r="14" spans="1:4" x14ac:dyDescent="0.25">
      <c r="A14">
        <v>2010</v>
      </c>
      <c r="B14" s="1" t="s">
        <v>11</v>
      </c>
      <c r="C14" s="7" t="s">
        <v>43</v>
      </c>
      <c r="D14" s="9"/>
    </row>
    <row r="15" spans="1:4" x14ac:dyDescent="0.25">
      <c r="B15" s="1" t="s">
        <v>12</v>
      </c>
      <c r="C15" s="7" t="s">
        <v>44</v>
      </c>
      <c r="D15" s="9"/>
    </row>
    <row r="16" spans="1:4" x14ac:dyDescent="0.25">
      <c r="B16" s="1" t="s">
        <v>13</v>
      </c>
      <c r="C16" s="7" t="s">
        <v>45</v>
      </c>
      <c r="D16" s="9"/>
    </row>
    <row r="17" spans="2:4" x14ac:dyDescent="0.25">
      <c r="B17" s="1" t="s">
        <v>14</v>
      </c>
      <c r="C17" s="7" t="s">
        <v>46</v>
      </c>
      <c r="D17" s="9"/>
    </row>
    <row r="18" spans="2:4" x14ac:dyDescent="0.25">
      <c r="B18" s="1" t="s">
        <v>15</v>
      </c>
      <c r="C18" s="7" t="s">
        <v>47</v>
      </c>
      <c r="D18" s="9"/>
    </row>
    <row r="19" spans="2:4" x14ac:dyDescent="0.25">
      <c r="B19" s="1" t="s">
        <v>16</v>
      </c>
      <c r="C19" s="7" t="s">
        <v>48</v>
      </c>
      <c r="D19" s="9"/>
    </row>
    <row r="20" spans="2:4" x14ac:dyDescent="0.25">
      <c r="B20" s="1" t="s">
        <v>17</v>
      </c>
      <c r="C20" s="7" t="s">
        <v>49</v>
      </c>
      <c r="D20" s="9"/>
    </row>
    <row r="21" spans="2:4" x14ac:dyDescent="0.25">
      <c r="B21" s="1" t="s">
        <v>18</v>
      </c>
      <c r="C21" s="7" t="s">
        <v>50</v>
      </c>
      <c r="D21" s="9"/>
    </row>
    <row r="22" spans="2:4" x14ac:dyDescent="0.25">
      <c r="B22" s="1" t="s">
        <v>19</v>
      </c>
      <c r="C22" s="7" t="s">
        <v>51</v>
      </c>
      <c r="D22" s="9"/>
    </row>
    <row r="23" spans="2:4" x14ac:dyDescent="0.25">
      <c r="B23" s="1" t="s">
        <v>20</v>
      </c>
      <c r="C23" s="7" t="s">
        <v>52</v>
      </c>
      <c r="D23" s="9"/>
    </row>
    <row r="24" spans="2:4" x14ac:dyDescent="0.25">
      <c r="B24" s="1" t="s">
        <v>21</v>
      </c>
      <c r="C24" s="7" t="s">
        <v>53</v>
      </c>
      <c r="D24" s="9"/>
    </row>
    <row r="25" spans="2:4" x14ac:dyDescent="0.25">
      <c r="B25" s="1" t="s">
        <v>22</v>
      </c>
      <c r="C25" s="7" t="s">
        <v>54</v>
      </c>
      <c r="D25" s="9"/>
    </row>
    <row r="26" spans="2:4" x14ac:dyDescent="0.25">
      <c r="B26" s="1" t="s">
        <v>23</v>
      </c>
      <c r="C26" s="7" t="s">
        <v>55</v>
      </c>
      <c r="D26" s="9"/>
    </row>
    <row r="27" spans="2:4" x14ac:dyDescent="0.25">
      <c r="B27" s="1" t="s">
        <v>24</v>
      </c>
      <c r="C27" s="7" t="s">
        <v>24</v>
      </c>
      <c r="D27" s="9"/>
    </row>
    <row r="28" spans="2:4" x14ac:dyDescent="0.25">
      <c r="B28" s="1" t="s">
        <v>25</v>
      </c>
      <c r="C28" s="7" t="s">
        <v>56</v>
      </c>
      <c r="D28" s="9"/>
    </row>
    <row r="29" spans="2:4" x14ac:dyDescent="0.25">
      <c r="B29" s="1" t="s">
        <v>26</v>
      </c>
      <c r="C29" s="7" t="s">
        <v>57</v>
      </c>
      <c r="D29" s="9"/>
    </row>
    <row r="30" spans="2:4" x14ac:dyDescent="0.25">
      <c r="B30" s="1" t="s">
        <v>27</v>
      </c>
      <c r="C30" s="7" t="s">
        <v>58</v>
      </c>
      <c r="D30" s="9"/>
    </row>
    <row r="31" spans="2:4" x14ac:dyDescent="0.25">
      <c r="B31" s="1" t="s">
        <v>28</v>
      </c>
      <c r="C31" s="7" t="s">
        <v>28</v>
      </c>
      <c r="D31" s="9"/>
    </row>
    <row r="32" spans="2:4" x14ac:dyDescent="0.25">
      <c r="B32" s="1" t="s">
        <v>29</v>
      </c>
      <c r="C32" s="7" t="s">
        <v>59</v>
      </c>
      <c r="D32" s="9"/>
    </row>
    <row r="33" spans="2:4" x14ac:dyDescent="0.25">
      <c r="B33" s="1" t="s">
        <v>30</v>
      </c>
      <c r="C33" s="7" t="s">
        <v>60</v>
      </c>
      <c r="D33" s="9"/>
    </row>
    <row r="34" spans="2:4" x14ac:dyDescent="0.25">
      <c r="B34" s="1" t="s">
        <v>31</v>
      </c>
      <c r="C34" s="7" t="s">
        <v>61</v>
      </c>
      <c r="D34" s="9"/>
    </row>
    <row r="35" spans="2:4" x14ac:dyDescent="0.25">
      <c r="B35" s="1" t="s">
        <v>32</v>
      </c>
      <c r="C35" s="7" t="s">
        <v>62</v>
      </c>
      <c r="D35" s="9"/>
    </row>
    <row r="36" spans="2:4" x14ac:dyDescent="0.25">
      <c r="B36" s="1" t="s">
        <v>33</v>
      </c>
      <c r="C36" s="7" t="s">
        <v>63</v>
      </c>
      <c r="D36" s="9"/>
    </row>
    <row r="37" spans="2:4" x14ac:dyDescent="0.25">
      <c r="B37" s="1" t="s">
        <v>34</v>
      </c>
      <c r="C37" s="7" t="s">
        <v>64</v>
      </c>
      <c r="D37" s="9"/>
    </row>
    <row r="38" spans="2:4" x14ac:dyDescent="0.25">
      <c r="B38" s="1" t="s">
        <v>35</v>
      </c>
      <c r="C38" s="7" t="s">
        <v>65</v>
      </c>
      <c r="D38" s="9"/>
    </row>
    <row r="39" spans="2:4" x14ac:dyDescent="0.25">
      <c r="B39" s="1" t="s">
        <v>36</v>
      </c>
      <c r="C39" s="7" t="s">
        <v>66</v>
      </c>
      <c r="D39" s="9"/>
    </row>
    <row r="40" spans="2:4" x14ac:dyDescent="0.25">
      <c r="B40" s="1" t="s">
        <v>37</v>
      </c>
      <c r="C40" s="7" t="s">
        <v>67</v>
      </c>
      <c r="D40" s="9"/>
    </row>
    <row r="41" spans="2:4" x14ac:dyDescent="0.25">
      <c r="B41" s="3" t="s">
        <v>68</v>
      </c>
      <c r="C41" s="7" t="s">
        <v>68</v>
      </c>
      <c r="D41" s="9"/>
    </row>
    <row r="42" spans="2:4" x14ac:dyDescent="0.25">
      <c r="B42" s="3" t="s">
        <v>69</v>
      </c>
      <c r="C42" s="7" t="s">
        <v>72</v>
      </c>
      <c r="D42" s="9"/>
    </row>
    <row r="43" spans="2:4" x14ac:dyDescent="0.25">
      <c r="B43" s="5" t="s">
        <v>70</v>
      </c>
      <c r="C43" s="7" t="s">
        <v>71</v>
      </c>
      <c r="D43" s="9"/>
    </row>
    <row r="44" spans="2:4" x14ac:dyDescent="0.25">
      <c r="B44" s="6" t="s">
        <v>79</v>
      </c>
      <c r="C44" s="7" t="s">
        <v>77</v>
      </c>
      <c r="D44" s="9"/>
    </row>
    <row r="45" spans="2:4" x14ac:dyDescent="0.25">
      <c r="B45" s="6" t="s">
        <v>80</v>
      </c>
      <c r="C45" s="7" t="s">
        <v>78</v>
      </c>
      <c r="D45" s="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E21" sqref="E21"/>
    </sheetView>
  </sheetViews>
  <sheetFormatPr baseColWidth="10" defaultRowHeight="15" x14ac:dyDescent="0.25"/>
  <sheetData>
    <row r="1" spans="1:2" x14ac:dyDescent="0.25">
      <c r="A1" t="s">
        <v>88</v>
      </c>
      <c r="B1" t="s">
        <v>89</v>
      </c>
    </row>
    <row r="2" spans="1:2" x14ac:dyDescent="0.25">
      <c r="A2" t="s">
        <v>83</v>
      </c>
      <c r="B2">
        <v>0.56000000000000005</v>
      </c>
    </row>
    <row r="3" spans="1:2" x14ac:dyDescent="0.25">
      <c r="A3" t="s">
        <v>84</v>
      </c>
      <c r="B3">
        <v>0.19</v>
      </c>
    </row>
    <row r="4" spans="1:2" x14ac:dyDescent="0.25">
      <c r="A4" t="s">
        <v>85</v>
      </c>
      <c r="B4">
        <v>0.13</v>
      </c>
    </row>
    <row r="19" spans="8:8" x14ac:dyDescent="0.25">
      <c r="H19" s="19" t="s">
        <v>87</v>
      </c>
    </row>
    <row r="40" spans="8:8" x14ac:dyDescent="0.25">
      <c r="H40" t="s">
        <v>123</v>
      </c>
    </row>
  </sheetData>
  <hyperlinks>
    <hyperlink ref="H19" r:id="rId1"/>
  </hyperlinks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"/>
  <sheetViews>
    <sheetView workbookViewId="0">
      <selection activeCell="H25" sqref="H25"/>
    </sheetView>
  </sheetViews>
  <sheetFormatPr baseColWidth="10" defaultRowHeight="15" x14ac:dyDescent="0.25"/>
  <sheetData>
    <row r="18" spans="1:1" x14ac:dyDescent="0.25">
      <c r="A18" t="s">
        <v>96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22" workbookViewId="0">
      <selection activeCell="P97" sqref="P97"/>
    </sheetView>
  </sheetViews>
  <sheetFormatPr baseColWidth="10" defaultRowHeight="15" x14ac:dyDescent="0.25"/>
  <sheetData>
    <row r="7" spans="11:11" x14ac:dyDescent="0.25">
      <c r="K7" s="12"/>
    </row>
    <row r="8" spans="11:11" x14ac:dyDescent="0.25">
      <c r="K8" s="12"/>
    </row>
    <row r="9" spans="11:11" x14ac:dyDescent="0.25">
      <c r="K9" s="12"/>
    </row>
    <row r="10" spans="11:11" x14ac:dyDescent="0.25">
      <c r="K10" s="12"/>
    </row>
    <row r="11" spans="11:11" x14ac:dyDescent="0.25">
      <c r="K11" s="12"/>
    </row>
    <row r="12" spans="11:11" x14ac:dyDescent="0.25">
      <c r="K12" s="12"/>
    </row>
    <row r="13" spans="11:11" x14ac:dyDescent="0.25">
      <c r="K13" s="12"/>
    </row>
    <row r="14" spans="11:11" x14ac:dyDescent="0.25">
      <c r="K14" s="12"/>
    </row>
    <row r="15" spans="11:11" x14ac:dyDescent="0.25">
      <c r="K15" s="12"/>
    </row>
    <row r="16" spans="11:11" x14ac:dyDescent="0.25">
      <c r="K16" s="12"/>
    </row>
    <row r="17" spans="1:11" x14ac:dyDescent="0.25">
      <c r="K17" s="12"/>
    </row>
    <row r="18" spans="1:11" x14ac:dyDescent="0.25">
      <c r="K18" s="12"/>
    </row>
    <row r="19" spans="1:11" x14ac:dyDescent="0.25">
      <c r="K19" s="12"/>
    </row>
    <row r="20" spans="1:11" x14ac:dyDescent="0.25">
      <c r="K20" s="12"/>
    </row>
    <row r="21" spans="1:11" x14ac:dyDescent="0.25">
      <c r="K21" s="12"/>
    </row>
    <row r="22" spans="1:11" x14ac:dyDescent="0.25">
      <c r="K22" s="12"/>
    </row>
    <row r="23" spans="1:11" x14ac:dyDescent="0.25">
      <c r="K23" s="12"/>
    </row>
    <row r="24" spans="1:11" x14ac:dyDescent="0.25">
      <c r="K24" s="12"/>
    </row>
    <row r="25" spans="1:11" x14ac:dyDescent="0.25">
      <c r="K25" s="12"/>
    </row>
    <row r="26" spans="1:11" x14ac:dyDescent="0.25">
      <c r="K26" s="12"/>
    </row>
    <row r="27" spans="1:11" x14ac:dyDescent="0.25">
      <c r="K27" s="12"/>
    </row>
    <row r="28" spans="1:11" x14ac:dyDescent="0.25">
      <c r="K28" s="12"/>
    </row>
    <row r="32" spans="1:11" x14ac:dyDescent="0.25">
      <c r="A32" t="s">
        <v>98</v>
      </c>
      <c r="B32" t="s">
        <v>99</v>
      </c>
      <c r="C32" t="s">
        <v>100</v>
      </c>
    </row>
    <row r="33" spans="1:2" x14ac:dyDescent="0.25">
      <c r="A33">
        <v>2005</v>
      </c>
    </row>
    <row r="34" spans="1:2" x14ac:dyDescent="0.25">
      <c r="A34" t="s">
        <v>97</v>
      </c>
    </row>
    <row r="35" spans="1:2" x14ac:dyDescent="0.25">
      <c r="A35">
        <f>4670+606+377</f>
        <v>5653</v>
      </c>
      <c r="B35">
        <v>1111.8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31" sqref="D31"/>
    </sheetView>
  </sheetViews>
  <sheetFormatPr baseColWidth="10" defaultRowHeight="15" x14ac:dyDescent="0.25"/>
  <sheetData>
    <row r="1" spans="1:4" x14ac:dyDescent="0.25">
      <c r="A1" t="s">
        <v>75</v>
      </c>
      <c r="B1" t="s">
        <v>74</v>
      </c>
    </row>
    <row r="2" spans="1:4" x14ac:dyDescent="0.25">
      <c r="A2" s="1" t="s">
        <v>38</v>
      </c>
      <c r="B2" s="1" t="s">
        <v>73</v>
      </c>
      <c r="C2" s="8">
        <v>2050</v>
      </c>
      <c r="D2">
        <v>2030</v>
      </c>
    </row>
    <row r="3" spans="1:4" x14ac:dyDescent="0.25">
      <c r="A3" s="1" t="s">
        <v>0</v>
      </c>
      <c r="B3" s="7"/>
      <c r="C3" s="10"/>
    </row>
    <row r="4" spans="1:4" x14ac:dyDescent="0.25">
      <c r="A4" s="1" t="s">
        <v>1</v>
      </c>
      <c r="B4" s="7"/>
      <c r="C4" s="10"/>
    </row>
    <row r="5" spans="1:4" x14ac:dyDescent="0.25">
      <c r="A5" s="1" t="s">
        <v>2</v>
      </c>
      <c r="B5" s="7"/>
      <c r="C5" s="10"/>
    </row>
    <row r="6" spans="1:4" x14ac:dyDescent="0.25">
      <c r="A6" s="1" t="s">
        <v>3</v>
      </c>
      <c r="B6" s="7"/>
      <c r="C6" s="10"/>
    </row>
    <row r="7" spans="1:4" x14ac:dyDescent="0.25">
      <c r="A7" s="1" t="s">
        <v>4</v>
      </c>
      <c r="B7" s="7"/>
      <c r="C7" s="10"/>
    </row>
    <row r="8" spans="1:4" x14ac:dyDescent="0.25">
      <c r="A8" s="1" t="s">
        <v>5</v>
      </c>
      <c r="B8" s="7"/>
      <c r="C8" s="10"/>
    </row>
    <row r="9" spans="1:4" x14ac:dyDescent="0.25">
      <c r="A9" s="1" t="s">
        <v>6</v>
      </c>
      <c r="B9" s="7"/>
      <c r="C9" s="10"/>
    </row>
    <row r="10" spans="1:4" x14ac:dyDescent="0.25">
      <c r="A10" s="1" t="s">
        <v>7</v>
      </c>
      <c r="B10" s="7" t="s">
        <v>39</v>
      </c>
      <c r="C10">
        <v>14546031.81931624</v>
      </c>
    </row>
    <row r="11" spans="1:4" x14ac:dyDescent="0.25">
      <c r="A11" s="1" t="s">
        <v>8</v>
      </c>
      <c r="B11" s="7" t="s">
        <v>40</v>
      </c>
      <c r="C11">
        <v>5767700.3696465213</v>
      </c>
    </row>
    <row r="12" spans="1:4" x14ac:dyDescent="0.25">
      <c r="A12" s="1" t="s">
        <v>9</v>
      </c>
      <c r="B12" s="7" t="s">
        <v>41</v>
      </c>
      <c r="C12">
        <v>11142260.367607409</v>
      </c>
    </row>
    <row r="13" spans="1:4" x14ac:dyDescent="0.25">
      <c r="A13" s="1" t="s">
        <v>10</v>
      </c>
      <c r="B13" s="7" t="s">
        <v>42</v>
      </c>
      <c r="C13">
        <v>6487448.4710855419</v>
      </c>
    </row>
    <row r="14" spans="1:4" x14ac:dyDescent="0.25">
      <c r="A14" s="1" t="s">
        <v>11</v>
      </c>
      <c r="B14" s="7" t="s">
        <v>43</v>
      </c>
      <c r="C14" s="10">
        <v>77153375.219202906</v>
      </c>
    </row>
    <row r="15" spans="1:4" x14ac:dyDescent="0.25">
      <c r="A15" s="1" t="s">
        <v>12</v>
      </c>
      <c r="B15" s="7" t="s">
        <v>44</v>
      </c>
      <c r="C15" s="10">
        <v>1160347.947775163</v>
      </c>
    </row>
    <row r="16" spans="1:4" x14ac:dyDescent="0.25">
      <c r="A16" s="1" t="s">
        <v>13</v>
      </c>
      <c r="B16" s="7" t="s">
        <v>45</v>
      </c>
      <c r="C16">
        <v>5247300.5875945259</v>
      </c>
    </row>
    <row r="17" spans="1:3" x14ac:dyDescent="0.25">
      <c r="A17" s="1" t="s">
        <v>14</v>
      </c>
      <c r="B17" s="7" t="s">
        <v>46</v>
      </c>
      <c r="C17">
        <v>7739379.1815246316</v>
      </c>
    </row>
    <row r="18" spans="1:3" x14ac:dyDescent="0.25">
      <c r="A18" s="1" t="s">
        <v>15</v>
      </c>
      <c r="B18" s="7" t="s">
        <v>47</v>
      </c>
      <c r="C18">
        <v>41906417.643182777</v>
      </c>
    </row>
    <row r="19" spans="1:3" x14ac:dyDescent="0.25">
      <c r="A19" s="1" t="s">
        <v>16</v>
      </c>
      <c r="B19" s="7" t="s">
        <v>48</v>
      </c>
      <c r="C19">
        <v>71907345.395512596</v>
      </c>
    </row>
    <row r="20" spans="1:3" x14ac:dyDescent="0.25">
      <c r="A20" s="1" t="s">
        <v>17</v>
      </c>
      <c r="B20" s="7" t="s">
        <v>49</v>
      </c>
      <c r="C20">
        <v>3736634.2874788619</v>
      </c>
    </row>
    <row r="21" spans="1:3" x14ac:dyDescent="0.25">
      <c r="A21" s="1" t="s">
        <v>18</v>
      </c>
      <c r="B21" s="7" t="s">
        <v>50</v>
      </c>
      <c r="C21">
        <v>65834561.197132431</v>
      </c>
    </row>
    <row r="22" spans="1:3" x14ac:dyDescent="0.25">
      <c r="A22" s="1" t="s">
        <v>19</v>
      </c>
      <c r="B22" s="7" t="s">
        <v>51</v>
      </c>
      <c r="C22" s="10">
        <v>0</v>
      </c>
    </row>
    <row r="23" spans="1:3" x14ac:dyDescent="0.25">
      <c r="A23" s="1" t="s">
        <v>20</v>
      </c>
      <c r="B23" s="7" t="s">
        <v>52</v>
      </c>
      <c r="C23">
        <v>1456429.675550001</v>
      </c>
    </row>
    <row r="24" spans="1:3" x14ac:dyDescent="0.25">
      <c r="A24" s="1" t="s">
        <v>21</v>
      </c>
      <c r="B24" s="7" t="s">
        <v>53</v>
      </c>
      <c r="C24">
        <v>1918269.309561159</v>
      </c>
    </row>
    <row r="25" spans="1:3" x14ac:dyDescent="0.25">
      <c r="A25" s="1" t="s">
        <v>22</v>
      </c>
      <c r="B25" s="7" t="s">
        <v>54</v>
      </c>
      <c r="C25">
        <v>1067209.7508662289</v>
      </c>
    </row>
    <row r="26" spans="1:3" x14ac:dyDescent="0.25">
      <c r="A26" s="1" t="s">
        <v>23</v>
      </c>
      <c r="B26" s="7" t="s">
        <v>55</v>
      </c>
      <c r="C26">
        <v>9336260.9036247265</v>
      </c>
    </row>
    <row r="27" spans="1:3" x14ac:dyDescent="0.25">
      <c r="A27" s="1" t="s">
        <v>24</v>
      </c>
      <c r="B27" s="7" t="s">
        <v>24</v>
      </c>
      <c r="C27" s="9">
        <v>0</v>
      </c>
    </row>
    <row r="28" spans="1:3" x14ac:dyDescent="0.25">
      <c r="A28" s="1" t="s">
        <v>25</v>
      </c>
      <c r="B28" s="7" t="s">
        <v>56</v>
      </c>
      <c r="C28">
        <v>17738226.1045097</v>
      </c>
    </row>
    <row r="29" spans="1:3" x14ac:dyDescent="0.25">
      <c r="A29" s="1" t="s">
        <v>26</v>
      </c>
      <c r="B29" s="7" t="s">
        <v>57</v>
      </c>
      <c r="C29">
        <v>9928957.4334361292</v>
      </c>
    </row>
    <row r="30" spans="1:3" x14ac:dyDescent="0.25">
      <c r="A30" s="1" t="s">
        <v>27</v>
      </c>
      <c r="B30" s="7" t="s">
        <v>58</v>
      </c>
      <c r="C30">
        <v>35170355.575937323</v>
      </c>
    </row>
    <row r="31" spans="1:3" x14ac:dyDescent="0.25">
      <c r="A31" s="1" t="s">
        <v>28</v>
      </c>
      <c r="B31" s="7" t="s">
        <v>28</v>
      </c>
      <c r="C31">
        <v>8482984.5639954004</v>
      </c>
    </row>
    <row r="32" spans="1:3" x14ac:dyDescent="0.25">
      <c r="A32" s="1" t="s">
        <v>29</v>
      </c>
      <c r="B32" s="7" t="s">
        <v>59</v>
      </c>
      <c r="C32">
        <v>17780524.51823182</v>
      </c>
    </row>
    <row r="33" spans="1:3" x14ac:dyDescent="0.25">
      <c r="A33" s="1" t="s">
        <v>30</v>
      </c>
      <c r="B33" s="7" t="s">
        <v>60</v>
      </c>
      <c r="C33">
        <v>2088278.677158935</v>
      </c>
    </row>
    <row r="34" spans="1:3" x14ac:dyDescent="0.25">
      <c r="A34" s="1" t="s">
        <v>31</v>
      </c>
      <c r="B34" s="7" t="s">
        <v>61</v>
      </c>
      <c r="C34">
        <v>4960556.7924618144</v>
      </c>
    </row>
    <row r="35" spans="1:3" x14ac:dyDescent="0.25">
      <c r="A35" s="1" t="s">
        <v>32</v>
      </c>
      <c r="B35" s="7" t="s">
        <v>62</v>
      </c>
      <c r="C35">
        <v>6102146.3565979609</v>
      </c>
    </row>
    <row r="36" spans="1:3" x14ac:dyDescent="0.25">
      <c r="A36" s="1" t="s">
        <v>33</v>
      </c>
      <c r="B36" s="7" t="s">
        <v>63</v>
      </c>
      <c r="C36" s="10">
        <v>12710430.16080044</v>
      </c>
    </row>
    <row r="37" spans="1:3" x14ac:dyDescent="0.25">
      <c r="A37" s="1" t="s">
        <v>34</v>
      </c>
      <c r="B37" s="7" t="s">
        <v>64</v>
      </c>
      <c r="C37">
        <v>77726126.051211581</v>
      </c>
    </row>
    <row r="38" spans="1:3" x14ac:dyDescent="0.25">
      <c r="A38" s="1" t="s">
        <v>35</v>
      </c>
      <c r="B38" s="7" t="s">
        <v>65</v>
      </c>
      <c r="C38" s="10">
        <v>0</v>
      </c>
    </row>
    <row r="39" spans="1:3" x14ac:dyDescent="0.25">
      <c r="A39" s="1" t="s">
        <v>36</v>
      </c>
      <c r="B39" s="7" t="s">
        <v>66</v>
      </c>
      <c r="C39">
        <v>7583451.5062159225</v>
      </c>
    </row>
    <row r="40" spans="1:3" x14ac:dyDescent="0.25">
      <c r="A40" s="1" t="s">
        <v>37</v>
      </c>
      <c r="B40" s="7" t="s">
        <v>67</v>
      </c>
      <c r="C40">
        <v>10936405.44170084</v>
      </c>
    </row>
    <row r="41" spans="1:3" x14ac:dyDescent="0.25">
      <c r="A41" s="3" t="s">
        <v>68</v>
      </c>
      <c r="B41" s="7" t="s">
        <v>68</v>
      </c>
      <c r="C41">
        <v>603180.89539360756</v>
      </c>
    </row>
    <row r="42" spans="1:3" x14ac:dyDescent="0.25">
      <c r="A42" s="3" t="s">
        <v>69</v>
      </c>
      <c r="B42" s="7" t="s">
        <v>72</v>
      </c>
      <c r="C42">
        <v>1994863.641981533</v>
      </c>
    </row>
    <row r="43" spans="1:3" x14ac:dyDescent="0.25">
      <c r="A43" s="5" t="s">
        <v>70</v>
      </c>
      <c r="B43" s="7" t="s">
        <v>71</v>
      </c>
      <c r="C43">
        <v>7419960.7922858391</v>
      </c>
    </row>
    <row r="44" spans="1:3" x14ac:dyDescent="0.25">
      <c r="A44" s="6" t="s">
        <v>79</v>
      </c>
      <c r="B44" s="7" t="s">
        <v>77</v>
      </c>
      <c r="C44">
        <v>2663881.7531051929</v>
      </c>
    </row>
    <row r="45" spans="1:3" x14ac:dyDescent="0.25">
      <c r="A45" s="6" t="s">
        <v>80</v>
      </c>
      <c r="B45" s="7" t="s">
        <v>78</v>
      </c>
      <c r="C45">
        <v>3051728.4952427819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F29" sqref="F29"/>
    </sheetView>
  </sheetViews>
  <sheetFormatPr baseColWidth="10" defaultRowHeight="15" x14ac:dyDescent="0.25"/>
  <cols>
    <col min="3" max="3" width="19" bestFit="1" customWidth="1"/>
    <col min="6" max="6" width="12" bestFit="1" customWidth="1"/>
  </cols>
  <sheetData>
    <row r="1" spans="1:21" x14ac:dyDescent="0.25">
      <c r="A1" t="s">
        <v>75</v>
      </c>
      <c r="B1" t="s">
        <v>74</v>
      </c>
      <c r="C1" t="s">
        <v>90</v>
      </c>
    </row>
    <row r="2" spans="1:21" x14ac:dyDescent="0.25">
      <c r="A2" s="1" t="s">
        <v>38</v>
      </c>
      <c r="B2" s="1" t="s">
        <v>73</v>
      </c>
      <c r="C2" s="5" t="s">
        <v>84</v>
      </c>
      <c r="D2" s="14" t="s">
        <v>83</v>
      </c>
      <c r="E2" s="14" t="s">
        <v>85</v>
      </c>
      <c r="F2" s="14" t="s">
        <v>105</v>
      </c>
      <c r="G2" s="14" t="s">
        <v>92</v>
      </c>
      <c r="I2" s="16" t="s">
        <v>93</v>
      </c>
      <c r="J2" s="5" t="s">
        <v>84</v>
      </c>
      <c r="K2" s="14" t="s">
        <v>83</v>
      </c>
      <c r="L2" s="14" t="s">
        <v>85</v>
      </c>
      <c r="M2" s="14" t="s">
        <v>92</v>
      </c>
      <c r="O2" s="16" t="s">
        <v>94</v>
      </c>
      <c r="P2" s="5" t="s">
        <v>84</v>
      </c>
      <c r="Q2" s="14" t="s">
        <v>83</v>
      </c>
      <c r="R2" s="14" t="s">
        <v>85</v>
      </c>
      <c r="S2" s="14" t="s">
        <v>92</v>
      </c>
    </row>
    <row r="3" spans="1:21" x14ac:dyDescent="0.25">
      <c r="A3" s="1" t="s">
        <v>0</v>
      </c>
      <c r="B3" s="7"/>
      <c r="C3" s="10"/>
      <c r="T3">
        <f>3.6*10^-9</f>
        <v>3.6000000000000004E-9</v>
      </c>
      <c r="U3" t="s">
        <v>91</v>
      </c>
    </row>
    <row r="4" spans="1:21" x14ac:dyDescent="0.25">
      <c r="A4" s="1" t="s">
        <v>1</v>
      </c>
      <c r="B4" s="7"/>
      <c r="C4" s="10"/>
    </row>
    <row r="5" spans="1:21" x14ac:dyDescent="0.25">
      <c r="A5" s="1" t="s">
        <v>2</v>
      </c>
      <c r="B5" s="7"/>
      <c r="C5" s="10"/>
    </row>
    <row r="6" spans="1:21" x14ac:dyDescent="0.25">
      <c r="A6" s="1" t="s">
        <v>3</v>
      </c>
      <c r="B6" s="7"/>
      <c r="C6" s="10"/>
    </row>
    <row r="7" spans="1:21" x14ac:dyDescent="0.25">
      <c r="A7" s="1" t="s">
        <v>4</v>
      </c>
      <c r="B7" s="7"/>
      <c r="C7" s="10"/>
    </row>
    <row r="8" spans="1:21" x14ac:dyDescent="0.25">
      <c r="A8" s="1" t="s">
        <v>5</v>
      </c>
      <c r="B8" s="7"/>
      <c r="C8" s="10"/>
    </row>
    <row r="9" spans="1:21" x14ac:dyDescent="0.25">
      <c r="A9" s="1" t="s">
        <v>6</v>
      </c>
      <c r="B9" s="7"/>
      <c r="C9" s="10"/>
    </row>
    <row r="10" spans="1:21" x14ac:dyDescent="0.25">
      <c r="A10" s="1" t="s">
        <v>7</v>
      </c>
      <c r="B10" s="7" t="s">
        <v>39</v>
      </c>
      <c r="C10" s="10" t="e">
        <f>Personkm_road_train!D10*BevölkerungProg!C10*(ModalSplit_rail!C10/100)*EnergyperModal!#REF!*$T$3</f>
        <v>#REF!</v>
      </c>
      <c r="D10">
        <f>Personkm_road_train!D10*BevölkerungProg!C10*(ModalSplit_car!C10/100)*EnergyperModal!$B$2*Results_2050!$T$3</f>
        <v>296.5671511319444</v>
      </c>
      <c r="E10" t="e">
        <f>Personkm_road_train!D10*BevölkerungProg!C10*(ModalSplit_bus!C10/100)*EnergyperModal!#REF!*Results_2050!$T$3</f>
        <v>#REF!</v>
      </c>
      <c r="F10">
        <f>Flight!D10*BevölkerungProg!C10*Flight!$N$7</f>
        <v>31.704739359940302</v>
      </c>
      <c r="G10" s="15" t="e">
        <f t="shared" ref="G10:G13" si="0">SUM(C10:F10)</f>
        <v>#REF!</v>
      </c>
    </row>
    <row r="11" spans="1:21" x14ac:dyDescent="0.25">
      <c r="A11" s="1" t="s">
        <v>8</v>
      </c>
      <c r="B11" s="7" t="s">
        <v>40</v>
      </c>
      <c r="C11" s="10" t="e">
        <f>Personkm_road_train!D11*BevölkerungProg!C11*(ModalSplit_rail!C11/100)*EnergyperModal!#REF!*$T$3</f>
        <v>#VALUE!</v>
      </c>
      <c r="D11" t="e">
        <f>Personkm_road_train!D11*BevölkerungProg!C11*(ModalSplit_car!C11/100)*EnergyperModal!$B$2*Results_2050!$T$3</f>
        <v>#VALUE!</v>
      </c>
      <c r="E11" t="e">
        <f>Personkm_road_train!D11*BevölkerungProg!C11*(ModalSplit_bus!C11/100)*EnergyperModal!#REF!*Results_2050!$T$3</f>
        <v>#VALUE!</v>
      </c>
      <c r="F11">
        <f>Flight!D11*BevölkerungProg!C11*Flight!$N$7</f>
        <v>20.820396762355795</v>
      </c>
      <c r="G11" s="15" t="e">
        <f t="shared" si="0"/>
        <v>#VALUE!</v>
      </c>
      <c r="M11" t="s">
        <v>112</v>
      </c>
    </row>
    <row r="12" spans="1:21" x14ac:dyDescent="0.25">
      <c r="A12" s="1" t="s">
        <v>9</v>
      </c>
      <c r="B12" s="7" t="s">
        <v>41</v>
      </c>
      <c r="C12" s="10" t="e">
        <f>Personkm_road_train!D12*BevölkerungProg!C12*(ModalSplit_rail!C12/100)*EnergyperModal!#REF!*$T$3</f>
        <v>#VALUE!</v>
      </c>
      <c r="D12" t="e">
        <f>Personkm_road_train!D12*BevölkerungProg!C12*(ModalSplit_car!C12/100)*EnergyperModal!$B$2*Results_2050!$T$3</f>
        <v>#VALUE!</v>
      </c>
      <c r="E12" t="e">
        <f>Personkm_road_train!D12*BevölkerungProg!C12*(ModalSplit_bus!C12/100)*EnergyperModal!#REF!*Results_2050!$T$3</f>
        <v>#VALUE!</v>
      </c>
      <c r="F12">
        <f>Flight!D12*BevölkerungProg!C12*Flight!$N$7</f>
        <v>35.157231394193055</v>
      </c>
      <c r="G12" s="15" t="e">
        <f t="shared" si="0"/>
        <v>#VALUE!</v>
      </c>
      <c r="M12">
        <v>2018</v>
      </c>
    </row>
    <row r="13" spans="1:21" x14ac:dyDescent="0.25">
      <c r="A13" s="1" t="s">
        <v>10</v>
      </c>
      <c r="B13" s="7" t="s">
        <v>42</v>
      </c>
      <c r="C13" s="10" t="e">
        <f>Personkm_road_train!D13*BevölkerungProg!C13*(ModalSplit_rail!C13/100)*EnergyperModal!#REF!*$T$3</f>
        <v>#REF!</v>
      </c>
      <c r="D13">
        <f>Personkm_road_train!D13*BevölkerungProg!C13*(ModalSplit_car!C13/100)*EnergyperModal!$B$2*Results_2050!$T$3</f>
        <v>138.72835544719402</v>
      </c>
      <c r="E13" t="e">
        <f>Personkm_road_train!D13*BevölkerungProg!C13*(ModalSplit_bus!C13/100)*EnergyperModal!#REF!*Results_2050!$T$3</f>
        <v>#REF!</v>
      </c>
      <c r="F13">
        <f>Flight!D13*BevölkerungProg!C13*Flight!$N$7</f>
        <v>16.109354337102882</v>
      </c>
      <c r="G13" s="15" t="e">
        <f t="shared" si="0"/>
        <v>#REF!</v>
      </c>
    </row>
    <row r="14" spans="1:21" x14ac:dyDescent="0.25">
      <c r="A14" s="1" t="s">
        <v>11</v>
      </c>
      <c r="B14" s="7" t="s">
        <v>43</v>
      </c>
      <c r="C14" s="10" t="e">
        <f>Personkm_road_train!D14*BevölkerungProg!C14*(ModalSplit_rail!C14/100)*EnergyperModal!#REF!*$T$3</f>
        <v>#REF!</v>
      </c>
      <c r="D14">
        <f>Personkm_road_train!D14*BevölkerungProg!C14*(ModalSplit_car!C14/100)*EnergyperModal!$B$2*Results_2050!$T$3</f>
        <v>1783.7738087439409</v>
      </c>
      <c r="E14" t="e">
        <f>Personkm_road_train!D14*BevölkerungProg!C14*(ModalSplit_bus!C14/100)*EnergyperModal!#REF!*Results_2050!$T$3</f>
        <v>#REF!</v>
      </c>
      <c r="F14">
        <f>Flight!D14*BevölkerungProg!C14*Flight!$N$7</f>
        <v>164.57221702319146</v>
      </c>
      <c r="G14" s="15" t="e">
        <f>SUM(C14:F14)</f>
        <v>#REF!</v>
      </c>
    </row>
    <row r="15" spans="1:21" x14ac:dyDescent="0.25">
      <c r="A15" s="1" t="s">
        <v>12</v>
      </c>
      <c r="B15" s="7" t="s">
        <v>44</v>
      </c>
      <c r="C15" s="10" t="e">
        <f>Personkm_road_train!D15*BevölkerungProg!C15*(ModalSplit_rail!C15/100)*EnergyperModal!#REF!*$T$3</f>
        <v>#REF!</v>
      </c>
      <c r="D15">
        <f>Personkm_road_train!D15*BevölkerungProg!C15*(ModalSplit_car!C15/100)*EnergyperModal!$B$2*Results_2050!$T$3</f>
        <v>4.3132062410775127</v>
      </c>
      <c r="E15" t="e">
        <f>Personkm_road_train!D15*BevölkerungProg!C15*(ModalSplit_bus!C15/100)*EnergyperModal!#REF!*Results_2050!$T$3</f>
        <v>#REF!</v>
      </c>
      <c r="F15">
        <f>Flight!D15*BevölkerungProg!C15*Flight!$N$7</f>
        <v>4.0534288364409479</v>
      </c>
      <c r="G15" s="15" t="e">
        <f t="shared" ref="G15:G45" si="1">SUM(C15:F15)</f>
        <v>#REF!</v>
      </c>
    </row>
    <row r="16" spans="1:21" x14ac:dyDescent="0.25">
      <c r="A16" s="1" t="s">
        <v>13</v>
      </c>
      <c r="B16" s="7" t="s">
        <v>45</v>
      </c>
      <c r="C16" s="10" t="e">
        <f>Personkm_road_train!D16*BevölkerungProg!C16*(ModalSplit_rail!C16/100)*EnergyperModal!#REF!*$T$3</f>
        <v>#REF!</v>
      </c>
      <c r="D16">
        <f>Personkm_road_train!D16*BevölkerungProg!C16*(ModalSplit_car!C16/100)*EnergyperModal!$B$2*Results_2050!$T$3</f>
        <v>0</v>
      </c>
      <c r="E16" t="e">
        <f>Personkm_road_train!D16*BevölkerungProg!C16*(ModalSplit_bus!C16/100)*EnergyperModal!#REF!*Results_2050!$T$3</f>
        <v>#REF!</v>
      </c>
      <c r="F16">
        <f>Flight!D16*BevölkerungProg!C16*Flight!$N$7</f>
        <v>19.48944912984685</v>
      </c>
      <c r="G16" s="15" t="e">
        <f t="shared" si="1"/>
        <v>#REF!</v>
      </c>
    </row>
    <row r="17" spans="1:7" x14ac:dyDescent="0.25">
      <c r="A17" s="1" t="s">
        <v>14</v>
      </c>
      <c r="B17" s="7" t="s">
        <v>46</v>
      </c>
      <c r="C17" s="10" t="e">
        <f>Personkm_road_train!D17*BevölkerungProg!C17*(ModalSplit_rail!C17/100)*EnergyperModal!#REF!*$T$3</f>
        <v>#REF!</v>
      </c>
      <c r="D17">
        <f>Personkm_road_train!D17*BevölkerungProg!C17*(ModalSplit_car!C17/100)*EnergyperModal!$B$2*Results_2050!$T$3</f>
        <v>49.868774402421224</v>
      </c>
      <c r="E17" t="e">
        <f>Personkm_road_train!D17*BevölkerungProg!C17*(ModalSplit_bus!C17/100)*EnergyperModal!#REF!*Results_2050!$T$3</f>
        <v>#REF!</v>
      </c>
      <c r="F17">
        <f>Flight!D17*BevölkerungProg!C17*Flight!$N$7</f>
        <v>27.589423154882535</v>
      </c>
      <c r="G17" s="15" t="e">
        <f t="shared" si="1"/>
        <v>#REF!</v>
      </c>
    </row>
    <row r="18" spans="1:7" x14ac:dyDescent="0.25">
      <c r="A18" s="1" t="s">
        <v>15</v>
      </c>
      <c r="B18" s="7" t="s">
        <v>47</v>
      </c>
      <c r="C18" s="10" t="e">
        <f>Personkm_road_train!D18*BevölkerungProg!C18*(ModalSplit_rail!C18/100)*EnergyperModal!#REF!*$T$3</f>
        <v>#REF!</v>
      </c>
      <c r="D18">
        <f>Personkm_road_train!D18*BevölkerungProg!C18*(ModalSplit_car!C18/100)*EnergyperModal!$B$2*Results_2050!$T$3</f>
        <v>564.07042891689582</v>
      </c>
      <c r="E18" t="e">
        <f>Personkm_road_train!D18*BevölkerungProg!C18*(ModalSplit_bus!C18/100)*EnergyperModal!#REF!*Results_2050!$T$3</f>
        <v>#REF!</v>
      </c>
      <c r="F18">
        <f>Flight!D18*BevölkerungProg!C18*Flight!$N$7</f>
        <v>117.0212648020816</v>
      </c>
      <c r="G18" s="15" t="e">
        <f t="shared" si="1"/>
        <v>#REF!</v>
      </c>
    </row>
    <row r="19" spans="1:7" x14ac:dyDescent="0.25">
      <c r="A19" s="1" t="s">
        <v>16</v>
      </c>
      <c r="B19" s="7" t="s">
        <v>48</v>
      </c>
      <c r="C19" s="10" t="e">
        <f>Personkm_road_train!D19*BevölkerungProg!C19*(ModalSplit_rail!C19/100)*EnergyperModal!#REF!*$T$3</f>
        <v>#REF!</v>
      </c>
      <c r="D19">
        <f>Personkm_road_train!D19*BevölkerungProg!C19*(ModalSplit_car!C19/100)*EnergyperModal!$B$2*Results_2050!$T$3</f>
        <v>1801.5263410324505</v>
      </c>
      <c r="E19" t="e">
        <f>Personkm_road_train!D19*BevölkerungProg!C19*(ModalSplit_bus!C19/100)*EnergyperModal!#REF!*Results_2050!$T$3</f>
        <v>#REF!</v>
      </c>
      <c r="F19">
        <f>Flight!D19*BevölkerungProg!C19*Flight!$N$7</f>
        <v>256.84967054350818</v>
      </c>
      <c r="G19" s="15" t="e">
        <f t="shared" si="1"/>
        <v>#REF!</v>
      </c>
    </row>
    <row r="20" spans="1:7" x14ac:dyDescent="0.25">
      <c r="A20" s="1" t="s">
        <v>17</v>
      </c>
      <c r="B20" s="7" t="s">
        <v>49</v>
      </c>
      <c r="C20" s="10" t="e">
        <f>Personkm_road_train!D20*BevölkerungProg!C20*(ModalSplit_rail!C20/100)*EnergyperModal!#REF!*$T$3</f>
        <v>#VALUE!</v>
      </c>
      <c r="D20" t="e">
        <f>Personkm_road_train!D20*BevölkerungProg!C20*(ModalSplit_car!C20/100)*EnergyperModal!$B$2*Results_2050!$T$3</f>
        <v>#VALUE!</v>
      </c>
      <c r="E20" t="e">
        <f>Personkm_road_train!D20*BevölkerungProg!C20*(ModalSplit_bus!C20/100)*EnergyperModal!#REF!*Results_2050!$T$3</f>
        <v>#VALUE!</v>
      </c>
      <c r="F20">
        <f>Flight!D20*BevölkerungProg!C20*Flight!$N$7</f>
        <v>20.030250590734639</v>
      </c>
      <c r="G20" s="15" t="e">
        <f t="shared" si="1"/>
        <v>#VALUE!</v>
      </c>
    </row>
    <row r="21" spans="1:7" x14ac:dyDescent="0.25">
      <c r="A21" s="1" t="s">
        <v>18</v>
      </c>
      <c r="B21" s="7" t="s">
        <v>50</v>
      </c>
      <c r="C21" s="10" t="e">
        <f>Personkm_road_train!D21*BevölkerungProg!C21*(ModalSplit_rail!C21/100)*EnergyperModal!#REF!*$T$3</f>
        <v>#REF!</v>
      </c>
      <c r="D21">
        <f>Personkm_road_train!D21*BevölkerungProg!C21*(ModalSplit_car!C21/100)*EnergyperModal!$B$2*Results_2050!$T$3</f>
        <v>1329.5057419959192</v>
      </c>
      <c r="E21" t="e">
        <f>Personkm_road_train!D21*BevölkerungProg!C21*(ModalSplit_bus!C21/100)*EnergyperModal!#REF!*Results_2050!$T$3</f>
        <v>#REF!</v>
      </c>
      <c r="F21">
        <f>Flight!D21*BevölkerungProg!C21*Flight!$N$7</f>
        <v>96.454796253519987</v>
      </c>
      <c r="G21" s="15" t="e">
        <f t="shared" si="1"/>
        <v>#REF!</v>
      </c>
    </row>
    <row r="22" spans="1:7" x14ac:dyDescent="0.25">
      <c r="A22" s="1" t="s">
        <v>19</v>
      </c>
      <c r="B22" s="7" t="s">
        <v>51</v>
      </c>
      <c r="C22" s="10" t="e">
        <f>Personkm_road_train!D22*BevölkerungProg!C22*(ModalSplit_rail!C22/100)*EnergyperModal!#REF!*$T$3</f>
        <v>#VALUE!</v>
      </c>
      <c r="D22" t="e">
        <f>Personkm_road_train!D22*BevölkerungProg!C22*(ModalSplit_car!C22/100)*EnergyperModal!$B$2*Results_2050!$T$3</f>
        <v>#VALUE!</v>
      </c>
      <c r="E22" t="e">
        <f>Personkm_road_train!D22*BevölkerungProg!C22*(ModalSplit_bus!C22/100)*EnergyperModal!#REF!*Results_2050!$T$3</f>
        <v>#VALUE!</v>
      </c>
      <c r="F22">
        <f>Flight!D22*BevölkerungProg!C22*Flight!$N$7</f>
        <v>0</v>
      </c>
      <c r="G22" s="15" t="e">
        <f t="shared" si="1"/>
        <v>#VALUE!</v>
      </c>
    </row>
    <row r="23" spans="1:7" x14ac:dyDescent="0.25">
      <c r="A23" s="1" t="s">
        <v>20</v>
      </c>
      <c r="B23" s="7" t="s">
        <v>52</v>
      </c>
      <c r="C23" s="10" t="e">
        <f>Personkm_road_train!D23*BevölkerungProg!C23*(ModalSplit_rail!C23/100)*EnergyperModal!#REF!*$T$3</f>
        <v>#VALUE!</v>
      </c>
      <c r="D23" t="e">
        <f>Personkm_road_train!D23*BevölkerungProg!C23*(ModalSplit_car!C23/100)*EnergyperModal!$B$2*Results_2050!$T$3</f>
        <v>#VALUE!</v>
      </c>
      <c r="E23" t="e">
        <f>Personkm_road_train!D23*BevölkerungProg!C23*(ModalSplit_bus!C23/100)*EnergyperModal!#REF!*Results_2050!$T$3</f>
        <v>#VALUE!</v>
      </c>
      <c r="F23">
        <f>Flight!D23*BevölkerungProg!C23*Flight!$N$7</f>
        <v>4.4042785729116716</v>
      </c>
      <c r="G23" s="15" t="e">
        <f t="shared" si="1"/>
        <v>#VALUE!</v>
      </c>
    </row>
    <row r="24" spans="1:7" x14ac:dyDescent="0.25">
      <c r="A24" s="1" t="s">
        <v>21</v>
      </c>
      <c r="B24" s="7" t="s">
        <v>53</v>
      </c>
      <c r="C24" s="10" t="e">
        <f>Personkm_road_train!D24*BevölkerungProg!C24*(ModalSplit_rail!C24/100)*EnergyperModal!#REF!*$T$3</f>
        <v>#VALUE!</v>
      </c>
      <c r="D24" t="e">
        <f>Personkm_road_train!D24*BevölkerungProg!C24*(ModalSplit_car!C24/100)*EnergyperModal!$B$2*Results_2050!$T$3</f>
        <v>#VALUE!</v>
      </c>
      <c r="E24" t="e">
        <f>Personkm_road_train!D24*BevölkerungProg!C24*(ModalSplit_bus!C24/100)*EnergyperModal!#REF!*Results_2050!$T$3</f>
        <v>#VALUE!</v>
      </c>
      <c r="F24">
        <f>Flight!D24*BevölkerungProg!C24*Flight!$N$7</f>
        <v>3.5677600066745381</v>
      </c>
      <c r="G24" s="15" t="e">
        <f t="shared" si="1"/>
        <v>#VALUE!</v>
      </c>
    </row>
    <row r="25" spans="1:7" x14ac:dyDescent="0.25">
      <c r="A25" s="1" t="s">
        <v>22</v>
      </c>
      <c r="B25" s="7" t="s">
        <v>54</v>
      </c>
      <c r="C25" s="10" t="e">
        <f>Personkm_road_train!D25*BevölkerungProg!C25*(ModalSplit_rail!C25/100)*EnergyperModal!#REF!*$T$3</f>
        <v>#VALUE!</v>
      </c>
      <c r="D25" t="e">
        <f>Personkm_road_train!D25*BevölkerungProg!C25*(ModalSplit_car!C25/100)*EnergyperModal!$B$2*Results_2050!$T$3</f>
        <v>#VALUE!</v>
      </c>
      <c r="E25" t="e">
        <f>Personkm_road_train!D25*BevölkerungProg!C25*(ModalSplit_bus!C25/100)*EnergyperModal!#REF!*Results_2050!$T$3</f>
        <v>#VALUE!</v>
      </c>
      <c r="F25">
        <f>Flight!D25*BevölkerungProg!C25*Flight!$N$7</f>
        <v>2.5403172186663863</v>
      </c>
      <c r="G25" s="15" t="e">
        <f t="shared" si="1"/>
        <v>#VALUE!</v>
      </c>
    </row>
    <row r="26" spans="1:7" x14ac:dyDescent="0.25">
      <c r="A26" s="1" t="s">
        <v>23</v>
      </c>
      <c r="B26" s="7" t="s">
        <v>55</v>
      </c>
      <c r="C26" s="10" t="e">
        <f>Personkm_road_train!D26*BevölkerungProg!C26*(ModalSplit_rail!C26/100)*EnergyperModal!#REF!*$T$3</f>
        <v>#REF!</v>
      </c>
      <c r="D26">
        <f>Personkm_road_train!D26*BevölkerungProg!C26*(ModalSplit_car!C26/100)*EnergyperModal!$B$2*Results_2050!$T$3</f>
        <v>100.71817384115869</v>
      </c>
      <c r="E26" t="e">
        <f>Personkm_road_train!D26*BevölkerungProg!C26*(ModalSplit_bus!C26/100)*EnergyperModal!#REF!*Results_2050!$T$3</f>
        <v>#REF!</v>
      </c>
      <c r="F26">
        <f>Flight!D26*BevölkerungProg!C26*Flight!$N$7</f>
        <v>25.760229223154184</v>
      </c>
      <c r="G26" s="15" t="e">
        <f t="shared" si="1"/>
        <v>#REF!</v>
      </c>
    </row>
    <row r="27" spans="1:7" x14ac:dyDescent="0.25">
      <c r="A27" s="1" t="s">
        <v>24</v>
      </c>
      <c r="B27" s="7" t="s">
        <v>24</v>
      </c>
      <c r="C27" s="10" t="e">
        <f>Personkm_road_train!D27*BevölkerungProg!C27*(ModalSplit_rail!C27/100)*EnergyperModal!#REF!*$T$3</f>
        <v>#VALUE!</v>
      </c>
      <c r="D27" t="e">
        <f>Personkm_road_train!D27*BevölkerungProg!C27*(ModalSplit_car!C27/100)*EnergyperModal!$B$2*Results_2050!$T$3</f>
        <v>#VALUE!</v>
      </c>
      <c r="E27" t="e">
        <f>Personkm_road_train!D27*BevölkerungProg!C27*(ModalSplit_bus!C27/100)*EnergyperModal!#REF!*Results_2050!$T$3</f>
        <v>#VALUE!</v>
      </c>
      <c r="F27">
        <f>Flight!D27*BevölkerungProg!C27*Flight!$N$7</f>
        <v>0</v>
      </c>
      <c r="G27" s="15" t="e">
        <f t="shared" si="1"/>
        <v>#VALUE!</v>
      </c>
    </row>
    <row r="28" spans="1:7" x14ac:dyDescent="0.25">
      <c r="A28" s="1" t="s">
        <v>25</v>
      </c>
      <c r="B28" s="7" t="s">
        <v>56</v>
      </c>
      <c r="C28" s="10" t="e">
        <f>Personkm_road_train!D28*BevölkerungProg!C28*(ModalSplit_rail!C28/100)*EnergyperModal!#REF!*$T$3</f>
        <v>#REF!</v>
      </c>
      <c r="D28">
        <f>Personkm_road_train!D28*BevölkerungProg!C28*(ModalSplit_car!C28/100)*EnergyperModal!$B$2*Results_2050!$T$3</f>
        <v>325.93983085612211</v>
      </c>
      <c r="E28" t="e">
        <f>Personkm_road_train!D28*BevölkerungProg!C28*(ModalSplit_bus!C28/100)*EnergyperModal!#REF!*Results_2050!$T$3</f>
        <v>#REF!</v>
      </c>
      <c r="F28">
        <f>Flight!D28*BevölkerungProg!C28*Flight!$N$7</f>
        <v>25.354362999485364</v>
      </c>
      <c r="G28" s="15" t="e">
        <f t="shared" si="1"/>
        <v>#REF!</v>
      </c>
    </row>
    <row r="29" spans="1:7" x14ac:dyDescent="0.25">
      <c r="A29" s="1" t="s">
        <v>26</v>
      </c>
      <c r="B29" s="7" t="s">
        <v>57</v>
      </c>
      <c r="C29" s="10" t="e">
        <f>Personkm_road_train!D29*BevölkerungProg!C29*(ModalSplit_rail!C29/100)*EnergyperModal!#REF!*$T$3</f>
        <v>#REF!</v>
      </c>
      <c r="D29">
        <f>Personkm_road_train!D29*BevölkerungProg!C29*(ModalSplit_car!C29/100)*EnergyperModal!$B$2*Results_2050!$T$3</f>
        <v>22.146884853508357</v>
      </c>
      <c r="E29" t="e">
        <f>Personkm_road_train!D29*BevölkerungProg!C29*(ModalSplit_bus!C29/100)*EnergyperModal!#REF!*Results_2050!$T$3</f>
        <v>#REF!</v>
      </c>
      <c r="F29">
        <f>Flight!D29*BevölkerungProg!C29*Flight!$N$7</f>
        <v>41.185875925951315</v>
      </c>
      <c r="G29" s="15" t="e">
        <f t="shared" si="1"/>
        <v>#REF!</v>
      </c>
    </row>
    <row r="30" spans="1:7" x14ac:dyDescent="0.25">
      <c r="A30" s="1" t="s">
        <v>27</v>
      </c>
      <c r="B30" s="7" t="s">
        <v>58</v>
      </c>
      <c r="C30" s="10" t="e">
        <f>Personkm_road_train!D30*BevölkerungProg!C30*(ModalSplit_rail!C30/100)*EnergyperModal!#REF!*$T$3</f>
        <v>#REF!</v>
      </c>
      <c r="D30">
        <f>Personkm_road_train!D30*BevölkerungProg!C30*(ModalSplit_car!C30/100)*EnergyperModal!$B$2*Results_2050!$T$3</f>
        <v>422.37518959081507</v>
      </c>
      <c r="E30" t="e">
        <f>Personkm_road_train!D30*BevölkerungProg!C30*(ModalSplit_bus!C30/100)*EnergyperModal!#REF!*Results_2050!$T$3</f>
        <v>#REF!</v>
      </c>
      <c r="F30">
        <f>Flight!D30*BevölkerungProg!C30*Flight!$N$7</f>
        <v>44.714045831712276</v>
      </c>
      <c r="G30" s="15" t="e">
        <f t="shared" si="1"/>
        <v>#REF!</v>
      </c>
    </row>
    <row r="31" spans="1:7" x14ac:dyDescent="0.25">
      <c r="A31" s="1" t="s">
        <v>28</v>
      </c>
      <c r="B31" s="7" t="s">
        <v>28</v>
      </c>
      <c r="C31" s="10" t="e">
        <f>Personkm_road_train!D31*BevölkerungProg!C31*(ModalSplit_rail!C31/100)*EnergyperModal!#REF!*$T$3</f>
        <v>#REF!</v>
      </c>
      <c r="D31">
        <f>Personkm_road_train!D31*BevölkerungProg!C31*(ModalSplit_car!C31/100)*EnergyperModal!$B$2*Results_2050!$T$3</f>
        <v>146.02398016223037</v>
      </c>
      <c r="E31" t="e">
        <f>Personkm_road_train!D31*BevölkerungProg!C31*(ModalSplit_bus!C31/100)*EnergyperModal!#REF!*Results_2050!$T$3</f>
        <v>#REF!</v>
      </c>
      <c r="F31">
        <f>Flight!D31*BevölkerungProg!C31*Flight!$N$7</f>
        <v>18.387698892440767</v>
      </c>
      <c r="G31" s="15" t="e">
        <f t="shared" si="1"/>
        <v>#REF!</v>
      </c>
    </row>
    <row r="32" spans="1:7" x14ac:dyDescent="0.25">
      <c r="A32" s="1" t="s">
        <v>29</v>
      </c>
      <c r="B32" s="7" t="s">
        <v>59</v>
      </c>
      <c r="C32" s="10" t="e">
        <f>Personkm_road_train!D32*BevölkerungProg!C32*(ModalSplit_rail!C32/100)*EnergyperModal!#REF!*$T$3</f>
        <v>#VALUE!</v>
      </c>
      <c r="D32" t="e">
        <f>Personkm_road_train!D32*BevölkerungProg!C32*(ModalSplit_car!C32/100)*EnergyperModal!$B$2*Results_2050!$T$3</f>
        <v>#VALUE!</v>
      </c>
      <c r="E32" t="e">
        <f>Personkm_road_train!D32*BevölkerungProg!C32*(ModalSplit_bus!C32/100)*EnergyperModal!#REF!*Results_2050!$T$3</f>
        <v>#VALUE!</v>
      </c>
      <c r="F32">
        <f>Flight!D32*BevölkerungProg!C32*Flight!$N$7</f>
        <v>37.030548417081626</v>
      </c>
      <c r="G32" s="15" t="e">
        <f t="shared" si="1"/>
        <v>#VALUE!</v>
      </c>
    </row>
    <row r="33" spans="1:13" x14ac:dyDescent="0.25">
      <c r="A33" s="1" t="s">
        <v>30</v>
      </c>
      <c r="B33" s="7" t="s">
        <v>60</v>
      </c>
      <c r="C33" s="10" t="e">
        <f>Personkm_road_train!D33*BevölkerungProg!C33*(ModalSplit_rail!C33/100)*EnergyperModal!#REF!*$T$3</f>
        <v>#REF!</v>
      </c>
      <c r="D33">
        <f>Personkm_road_train!D33*BevölkerungProg!C33*(ModalSplit_car!C33/100)*EnergyperModal!$B$2*Results_2050!$T$3</f>
        <v>52.477266022103443</v>
      </c>
      <c r="E33" t="e">
        <f>Personkm_road_train!D33*BevölkerungProg!C33*(ModalSplit_bus!C33/100)*EnergyperModal!#REF!*Results_2050!$T$3</f>
        <v>#REF!</v>
      </c>
      <c r="F33">
        <f>Flight!D33*BevölkerungProg!C33*Flight!$N$7</f>
        <v>6.882634620461217</v>
      </c>
      <c r="G33" s="15" t="e">
        <f t="shared" si="1"/>
        <v>#REF!</v>
      </c>
    </row>
    <row r="34" spans="1:13" x14ac:dyDescent="0.25">
      <c r="A34" s="1" t="s">
        <v>31</v>
      </c>
      <c r="B34" s="7" t="s">
        <v>61</v>
      </c>
      <c r="C34" s="10" t="e">
        <f>Personkm_road_train!D34*BevölkerungProg!C34*(ModalSplit_rail!C34/100)*EnergyperModal!#REF!*$T$3</f>
        <v>#REF!</v>
      </c>
      <c r="D34">
        <f>Personkm_road_train!D34*BevölkerungProg!C34*(ModalSplit_car!C34/100)*EnergyperModal!$B$2*Results_2050!$T$3</f>
        <v>50.373288242246083</v>
      </c>
      <c r="E34" t="e">
        <f>Personkm_road_train!D34*BevölkerungProg!C34*(ModalSplit_bus!C34/100)*EnergyperModal!#REF!*Results_2050!$T$3</f>
        <v>#REF!</v>
      </c>
      <c r="F34">
        <f>Flight!D34*BevölkerungProg!C34*Flight!$N$7</f>
        <v>9.022923869525961</v>
      </c>
      <c r="G34" s="15" t="e">
        <f t="shared" si="1"/>
        <v>#REF!</v>
      </c>
    </row>
    <row r="35" spans="1:13" x14ac:dyDescent="0.25">
      <c r="A35" s="1" t="s">
        <v>32</v>
      </c>
      <c r="B35" s="7" t="s">
        <v>62</v>
      </c>
      <c r="C35" s="10" t="e">
        <f>Personkm_road_train!D35*BevölkerungProg!C35*(ModalSplit_rail!C35/100)*EnergyperModal!#REF!*$T$3</f>
        <v>#REF!</v>
      </c>
      <c r="D35">
        <f>Personkm_road_train!D35*BevölkerungProg!C35*(ModalSplit_car!C35/100)*EnergyperModal!$B$2*Results_2050!$T$3</f>
        <v>146.78466731833734</v>
      </c>
      <c r="E35" t="e">
        <f>Personkm_road_train!D35*BevölkerungProg!C35*(ModalSplit_bus!C35/100)*EnergyperModal!#REF!*Results_2050!$T$3</f>
        <v>#REF!</v>
      </c>
      <c r="F35">
        <f>Flight!D35*BevölkerungProg!C35*Flight!$N$7</f>
        <v>10.153605673057324</v>
      </c>
      <c r="G35" s="15" t="e">
        <f t="shared" si="1"/>
        <v>#REF!</v>
      </c>
    </row>
    <row r="36" spans="1:13" x14ac:dyDescent="0.25">
      <c r="A36" s="1" t="s">
        <v>33</v>
      </c>
      <c r="B36" s="7" t="s">
        <v>63</v>
      </c>
      <c r="C36" s="10" t="e">
        <f>Personkm_road_train!D36*BevölkerungProg!C36*(ModalSplit_rail!C36/100)*EnergyperModal!#REF!*$T$3</f>
        <v>#REF!</v>
      </c>
      <c r="D36">
        <f>Personkm_road_train!D36*BevölkerungProg!C36*(ModalSplit_car!C36/100)*EnergyperModal!$B$2*Results_2050!$T$3</f>
        <v>301.83435867583859</v>
      </c>
      <c r="E36" t="e">
        <f>Personkm_road_train!D36*BevölkerungProg!C36*(ModalSplit_bus!C36/100)*EnergyperModal!#REF!*Results_2050!$T$3</f>
        <v>#REF!</v>
      </c>
      <c r="F36">
        <f>Flight!D36*BevölkerungProg!C36*Flight!$N$7</f>
        <v>38.48754571808206</v>
      </c>
      <c r="G36" s="15" t="e">
        <f t="shared" si="1"/>
        <v>#REF!</v>
      </c>
    </row>
    <row r="37" spans="1:13" x14ac:dyDescent="0.25">
      <c r="A37" s="1" t="s">
        <v>34</v>
      </c>
      <c r="B37" s="7" t="s">
        <v>64</v>
      </c>
      <c r="C37" s="10" t="e">
        <f>Personkm_road_train!D37*BevölkerungProg!C37*(ModalSplit_rail!C37/100)*EnergyperModal!#REF!*$T$3</f>
        <v>#REF!</v>
      </c>
      <c r="D37">
        <f>Personkm_road_train!D37*BevölkerungProg!C37*(ModalSplit_car!C37/100)*EnergyperModal!$B$2*Results_2050!$T$3</f>
        <v>1543.7773259443004</v>
      </c>
      <c r="E37" t="e">
        <f>Personkm_road_train!D37*BevölkerungProg!C37*(ModalSplit_bus!C37/100)*EnergyperModal!#REF!*Results_2050!$T$3</f>
        <v>#REF!</v>
      </c>
      <c r="F37">
        <f>Flight!D37*BevölkerungProg!C37*Flight!$N$7</f>
        <v>121.38452626738699</v>
      </c>
      <c r="G37" s="15" t="e">
        <f t="shared" si="1"/>
        <v>#REF!</v>
      </c>
    </row>
    <row r="38" spans="1:13" x14ac:dyDescent="0.25">
      <c r="A38" s="1" t="s">
        <v>35</v>
      </c>
      <c r="B38" s="7" t="s">
        <v>65</v>
      </c>
      <c r="C38" s="10" t="e">
        <f>Personkm_road_train!D38*BevölkerungProg!C38*(ModalSplit_rail!C38/100)*EnergyperModal!#REF!*$T$3</f>
        <v>#REF!</v>
      </c>
      <c r="D38">
        <f>Personkm_road_train!D38*BevölkerungProg!C38*(ModalSplit_car!C38/100)*EnergyperModal!$B$2*Results_2050!$T$3</f>
        <v>0</v>
      </c>
      <c r="E38" t="e">
        <f>Personkm_road_train!D38*BevölkerungProg!C38*(ModalSplit_bus!C38/100)*EnergyperModal!#REF!*Results_2050!$T$3</f>
        <v>#REF!</v>
      </c>
      <c r="F38">
        <f>Flight!D39*BevölkerungProg!C38*Flight!$N$7</f>
        <v>0</v>
      </c>
      <c r="G38" s="15" t="e">
        <f t="shared" si="1"/>
        <v>#REF!</v>
      </c>
    </row>
    <row r="39" spans="1:13" x14ac:dyDescent="0.25">
      <c r="A39" s="1" t="s">
        <v>36</v>
      </c>
      <c r="B39" s="7" t="s">
        <v>66</v>
      </c>
      <c r="C39" s="10" t="e">
        <f>Personkm_road_train!D39*BevölkerungProg!C39*(ModalSplit_rail!C39/100)*EnergyperModal!#REF!*$T$3</f>
        <v>#REF!</v>
      </c>
      <c r="D39">
        <f>Personkm_road_train!D39*BevölkerungProg!C39*(ModalSplit_car!C39/100)*EnergyperModal!$B$2*Results_2050!$T$3</f>
        <v>187.66075240216497</v>
      </c>
      <c r="E39" t="e">
        <f>Personkm_road_train!D39*BevölkerungProg!C39*(ModalSplit_bus!C39/100)*EnergyperModal!#REF!*Results_2050!$T$3</f>
        <v>#REF!</v>
      </c>
      <c r="F39">
        <f>Flight!D40*BevölkerungProg!C39*Flight!$N$7</f>
        <v>18.228274197302344</v>
      </c>
      <c r="G39" s="15" t="e">
        <f t="shared" si="1"/>
        <v>#REF!</v>
      </c>
    </row>
    <row r="40" spans="1:13" x14ac:dyDescent="0.25">
      <c r="A40" s="1" t="s">
        <v>37</v>
      </c>
      <c r="B40" s="7" t="s">
        <v>67</v>
      </c>
      <c r="C40" s="10" t="e">
        <f>Personkm_road_train!D40*BevölkerungProg!C40*(ModalSplit_rail!C40/100)*EnergyperModal!#REF!*$T$3</f>
        <v>#REF!</v>
      </c>
      <c r="D40">
        <f>Personkm_road_train!D40*BevölkerungProg!C40*(ModalSplit_car!C40/100)*EnergyperModal!$B$2*Results_2050!$T$3</f>
        <v>241.19374974599057</v>
      </c>
      <c r="E40" t="e">
        <f>Personkm_road_train!D40*BevölkerungProg!C40*(ModalSplit_bus!C40/100)*EnergyperModal!#REF!*Results_2050!$T$3</f>
        <v>#REF!</v>
      </c>
      <c r="F40">
        <f>Flight!D40*BevölkerungProg!C40*Flight!$N$7</f>
        <v>26.28773942324149</v>
      </c>
      <c r="G40" s="15" t="e">
        <f>SUM(C40:F40)</f>
        <v>#REF!</v>
      </c>
    </row>
    <row r="41" spans="1:13" x14ac:dyDescent="0.25">
      <c r="A41" s="3" t="s">
        <v>68</v>
      </c>
      <c r="B41" s="7" t="s">
        <v>68</v>
      </c>
      <c r="C41" s="10" t="e">
        <f>Personkm_road_train!D41*BevölkerungProg!C41*(ModalSplit_rail!C41/100)*EnergyperModal!#REF!*$T$3</f>
        <v>#VALUE!</v>
      </c>
      <c r="D41" t="e">
        <f>Personkm_road_train!D41*BevölkerungProg!C41*(ModalSplit_car!C41/100)*EnergyperModal!$B$2*Results_2050!$T$3</f>
        <v>#VALUE!</v>
      </c>
      <c r="E41" t="e">
        <f>Personkm_road_train!D41*BevölkerungProg!C41*(ModalSplit_bus!C41/100)*EnergyperModal!#REF!*Results_2050!$T$3</f>
        <v>#VALUE!</v>
      </c>
      <c r="F41">
        <f>Flight!D41*BevölkerungProg!C41*Flight!$N$7</f>
        <v>1.9032197787766509</v>
      </c>
      <c r="G41" s="15" t="e">
        <f t="shared" si="1"/>
        <v>#VALUE!</v>
      </c>
    </row>
    <row r="42" spans="1:13" x14ac:dyDescent="0.25">
      <c r="A42" s="3" t="s">
        <v>69</v>
      </c>
      <c r="B42" s="7" t="s">
        <v>72</v>
      </c>
      <c r="C42" s="10" t="e">
        <f>Personkm_road_train!D42*BevölkerungProg!C42*(ModalSplit_rail!C42/100)*EnergyperModal!#REF!*$T$3</f>
        <v>#VALUE!</v>
      </c>
      <c r="D42" t="e">
        <f>Personkm_road_train!D42*BevölkerungProg!C42*(ModalSplit_car!C42/100)*EnergyperModal!$B$2*Results_2050!$T$3</f>
        <v>#VALUE!</v>
      </c>
      <c r="E42" t="e">
        <f>Personkm_road_train!D42*BevölkerungProg!C42*(ModalSplit_bus!C42/100)*EnergyperModal!#REF!*Results_2050!$T$3</f>
        <v>#VALUE!</v>
      </c>
      <c r="F42">
        <f>Flight!D42*BevölkerungProg!C42*Flight!$N$7</f>
        <v>6.2944035004692118</v>
      </c>
      <c r="G42" s="15" t="e">
        <f t="shared" si="1"/>
        <v>#VALUE!</v>
      </c>
    </row>
    <row r="43" spans="1:13" x14ac:dyDescent="0.25">
      <c r="A43" s="5" t="s">
        <v>70</v>
      </c>
      <c r="B43" s="7" t="s">
        <v>71</v>
      </c>
      <c r="C43" s="10" t="e">
        <f>Personkm_road_train!D43*BevölkerungProg!C43*(ModalSplit_rail!C43/100)*EnergyperModal!#REF!*$T$3</f>
        <v>#VALUE!</v>
      </c>
      <c r="D43" t="e">
        <f>Personkm_road_train!D43*BevölkerungProg!C43*(ModalSplit_car!C43/100)*EnergyperModal!$B$2*Results_2050!$T$3</f>
        <v>#VALUE!</v>
      </c>
      <c r="E43" t="e">
        <f>Personkm_road_train!D43*BevölkerungProg!C43*(ModalSplit_bus!C43/100)*EnergyperModal!#REF!*Results_2050!$T$3</f>
        <v>#VALUE!</v>
      </c>
      <c r="F43">
        <f>Flight!D43*BevölkerungProg!C43*Flight!$N$7</f>
        <v>23.412240416551064</v>
      </c>
      <c r="G43" s="15" t="e">
        <f t="shared" si="1"/>
        <v>#VALUE!</v>
      </c>
    </row>
    <row r="44" spans="1:13" x14ac:dyDescent="0.25">
      <c r="A44" s="6" t="s">
        <v>79</v>
      </c>
      <c r="B44" s="7" t="s">
        <v>77</v>
      </c>
      <c r="C44" s="10" t="e">
        <f>Personkm_road_train!D44*BevölkerungProg!C44*(ModalSplit_rail!C44/100)*EnergyperModal!#REF!*$T$3</f>
        <v>#VALUE!</v>
      </c>
      <c r="D44" t="e">
        <f>Personkm_road_train!D44*BevölkerungProg!C44*(ModalSplit_car!C44/100)*EnergyperModal!$B$2*Results_2050!$T$3</f>
        <v>#VALUE!</v>
      </c>
      <c r="E44" t="e">
        <f>Personkm_road_train!D44*BevölkerungProg!C44*(ModalSplit_bus!C44/100)*EnergyperModal!#REF!*Results_2050!$T$3</f>
        <v>#VALUE!</v>
      </c>
      <c r="F44">
        <f>Flight!D44*BevölkerungProg!C44*Flight!$N$7</f>
        <v>8.4053597843539283</v>
      </c>
      <c r="G44" s="15" t="e">
        <f t="shared" si="1"/>
        <v>#VALUE!</v>
      </c>
    </row>
    <row r="45" spans="1:13" x14ac:dyDescent="0.25">
      <c r="A45" s="6" t="s">
        <v>80</v>
      </c>
      <c r="B45" s="7" t="s">
        <v>78</v>
      </c>
      <c r="C45" s="10" t="e">
        <f>Personkm_road_train!D45*BevölkerungProg!C45*(ModalSplit_rail!C45/100)*EnergyperModal!#REF!*$T$3</f>
        <v>#VALUE!</v>
      </c>
      <c r="D45" t="e">
        <f>Personkm_road_train!D45*BevölkerungProg!C45*(ModalSplit_car!C45/100)*EnergyperModal!$B$2*Results_2050!$T$3</f>
        <v>#VALUE!</v>
      </c>
      <c r="E45" t="e">
        <f>Personkm_road_train!D45*BevölkerungProg!C45*(ModalSplit_bus!C45/100)*EnergyperModal!#REF!*Results_2050!$T$3</f>
        <v>#VALUE!</v>
      </c>
      <c r="F45">
        <f>Flight!D45*BevölkerungProg!C45*Flight!$N$7</f>
        <v>9.6291346028329841</v>
      </c>
      <c r="G45" s="15" t="e">
        <f t="shared" si="1"/>
        <v>#VALUE!</v>
      </c>
    </row>
    <row r="48" spans="1:13" x14ac:dyDescent="0.25">
      <c r="M48" t="s">
        <v>104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E46" sqref="E46"/>
    </sheetView>
  </sheetViews>
  <sheetFormatPr baseColWidth="10" defaultRowHeight="15" x14ac:dyDescent="0.25"/>
  <cols>
    <col min="3" max="3" width="19" bestFit="1" customWidth="1"/>
  </cols>
  <sheetData>
    <row r="1" spans="1:18" x14ac:dyDescent="0.25">
      <c r="A1" t="s">
        <v>75</v>
      </c>
      <c r="B1" t="s">
        <v>74</v>
      </c>
      <c r="C1" t="s">
        <v>90</v>
      </c>
    </row>
    <row r="2" spans="1:18" x14ac:dyDescent="0.25">
      <c r="A2" s="1" t="s">
        <v>38</v>
      </c>
      <c r="B2" s="1" t="s">
        <v>73</v>
      </c>
      <c r="C2" s="5" t="s">
        <v>84</v>
      </c>
      <c r="D2" s="14" t="s">
        <v>83</v>
      </c>
      <c r="E2" s="14" t="s">
        <v>85</v>
      </c>
      <c r="F2" s="14" t="s">
        <v>92</v>
      </c>
      <c r="H2" s="16" t="s">
        <v>93</v>
      </c>
      <c r="I2" s="5" t="s">
        <v>84</v>
      </c>
      <c r="J2" s="14" t="s">
        <v>83</v>
      </c>
      <c r="K2" s="14" t="s">
        <v>85</v>
      </c>
      <c r="L2" s="14" t="s">
        <v>92</v>
      </c>
      <c r="N2" s="16" t="s">
        <v>94</v>
      </c>
      <c r="O2" s="5" t="s">
        <v>84</v>
      </c>
      <c r="P2" s="14" t="s">
        <v>83</v>
      </c>
      <c r="Q2" s="14" t="s">
        <v>85</v>
      </c>
      <c r="R2" s="14" t="s">
        <v>92</v>
      </c>
    </row>
    <row r="3" spans="1:18" x14ac:dyDescent="0.25">
      <c r="A3" s="1" t="s">
        <v>0</v>
      </c>
      <c r="B3" s="7"/>
      <c r="C3" s="10"/>
      <c r="K3">
        <f>3.6*10^-9</f>
        <v>3.6000000000000004E-9</v>
      </c>
      <c r="L3" t="s">
        <v>91</v>
      </c>
    </row>
    <row r="4" spans="1:18" x14ac:dyDescent="0.25">
      <c r="A4" s="1" t="s">
        <v>1</v>
      </c>
      <c r="B4" s="7"/>
      <c r="C4" s="10"/>
    </row>
    <row r="5" spans="1:18" x14ac:dyDescent="0.25">
      <c r="A5" s="1" t="s">
        <v>2</v>
      </c>
      <c r="B5" s="7"/>
      <c r="C5" s="10"/>
    </row>
    <row r="6" spans="1:18" x14ac:dyDescent="0.25">
      <c r="A6" s="1" t="s">
        <v>3</v>
      </c>
      <c r="B6" s="7"/>
      <c r="C6" s="10"/>
    </row>
    <row r="7" spans="1:18" x14ac:dyDescent="0.25">
      <c r="A7" s="1" t="s">
        <v>4</v>
      </c>
      <c r="B7" s="7"/>
      <c r="C7" s="10"/>
    </row>
    <row r="8" spans="1:18" x14ac:dyDescent="0.25">
      <c r="A8" s="1" t="s">
        <v>5</v>
      </c>
      <c r="B8" s="7"/>
      <c r="C8" s="10"/>
    </row>
    <row r="9" spans="1:18" x14ac:dyDescent="0.25">
      <c r="A9" s="1" t="s">
        <v>6</v>
      </c>
      <c r="B9" s="7"/>
      <c r="C9" s="10"/>
    </row>
    <row r="10" spans="1:18" x14ac:dyDescent="0.25">
      <c r="A10" s="1" t="s">
        <v>7</v>
      </c>
      <c r="B10" s="7" t="s">
        <v>39</v>
      </c>
      <c r="C10" s="10"/>
    </row>
    <row r="11" spans="1:18" x14ac:dyDescent="0.25">
      <c r="A11" s="1" t="s">
        <v>8</v>
      </c>
      <c r="B11" s="7" t="s">
        <v>40</v>
      </c>
      <c r="C11" s="10"/>
    </row>
    <row r="12" spans="1:18" x14ac:dyDescent="0.25">
      <c r="A12" s="1" t="s">
        <v>9</v>
      </c>
      <c r="B12" s="7" t="s">
        <v>41</v>
      </c>
      <c r="C12" s="10"/>
    </row>
    <row r="13" spans="1:18" x14ac:dyDescent="0.25">
      <c r="A13" s="1" t="s">
        <v>10</v>
      </c>
      <c r="B13" s="7" t="s">
        <v>42</v>
      </c>
      <c r="C13" s="10"/>
    </row>
    <row r="14" spans="1:18" x14ac:dyDescent="0.25">
      <c r="A14" s="1" t="s">
        <v>11</v>
      </c>
      <c r="B14" s="7" t="s">
        <v>43</v>
      </c>
      <c r="C14" s="10" t="e">
        <f>Personkm_road_train!D14*BevölkerungProg!C14*(ModalSplit_rail!C14/100)*EnergyperModal!#REF!*$K$3</f>
        <v>#REF!</v>
      </c>
      <c r="D14">
        <f>Personkm_road_train!D14*BevölkerungProg!C14*(ModalSplit_car!C14/100)*EnergyperModal!$B$2*Results_2030!$K$3</f>
        <v>1783.7738087439409</v>
      </c>
      <c r="E14" t="e">
        <f>Personkm_road_train!D14*BevölkerungProg!C14*(ModalSplit_bus!C14/100)*EnergyperModal!#REF!*Results_2030!$K$3</f>
        <v>#REF!</v>
      </c>
      <c r="F14" s="15" t="e">
        <f>SUM(C14:E14)</f>
        <v>#REF!</v>
      </c>
    </row>
    <row r="15" spans="1:18" x14ac:dyDescent="0.25">
      <c r="A15" s="1" t="s">
        <v>12</v>
      </c>
      <c r="B15" s="7" t="s">
        <v>44</v>
      </c>
      <c r="C15" s="10"/>
    </row>
    <row r="16" spans="1:18" x14ac:dyDescent="0.25">
      <c r="A16" s="1" t="s">
        <v>13</v>
      </c>
      <c r="B16" s="7" t="s">
        <v>45</v>
      </c>
      <c r="C16" s="9"/>
    </row>
    <row r="17" spans="1:3" x14ac:dyDescent="0.25">
      <c r="A17" s="1" t="s">
        <v>14</v>
      </c>
      <c r="B17" s="7" t="s">
        <v>46</v>
      </c>
      <c r="C17" s="10"/>
    </row>
    <row r="18" spans="1:3" x14ac:dyDescent="0.25">
      <c r="A18" s="1" t="s">
        <v>15</v>
      </c>
      <c r="B18" s="7" t="s">
        <v>47</v>
      </c>
      <c r="C18" s="10"/>
    </row>
    <row r="19" spans="1:3" x14ac:dyDescent="0.25">
      <c r="A19" s="1" t="s">
        <v>16</v>
      </c>
      <c r="B19" s="7" t="s">
        <v>48</v>
      </c>
      <c r="C19" s="10"/>
    </row>
    <row r="20" spans="1:3" x14ac:dyDescent="0.25">
      <c r="A20" s="1" t="s">
        <v>17</v>
      </c>
      <c r="B20" s="7" t="s">
        <v>49</v>
      </c>
      <c r="C20" s="10"/>
    </row>
    <row r="21" spans="1:3" x14ac:dyDescent="0.25">
      <c r="A21" s="1" t="s">
        <v>18</v>
      </c>
      <c r="B21" s="7" t="s">
        <v>50</v>
      </c>
      <c r="C21" s="10"/>
    </row>
    <row r="22" spans="1:3" x14ac:dyDescent="0.25">
      <c r="A22" s="1" t="s">
        <v>19</v>
      </c>
      <c r="B22" s="7" t="s">
        <v>51</v>
      </c>
      <c r="C22" s="10"/>
    </row>
    <row r="23" spans="1:3" x14ac:dyDescent="0.25">
      <c r="A23" s="1" t="s">
        <v>20</v>
      </c>
      <c r="B23" s="7" t="s">
        <v>52</v>
      </c>
      <c r="C23" s="10"/>
    </row>
    <row r="24" spans="1:3" x14ac:dyDescent="0.25">
      <c r="A24" s="1" t="s">
        <v>21</v>
      </c>
      <c r="B24" s="7" t="s">
        <v>53</v>
      </c>
      <c r="C24" s="10"/>
    </row>
    <row r="25" spans="1:3" x14ac:dyDescent="0.25">
      <c r="A25" s="1" t="s">
        <v>22</v>
      </c>
      <c r="B25" s="7" t="s">
        <v>54</v>
      </c>
      <c r="C25" s="10"/>
    </row>
    <row r="26" spans="1:3" x14ac:dyDescent="0.25">
      <c r="A26" s="1" t="s">
        <v>23</v>
      </c>
      <c r="B26" s="7" t="s">
        <v>55</v>
      </c>
      <c r="C26" s="10"/>
    </row>
    <row r="27" spans="1:3" x14ac:dyDescent="0.25">
      <c r="A27" s="1" t="s">
        <v>24</v>
      </c>
      <c r="B27" s="7" t="s">
        <v>24</v>
      </c>
      <c r="C27" s="9"/>
    </row>
    <row r="28" spans="1:3" x14ac:dyDescent="0.25">
      <c r="A28" s="1" t="s">
        <v>25</v>
      </c>
      <c r="B28" s="7" t="s">
        <v>56</v>
      </c>
      <c r="C28" s="10"/>
    </row>
    <row r="29" spans="1:3" x14ac:dyDescent="0.25">
      <c r="A29" s="1" t="s">
        <v>26</v>
      </c>
      <c r="B29" s="7" t="s">
        <v>57</v>
      </c>
      <c r="C29" s="10"/>
    </row>
    <row r="30" spans="1:3" x14ac:dyDescent="0.25">
      <c r="A30" s="1" t="s">
        <v>27</v>
      </c>
      <c r="B30" s="7" t="s">
        <v>58</v>
      </c>
      <c r="C30" s="10"/>
    </row>
    <row r="31" spans="1:3" x14ac:dyDescent="0.25">
      <c r="A31" s="1" t="s">
        <v>28</v>
      </c>
      <c r="B31" s="7" t="s">
        <v>28</v>
      </c>
      <c r="C31" s="10"/>
    </row>
    <row r="32" spans="1:3" x14ac:dyDescent="0.25">
      <c r="A32" s="1" t="s">
        <v>29</v>
      </c>
      <c r="B32" s="7" t="s">
        <v>59</v>
      </c>
      <c r="C32" s="10"/>
    </row>
    <row r="33" spans="1:12" x14ac:dyDescent="0.25">
      <c r="A33" s="1" t="s">
        <v>30</v>
      </c>
      <c r="B33" s="7" t="s">
        <v>60</v>
      </c>
      <c r="C33" s="10"/>
    </row>
    <row r="34" spans="1:12" x14ac:dyDescent="0.25">
      <c r="A34" s="1" t="s">
        <v>31</v>
      </c>
      <c r="B34" s="7" t="s">
        <v>61</v>
      </c>
      <c r="C34" s="10"/>
    </row>
    <row r="35" spans="1:12" x14ac:dyDescent="0.25">
      <c r="A35" s="1" t="s">
        <v>32</v>
      </c>
      <c r="B35" s="7" t="s">
        <v>62</v>
      </c>
      <c r="C35" s="10"/>
    </row>
    <row r="36" spans="1:12" x14ac:dyDescent="0.25">
      <c r="A36" s="1" t="s">
        <v>33</v>
      </c>
      <c r="B36" s="7" t="s">
        <v>63</v>
      </c>
      <c r="C36" s="10"/>
    </row>
    <row r="37" spans="1:12" x14ac:dyDescent="0.25">
      <c r="A37" s="1" t="s">
        <v>34</v>
      </c>
      <c r="B37" s="7" t="s">
        <v>64</v>
      </c>
      <c r="C37" s="9"/>
    </row>
    <row r="38" spans="1:12" x14ac:dyDescent="0.25">
      <c r="A38" s="1" t="s">
        <v>35</v>
      </c>
      <c r="B38" s="7" t="s">
        <v>65</v>
      </c>
      <c r="C38" s="10"/>
    </row>
    <row r="39" spans="1:12" x14ac:dyDescent="0.25">
      <c r="A39" s="1" t="s">
        <v>36</v>
      </c>
      <c r="B39" s="7" t="s">
        <v>66</v>
      </c>
      <c r="C39" s="10"/>
    </row>
    <row r="40" spans="1:12" x14ac:dyDescent="0.25">
      <c r="A40" s="1" t="s">
        <v>37</v>
      </c>
      <c r="B40" s="7" t="s">
        <v>67</v>
      </c>
      <c r="C40" s="10"/>
    </row>
    <row r="41" spans="1:12" x14ac:dyDescent="0.25">
      <c r="A41" s="3" t="s">
        <v>68</v>
      </c>
      <c r="B41" s="7" t="s">
        <v>68</v>
      </c>
      <c r="C41" s="9"/>
    </row>
    <row r="42" spans="1:12" x14ac:dyDescent="0.25">
      <c r="A42" s="3" t="s">
        <v>69</v>
      </c>
      <c r="B42" s="7" t="s">
        <v>72</v>
      </c>
      <c r="C42" s="11"/>
    </row>
    <row r="43" spans="1:12" x14ac:dyDescent="0.25">
      <c r="A43" s="5" t="s">
        <v>70</v>
      </c>
      <c r="B43" s="7" t="s">
        <v>71</v>
      </c>
      <c r="C43" s="9"/>
    </row>
    <row r="44" spans="1:12" x14ac:dyDescent="0.25">
      <c r="A44" s="6" t="s">
        <v>79</v>
      </c>
      <c r="B44" s="7" t="s">
        <v>77</v>
      </c>
      <c r="C44" s="11"/>
    </row>
    <row r="45" spans="1:12" x14ac:dyDescent="0.25">
      <c r="A45" s="6" t="s">
        <v>80</v>
      </c>
      <c r="B45" s="7" t="s">
        <v>78</v>
      </c>
      <c r="C45" s="9"/>
    </row>
    <row r="48" spans="1:12" x14ac:dyDescent="0.25">
      <c r="L48" t="s">
        <v>95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E51" sqref="E51"/>
    </sheetView>
  </sheetViews>
  <sheetFormatPr baseColWidth="10" defaultRowHeight="15" x14ac:dyDescent="0.25"/>
  <sheetData>
    <row r="1" spans="1:7" x14ac:dyDescent="0.25">
      <c r="A1" t="s">
        <v>38</v>
      </c>
      <c r="C1" t="s">
        <v>84</v>
      </c>
      <c r="D1" t="s">
        <v>83</v>
      </c>
      <c r="E1" t="s">
        <v>85</v>
      </c>
      <c r="F1" t="s">
        <v>105</v>
      </c>
      <c r="G1" t="s">
        <v>92</v>
      </c>
    </row>
    <row r="2" spans="1:7" x14ac:dyDescent="0.25">
      <c r="A2" t="s">
        <v>11</v>
      </c>
      <c r="B2" t="s">
        <v>43</v>
      </c>
      <c r="C2">
        <v>63.780804887757995</v>
      </c>
      <c r="D2">
        <v>1783.7738087439409</v>
      </c>
      <c r="E2">
        <v>27.638348784695136</v>
      </c>
      <c r="F2">
        <v>164.57221702319146</v>
      </c>
      <c r="G2">
        <v>2039.7651794395856</v>
      </c>
    </row>
    <row r="3" spans="1:7" x14ac:dyDescent="0.25">
      <c r="A3" t="s">
        <v>12</v>
      </c>
      <c r="B3" t="s">
        <v>44</v>
      </c>
      <c r="C3">
        <v>3.1486086920558716E-2</v>
      </c>
      <c r="D3">
        <v>4.3100954540142595</v>
      </c>
      <c r="E3">
        <v>0.17473857595093692</v>
      </c>
      <c r="F3">
        <v>4.0709038369093156</v>
      </c>
      <c r="G3">
        <v>8.5872239537950712</v>
      </c>
    </row>
    <row r="4" spans="1:7" x14ac:dyDescent="0.25">
      <c r="A4" t="s">
        <v>14</v>
      </c>
      <c r="B4" t="s">
        <v>46</v>
      </c>
      <c r="C4">
        <v>0.14406111035092267</v>
      </c>
      <c r="D4">
        <v>49.496364651095966</v>
      </c>
      <c r="E4">
        <v>2.4923655256952864</v>
      </c>
      <c r="F4">
        <v>27.54687224127272</v>
      </c>
      <c r="G4">
        <v>79.679663528414892</v>
      </c>
    </row>
    <row r="5" spans="1:7" x14ac:dyDescent="0.25">
      <c r="A5" t="s">
        <v>15</v>
      </c>
      <c r="B5" t="s">
        <v>47</v>
      </c>
      <c r="C5">
        <v>13.262584915534504</v>
      </c>
      <c r="D5">
        <v>563.31084351770244</v>
      </c>
      <c r="E5">
        <v>22.199871930983974</v>
      </c>
      <c r="F5">
        <v>117.72003743054698</v>
      </c>
      <c r="G5">
        <v>716.49333779476785</v>
      </c>
    </row>
    <row r="6" spans="1:7" x14ac:dyDescent="0.25">
      <c r="A6" t="s">
        <v>16</v>
      </c>
      <c r="B6" t="s">
        <v>48</v>
      </c>
      <c r="C6">
        <v>68.53521090956859</v>
      </c>
      <c r="D6">
        <v>1809.4814465963439</v>
      </c>
      <c r="E6">
        <v>26.654691445161856</v>
      </c>
      <c r="F6">
        <v>257.21024068089565</v>
      </c>
      <c r="G6">
        <v>2161.8815896319702</v>
      </c>
    </row>
    <row r="7" spans="1:7" x14ac:dyDescent="0.25">
      <c r="A7" t="s">
        <v>18</v>
      </c>
      <c r="B7" t="s">
        <v>50</v>
      </c>
      <c r="C7">
        <v>35.515794323158218</v>
      </c>
      <c r="D7">
        <v>1353.951558562919</v>
      </c>
      <c r="E7">
        <v>59.754787687798562</v>
      </c>
      <c r="F7">
        <v>96.256370450151607</v>
      </c>
      <c r="G7">
        <v>1545.4785110240273</v>
      </c>
    </row>
    <row r="8" spans="1:7" x14ac:dyDescent="0.25">
      <c r="A8" t="s">
        <v>23</v>
      </c>
      <c r="B8" t="s">
        <v>55</v>
      </c>
      <c r="C8">
        <v>5.086825154271633</v>
      </c>
      <c r="D8">
        <v>100.49594332920591</v>
      </c>
      <c r="E8">
        <v>7.6501184967315972</v>
      </c>
      <c r="F8">
        <v>25.745437016242832</v>
      </c>
      <c r="G8">
        <v>138.97832399645199</v>
      </c>
    </row>
    <row r="9" spans="1:7" x14ac:dyDescent="0.25">
      <c r="A9" t="s">
        <v>25</v>
      </c>
      <c r="B9" t="s">
        <v>56</v>
      </c>
      <c r="C9">
        <v>11.066061483321876</v>
      </c>
      <c r="D9">
        <v>326.89886889009216</v>
      </c>
      <c r="E9">
        <v>2.5811985517317768</v>
      </c>
      <c r="F9">
        <v>25.503526676097671</v>
      </c>
      <c r="G9">
        <v>366.04965560124356</v>
      </c>
    </row>
    <row r="10" spans="1:7" x14ac:dyDescent="0.25">
      <c r="A10" t="s">
        <v>26</v>
      </c>
      <c r="B10" t="s">
        <v>57</v>
      </c>
      <c r="C10">
        <v>1.1107757858202405</v>
      </c>
      <c r="D10">
        <v>22.347690409454358</v>
      </c>
      <c r="E10">
        <v>0.66087346524774038</v>
      </c>
      <c r="F10">
        <v>41.356309892448202</v>
      </c>
      <c r="G10">
        <v>65.475649552970538</v>
      </c>
    </row>
    <row r="11" spans="1:7" x14ac:dyDescent="0.25">
      <c r="A11" t="s">
        <v>27</v>
      </c>
      <c r="B11" t="s">
        <v>58</v>
      </c>
      <c r="C11">
        <v>8.121285161113363</v>
      </c>
      <c r="D11">
        <v>421.87939231678359</v>
      </c>
      <c r="E11">
        <v>12.38674085428584</v>
      </c>
      <c r="F11">
        <v>44.709483376656678</v>
      </c>
      <c r="G11">
        <v>487.09690170883948</v>
      </c>
    </row>
    <row r="12" spans="1:7" x14ac:dyDescent="0.25">
      <c r="A12" t="s">
        <v>28</v>
      </c>
      <c r="B12" t="s">
        <v>28</v>
      </c>
      <c r="C12">
        <v>2.276775031142408</v>
      </c>
      <c r="D12">
        <v>146.15785077967851</v>
      </c>
      <c r="E12">
        <v>2.5076674925804703</v>
      </c>
      <c r="F12">
        <v>18.361951535929112</v>
      </c>
      <c r="G12">
        <v>169.30424483933052</v>
      </c>
    </row>
    <row r="13" spans="1:7" x14ac:dyDescent="0.25">
      <c r="A13" t="s">
        <v>30</v>
      </c>
      <c r="B13" t="s">
        <v>60</v>
      </c>
      <c r="C13">
        <v>0.47309402908704534</v>
      </c>
      <c r="D13">
        <v>52.562154005112646</v>
      </c>
      <c r="E13">
        <v>1.562184631516262</v>
      </c>
      <c r="F13">
        <v>6.9293473461423556</v>
      </c>
      <c r="G13">
        <v>61.526780011858307</v>
      </c>
    </row>
    <row r="14" spans="1:7" x14ac:dyDescent="0.25">
      <c r="A14" t="s">
        <v>31</v>
      </c>
      <c r="B14" t="s">
        <v>61</v>
      </c>
      <c r="C14">
        <v>1.5612678868331211</v>
      </c>
      <c r="D14">
        <v>50.423513190174525</v>
      </c>
      <c r="E14">
        <v>2.2718820325080924</v>
      </c>
      <c r="F14">
        <v>9.0350265545983834</v>
      </c>
      <c r="G14">
        <v>63.291689664114124</v>
      </c>
    </row>
    <row r="15" spans="1:7" x14ac:dyDescent="0.25">
      <c r="A15" t="s">
        <v>32</v>
      </c>
      <c r="B15" t="s">
        <v>62</v>
      </c>
      <c r="C15">
        <v>3.1206368878116542</v>
      </c>
      <c r="D15">
        <v>147.33620674688913</v>
      </c>
      <c r="E15">
        <v>3.948055010002034</v>
      </c>
      <c r="F15">
        <v>10.162425638769772</v>
      </c>
      <c r="G15">
        <v>164.5673242834726</v>
      </c>
    </row>
    <row r="16" spans="1:7" x14ac:dyDescent="0.25">
      <c r="A16" t="s">
        <v>33</v>
      </c>
      <c r="B16" t="s">
        <v>63</v>
      </c>
      <c r="C16">
        <v>11.172201042265717</v>
      </c>
      <c r="D16">
        <v>305.04179687870447</v>
      </c>
      <c r="E16">
        <v>5.6281012769308507</v>
      </c>
      <c r="F16">
        <v>38.905661830214854</v>
      </c>
      <c r="G16">
        <v>360.74776102811592</v>
      </c>
    </row>
    <row r="17" spans="1:7" x14ac:dyDescent="0.25">
      <c r="A17" t="s">
        <v>34</v>
      </c>
      <c r="B17" t="s">
        <v>64</v>
      </c>
      <c r="C17">
        <v>50.290405778727759</v>
      </c>
      <c r="D17">
        <v>1554.5481016068866</v>
      </c>
      <c r="E17">
        <v>24.338232321669274</v>
      </c>
      <c r="F17">
        <v>122.06868265580664</v>
      </c>
      <c r="G17">
        <v>1751.2454223630903</v>
      </c>
    </row>
    <row r="18" spans="1:7" x14ac:dyDescent="0.25">
      <c r="A18" t="s">
        <v>36</v>
      </c>
      <c r="B18" t="s">
        <v>66</v>
      </c>
      <c r="C18">
        <v>3.3743641585293851</v>
      </c>
      <c r="D18">
        <v>189.81081792972913</v>
      </c>
      <c r="E18">
        <v>2.7508814192714359</v>
      </c>
      <c r="F18">
        <v>18.358038012412965</v>
      </c>
      <c r="G18">
        <v>214.2941015199429</v>
      </c>
    </row>
    <row r="19" spans="1:7" x14ac:dyDescent="0.25">
      <c r="A19" t="s">
        <v>37</v>
      </c>
      <c r="B19" t="s">
        <v>67</v>
      </c>
      <c r="C19">
        <v>18.341654081526734</v>
      </c>
      <c r="D19">
        <v>244.21115434375497</v>
      </c>
      <c r="E19">
        <v>3.7210883280453562</v>
      </c>
      <c r="F19">
        <v>26.474877125981255</v>
      </c>
      <c r="G19">
        <v>292.74877387930832</v>
      </c>
    </row>
    <row r="22" spans="1:7" x14ac:dyDescent="0.25">
      <c r="A22" t="s">
        <v>11</v>
      </c>
      <c r="B22" t="s">
        <v>43</v>
      </c>
      <c r="C22">
        <v>13428.776771902516</v>
      </c>
    </row>
    <row r="23" spans="1:7" x14ac:dyDescent="0.25">
      <c r="A23" t="s">
        <v>12</v>
      </c>
      <c r="B23" t="s">
        <v>44</v>
      </c>
      <c r="C23">
        <v>2203.950543349807</v>
      </c>
    </row>
    <row r="24" spans="1:7" x14ac:dyDescent="0.25">
      <c r="A24" t="s">
        <v>14</v>
      </c>
      <c r="B24" t="s">
        <v>46</v>
      </c>
      <c r="C24">
        <v>3887.6440209748766</v>
      </c>
    </row>
    <row r="25" spans="1:7" x14ac:dyDescent="0.25">
      <c r="A25" t="s">
        <v>15</v>
      </c>
      <c r="B25" t="s">
        <v>47</v>
      </c>
      <c r="C25">
        <v>8262.3485507533187</v>
      </c>
    </row>
    <row r="26" spans="1:7" x14ac:dyDescent="0.25">
      <c r="A26" t="s">
        <v>16</v>
      </c>
      <c r="B26" t="s">
        <v>48</v>
      </c>
      <c r="C26">
        <v>14667.658515750843</v>
      </c>
    </row>
    <row r="27" spans="1:7" x14ac:dyDescent="0.25">
      <c r="A27" t="s">
        <v>18</v>
      </c>
      <c r="B27" t="s">
        <v>50</v>
      </c>
      <c r="C27">
        <v>12929.497612533165</v>
      </c>
    </row>
    <row r="28" spans="1:7" x14ac:dyDescent="0.25">
      <c r="A28" t="s">
        <v>23</v>
      </c>
      <c r="B28" t="s">
        <v>55</v>
      </c>
      <c r="C28">
        <v>7886.7187757058691</v>
      </c>
    </row>
    <row r="29" spans="1:7" x14ac:dyDescent="0.25">
      <c r="A29" t="s">
        <v>25</v>
      </c>
      <c r="B29" t="s">
        <v>56</v>
      </c>
      <c r="C29">
        <v>10364.398875624105</v>
      </c>
    </row>
    <row r="30" spans="1:7" x14ac:dyDescent="0.25">
      <c r="A30" t="s">
        <v>26</v>
      </c>
      <c r="B30" t="s">
        <v>57</v>
      </c>
      <c r="C30">
        <v>1422.2266521513352</v>
      </c>
    </row>
    <row r="31" spans="1:7" x14ac:dyDescent="0.25">
      <c r="A31" t="s">
        <v>27</v>
      </c>
      <c r="B31" t="s">
        <v>58</v>
      </c>
      <c r="C31">
        <v>7033.1626624448427</v>
      </c>
    </row>
    <row r="32" spans="1:7" x14ac:dyDescent="0.25">
      <c r="A32" t="s">
        <v>28</v>
      </c>
      <c r="B32" t="s">
        <v>28</v>
      </c>
      <c r="C32">
        <v>9570.4307423460959</v>
      </c>
    </row>
    <row r="33" spans="1:3" x14ac:dyDescent="0.25">
      <c r="A33" t="s">
        <v>30</v>
      </c>
      <c r="B33" t="s">
        <v>60</v>
      </c>
      <c r="C33">
        <v>14400.417222898999</v>
      </c>
    </row>
    <row r="34" spans="1:3" x14ac:dyDescent="0.25">
      <c r="A34" t="s">
        <v>31</v>
      </c>
      <c r="B34" t="s">
        <v>61</v>
      </c>
      <c r="C34">
        <v>6480.8586639202103</v>
      </c>
    </row>
    <row r="35" spans="1:3" x14ac:dyDescent="0.25">
      <c r="A35" t="s">
        <v>32</v>
      </c>
      <c r="B35" t="s">
        <v>62</v>
      </c>
      <c r="C35">
        <v>14106.804469417219</v>
      </c>
    </row>
    <row r="36" spans="1:3" x14ac:dyDescent="0.25">
      <c r="A36" t="s">
        <v>33</v>
      </c>
      <c r="B36" t="s">
        <v>63</v>
      </c>
      <c r="C36">
        <v>14121.505497641023</v>
      </c>
    </row>
    <row r="37" spans="1:3" x14ac:dyDescent="0.25">
      <c r="A37" t="s">
        <v>34</v>
      </c>
      <c r="B37" t="s">
        <v>64</v>
      </c>
      <c r="C37">
        <v>11535.811826185047</v>
      </c>
    </row>
    <row r="38" spans="1:3" x14ac:dyDescent="0.25">
      <c r="A38" t="s">
        <v>36</v>
      </c>
      <c r="B38" t="s">
        <v>66</v>
      </c>
      <c r="C38">
        <v>13841.114963478642</v>
      </c>
    </row>
    <row r="39" spans="1:3" x14ac:dyDescent="0.25">
      <c r="A39" t="s">
        <v>37</v>
      </c>
      <c r="B39" t="s">
        <v>67</v>
      </c>
      <c r="C39">
        <v>14255.398019171396</v>
      </c>
    </row>
    <row r="41" spans="1:3" x14ac:dyDescent="0.25">
      <c r="A41" t="s">
        <v>11</v>
      </c>
      <c r="B41" t="s">
        <v>43</v>
      </c>
      <c r="C41">
        <v>77153375.219202906</v>
      </c>
    </row>
    <row r="42" spans="1:3" x14ac:dyDescent="0.25">
      <c r="A42" t="s">
        <v>12</v>
      </c>
      <c r="B42" t="s">
        <v>44</v>
      </c>
      <c r="C42">
        <v>1160347.947775163</v>
      </c>
    </row>
    <row r="43" spans="1:3" x14ac:dyDescent="0.25">
      <c r="A43" t="s">
        <v>14</v>
      </c>
      <c r="B43" t="s">
        <v>46</v>
      </c>
      <c r="C43">
        <v>7739379.1815246316</v>
      </c>
    </row>
    <row r="44" spans="1:3" x14ac:dyDescent="0.25">
      <c r="A44" t="s">
        <v>15</v>
      </c>
      <c r="B44" t="s">
        <v>47</v>
      </c>
      <c r="C44">
        <v>41906417.643182777</v>
      </c>
    </row>
    <row r="45" spans="1:3" x14ac:dyDescent="0.25">
      <c r="A45" t="s">
        <v>16</v>
      </c>
      <c r="B45" t="s">
        <v>48</v>
      </c>
      <c r="C45">
        <v>71907345.395512596</v>
      </c>
    </row>
    <row r="46" spans="1:3" x14ac:dyDescent="0.25">
      <c r="A46" t="s">
        <v>18</v>
      </c>
      <c r="B46" t="s">
        <v>50</v>
      </c>
      <c r="C46">
        <v>65834561.197132431</v>
      </c>
    </row>
    <row r="47" spans="1:3" x14ac:dyDescent="0.25">
      <c r="A47" t="s">
        <v>23</v>
      </c>
      <c r="B47" t="s">
        <v>55</v>
      </c>
      <c r="C47">
        <v>9336260.9036247265</v>
      </c>
    </row>
    <row r="48" spans="1:3" x14ac:dyDescent="0.25">
      <c r="A48" t="s">
        <v>25</v>
      </c>
      <c r="B48" t="s">
        <v>56</v>
      </c>
      <c r="C48">
        <v>17738226.1045097</v>
      </c>
    </row>
    <row r="49" spans="1:3" x14ac:dyDescent="0.25">
      <c r="A49" t="s">
        <v>26</v>
      </c>
      <c r="B49" t="s">
        <v>57</v>
      </c>
      <c r="C49">
        <v>9928957.4334361292</v>
      </c>
    </row>
    <row r="50" spans="1:3" x14ac:dyDescent="0.25">
      <c r="A50" t="s">
        <v>27</v>
      </c>
      <c r="B50" t="s">
        <v>58</v>
      </c>
      <c r="C50">
        <v>35170355.575937323</v>
      </c>
    </row>
    <row r="51" spans="1:3" x14ac:dyDescent="0.25">
      <c r="A51" t="s">
        <v>28</v>
      </c>
      <c r="B51" t="s">
        <v>28</v>
      </c>
      <c r="C51">
        <v>8482984.5639954004</v>
      </c>
    </row>
    <row r="52" spans="1:3" x14ac:dyDescent="0.25">
      <c r="A52" t="s">
        <v>29</v>
      </c>
      <c r="B52" t="s">
        <v>59</v>
      </c>
      <c r="C52">
        <v>17780524.51823182</v>
      </c>
    </row>
    <row r="53" spans="1:3" x14ac:dyDescent="0.25">
      <c r="A53" t="s">
        <v>30</v>
      </c>
      <c r="B53" t="s">
        <v>60</v>
      </c>
      <c r="C53">
        <v>2088278.677158935</v>
      </c>
    </row>
    <row r="54" spans="1:3" x14ac:dyDescent="0.25">
      <c r="A54" t="s">
        <v>31</v>
      </c>
      <c r="B54" t="s">
        <v>61</v>
      </c>
      <c r="C54">
        <v>4960556.7924618144</v>
      </c>
    </row>
    <row r="55" spans="1:3" x14ac:dyDescent="0.25">
      <c r="A55" t="s">
        <v>32</v>
      </c>
      <c r="B55" t="s">
        <v>62</v>
      </c>
      <c r="C55">
        <v>6102146.3565979609</v>
      </c>
    </row>
    <row r="56" spans="1:3" x14ac:dyDescent="0.25">
      <c r="A56" t="s">
        <v>33</v>
      </c>
      <c r="B56" t="s">
        <v>63</v>
      </c>
      <c r="C56">
        <v>12710430.16080044</v>
      </c>
    </row>
    <row r="57" spans="1:3" x14ac:dyDescent="0.25">
      <c r="A57" t="s">
        <v>34</v>
      </c>
      <c r="B57" t="s">
        <v>64</v>
      </c>
      <c r="C57">
        <v>77726126.051211581</v>
      </c>
    </row>
    <row r="58" spans="1:3" x14ac:dyDescent="0.25">
      <c r="A58" t="s">
        <v>36</v>
      </c>
      <c r="B58" t="s">
        <v>66</v>
      </c>
      <c r="C58">
        <v>7583451.5062159225</v>
      </c>
    </row>
    <row r="59" spans="1:3" x14ac:dyDescent="0.25">
      <c r="A59" t="s">
        <v>37</v>
      </c>
      <c r="B59" t="s">
        <v>67</v>
      </c>
      <c r="C59">
        <v>10936405.44170084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H37" sqref="H37"/>
    </sheetView>
  </sheetViews>
  <sheetFormatPr baseColWidth="10" defaultRowHeight="15" x14ac:dyDescent="0.25"/>
  <sheetData>
    <row r="1" spans="1:3" x14ac:dyDescent="0.25">
      <c r="A1" t="s">
        <v>75</v>
      </c>
      <c r="B1" t="s">
        <v>74</v>
      </c>
      <c r="C1">
        <v>2012</v>
      </c>
    </row>
    <row r="2" spans="1:3" x14ac:dyDescent="0.25">
      <c r="A2" s="1" t="s">
        <v>38</v>
      </c>
      <c r="B2" s="1" t="s">
        <v>73</v>
      </c>
      <c r="C2" s="8">
        <v>2012</v>
      </c>
    </row>
    <row r="3" spans="1:3" x14ac:dyDescent="0.25">
      <c r="A3" s="1" t="s">
        <v>0</v>
      </c>
      <c r="B3" s="7"/>
      <c r="C3" s="9"/>
    </row>
    <row r="4" spans="1:3" x14ac:dyDescent="0.25">
      <c r="A4" s="1" t="s">
        <v>1</v>
      </c>
      <c r="B4" s="7"/>
      <c r="C4" s="9">
        <v>83.3</v>
      </c>
    </row>
    <row r="5" spans="1:3" x14ac:dyDescent="0.25">
      <c r="A5" s="1" t="s">
        <v>2</v>
      </c>
      <c r="B5" s="7"/>
      <c r="C5" s="9">
        <v>83.3</v>
      </c>
    </row>
    <row r="6" spans="1:3" x14ac:dyDescent="0.25">
      <c r="A6" s="1" t="s">
        <v>3</v>
      </c>
      <c r="B6" s="7"/>
      <c r="C6" s="9"/>
    </row>
    <row r="7" spans="1:3" x14ac:dyDescent="0.25">
      <c r="A7" s="1" t="s">
        <v>4</v>
      </c>
      <c r="B7" s="7"/>
      <c r="C7" s="9">
        <v>2012</v>
      </c>
    </row>
    <row r="8" spans="1:3" x14ac:dyDescent="0.25">
      <c r="A8" s="1" t="s">
        <v>5</v>
      </c>
      <c r="B8" s="7"/>
      <c r="C8" s="9"/>
    </row>
    <row r="9" spans="1:3" x14ac:dyDescent="0.25">
      <c r="A9" s="1" t="s">
        <v>6</v>
      </c>
      <c r="B9" s="7"/>
      <c r="C9" s="9"/>
    </row>
    <row r="10" spans="1:3" x14ac:dyDescent="0.25">
      <c r="A10" s="1" t="s">
        <v>7</v>
      </c>
      <c r="B10" s="7" t="s">
        <v>39</v>
      </c>
      <c r="C10" s="9">
        <v>80.400000000000006</v>
      </c>
    </row>
    <row r="11" spans="1:3" x14ac:dyDescent="0.25">
      <c r="A11" s="1" t="s">
        <v>8</v>
      </c>
      <c r="B11" s="7" t="s">
        <v>40</v>
      </c>
      <c r="C11" s="9">
        <v>80.099999999999994</v>
      </c>
    </row>
    <row r="12" spans="1:3" x14ac:dyDescent="0.25">
      <c r="A12" s="1" t="s">
        <v>9</v>
      </c>
      <c r="B12" s="7" t="s">
        <v>41</v>
      </c>
      <c r="C12" s="9">
        <v>74.8</v>
      </c>
    </row>
    <row r="13" spans="1:3" x14ac:dyDescent="0.25">
      <c r="A13" s="1" t="s">
        <v>10</v>
      </c>
      <c r="B13" s="7" t="s">
        <v>42</v>
      </c>
      <c r="C13" s="9">
        <v>80.2</v>
      </c>
    </row>
    <row r="14" spans="1:3" x14ac:dyDescent="0.25">
      <c r="A14" s="1" t="s">
        <v>11</v>
      </c>
      <c r="B14" s="7" t="s">
        <v>43</v>
      </c>
      <c r="C14" s="9">
        <v>85.4</v>
      </c>
    </row>
    <row r="15" spans="1:3" x14ac:dyDescent="0.25">
      <c r="A15" s="1" t="s">
        <v>12</v>
      </c>
      <c r="B15" s="7" t="s">
        <v>44</v>
      </c>
      <c r="C15" s="9">
        <v>83.6</v>
      </c>
    </row>
    <row r="16" spans="1:3" x14ac:dyDescent="0.25">
      <c r="A16" s="1" t="s">
        <v>13</v>
      </c>
      <c r="B16" s="7" t="s">
        <v>45</v>
      </c>
      <c r="C16" s="9">
        <v>82.8</v>
      </c>
    </row>
    <row r="17" spans="1:3" x14ac:dyDescent="0.25">
      <c r="A17" s="1" t="s">
        <v>14</v>
      </c>
      <c r="B17" s="7" t="s">
        <v>46</v>
      </c>
      <c r="C17" s="9">
        <v>81.599999999999994</v>
      </c>
    </row>
    <row r="18" spans="1:3" x14ac:dyDescent="0.25">
      <c r="A18" s="1" t="s">
        <v>15</v>
      </c>
      <c r="B18" s="7" t="s">
        <v>47</v>
      </c>
      <c r="C18" s="9">
        <v>80.7</v>
      </c>
    </row>
    <row r="19" spans="1:3" x14ac:dyDescent="0.25">
      <c r="A19" s="1" t="s">
        <v>16</v>
      </c>
      <c r="B19" s="7" t="s">
        <v>48</v>
      </c>
      <c r="C19" s="9">
        <v>85.1</v>
      </c>
    </row>
    <row r="20" spans="1:3" x14ac:dyDescent="0.25">
      <c r="A20" s="1" t="s">
        <v>17</v>
      </c>
      <c r="B20" s="7" t="s">
        <v>49</v>
      </c>
      <c r="C20" s="9">
        <v>85.8</v>
      </c>
    </row>
    <row r="21" spans="1:3" x14ac:dyDescent="0.25">
      <c r="A21" s="1" t="s">
        <v>18</v>
      </c>
      <c r="B21" s="7" t="s">
        <v>50</v>
      </c>
      <c r="C21" s="9">
        <v>78.900000000000006</v>
      </c>
    </row>
    <row r="22" spans="1:3" x14ac:dyDescent="0.25">
      <c r="A22" s="1" t="s">
        <v>19</v>
      </c>
      <c r="B22" s="7" t="s">
        <v>51</v>
      </c>
      <c r="C22" s="9">
        <v>81.3</v>
      </c>
    </row>
    <row r="23" spans="1:3" x14ac:dyDescent="0.25">
      <c r="A23" s="1" t="s">
        <v>20</v>
      </c>
      <c r="B23" s="7" t="s">
        <v>52</v>
      </c>
      <c r="C23" s="9">
        <v>76.900000000000006</v>
      </c>
    </row>
    <row r="24" spans="1:3" x14ac:dyDescent="0.25">
      <c r="A24" s="1" t="s">
        <v>21</v>
      </c>
      <c r="B24" s="7" t="s">
        <v>53</v>
      </c>
      <c r="C24" s="9">
        <v>91</v>
      </c>
    </row>
    <row r="25" spans="1:3" x14ac:dyDescent="0.25">
      <c r="A25" s="1" t="s">
        <v>22</v>
      </c>
      <c r="B25" s="7" t="s">
        <v>54</v>
      </c>
      <c r="C25" s="9">
        <v>83</v>
      </c>
    </row>
    <row r="26" spans="1:3" x14ac:dyDescent="0.25">
      <c r="A26" s="1" t="s">
        <v>23</v>
      </c>
      <c r="B26" s="7" t="s">
        <v>55</v>
      </c>
      <c r="C26" s="9">
        <v>67.7</v>
      </c>
    </row>
    <row r="27" spans="1:3" x14ac:dyDescent="0.25">
      <c r="A27" s="1" t="s">
        <v>24</v>
      </c>
      <c r="B27" s="7" t="s">
        <v>24</v>
      </c>
      <c r="C27" s="9">
        <v>82.5</v>
      </c>
    </row>
    <row r="28" spans="1:3" x14ac:dyDescent="0.25">
      <c r="A28" s="1" t="s">
        <v>25</v>
      </c>
      <c r="B28" s="7" t="s">
        <v>56</v>
      </c>
      <c r="C28" s="9">
        <v>88.2</v>
      </c>
    </row>
    <row r="29" spans="1:3" x14ac:dyDescent="0.25">
      <c r="A29" s="1" t="s">
        <v>26</v>
      </c>
      <c r="B29" s="7" t="s">
        <v>57</v>
      </c>
      <c r="C29" s="9">
        <v>78.5</v>
      </c>
    </row>
    <row r="30" spans="1:3" x14ac:dyDescent="0.25">
      <c r="A30" s="1" t="s">
        <v>27</v>
      </c>
      <c r="B30" s="7" t="s">
        <v>58</v>
      </c>
      <c r="C30" s="9">
        <v>84.6</v>
      </c>
    </row>
    <row r="31" spans="1:3" x14ac:dyDescent="0.25">
      <c r="A31" s="1" t="s">
        <v>28</v>
      </c>
      <c r="B31" s="7" t="s">
        <v>28</v>
      </c>
      <c r="C31" s="9">
        <v>89.3</v>
      </c>
    </row>
    <row r="32" spans="1:3" x14ac:dyDescent="0.25">
      <c r="A32" s="1" t="s">
        <v>29</v>
      </c>
      <c r="B32" s="7" t="s">
        <v>59</v>
      </c>
      <c r="C32" s="9">
        <v>82.2</v>
      </c>
    </row>
    <row r="33" spans="1:4" x14ac:dyDescent="0.25">
      <c r="A33" s="1" t="s">
        <v>30</v>
      </c>
      <c r="B33" s="7" t="s">
        <v>60</v>
      </c>
      <c r="C33" s="9">
        <v>86.7</v>
      </c>
    </row>
    <row r="34" spans="1:4" x14ac:dyDescent="0.25">
      <c r="A34" s="1" t="s">
        <v>31</v>
      </c>
      <c r="B34" s="7" t="s">
        <v>61</v>
      </c>
      <c r="C34" s="9">
        <v>77.8</v>
      </c>
    </row>
    <row r="35" spans="1:4" x14ac:dyDescent="0.25">
      <c r="A35" s="1" t="s">
        <v>32</v>
      </c>
      <c r="B35" s="7" t="s">
        <v>62</v>
      </c>
      <c r="C35" s="9">
        <v>84.9</v>
      </c>
    </row>
    <row r="36" spans="1:4" x14ac:dyDescent="0.25">
      <c r="A36" s="1" t="s">
        <v>33</v>
      </c>
      <c r="B36" s="7" t="s">
        <v>63</v>
      </c>
      <c r="C36" s="9">
        <v>84.3</v>
      </c>
    </row>
    <row r="37" spans="1:4" x14ac:dyDescent="0.25">
      <c r="A37" s="1" t="s">
        <v>34</v>
      </c>
      <c r="B37" s="7" t="s">
        <v>64</v>
      </c>
      <c r="C37" s="9">
        <v>86</v>
      </c>
    </row>
    <row r="38" spans="1:4" x14ac:dyDescent="0.25">
      <c r="A38" s="1" t="s">
        <v>35</v>
      </c>
      <c r="B38" s="7" t="s">
        <v>65</v>
      </c>
      <c r="C38" s="9">
        <v>88.5</v>
      </c>
    </row>
    <row r="39" spans="1:4" x14ac:dyDescent="0.25">
      <c r="A39" s="1" t="s">
        <v>36</v>
      </c>
      <c r="B39" s="7" t="s">
        <v>66</v>
      </c>
      <c r="C39" s="9">
        <v>89.7</v>
      </c>
    </row>
    <row r="40" spans="1:4" x14ac:dyDescent="0.25">
      <c r="A40" s="1" t="s">
        <v>37</v>
      </c>
      <c r="B40" s="7" t="s">
        <v>67</v>
      </c>
      <c r="C40" s="9">
        <v>77.7</v>
      </c>
    </row>
    <row r="41" spans="1:4" x14ac:dyDescent="0.25">
      <c r="A41" s="3" t="s">
        <v>68</v>
      </c>
      <c r="B41" s="7" t="s">
        <v>68</v>
      </c>
      <c r="C41" s="9">
        <v>95.8</v>
      </c>
    </row>
    <row r="42" spans="1:4" x14ac:dyDescent="0.25">
      <c r="A42" s="3" t="s">
        <v>69</v>
      </c>
      <c r="B42" s="7" t="s">
        <v>72</v>
      </c>
      <c r="C42" s="9">
        <v>77.8</v>
      </c>
    </row>
    <row r="43" spans="1:4" x14ac:dyDescent="0.25">
      <c r="A43" s="5" t="s">
        <v>70</v>
      </c>
      <c r="B43" s="7" t="s">
        <v>71</v>
      </c>
      <c r="C43" s="9">
        <v>70.3</v>
      </c>
    </row>
    <row r="44" spans="1:4" x14ac:dyDescent="0.25">
      <c r="A44" s="6" t="s">
        <v>79</v>
      </c>
      <c r="B44" s="7" t="s">
        <v>77</v>
      </c>
      <c r="C44" s="9">
        <v>83.3</v>
      </c>
      <c r="D44" t="s">
        <v>82</v>
      </c>
    </row>
    <row r="45" spans="1:4" x14ac:dyDescent="0.25">
      <c r="A45" s="6" t="s">
        <v>80</v>
      </c>
      <c r="B45" s="7" t="s">
        <v>78</v>
      </c>
      <c r="C45" s="9">
        <v>83.3</v>
      </c>
      <c r="D45" t="s">
        <v>82</v>
      </c>
    </row>
    <row r="46" spans="1:4" x14ac:dyDescent="0.25">
      <c r="A46" s="18" t="s">
        <v>103</v>
      </c>
    </row>
    <row r="47" spans="1:4" x14ac:dyDescent="0.25">
      <c r="A47" t="s">
        <v>102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M43" sqref="M43"/>
    </sheetView>
  </sheetViews>
  <sheetFormatPr baseColWidth="10" defaultRowHeight="15" x14ac:dyDescent="0.25"/>
  <sheetData>
    <row r="1" spans="1:3" x14ac:dyDescent="0.25">
      <c r="A1" t="s">
        <v>75</v>
      </c>
      <c r="B1" t="s">
        <v>74</v>
      </c>
      <c r="C1">
        <v>2012</v>
      </c>
    </row>
    <row r="2" spans="1:3" x14ac:dyDescent="0.25">
      <c r="A2" s="1" t="s">
        <v>38</v>
      </c>
      <c r="B2" s="1" t="s">
        <v>73</v>
      </c>
      <c r="C2" s="8">
        <v>2012</v>
      </c>
    </row>
    <row r="3" spans="1:3" x14ac:dyDescent="0.25">
      <c r="A3" s="1" t="s">
        <v>0</v>
      </c>
      <c r="B3" s="7"/>
      <c r="C3" s="9"/>
    </row>
    <row r="4" spans="1:3" x14ac:dyDescent="0.25">
      <c r="A4" s="1" t="s">
        <v>1</v>
      </c>
      <c r="B4" s="7"/>
      <c r="C4" s="9">
        <v>7.4</v>
      </c>
    </row>
    <row r="5" spans="1:3" x14ac:dyDescent="0.25">
      <c r="A5" s="1" t="s">
        <v>2</v>
      </c>
      <c r="B5" s="7"/>
      <c r="C5" s="9">
        <v>7.4</v>
      </c>
    </row>
    <row r="6" spans="1:3" x14ac:dyDescent="0.25">
      <c r="A6" s="1" t="s">
        <v>3</v>
      </c>
      <c r="B6" s="7"/>
      <c r="C6" s="9"/>
    </row>
    <row r="7" spans="1:3" x14ac:dyDescent="0.25">
      <c r="A7" s="1" t="s">
        <v>4</v>
      </c>
      <c r="B7" s="7"/>
      <c r="C7" s="9"/>
    </row>
    <row r="8" spans="1:3" x14ac:dyDescent="0.25">
      <c r="A8" s="1" t="s">
        <v>5</v>
      </c>
      <c r="B8" s="7"/>
      <c r="C8" s="9"/>
    </row>
    <row r="9" spans="1:3" x14ac:dyDescent="0.25">
      <c r="A9" s="1" t="s">
        <v>6</v>
      </c>
      <c r="B9" s="7"/>
      <c r="C9" s="9"/>
    </row>
    <row r="10" spans="1:3" x14ac:dyDescent="0.25">
      <c r="A10" s="1" t="s">
        <v>7</v>
      </c>
      <c r="B10" s="7" t="s">
        <v>39</v>
      </c>
      <c r="C10" s="9">
        <v>7.1</v>
      </c>
    </row>
    <row r="11" spans="1:3" x14ac:dyDescent="0.25">
      <c r="A11" s="1" t="s">
        <v>8</v>
      </c>
      <c r="B11" s="7" t="s">
        <v>40</v>
      </c>
      <c r="C11" s="9">
        <v>3</v>
      </c>
    </row>
    <row r="12" spans="1:3" x14ac:dyDescent="0.25">
      <c r="A12" s="1" t="s">
        <v>9</v>
      </c>
      <c r="B12" s="7" t="s">
        <v>41</v>
      </c>
      <c r="C12" s="9">
        <v>8.4</v>
      </c>
    </row>
    <row r="13" spans="1:3" x14ac:dyDescent="0.25">
      <c r="A13" s="1" t="s">
        <v>10</v>
      </c>
      <c r="B13" s="7" t="s">
        <v>42</v>
      </c>
      <c r="C13" s="9">
        <v>10.1</v>
      </c>
    </row>
    <row r="14" spans="1:3" x14ac:dyDescent="0.25">
      <c r="A14" s="1" t="s">
        <v>11</v>
      </c>
      <c r="B14" s="7" t="s">
        <v>43</v>
      </c>
      <c r="C14" s="9">
        <v>9</v>
      </c>
    </row>
    <row r="15" spans="1:3" x14ac:dyDescent="0.25">
      <c r="A15" s="1" t="s">
        <v>12</v>
      </c>
      <c r="B15" s="7" t="s">
        <v>44</v>
      </c>
      <c r="C15" s="9">
        <v>1.8</v>
      </c>
    </row>
    <row r="16" spans="1:3" x14ac:dyDescent="0.25">
      <c r="A16" s="1" t="s">
        <v>13</v>
      </c>
      <c r="B16" s="7" t="s">
        <v>45</v>
      </c>
      <c r="C16" s="9">
        <v>2.8</v>
      </c>
    </row>
    <row r="17" spans="1:3" x14ac:dyDescent="0.25">
      <c r="A17" s="1" t="s">
        <v>14</v>
      </c>
      <c r="B17" s="7" t="s">
        <v>46</v>
      </c>
      <c r="C17" s="9">
        <v>0.7</v>
      </c>
    </row>
    <row r="18" spans="1:3" x14ac:dyDescent="0.25">
      <c r="A18" s="1" t="s">
        <v>15</v>
      </c>
      <c r="B18" s="7" t="s">
        <v>47</v>
      </c>
      <c r="C18" s="9">
        <v>5.6</v>
      </c>
    </row>
    <row r="19" spans="1:3" x14ac:dyDescent="0.25">
      <c r="A19" s="1" t="s">
        <v>16</v>
      </c>
      <c r="B19" s="7" t="s">
        <v>48</v>
      </c>
      <c r="C19" s="9">
        <v>9.5</v>
      </c>
    </row>
    <row r="20" spans="1:3" x14ac:dyDescent="0.25">
      <c r="A20" s="1" t="s">
        <v>17</v>
      </c>
      <c r="B20" s="7" t="s">
        <v>49</v>
      </c>
      <c r="C20" s="9">
        <v>3.5</v>
      </c>
    </row>
    <row r="21" spans="1:3" x14ac:dyDescent="0.25">
      <c r="A21" s="1" t="s">
        <v>18</v>
      </c>
      <c r="B21" s="7" t="s">
        <v>50</v>
      </c>
      <c r="C21" s="9">
        <v>6.1</v>
      </c>
    </row>
    <row r="22" spans="1:3" x14ac:dyDescent="0.25">
      <c r="A22" s="1" t="s">
        <v>19</v>
      </c>
      <c r="B22" s="7" t="s">
        <v>51</v>
      </c>
      <c r="C22" s="9">
        <v>0</v>
      </c>
    </row>
    <row r="23" spans="1:3" x14ac:dyDescent="0.25">
      <c r="A23" s="1" t="s">
        <v>20</v>
      </c>
      <c r="B23" s="7" t="s">
        <v>52</v>
      </c>
      <c r="C23" s="9">
        <v>4.8</v>
      </c>
    </row>
    <row r="24" spans="1:3" x14ac:dyDescent="0.25">
      <c r="A24" s="1" t="s">
        <v>21</v>
      </c>
      <c r="B24" s="7" t="s">
        <v>53</v>
      </c>
      <c r="C24" s="9">
        <v>0.8</v>
      </c>
    </row>
    <row r="25" spans="1:3" x14ac:dyDescent="0.25">
      <c r="A25" s="1" t="s">
        <v>22</v>
      </c>
      <c r="B25" s="7" t="s">
        <v>54</v>
      </c>
      <c r="C25" s="9">
        <v>4.5999999999999996</v>
      </c>
    </row>
    <row r="26" spans="1:3" x14ac:dyDescent="0.25">
      <c r="A26" s="1" t="s">
        <v>23</v>
      </c>
      <c r="B26" s="7" t="s">
        <v>55</v>
      </c>
      <c r="C26" s="9">
        <v>10.1</v>
      </c>
    </row>
    <row r="27" spans="1:3" x14ac:dyDescent="0.25">
      <c r="A27" s="1" t="s">
        <v>24</v>
      </c>
      <c r="B27" s="7" t="s">
        <v>24</v>
      </c>
      <c r="C27" s="9">
        <v>0</v>
      </c>
    </row>
    <row r="28" spans="1:3" x14ac:dyDescent="0.25">
      <c r="A28" s="1" t="s">
        <v>25</v>
      </c>
      <c r="B28" s="7" t="s">
        <v>56</v>
      </c>
      <c r="C28" s="9">
        <v>8.8000000000000007</v>
      </c>
    </row>
    <row r="29" spans="1:3" x14ac:dyDescent="0.25">
      <c r="A29" s="1" t="s">
        <v>26</v>
      </c>
      <c r="B29" s="7" t="s">
        <v>57</v>
      </c>
      <c r="C29" s="9">
        <v>11.5</v>
      </c>
    </row>
    <row r="30" spans="1:3" x14ac:dyDescent="0.25">
      <c r="A30" s="1" t="s">
        <v>27</v>
      </c>
      <c r="B30" s="7" t="s">
        <v>58</v>
      </c>
      <c r="C30" s="9">
        <v>4.8</v>
      </c>
    </row>
    <row r="31" spans="1:3" x14ac:dyDescent="0.25">
      <c r="A31" s="1" t="s">
        <v>28</v>
      </c>
      <c r="B31" s="7" t="s">
        <v>28</v>
      </c>
      <c r="C31" s="9">
        <v>4.0999999999999996</v>
      </c>
    </row>
    <row r="32" spans="1:3" x14ac:dyDescent="0.25">
      <c r="A32" s="1" t="s">
        <v>29</v>
      </c>
      <c r="B32" s="7" t="s">
        <v>59</v>
      </c>
      <c r="C32" s="9">
        <v>4.9000000000000004</v>
      </c>
    </row>
    <row r="33" spans="1:4" x14ac:dyDescent="0.25">
      <c r="A33" s="1" t="s">
        <v>30</v>
      </c>
      <c r="B33" s="7" t="s">
        <v>60</v>
      </c>
      <c r="C33" s="9">
        <v>2.2999999999999998</v>
      </c>
    </row>
    <row r="34" spans="1:4" x14ac:dyDescent="0.25">
      <c r="A34" s="1" t="s">
        <v>31</v>
      </c>
      <c r="B34" s="7" t="s">
        <v>61</v>
      </c>
      <c r="C34" s="9">
        <v>7.1</v>
      </c>
    </row>
    <row r="35" spans="1:4" x14ac:dyDescent="0.25">
      <c r="A35" s="1" t="s">
        <v>32</v>
      </c>
      <c r="B35" s="7" t="s">
        <v>62</v>
      </c>
      <c r="C35" s="9">
        <v>5.3</v>
      </c>
    </row>
    <row r="36" spans="1:4" x14ac:dyDescent="0.25">
      <c r="A36" s="1" t="s">
        <v>33</v>
      </c>
      <c r="B36" s="7" t="s">
        <v>63</v>
      </c>
      <c r="C36" s="9">
        <v>9.1</v>
      </c>
    </row>
    <row r="37" spans="1:4" x14ac:dyDescent="0.25">
      <c r="A37" s="1" t="s">
        <v>34</v>
      </c>
      <c r="B37" s="7" t="s">
        <v>64</v>
      </c>
      <c r="C37" s="9">
        <v>8.1999999999999993</v>
      </c>
    </row>
    <row r="38" spans="1:4" x14ac:dyDescent="0.25">
      <c r="A38" s="1" t="s">
        <v>35</v>
      </c>
      <c r="B38" s="7" t="s">
        <v>65</v>
      </c>
      <c r="C38" s="9">
        <v>0</v>
      </c>
    </row>
    <row r="39" spans="1:4" x14ac:dyDescent="0.25">
      <c r="A39" s="1" t="s">
        <v>36</v>
      </c>
      <c r="B39" s="7" t="s">
        <v>66</v>
      </c>
      <c r="C39" s="9">
        <v>4.7</v>
      </c>
    </row>
    <row r="40" spans="1:4" x14ac:dyDescent="0.25">
      <c r="A40" s="1" t="s">
        <v>37</v>
      </c>
      <c r="B40" s="7" t="s">
        <v>67</v>
      </c>
      <c r="C40" s="9">
        <v>17.2</v>
      </c>
    </row>
    <row r="41" spans="1:4" x14ac:dyDescent="0.25">
      <c r="A41" s="3" t="s">
        <v>68</v>
      </c>
      <c r="B41" s="7" t="s">
        <v>68</v>
      </c>
      <c r="C41" s="9">
        <v>1.5</v>
      </c>
    </row>
    <row r="42" spans="1:4" x14ac:dyDescent="0.25">
      <c r="A42" s="3" t="s">
        <v>69</v>
      </c>
      <c r="B42" s="7" t="s">
        <v>72</v>
      </c>
      <c r="C42" s="9">
        <v>1.5</v>
      </c>
    </row>
    <row r="43" spans="1:4" x14ac:dyDescent="0.25">
      <c r="A43" s="5" t="s">
        <v>70</v>
      </c>
      <c r="B43" s="7" t="s">
        <v>71</v>
      </c>
      <c r="C43" s="9">
        <v>1.4</v>
      </c>
    </row>
    <row r="44" spans="1:4" x14ac:dyDescent="0.25">
      <c r="A44" s="6" t="s">
        <v>79</v>
      </c>
      <c r="B44" s="7" t="s">
        <v>77</v>
      </c>
      <c r="C44" s="9">
        <v>7.4</v>
      </c>
      <c r="D44" t="s">
        <v>82</v>
      </c>
    </row>
    <row r="45" spans="1:4" x14ac:dyDescent="0.25">
      <c r="A45" s="6" t="s">
        <v>80</v>
      </c>
      <c r="B45" s="7" t="s">
        <v>78</v>
      </c>
      <c r="C45" s="9">
        <v>7.4</v>
      </c>
      <c r="D45" t="s">
        <v>82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5" workbookViewId="0">
      <selection activeCell="C45" sqref="A1:C45"/>
    </sheetView>
  </sheetViews>
  <sheetFormatPr baseColWidth="10" defaultRowHeight="15" x14ac:dyDescent="0.25"/>
  <sheetData>
    <row r="1" spans="1:3" x14ac:dyDescent="0.25">
      <c r="A1" t="s">
        <v>75</v>
      </c>
      <c r="B1" t="s">
        <v>74</v>
      </c>
      <c r="C1">
        <v>2012</v>
      </c>
    </row>
    <row r="2" spans="1:3" x14ac:dyDescent="0.25">
      <c r="A2" s="1" t="s">
        <v>38</v>
      </c>
      <c r="B2" s="1" t="s">
        <v>73</v>
      </c>
      <c r="C2" s="8">
        <v>2012</v>
      </c>
    </row>
    <row r="3" spans="1:3" x14ac:dyDescent="0.25">
      <c r="A3" s="1" t="s">
        <v>0</v>
      </c>
      <c r="B3" s="7"/>
      <c r="C3" s="9"/>
    </row>
    <row r="4" spans="1:3" x14ac:dyDescent="0.25">
      <c r="A4" s="1" t="s">
        <v>1</v>
      </c>
      <c r="B4" s="7"/>
      <c r="C4" s="9">
        <v>9.1999999999999993</v>
      </c>
    </row>
    <row r="5" spans="1:3" x14ac:dyDescent="0.25">
      <c r="A5" s="1" t="s">
        <v>2</v>
      </c>
      <c r="B5" s="7"/>
      <c r="C5" s="9">
        <v>9.1999999999999993</v>
      </c>
    </row>
    <row r="6" spans="1:3" x14ac:dyDescent="0.25">
      <c r="A6" s="1" t="s">
        <v>3</v>
      </c>
      <c r="B6" s="7"/>
      <c r="C6" s="9"/>
    </row>
    <row r="7" spans="1:3" x14ac:dyDescent="0.25">
      <c r="A7" s="1" t="s">
        <v>4</v>
      </c>
      <c r="B7" s="7"/>
      <c r="C7" s="9"/>
    </row>
    <row r="8" spans="1:3" x14ac:dyDescent="0.25">
      <c r="A8" s="1" t="s">
        <v>5</v>
      </c>
      <c r="B8" s="7"/>
      <c r="C8" s="9"/>
    </row>
    <row r="9" spans="1:3" x14ac:dyDescent="0.25">
      <c r="A9" s="1" t="s">
        <v>6</v>
      </c>
      <c r="B9" s="7"/>
      <c r="C9" s="9"/>
    </row>
    <row r="10" spans="1:3" x14ac:dyDescent="0.25">
      <c r="A10" s="1" t="s">
        <v>7</v>
      </c>
      <c r="B10" s="7" t="s">
        <v>39</v>
      </c>
      <c r="C10" s="9">
        <v>12.4</v>
      </c>
    </row>
    <row r="11" spans="1:3" x14ac:dyDescent="0.25">
      <c r="A11" s="1" t="s">
        <v>8</v>
      </c>
      <c r="B11" s="7" t="s">
        <v>40</v>
      </c>
      <c r="C11" s="9">
        <v>16.899999999999999</v>
      </c>
    </row>
    <row r="12" spans="1:3" x14ac:dyDescent="0.25">
      <c r="A12" s="1" t="s">
        <v>9</v>
      </c>
      <c r="B12" s="7" t="s">
        <v>41</v>
      </c>
      <c r="C12" s="9">
        <v>16.8</v>
      </c>
    </row>
    <row r="13" spans="1:3" x14ac:dyDescent="0.25">
      <c r="A13" s="1" t="s">
        <v>10</v>
      </c>
      <c r="B13" s="7" t="s">
        <v>42</v>
      </c>
      <c r="C13" s="9">
        <v>9.6999999999999993</v>
      </c>
    </row>
    <row r="14" spans="1:3" x14ac:dyDescent="0.25">
      <c r="A14" s="1" t="s">
        <v>11</v>
      </c>
      <c r="B14" s="7" t="s">
        <v>43</v>
      </c>
      <c r="C14" s="9">
        <v>5.7</v>
      </c>
    </row>
    <row r="15" spans="1:3" x14ac:dyDescent="0.25">
      <c r="A15" s="1" t="s">
        <v>12</v>
      </c>
      <c r="B15" s="7" t="s">
        <v>44</v>
      </c>
      <c r="C15" s="9">
        <v>14.6</v>
      </c>
    </row>
    <row r="16" spans="1:3" x14ac:dyDescent="0.25">
      <c r="A16" s="1" t="s">
        <v>13</v>
      </c>
      <c r="B16" s="7" t="s">
        <v>45</v>
      </c>
      <c r="C16" s="9">
        <v>14.4</v>
      </c>
    </row>
    <row r="17" spans="1:3" x14ac:dyDescent="0.25">
      <c r="A17" s="1" t="s">
        <v>14</v>
      </c>
      <c r="B17" s="7" t="s">
        <v>46</v>
      </c>
      <c r="C17" s="9">
        <v>17.7</v>
      </c>
    </row>
    <row r="18" spans="1:3" x14ac:dyDescent="0.25">
      <c r="A18" s="1" t="s">
        <v>15</v>
      </c>
      <c r="B18" s="7" t="s">
        <v>47</v>
      </c>
      <c r="C18" s="9">
        <v>13.7</v>
      </c>
    </row>
    <row r="19" spans="1:3" x14ac:dyDescent="0.25">
      <c r="A19" s="1" t="s">
        <v>16</v>
      </c>
      <c r="B19" s="7" t="s">
        <v>48</v>
      </c>
      <c r="C19" s="9">
        <v>5.4</v>
      </c>
    </row>
    <row r="20" spans="1:3" x14ac:dyDescent="0.25">
      <c r="A20" s="1" t="s">
        <v>17</v>
      </c>
      <c r="B20" s="7" t="s">
        <v>49</v>
      </c>
      <c r="C20" s="9">
        <v>10.7</v>
      </c>
    </row>
    <row r="21" spans="1:3" x14ac:dyDescent="0.25">
      <c r="A21" s="1" t="s">
        <v>18</v>
      </c>
      <c r="B21" s="7" t="s">
        <v>50</v>
      </c>
      <c r="C21" s="9">
        <v>15</v>
      </c>
    </row>
    <row r="22" spans="1:3" x14ac:dyDescent="0.25">
      <c r="A22" s="1" t="s">
        <v>19</v>
      </c>
      <c r="B22" s="7" t="s">
        <v>51</v>
      </c>
      <c r="C22" s="9">
        <v>18.7</v>
      </c>
    </row>
    <row r="23" spans="1:3" x14ac:dyDescent="0.25">
      <c r="A23" s="1" t="s">
        <v>20</v>
      </c>
      <c r="B23" s="7" t="s">
        <v>52</v>
      </c>
      <c r="C23" s="9">
        <v>18.3</v>
      </c>
    </row>
    <row r="24" spans="1:3" x14ac:dyDescent="0.25">
      <c r="A24" s="1" t="s">
        <v>21</v>
      </c>
      <c r="B24" s="7" t="s">
        <v>53</v>
      </c>
      <c r="C24" s="9">
        <v>8.1999999999999993</v>
      </c>
    </row>
    <row r="25" spans="1:3" x14ac:dyDescent="0.25">
      <c r="A25" s="1" t="s">
        <v>22</v>
      </c>
      <c r="B25" s="7" t="s">
        <v>54</v>
      </c>
      <c r="C25" s="9">
        <v>12.4</v>
      </c>
    </row>
    <row r="26" spans="1:3" x14ac:dyDescent="0.25">
      <c r="A26" s="1" t="s">
        <v>23</v>
      </c>
      <c r="B26" s="7" t="s">
        <v>55</v>
      </c>
      <c r="C26" s="9">
        <v>22.2</v>
      </c>
    </row>
    <row r="27" spans="1:3" x14ac:dyDescent="0.25">
      <c r="A27" s="1" t="s">
        <v>24</v>
      </c>
      <c r="B27" s="7" t="s">
        <v>24</v>
      </c>
      <c r="C27" s="9">
        <v>17.5</v>
      </c>
    </row>
    <row r="28" spans="1:3" x14ac:dyDescent="0.25">
      <c r="A28" s="1" t="s">
        <v>25</v>
      </c>
      <c r="B28" s="7" t="s">
        <v>56</v>
      </c>
      <c r="C28" s="9">
        <v>3</v>
      </c>
    </row>
    <row r="29" spans="1:3" x14ac:dyDescent="0.25">
      <c r="A29" s="1" t="s">
        <v>26</v>
      </c>
      <c r="B29" s="7" t="s">
        <v>57</v>
      </c>
      <c r="C29" s="9">
        <v>10</v>
      </c>
    </row>
    <row r="30" spans="1:3" x14ac:dyDescent="0.25">
      <c r="A30" s="1" t="s">
        <v>27</v>
      </c>
      <c r="B30" s="7" t="s">
        <v>58</v>
      </c>
      <c r="C30" s="9">
        <v>10.7</v>
      </c>
    </row>
    <row r="31" spans="1:3" x14ac:dyDescent="0.25">
      <c r="A31" s="1" t="s">
        <v>28</v>
      </c>
      <c r="B31" s="7" t="s">
        <v>28</v>
      </c>
      <c r="C31" s="9">
        <v>6.6</v>
      </c>
    </row>
    <row r="32" spans="1:3" x14ac:dyDescent="0.25">
      <c r="A32" s="1" t="s">
        <v>29</v>
      </c>
      <c r="B32" s="7" t="s">
        <v>59</v>
      </c>
      <c r="C32" s="9">
        <v>12.9</v>
      </c>
    </row>
    <row r="33" spans="1:4" x14ac:dyDescent="0.25">
      <c r="A33" s="1" t="s">
        <v>30</v>
      </c>
      <c r="B33" s="7" t="s">
        <v>60</v>
      </c>
      <c r="C33" s="9">
        <v>11.1</v>
      </c>
    </row>
    <row r="34" spans="1:4" x14ac:dyDescent="0.25">
      <c r="A34" s="1" t="s">
        <v>31</v>
      </c>
      <c r="B34" s="7" t="s">
        <v>61</v>
      </c>
      <c r="C34" s="9">
        <v>15.1</v>
      </c>
    </row>
    <row r="35" spans="1:4" x14ac:dyDescent="0.25">
      <c r="A35" s="1" t="s">
        <v>32</v>
      </c>
      <c r="B35" s="7" t="s">
        <v>62</v>
      </c>
      <c r="C35" s="9">
        <v>9.8000000000000007</v>
      </c>
    </row>
    <row r="36" spans="1:4" x14ac:dyDescent="0.25">
      <c r="A36" s="1" t="s">
        <v>33</v>
      </c>
      <c r="B36" s="7" t="s">
        <v>63</v>
      </c>
      <c r="C36" s="9">
        <v>6.7</v>
      </c>
    </row>
    <row r="37" spans="1:4" x14ac:dyDescent="0.25">
      <c r="A37" s="1" t="s">
        <v>34</v>
      </c>
      <c r="B37" s="7" t="s">
        <v>64</v>
      </c>
      <c r="C37" s="9">
        <v>5.8</v>
      </c>
    </row>
    <row r="38" spans="1:4" x14ac:dyDescent="0.25">
      <c r="A38" s="1" t="s">
        <v>35</v>
      </c>
      <c r="B38" s="7" t="s">
        <v>65</v>
      </c>
      <c r="C38" s="9">
        <v>11.5</v>
      </c>
    </row>
    <row r="39" spans="1:4" x14ac:dyDescent="0.25">
      <c r="A39" s="1" t="s">
        <v>36</v>
      </c>
      <c r="B39" s="7" t="s">
        <v>66</v>
      </c>
      <c r="C39" s="9">
        <v>5.6</v>
      </c>
    </row>
    <row r="40" spans="1:4" x14ac:dyDescent="0.25">
      <c r="A40" s="1" t="s">
        <v>37</v>
      </c>
      <c r="B40" s="7" t="s">
        <v>67</v>
      </c>
      <c r="C40" s="9">
        <v>5.0999999999999996</v>
      </c>
    </row>
    <row r="41" spans="1:4" x14ac:dyDescent="0.25">
      <c r="A41" s="3" t="s">
        <v>68</v>
      </c>
      <c r="B41" s="7" t="s">
        <v>68</v>
      </c>
      <c r="C41" s="9">
        <v>2.7</v>
      </c>
    </row>
    <row r="42" spans="1:4" x14ac:dyDescent="0.25">
      <c r="A42" s="3" t="s">
        <v>69</v>
      </c>
      <c r="B42" s="7" t="s">
        <v>72</v>
      </c>
      <c r="C42" s="9">
        <v>20.7</v>
      </c>
    </row>
    <row r="43" spans="1:4" x14ac:dyDescent="0.25">
      <c r="A43" s="5" t="s">
        <v>70</v>
      </c>
      <c r="B43" s="7" t="s">
        <v>71</v>
      </c>
      <c r="C43" s="9">
        <v>28.3</v>
      </c>
    </row>
    <row r="44" spans="1:4" x14ac:dyDescent="0.25">
      <c r="A44" s="6" t="s">
        <v>79</v>
      </c>
      <c r="B44" s="7" t="s">
        <v>77</v>
      </c>
      <c r="C44" s="9">
        <v>9.1999999999999993</v>
      </c>
      <c r="D44" t="s">
        <v>82</v>
      </c>
    </row>
    <row r="45" spans="1:4" x14ac:dyDescent="0.25">
      <c r="A45" s="6" t="s">
        <v>80</v>
      </c>
      <c r="B45" s="7" t="s">
        <v>78</v>
      </c>
      <c r="C45" s="9">
        <v>9.1999999999999993</v>
      </c>
      <c r="D45" t="s">
        <v>82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F29" sqref="F29"/>
    </sheetView>
  </sheetViews>
  <sheetFormatPr baseColWidth="10" defaultRowHeight="15" x14ac:dyDescent="0.25"/>
  <cols>
    <col min="4" max="4" width="14.7109375" bestFit="1" customWidth="1"/>
    <col min="14" max="14" width="12" bestFit="1" customWidth="1"/>
  </cols>
  <sheetData>
    <row r="1" spans="1:14" x14ac:dyDescent="0.25">
      <c r="B1" t="s">
        <v>75</v>
      </c>
      <c r="C1" t="s">
        <v>74</v>
      </c>
    </row>
    <row r="2" spans="1:14" x14ac:dyDescent="0.25">
      <c r="B2" s="1" t="s">
        <v>38</v>
      </c>
      <c r="C2" s="1" t="s">
        <v>73</v>
      </c>
      <c r="D2" s="8"/>
      <c r="M2" t="s">
        <v>106</v>
      </c>
    </row>
    <row r="3" spans="1:14" x14ac:dyDescent="0.25">
      <c r="B3" s="1" t="s">
        <v>0</v>
      </c>
      <c r="C3" s="7"/>
      <c r="D3" s="9"/>
      <c r="M3" t="s">
        <v>107</v>
      </c>
    </row>
    <row r="4" spans="1:14" x14ac:dyDescent="0.25">
      <c r="B4" s="1" t="s">
        <v>1</v>
      </c>
      <c r="C4" s="7"/>
      <c r="D4" s="9">
        <f>'[3]Sheet 1'!$T$11*10^6/[1]Data!$BJ$5</f>
        <v>2584.6631978402643</v>
      </c>
      <c r="M4" t="s">
        <v>108</v>
      </c>
    </row>
    <row r="5" spans="1:14" x14ac:dyDescent="0.25">
      <c r="B5" s="1" t="s">
        <v>2</v>
      </c>
      <c r="C5" s="7"/>
      <c r="D5" s="9"/>
    </row>
    <row r="6" spans="1:14" x14ac:dyDescent="0.25">
      <c r="B6" s="1" t="s">
        <v>3</v>
      </c>
      <c r="C6" s="7"/>
      <c r="D6" s="9"/>
      <c r="M6" t="s">
        <v>109</v>
      </c>
    </row>
    <row r="7" spans="1:14" x14ac:dyDescent="0.25">
      <c r="B7" s="1" t="s">
        <v>4</v>
      </c>
      <c r="C7" s="7"/>
      <c r="D7" s="9"/>
      <c r="M7" t="s">
        <v>110</v>
      </c>
      <c r="N7">
        <f>(34.1*3.58/100)*10^-9</f>
        <v>1.22078E-9</v>
      </c>
    </row>
    <row r="8" spans="1:14" x14ac:dyDescent="0.25">
      <c r="B8" s="1" t="s">
        <v>5</v>
      </c>
      <c r="C8" s="7"/>
      <c r="D8" s="9"/>
      <c r="M8" t="s">
        <v>111</v>
      </c>
      <c r="N8">
        <f>N7/Results_2050!T3</f>
        <v>0.33910555555555549</v>
      </c>
    </row>
    <row r="9" spans="1:14" x14ac:dyDescent="0.25">
      <c r="B9" s="1" t="s">
        <v>6</v>
      </c>
      <c r="C9" s="7"/>
      <c r="D9" s="9"/>
    </row>
    <row r="10" spans="1:14" x14ac:dyDescent="0.25">
      <c r="A10">
        <v>2018</v>
      </c>
      <c r="B10" s="1" t="s">
        <v>7</v>
      </c>
      <c r="C10" s="7" t="s">
        <v>39</v>
      </c>
      <c r="D10" s="9">
        <f>'[3]Sheet 1'!$T$12*10^6/[1]Data!$BJ$7</f>
        <v>1785.4276179019039</v>
      </c>
    </row>
    <row r="11" spans="1:14" x14ac:dyDescent="0.25">
      <c r="A11">
        <v>2018</v>
      </c>
      <c r="B11" s="1" t="s">
        <v>8</v>
      </c>
      <c r="C11" s="7" t="s">
        <v>40</v>
      </c>
      <c r="D11" s="9">
        <f>'[3]Sheet 1'!$T$13*10^6/[1]Data!$BJ$8</f>
        <v>2956.9835253775013</v>
      </c>
      <c r="M11" t="s">
        <v>115</v>
      </c>
    </row>
    <row r="12" spans="1:14" x14ac:dyDescent="0.25">
      <c r="A12">
        <v>2018</v>
      </c>
      <c r="B12" s="1" t="s">
        <v>9</v>
      </c>
      <c r="C12" s="7" t="s">
        <v>41</v>
      </c>
      <c r="D12" s="9">
        <f>D4</f>
        <v>2584.6631978402643</v>
      </c>
      <c r="E12" t="s">
        <v>82</v>
      </c>
    </row>
    <row r="13" spans="1:14" x14ac:dyDescent="0.25">
      <c r="A13">
        <v>2018</v>
      </c>
      <c r="B13" s="1" t="s">
        <v>10</v>
      </c>
      <c r="C13" s="7" t="s">
        <v>42</v>
      </c>
      <c r="D13" s="9">
        <f>'[3]Sheet 1'!$T$15*10^6/[1]Data!$BJ$10</f>
        <v>2034.0742748852454</v>
      </c>
    </row>
    <row r="14" spans="1:14" x14ac:dyDescent="0.25">
      <c r="A14">
        <v>2018</v>
      </c>
      <c r="B14" s="1" t="s">
        <v>11</v>
      </c>
      <c r="C14" s="7" t="s">
        <v>43</v>
      </c>
      <c r="D14" s="9">
        <f>'[3]Sheet 1'!$T$16*10^6/81802257</f>
        <v>1747.2867527359301</v>
      </c>
      <c r="E14" s="19" t="s">
        <v>99</v>
      </c>
    </row>
    <row r="15" spans="1:14" x14ac:dyDescent="0.25">
      <c r="A15">
        <v>2018</v>
      </c>
      <c r="B15" s="1" t="s">
        <v>12</v>
      </c>
      <c r="C15" s="7" t="s">
        <v>44</v>
      </c>
      <c r="D15" s="9">
        <f>'[3]Sheet 1'!$T$17*10^6/[1]Data!$BJ$13</f>
        <v>2861.5208103742393</v>
      </c>
    </row>
    <row r="16" spans="1:14" x14ac:dyDescent="0.25">
      <c r="A16">
        <v>2018</v>
      </c>
      <c r="B16" s="1" t="s">
        <v>13</v>
      </c>
      <c r="C16" s="7" t="s">
        <v>45</v>
      </c>
      <c r="D16" s="9">
        <f>'[3]Sheet 1'!$T$18*10^6/[1]Data!$BJ$14</f>
        <v>3042.4693734401253</v>
      </c>
    </row>
    <row r="17" spans="1:4" x14ac:dyDescent="0.25">
      <c r="A17">
        <v>2018</v>
      </c>
      <c r="B17" s="1" t="s">
        <v>14</v>
      </c>
      <c r="C17" s="7" t="s">
        <v>46</v>
      </c>
      <c r="D17" s="9">
        <f>'[3]Sheet 1'!$T$19*10^6/[1]Data!$BJ$15</f>
        <v>2920.1091807721668</v>
      </c>
    </row>
    <row r="18" spans="1:4" x14ac:dyDescent="0.25">
      <c r="A18">
        <v>2018</v>
      </c>
      <c r="B18" s="1" t="s">
        <v>15</v>
      </c>
      <c r="C18" s="7" t="s">
        <v>47</v>
      </c>
      <c r="D18" s="9">
        <f>'[3]Sheet 1'!T20*10^6/[1]Data!$BJ$16</f>
        <v>2287.4249047554322</v>
      </c>
    </row>
    <row r="19" spans="1:4" x14ac:dyDescent="0.25">
      <c r="A19">
        <v>2018</v>
      </c>
      <c r="B19" s="1" t="s">
        <v>16</v>
      </c>
      <c r="C19" s="7" t="s">
        <v>48</v>
      </c>
      <c r="D19" s="9">
        <f>'[3]Sheet 1'!T21*10^6/[1]Data!$BJ$17</f>
        <v>2925.9597740333006</v>
      </c>
    </row>
    <row r="20" spans="1:4" x14ac:dyDescent="0.25">
      <c r="A20">
        <v>2018</v>
      </c>
      <c r="B20" s="1" t="s">
        <v>17</v>
      </c>
      <c r="C20" s="7" t="s">
        <v>49</v>
      </c>
      <c r="D20" s="9">
        <f>'[3]Sheet 1'!T22*10^6/[1]Data!$BJ$18</f>
        <v>4391.0500004170508</v>
      </c>
    </row>
    <row r="21" spans="1:4" x14ac:dyDescent="0.25">
      <c r="A21">
        <v>2018</v>
      </c>
      <c r="B21" s="1" t="s">
        <v>18</v>
      </c>
      <c r="C21" s="7" t="s">
        <v>50</v>
      </c>
      <c r="D21" s="9">
        <f>'[3]Sheet 1'!T23*10^6/[1]Data!$BJ$19</f>
        <v>1200.141565014422</v>
      </c>
    </row>
    <row r="22" spans="1:4" x14ac:dyDescent="0.25">
      <c r="A22">
        <v>2018</v>
      </c>
      <c r="B22" s="1" t="s">
        <v>19</v>
      </c>
      <c r="C22" s="7" t="s">
        <v>51</v>
      </c>
      <c r="D22" s="9">
        <f>'[3]Sheet 1'!T24*10^6/[1]Data!$BJ$20</f>
        <v>2850.7853074384147</v>
      </c>
    </row>
    <row r="23" spans="1:4" x14ac:dyDescent="0.25">
      <c r="A23">
        <v>2018</v>
      </c>
      <c r="B23" s="1" t="s">
        <v>20</v>
      </c>
      <c r="C23" s="7" t="s">
        <v>52</v>
      </c>
      <c r="D23" s="9">
        <f>'[3]Sheet 1'!T25*10^6/[1]Data!$BJ$21</f>
        <v>2477.1246187436459</v>
      </c>
    </row>
    <row r="24" spans="1:4" x14ac:dyDescent="0.25">
      <c r="A24">
        <v>2018</v>
      </c>
      <c r="B24" s="1" t="s">
        <v>21</v>
      </c>
      <c r="C24" s="7" t="s">
        <v>53</v>
      </c>
      <c r="D24" s="9">
        <f>'[3]Sheet 1'!T26*10^6/[1]Data!$BJ$22</f>
        <v>1523.521715105376</v>
      </c>
    </row>
    <row r="25" spans="1:4" x14ac:dyDescent="0.25">
      <c r="A25">
        <v>2018</v>
      </c>
      <c r="B25" s="1" t="s">
        <v>22</v>
      </c>
      <c r="C25" s="7" t="s">
        <v>54</v>
      </c>
      <c r="D25" s="9">
        <f>'[3]Sheet 1'!T27*10^6/[1]Data!$BJ$23</f>
        <v>1949.8480193649066</v>
      </c>
    </row>
    <row r="26" spans="1:4" x14ac:dyDescent="0.25">
      <c r="A26">
        <v>2018</v>
      </c>
      <c r="B26" s="1" t="s">
        <v>23</v>
      </c>
      <c r="C26" s="7" t="s">
        <v>55</v>
      </c>
      <c r="D26" s="9">
        <f>'[3]Sheet 1'!T28*10^6/[1]Data!$BJ$24</f>
        <v>2260.1607980389563</v>
      </c>
    </row>
    <row r="27" spans="1:4" x14ac:dyDescent="0.25">
      <c r="A27">
        <v>2018</v>
      </c>
      <c r="B27" s="1" t="s">
        <v>24</v>
      </c>
      <c r="C27" s="7" t="s">
        <v>24</v>
      </c>
      <c r="D27" s="9">
        <f>'[3]Sheet 1'!T29*10^6/[1]Data!$BJ$25</f>
        <v>650.37817160663667</v>
      </c>
    </row>
    <row r="28" spans="1:4" x14ac:dyDescent="0.25">
      <c r="A28">
        <v>2018</v>
      </c>
      <c r="B28" s="1" t="s">
        <v>25</v>
      </c>
      <c r="C28" s="7" t="s">
        <v>56</v>
      </c>
      <c r="D28" s="9">
        <f>'[3]Sheet 1'!T30*10^6/[1]Data!$BJ$26</f>
        <v>1170.8603836221196</v>
      </c>
    </row>
    <row r="29" spans="1:4" x14ac:dyDescent="0.25">
      <c r="A29">
        <v>2018</v>
      </c>
      <c r="B29" s="1" t="s">
        <v>26</v>
      </c>
      <c r="C29" s="7" t="s">
        <v>57</v>
      </c>
      <c r="D29" s="9">
        <f>'[3]Sheet 1'!T31*10^6/[1]Data!$BJ$27</f>
        <v>3397.873859534755</v>
      </c>
    </row>
    <row r="30" spans="1:4" x14ac:dyDescent="0.25">
      <c r="A30">
        <v>2018</v>
      </c>
      <c r="B30" s="1" t="s">
        <v>27</v>
      </c>
      <c r="C30" s="7" t="s">
        <v>58</v>
      </c>
      <c r="D30" s="9">
        <f>'[3]Sheet 1'!T32*10^6/[1]Data!$BJ$28</f>
        <v>1041.4293258028929</v>
      </c>
    </row>
    <row r="31" spans="1:4" x14ac:dyDescent="0.25">
      <c r="A31">
        <v>2018</v>
      </c>
      <c r="B31" s="1" t="s">
        <v>28</v>
      </c>
      <c r="C31" s="7" t="s">
        <v>28</v>
      </c>
      <c r="D31" s="9">
        <f>'[3]Sheet 1'!T33*10^6/[1]Data!$BJ$29</f>
        <v>1775.5843192365737</v>
      </c>
    </row>
    <row r="32" spans="1:4" x14ac:dyDescent="0.25">
      <c r="A32">
        <v>2018</v>
      </c>
      <c r="B32" s="1" t="s">
        <v>29</v>
      </c>
      <c r="C32" s="7" t="s">
        <v>59</v>
      </c>
      <c r="D32" s="9">
        <f>'[3]Sheet 1'!T34*10^6/[1]Data!$BJ$30</f>
        <v>1705.9966340548883</v>
      </c>
    </row>
    <row r="33" spans="1:8" x14ac:dyDescent="0.25">
      <c r="A33">
        <v>2018</v>
      </c>
      <c r="B33" s="1" t="s">
        <v>30</v>
      </c>
      <c r="C33" s="7" t="s">
        <v>60</v>
      </c>
      <c r="D33" s="9">
        <f>'[3]Sheet 1'!T35*10^6/[1]Data!$BJ$31</f>
        <v>2699.7829793532437</v>
      </c>
    </row>
    <row r="34" spans="1:8" x14ac:dyDescent="0.25">
      <c r="A34">
        <v>2018</v>
      </c>
      <c r="B34" s="1" t="s">
        <v>31</v>
      </c>
      <c r="C34" s="7" t="s">
        <v>61</v>
      </c>
      <c r="D34" s="9">
        <f>'[3]Sheet 1'!T36*10^6/[1]Data!$BJ$32</f>
        <v>1489.9766458407526</v>
      </c>
    </row>
    <row r="35" spans="1:8" x14ac:dyDescent="0.25">
      <c r="A35">
        <v>2018</v>
      </c>
      <c r="B35" s="1" t="s">
        <v>32</v>
      </c>
      <c r="C35" s="7" t="s">
        <v>62</v>
      </c>
      <c r="D35" s="9">
        <f>'[3]Sheet 1'!T37*10^6/[1]Data!$BJ$33</f>
        <v>1363.0138463431595</v>
      </c>
    </row>
    <row r="36" spans="1:8" x14ac:dyDescent="0.25">
      <c r="A36">
        <v>2018</v>
      </c>
      <c r="B36" s="1" t="s">
        <v>33</v>
      </c>
      <c r="C36" s="7" t="s">
        <v>63</v>
      </c>
      <c r="D36" s="9">
        <f>'[3]Sheet 1'!T38*10^6/[1]Data!$BJ$34</f>
        <v>2480.4048020636969</v>
      </c>
    </row>
    <row r="37" spans="1:8" x14ac:dyDescent="0.25">
      <c r="A37">
        <v>2018</v>
      </c>
      <c r="B37" s="1" t="s">
        <v>34</v>
      </c>
      <c r="C37" s="7" t="s">
        <v>64</v>
      </c>
      <c r="D37" s="9">
        <f>'[3]Sheet 1'!T39*10^6/[1]Data!$BJ$35</f>
        <v>1279.2602326114295</v>
      </c>
    </row>
    <row r="38" spans="1:8" x14ac:dyDescent="0.25">
      <c r="A38">
        <v>2018</v>
      </c>
      <c r="B38" s="1" t="s">
        <v>35</v>
      </c>
      <c r="C38" s="7" t="s">
        <v>65</v>
      </c>
      <c r="D38" s="4">
        <f>D4</f>
        <v>2584.6631978402643</v>
      </c>
      <c r="E38" t="s">
        <v>82</v>
      </c>
    </row>
    <row r="39" spans="1:8" x14ac:dyDescent="0.25">
      <c r="A39">
        <v>2018</v>
      </c>
      <c r="B39" s="1" t="s">
        <v>36</v>
      </c>
      <c r="C39" s="7" t="s">
        <v>66</v>
      </c>
      <c r="D39" s="9">
        <f>'[3]Sheet 1'!$T$40*10^6/[1]Data!$BJ$38</f>
        <v>2267.1770567687622</v>
      </c>
    </row>
    <row r="40" spans="1:8" x14ac:dyDescent="0.25">
      <c r="A40">
        <v>2018</v>
      </c>
      <c r="B40" s="1" t="s">
        <v>37</v>
      </c>
      <c r="C40" s="7" t="s">
        <v>67</v>
      </c>
      <c r="D40" s="9">
        <f>'[3]Sheet 1'!$T$41*10^6/[1]Data!$BJ$39</f>
        <v>1968.9796755279724</v>
      </c>
      <c r="H40" s="19" t="s">
        <v>116</v>
      </c>
    </row>
    <row r="41" spans="1:8" x14ac:dyDescent="0.25">
      <c r="A41">
        <v>2018</v>
      </c>
      <c r="B41" s="3" t="s">
        <v>68</v>
      </c>
      <c r="C41" s="7" t="s">
        <v>68</v>
      </c>
      <c r="D41" s="9">
        <f>$D$4</f>
        <v>2584.6631978402643</v>
      </c>
      <c r="E41" t="s">
        <v>82</v>
      </c>
    </row>
    <row r="42" spans="1:8" x14ac:dyDescent="0.25">
      <c r="A42">
        <v>2018</v>
      </c>
      <c r="B42" s="3" t="s">
        <v>69</v>
      </c>
      <c r="C42" s="7" t="s">
        <v>72</v>
      </c>
      <c r="D42" s="9">
        <f t="shared" ref="D42:D45" si="0">$D$4</f>
        <v>2584.6631978402643</v>
      </c>
      <c r="E42" t="s">
        <v>82</v>
      </c>
    </row>
    <row r="43" spans="1:8" x14ac:dyDescent="0.25">
      <c r="A43">
        <v>2018</v>
      </c>
      <c r="B43" s="5" t="s">
        <v>70</v>
      </c>
      <c r="C43" s="7" t="s">
        <v>71</v>
      </c>
      <c r="D43" s="9">
        <f t="shared" si="0"/>
        <v>2584.6631978402643</v>
      </c>
      <c r="E43" t="s">
        <v>82</v>
      </c>
    </row>
    <row r="44" spans="1:8" x14ac:dyDescent="0.25">
      <c r="A44">
        <v>2018</v>
      </c>
      <c r="B44" s="6" t="s">
        <v>79</v>
      </c>
      <c r="C44" s="7" t="s">
        <v>77</v>
      </c>
      <c r="D44" s="9">
        <f t="shared" si="0"/>
        <v>2584.6631978402643</v>
      </c>
      <c r="E44" t="s">
        <v>82</v>
      </c>
    </row>
    <row r="45" spans="1:8" x14ac:dyDescent="0.25">
      <c r="A45">
        <v>2018</v>
      </c>
      <c r="B45" s="6" t="s">
        <v>80</v>
      </c>
      <c r="C45" s="7" t="s">
        <v>78</v>
      </c>
      <c r="D45" s="9">
        <f t="shared" si="0"/>
        <v>2584.6631978402643</v>
      </c>
      <c r="E45" t="s">
        <v>82</v>
      </c>
    </row>
  </sheetData>
  <hyperlinks>
    <hyperlink ref="E14" r:id="rId1"/>
    <hyperlink ref="H40" r:id="rId2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Personkm_road_train</vt:lpstr>
      <vt:lpstr>BevölkerungProg</vt:lpstr>
      <vt:lpstr>Results_2050</vt:lpstr>
      <vt:lpstr>Results_2030</vt:lpstr>
      <vt:lpstr>Ergebnisse_Präsentation</vt:lpstr>
      <vt:lpstr>ModalSplit_car</vt:lpstr>
      <vt:lpstr>ModalSplit_rail</vt:lpstr>
      <vt:lpstr>ModalSplit_bus</vt:lpstr>
      <vt:lpstr>Flight</vt:lpstr>
      <vt:lpstr>Ship</vt:lpstr>
      <vt:lpstr>EnergyperModal</vt:lpstr>
      <vt:lpstr>literatur</vt:lpstr>
      <vt:lpstr>Validierung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2020-07-15T13:31:24Z</dcterms:created>
  <dcterms:modified xsi:type="dcterms:W3CDTF">2021-04-13T16:20:55Z</dcterms:modified>
</cp:coreProperties>
</file>