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nas.ads.mwn.de\ga38hej\TUM-PC\Desktop\SEkaseG_results\Guide_EMotor\Electric motor selection guide\"/>
    </mc:Choice>
  </mc:AlternateContent>
  <xr:revisionPtr revIDLastSave="0" documentId="13_ncr:1_{159C192A-F540-48C0-83C0-9842667F817B}" xr6:coauthVersionLast="47" xr6:coauthVersionMax="47" xr10:uidLastSave="{00000000-0000-0000-0000-000000000000}"/>
  <bookViews>
    <workbookView xWindow="38280" yWindow="-120" windowWidth="38640" windowHeight="21240" activeTab="1" xr2:uid="{00000000-000D-0000-FFFF-FFFF00000000}"/>
  </bookViews>
  <sheets>
    <sheet name="Paired_Comparison_Weighting" sheetId="1" r:id="rId1"/>
    <sheet name="Motor_Recommendation" sheetId="4" r:id="rId2"/>
    <sheet name="Needed_for Calc"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L1" i="1"/>
  <c r="K1" i="1"/>
  <c r="J1" i="1"/>
  <c r="I1" i="1"/>
  <c r="H1" i="1"/>
  <c r="G1" i="1"/>
  <c r="F1" i="1"/>
  <c r="E1" i="1"/>
  <c r="D1" i="1"/>
  <c r="C3" i="1"/>
  <c r="C5" i="1"/>
  <c r="C6" i="1"/>
  <c r="C7" i="1"/>
  <c r="C8" i="1"/>
  <c r="C9" i="1"/>
  <c r="N9" i="1" s="1"/>
  <c r="O9" i="1" s="1"/>
  <c r="C10" i="1"/>
  <c r="N10" i="1" s="1"/>
  <c r="O10" i="1" s="1"/>
  <c r="C2" i="1"/>
  <c r="N2" i="1" s="1"/>
  <c r="K10" i="1"/>
  <c r="J10" i="1"/>
  <c r="J9" i="1"/>
  <c r="I10" i="1"/>
  <c r="I9" i="1"/>
  <c r="I8" i="1"/>
  <c r="H10" i="1"/>
  <c r="H9" i="1"/>
  <c r="H8" i="1"/>
  <c r="H7" i="1"/>
  <c r="G10" i="1"/>
  <c r="G9" i="1"/>
  <c r="G8" i="1"/>
  <c r="G7" i="1"/>
  <c r="G6" i="1"/>
  <c r="F10" i="1"/>
  <c r="F9" i="1"/>
  <c r="F8" i="1"/>
  <c r="F7" i="1"/>
  <c r="F6" i="1"/>
  <c r="F5" i="1"/>
  <c r="E10" i="1"/>
  <c r="E9" i="1"/>
  <c r="E8" i="1"/>
  <c r="E7" i="1"/>
  <c r="E6" i="1"/>
  <c r="E5" i="1"/>
  <c r="E4" i="1"/>
  <c r="D10" i="1"/>
  <c r="D9" i="1"/>
  <c r="D8" i="1"/>
  <c r="D7" i="1"/>
  <c r="D6" i="1"/>
  <c r="D5" i="1"/>
  <c r="D4" i="1"/>
  <c r="D3" i="1"/>
  <c r="N8" i="1" l="1"/>
  <c r="N6" i="1"/>
  <c r="N7" i="1"/>
  <c r="N5" i="1"/>
  <c r="N3" i="1"/>
  <c r="N4" i="1"/>
  <c r="O8" i="1" l="1"/>
  <c r="I16" i="4" s="1"/>
  <c r="O6" i="1"/>
  <c r="G16" i="4" s="1"/>
  <c r="O7" i="1"/>
  <c r="H16" i="4" s="1"/>
  <c r="O5" i="1"/>
  <c r="F16" i="4" s="1"/>
  <c r="O4" i="1"/>
  <c r="E16" i="4" s="1"/>
  <c r="O2" i="1"/>
  <c r="C16" i="4" s="1"/>
  <c r="O3" i="1"/>
  <c r="D16" i="4" s="1"/>
  <c r="K9" i="4" l="1"/>
  <c r="K8" i="4"/>
  <c r="K10" i="4"/>
  <c r="K11" i="4"/>
  <c r="K4" i="4"/>
  <c r="K12" i="4"/>
  <c r="K5" i="4"/>
  <c r="K13" i="4"/>
  <c r="K6" i="4"/>
  <c r="K14" i="4"/>
  <c r="K7" i="4"/>
  <c r="K3" i="4"/>
  <c r="Q5" i="4" l="1"/>
  <c r="P5" i="4" s="1"/>
  <c r="Q4" i="4"/>
  <c r="P4" i="4" s="1"/>
  <c r="Q6" i="4"/>
  <c r="P6" i="4" s="1"/>
</calcChain>
</file>

<file path=xl/sharedStrings.xml><?xml version="1.0" encoding="utf-8"?>
<sst xmlns="http://schemas.openxmlformats.org/spreadsheetml/2006/main" count="72" uniqueCount="52">
  <si>
    <t>Criteria</t>
  </si>
  <si>
    <t>Total</t>
  </si>
  <si>
    <t>Weighting</t>
  </si>
  <si>
    <t>The criterion of the row is less important than the criterion of the column.</t>
  </si>
  <si>
    <t>The criterion of the row is just as important as the criterion of the column.</t>
  </si>
  <si>
    <t>The criterion of the row is more important than the criterion of the column.</t>
  </si>
  <si>
    <t>Explanations of the Parameters:</t>
  </si>
  <si>
    <t>Maintenance requirements</t>
  </si>
  <si>
    <t>Speed-torque characteristics</t>
  </si>
  <si>
    <t>Power density</t>
  </si>
  <si>
    <t>Efficiency</t>
  </si>
  <si>
    <t>Controllability</t>
  </si>
  <si>
    <t>Reliability</t>
  </si>
  <si>
    <t>Costs</t>
  </si>
  <si>
    <t>better controllability, which means the motor's speed and torque are easier to control and smooth, accurate and stable operation is possible.</t>
  </si>
  <si>
    <t>better efficiency, which means less resistive losses for the motor with the same power output.</t>
  </si>
  <si>
    <t xml:space="preserve"> better power density, which means better power output pro volume for motors with the same power output.</t>
  </si>
  <si>
    <t xml:space="preserve">better speed torque characteristics, which means good speed torque characteristics for vibratory plate compactors, such as providing high starting torque and maintaining relatively constant speed under varying loads—all for the motor with the same power output. </t>
  </si>
  <si>
    <t xml:space="preserve">more reliable, which means less chance of damage and failure of motor components and less chance of causing environmental damage such as sparking and explosions. </t>
  </si>
  <si>
    <t xml:space="preserve">Fewer costs, which means they cost less to manufacture, fewer extra parts that add costs, less cost for inverters and controllers, and fewer maintenance fees—all for the motor with the same power output. </t>
  </si>
  <si>
    <t>Less maintenance requirements, which means fewer requirements to keep the motor in good shape. This includes maintenance and changing of motor parts such as slip rings, brushes, and windings.</t>
  </si>
  <si>
    <t>Shunt Motor</t>
  </si>
  <si>
    <t>Universal Motor</t>
  </si>
  <si>
    <t>PMDC Motor</t>
  </si>
  <si>
    <t>SynRM</t>
  </si>
  <si>
    <t>PMSM</t>
  </si>
  <si>
    <t>Squirrel Cage IM</t>
  </si>
  <si>
    <t>Maintenance</t>
  </si>
  <si>
    <t>Series Motor</t>
  </si>
  <si>
    <t>SEDC Motor</t>
  </si>
  <si>
    <t>BLDC Motor</t>
  </si>
  <si>
    <t>SRM</t>
  </si>
  <si>
    <t>SESM</t>
  </si>
  <si>
    <t>Slip Ring IM</t>
  </si>
  <si>
    <t>List of criteria</t>
  </si>
  <si>
    <t>Result</t>
  </si>
  <si>
    <t>Points</t>
  </si>
  <si>
    <t>Recommended Motor Typ</t>
  </si>
  <si>
    <t>Place</t>
  </si>
  <si>
    <t>Torque-speed
characteristics</t>
  </si>
  <si>
    <t>list of abbreviations</t>
  </si>
  <si>
    <t>Permanent Magnet Direct Current Motor</t>
  </si>
  <si>
    <t>Separately Excited Direct Current Motor</t>
  </si>
  <si>
    <t>Brushless Direct Current Motor</t>
  </si>
  <si>
    <t>Synchronous Reluctance Motor</t>
  </si>
  <si>
    <t>Switched Reluctance Motor</t>
  </si>
  <si>
    <t>Permanent Magnet Synchronous Motor</t>
  </si>
  <si>
    <t>Separately Excited Synchronous Motor</t>
  </si>
  <si>
    <t>IM</t>
  </si>
  <si>
    <t>Induction Motor</t>
  </si>
  <si>
    <t xml:space="preserve">                                 Parameter
Motor Type</t>
  </si>
  <si>
    <r>
      <rPr>
        <b/>
        <sz val="11"/>
        <color rgb="FFFF0000"/>
        <rFont val="Calibri"/>
        <family val="2"/>
        <scheme val="minor"/>
      </rPr>
      <t>Situation:</t>
    </r>
    <r>
      <rPr>
        <sz val="11"/>
        <color theme="1"/>
        <rFont val="Calibri"/>
        <family val="2"/>
        <scheme val="minor"/>
      </rPr>
      <t xml:space="preserve"> You see parameters that are useful for selecting an electromotor for construction site related machinery. Rate these parameters regarding to their priority in your company. This is used as weighting for comparing electromotor types with each other. 
The Pairwise Comparison Matrix is a table showing your list of options along the header row and column.
Start on a row and compare that option against each column to make comparisons.
</t>
    </r>
    <r>
      <rPr>
        <b/>
        <sz val="11"/>
        <color theme="1"/>
        <rFont val="Calibri"/>
        <family val="2"/>
        <scheme val="minor"/>
      </rPr>
      <t>Fill up the light blue area:</t>
    </r>
    <r>
      <rPr>
        <sz val="11"/>
        <color theme="1"/>
        <rFont val="Calibri"/>
        <family val="2"/>
        <scheme val="minor"/>
      </rPr>
      <t xml:space="preserve"> Write 2 if the criterion of the row is more important than the criterion in the column. Write 1 if they are of the same importance and a 0 if the criterion of the row is less important.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</si>
</sst>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2" fillId="0" borderId="0" xfId="0" applyFont="1"/>
    <xf numFmtId="0" fontId="0" fillId="2" borderId="0" xfId="0" applyFill="1"/>
    <xf numFmtId="9" fontId="0" fillId="0" borderId="0" xfId="1" applyFont="1"/>
    <xf numFmtId="0" fontId="0" fillId="3" borderId="0" xfId="0" applyFill="1"/>
    <xf numFmtId="0" fontId="0" fillId="4" borderId="0" xfId="0" applyFill="1"/>
    <xf numFmtId="0" fontId="0" fillId="4" borderId="0" xfId="0" applyFill="1" applyAlignment="1">
      <alignment textRotation="90"/>
    </xf>
    <xf numFmtId="0" fontId="0" fillId="5" borderId="0" xfId="0" applyFill="1"/>
    <xf numFmtId="0" fontId="0" fillId="7" borderId="0" xfId="0" applyFill="1" applyAlignment="1">
      <alignment vertical="center"/>
    </xf>
    <xf numFmtId="0" fontId="0" fillId="7" borderId="0" xfId="0" applyFill="1" applyAlignment="1">
      <alignment wrapText="1"/>
    </xf>
    <xf numFmtId="0" fontId="2" fillId="6" borderId="0" xfId="0" applyFont="1" applyFill="1" applyAlignment="1">
      <alignment vertical="top" wrapText="1"/>
    </xf>
    <xf numFmtId="0" fontId="0" fillId="7" borderId="0" xfId="0" applyFill="1" applyAlignment="1">
      <alignment horizontal="left" vertical="center"/>
    </xf>
    <xf numFmtId="0" fontId="3" fillId="0" borderId="0" xfId="0" applyFont="1"/>
    <xf numFmtId="10" fontId="0" fillId="0" borderId="0" xfId="1" applyNumberFormat="1" applyFont="1"/>
    <xf numFmtId="0" fontId="0" fillId="0" borderId="0" xfId="0" applyAlignment="1">
      <alignment horizontal="center"/>
    </xf>
    <xf numFmtId="0" fontId="0" fillId="0" borderId="1" xfId="0" applyBorder="1" applyAlignment="1">
      <alignment horizontal="center"/>
    </xf>
    <xf numFmtId="0" fontId="2" fillId="0" borderId="2" xfId="0" applyFont="1" applyBorder="1" applyAlignment="1">
      <alignment wrapText="1"/>
    </xf>
    <xf numFmtId="0" fontId="2" fillId="0" borderId="1" xfId="0" applyFont="1" applyBorder="1"/>
    <xf numFmtId="0" fontId="2" fillId="0" borderId="1" xfId="0" applyFont="1" applyBorder="1" applyAlignment="1">
      <alignment horizontal="center" vertical="center"/>
    </xf>
    <xf numFmtId="10" fontId="0" fillId="0" borderId="1" xfId="0" applyNumberFormat="1" applyBorder="1"/>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workbookViewId="0">
      <selection activeCell="M17" sqref="M17"/>
    </sheetView>
  </sheetViews>
  <sheetFormatPr baseColWidth="10" defaultColWidth="11.5703125" defaultRowHeight="15" x14ac:dyDescent="0.25"/>
  <cols>
    <col min="1" max="1" width="29.7109375" customWidth="1"/>
    <col min="2" max="2" width="62" customWidth="1"/>
    <col min="3" max="3" width="30.140625" customWidth="1"/>
    <col min="4" max="10" width="3.85546875" customWidth="1"/>
    <col min="11" max="12" width="3.85546875" hidden="1" customWidth="1"/>
  </cols>
  <sheetData>
    <row r="1" spans="1:15" ht="180" x14ac:dyDescent="0.25">
      <c r="A1" s="1" t="s">
        <v>34</v>
      </c>
      <c r="B1" s="10" t="s">
        <v>51</v>
      </c>
      <c r="C1" t="s">
        <v>0</v>
      </c>
      <c r="D1" s="6" t="str">
        <f>IF(A2&lt;&gt;"",A2,"")</f>
        <v>Controllability</v>
      </c>
      <c r="E1" s="6" t="str">
        <f>IF(A3&lt;&gt;"",A3,"")</f>
        <v>Efficiency</v>
      </c>
      <c r="F1" s="6" t="str">
        <f>IF(A4&lt;&gt;"",A4,"")</f>
        <v>Power density</v>
      </c>
      <c r="G1" s="6" t="str">
        <f>IF(A5&lt;&gt;"",A5,"")</f>
        <v>Speed-torque characteristics</v>
      </c>
      <c r="H1" s="6" t="str">
        <f>IF(A6&lt;&gt;"",A6,"")</f>
        <v>Maintenance requirements</v>
      </c>
      <c r="I1" s="6" t="str">
        <f>IF(A7&lt;&gt;"",A7,"")</f>
        <v>Reliability</v>
      </c>
      <c r="J1" s="6" t="str">
        <f>IF(A8&lt;&gt;"",A8,"")</f>
        <v>Costs</v>
      </c>
      <c r="K1" s="6" t="str">
        <f>IF(A9&lt;&gt;"",A9,"")</f>
        <v/>
      </c>
      <c r="L1" s="6" t="str">
        <f>IF(A10&lt;&gt;"",A10,"")</f>
        <v/>
      </c>
      <c r="N1" t="s">
        <v>1</v>
      </c>
      <c r="O1" t="s">
        <v>2</v>
      </c>
    </row>
    <row r="2" spans="1:15" x14ac:dyDescent="0.25">
      <c r="A2" s="7" t="s">
        <v>11</v>
      </c>
      <c r="C2" s="5" t="str">
        <f t="shared" ref="C2:C10" si="0">IF(A2&lt;&gt;"",A2,"")</f>
        <v>Controllability</v>
      </c>
      <c r="D2" s="2">
        <v>1</v>
      </c>
      <c r="E2" s="4">
        <v>1</v>
      </c>
      <c r="F2" s="4">
        <v>1</v>
      </c>
      <c r="G2" s="4">
        <v>1</v>
      </c>
      <c r="H2" s="4">
        <v>1</v>
      </c>
      <c r="I2" s="4">
        <v>1</v>
      </c>
      <c r="J2" s="4">
        <v>1</v>
      </c>
      <c r="K2" s="4"/>
      <c r="L2" s="4"/>
      <c r="N2">
        <f t="shared" ref="N2:N10" si="1">IF(C2&lt;&gt;"",SUM(D2:L2),"")</f>
        <v>7</v>
      </c>
      <c r="O2" s="13">
        <f t="shared" ref="O2:O10" si="2">IF(N2&lt;&gt;"",N2/SUM($N$2:$N$10),"")</f>
        <v>0.14285714285714285</v>
      </c>
    </row>
    <row r="3" spans="1:15" x14ac:dyDescent="0.25">
      <c r="A3" s="7" t="s">
        <v>10</v>
      </c>
      <c r="C3" s="5" t="str">
        <f t="shared" si="0"/>
        <v>Efficiency</v>
      </c>
      <c r="D3" s="2">
        <f>IF(E$2&lt;&gt;"",VLOOKUP(E$2,'Needed_for Calc'!$A$1:$B$3,2,FALSE),"")</f>
        <v>1</v>
      </c>
      <c r="E3" s="2">
        <v>1</v>
      </c>
      <c r="F3" s="4">
        <v>1</v>
      </c>
      <c r="G3" s="4">
        <v>1</v>
      </c>
      <c r="H3" s="4">
        <v>1</v>
      </c>
      <c r="I3" s="4">
        <v>1</v>
      </c>
      <c r="J3" s="4">
        <v>1</v>
      </c>
      <c r="K3" s="4"/>
      <c r="L3" s="4"/>
      <c r="N3">
        <f t="shared" si="1"/>
        <v>7</v>
      </c>
      <c r="O3" s="13">
        <f t="shared" si="2"/>
        <v>0.14285714285714285</v>
      </c>
    </row>
    <row r="4" spans="1:15" x14ac:dyDescent="0.25">
      <c r="A4" s="7" t="s">
        <v>9</v>
      </c>
      <c r="C4" s="5" t="str">
        <f t="shared" si="0"/>
        <v>Power density</v>
      </c>
      <c r="D4" s="2">
        <f>IF(F$2&lt;&gt;"",VLOOKUP(F$2,'Needed_for Calc'!$A$1:$B$3,2,FALSE),"")</f>
        <v>1</v>
      </c>
      <c r="E4" s="2">
        <f>IF(F3&lt;&gt;"",VLOOKUP(F3,'Needed_for Calc'!$A$1:$B$3,2,FALSE),"")</f>
        <v>1</v>
      </c>
      <c r="F4" s="2">
        <v>1</v>
      </c>
      <c r="G4" s="4">
        <v>1</v>
      </c>
      <c r="H4" s="4">
        <v>1</v>
      </c>
      <c r="I4" s="4">
        <v>1</v>
      </c>
      <c r="J4" s="4">
        <v>1</v>
      </c>
      <c r="K4" s="4"/>
      <c r="L4" s="4"/>
      <c r="N4">
        <f t="shared" si="1"/>
        <v>7</v>
      </c>
      <c r="O4" s="13">
        <f t="shared" si="2"/>
        <v>0.14285714285714285</v>
      </c>
    </row>
    <row r="5" spans="1:15" x14ac:dyDescent="0.25">
      <c r="A5" s="7" t="s">
        <v>8</v>
      </c>
      <c r="C5" s="5" t="str">
        <f t="shared" si="0"/>
        <v>Speed-torque characteristics</v>
      </c>
      <c r="D5" s="2">
        <f>IF(G$2&lt;&gt;"",VLOOKUP(G$2,'Needed_for Calc'!$A$1:$B$3,2,FALSE),"")</f>
        <v>1</v>
      </c>
      <c r="E5" s="2">
        <f>IF(G3&lt;&gt;"",VLOOKUP(G3,'Needed_for Calc'!$A$1:$B$3,2,FALSE),"")</f>
        <v>1</v>
      </c>
      <c r="F5" s="2">
        <f>IF(G4&lt;&gt;"",VLOOKUP(G4,'Needed_for Calc'!$A$1:$B$3,2,FALSE),"")</f>
        <v>1</v>
      </c>
      <c r="G5" s="2">
        <v>1</v>
      </c>
      <c r="H5" s="4">
        <v>1</v>
      </c>
      <c r="I5" s="4">
        <v>1</v>
      </c>
      <c r="J5" s="4">
        <v>1</v>
      </c>
      <c r="K5" s="4"/>
      <c r="L5" s="4"/>
      <c r="N5">
        <f t="shared" si="1"/>
        <v>7</v>
      </c>
      <c r="O5" s="13">
        <f t="shared" si="2"/>
        <v>0.14285714285714285</v>
      </c>
    </row>
    <row r="6" spans="1:15" x14ac:dyDescent="0.25">
      <c r="A6" s="7" t="s">
        <v>7</v>
      </c>
      <c r="C6" s="5" t="str">
        <f t="shared" si="0"/>
        <v>Maintenance requirements</v>
      </c>
      <c r="D6" s="2">
        <f>IF(H$2&lt;&gt;"",VLOOKUP(H$2,'Needed_for Calc'!$A$1:$B$3,2,FALSE),"")</f>
        <v>1</v>
      </c>
      <c r="E6" s="2">
        <f>IF(H3&lt;&gt;"",VLOOKUP(H3,'Needed_for Calc'!$A$1:$B$3,2,FALSE),"")</f>
        <v>1</v>
      </c>
      <c r="F6" s="2">
        <f>IF(H4&lt;&gt;"",VLOOKUP(H4,'Needed_for Calc'!$A$1:$B$3,2,FALSE),"")</f>
        <v>1</v>
      </c>
      <c r="G6" s="2">
        <f>IF(H5&lt;&gt;"",VLOOKUP(H5,'Needed_for Calc'!$A$1:$B$3,2,FALSE),"")</f>
        <v>1</v>
      </c>
      <c r="H6" s="2">
        <v>1</v>
      </c>
      <c r="I6" s="4">
        <v>1</v>
      </c>
      <c r="J6" s="4">
        <v>1</v>
      </c>
      <c r="K6" s="4"/>
      <c r="L6" s="4"/>
      <c r="N6">
        <f t="shared" si="1"/>
        <v>7</v>
      </c>
      <c r="O6" s="13">
        <f t="shared" si="2"/>
        <v>0.14285714285714285</v>
      </c>
    </row>
    <row r="7" spans="1:15" x14ac:dyDescent="0.25">
      <c r="A7" s="7" t="s">
        <v>12</v>
      </c>
      <c r="C7" s="5" t="str">
        <f t="shared" si="0"/>
        <v>Reliability</v>
      </c>
      <c r="D7" s="2">
        <f>IF(I$2&lt;&gt;"",VLOOKUP(I$2,'Needed_for Calc'!$A$1:$B$3,2,FALSE),"")</f>
        <v>1</v>
      </c>
      <c r="E7" s="2">
        <f>IF(I3&lt;&gt;"",VLOOKUP(I3,'Needed_for Calc'!$A$1:$B$3,2,FALSE),"")</f>
        <v>1</v>
      </c>
      <c r="F7" s="2">
        <f>IF(I4&lt;&gt;"",VLOOKUP(I4,'Needed_for Calc'!$A$1:$B$3,2,FALSE),"")</f>
        <v>1</v>
      </c>
      <c r="G7" s="2">
        <f>IF(I5&lt;&gt;"",VLOOKUP(I5,'Needed_for Calc'!$A$1:$B$3,2,FALSE),"")</f>
        <v>1</v>
      </c>
      <c r="H7" s="2">
        <f>IF(I6&lt;&gt;"",VLOOKUP(I6,'Needed_for Calc'!$A$1:$B$3,2,FALSE),"")</f>
        <v>1</v>
      </c>
      <c r="I7" s="2">
        <v>1</v>
      </c>
      <c r="J7" s="4">
        <v>1</v>
      </c>
      <c r="K7" s="4"/>
      <c r="L7" s="4"/>
      <c r="N7">
        <f t="shared" si="1"/>
        <v>7</v>
      </c>
      <c r="O7" s="13">
        <f t="shared" si="2"/>
        <v>0.14285714285714285</v>
      </c>
    </row>
    <row r="8" spans="1:15" x14ac:dyDescent="0.25">
      <c r="A8" s="7" t="s">
        <v>13</v>
      </c>
      <c r="C8" s="5" t="str">
        <f t="shared" si="0"/>
        <v>Costs</v>
      </c>
      <c r="D8" s="2">
        <f>IF(J$2&lt;&gt;"",VLOOKUP(J$2,'Needed_for Calc'!$A$1:$B$3,2,FALSE),"")</f>
        <v>1</v>
      </c>
      <c r="E8" s="2">
        <f>IF(J3&lt;&gt;"",VLOOKUP(J3,'Needed_for Calc'!$A$1:$B$3,2,FALSE),"")</f>
        <v>1</v>
      </c>
      <c r="F8" s="2">
        <f>IF(J4&lt;&gt;"",VLOOKUP(J4,'Needed_for Calc'!$A$1:$B$3,2,FALSE),"")</f>
        <v>1</v>
      </c>
      <c r="G8" s="2">
        <f>IF(J5&lt;&gt;"",VLOOKUP(J5,'Needed_for Calc'!$A$1:$B$3,2,FALSE),"")</f>
        <v>1</v>
      </c>
      <c r="H8" s="2">
        <f>IF(J6&lt;&gt;"",VLOOKUP(J6,'Needed_for Calc'!$A$1:$B$3,2,FALSE),"")</f>
        <v>1</v>
      </c>
      <c r="I8" s="2">
        <f>IF(J7&lt;&gt;"",VLOOKUP(J7,'Needed_for Calc'!$A$1:$B$3,2,FALSE),"")</f>
        <v>1</v>
      </c>
      <c r="J8" s="2">
        <v>1</v>
      </c>
      <c r="K8" s="4"/>
      <c r="L8" s="4"/>
      <c r="N8">
        <f t="shared" si="1"/>
        <v>7</v>
      </c>
      <c r="O8" s="13">
        <f t="shared" si="2"/>
        <v>0.14285714285714285</v>
      </c>
    </row>
    <row r="9" spans="1:15" hidden="1" x14ac:dyDescent="0.25">
      <c r="A9" s="7"/>
      <c r="C9" s="5" t="str">
        <f t="shared" si="0"/>
        <v/>
      </c>
      <c r="D9" s="2" t="str">
        <f>IF(K$2&lt;&gt;"",VLOOKUP(K$2,'Needed_for Calc'!$A$1:$B$3,2,FALSE),"")</f>
        <v/>
      </c>
      <c r="E9" s="2" t="str">
        <f>IF(K3&lt;&gt;"",VLOOKUP(K3,'Needed_for Calc'!$A$1:$B$3,2,FALSE),"")</f>
        <v/>
      </c>
      <c r="F9" s="2" t="str">
        <f>IF(K4&lt;&gt;"",VLOOKUP(K4,'Needed_for Calc'!$A$1:$B$3,2,FALSE),"")</f>
        <v/>
      </c>
      <c r="G9" s="2" t="str">
        <f>IF(K5&lt;&gt;"",VLOOKUP(K5,'Needed_for Calc'!$A$1:$B$3,2,FALSE),"")</f>
        <v/>
      </c>
      <c r="H9" s="2" t="str">
        <f>IF(K6&lt;&gt;"",VLOOKUP(K6,'Needed_for Calc'!$A$1:$B$3,2,FALSE),"")</f>
        <v/>
      </c>
      <c r="I9" s="2" t="str">
        <f>IF(K7&lt;&gt;"",VLOOKUP(K7,'Needed_for Calc'!$A$1:$B$3,2,FALSE),"")</f>
        <v/>
      </c>
      <c r="J9" s="2" t="str">
        <f>IF(K8&lt;&gt;"",VLOOKUP(K8,'Needed_for Calc'!$A$1:$B$3,2,FALSE),"")</f>
        <v/>
      </c>
      <c r="K9" s="2">
        <v>1</v>
      </c>
      <c r="L9" s="4"/>
      <c r="N9" t="str">
        <f t="shared" si="1"/>
        <v/>
      </c>
      <c r="O9" s="3" t="str">
        <f t="shared" si="2"/>
        <v/>
      </c>
    </row>
    <row r="10" spans="1:15" hidden="1" x14ac:dyDescent="0.25">
      <c r="A10" s="7"/>
      <c r="C10" s="5" t="str">
        <f t="shared" si="0"/>
        <v/>
      </c>
      <c r="D10" s="2" t="str">
        <f>IF(L$2&lt;&gt;"",VLOOKUP(L$2,'Needed_for Calc'!$A$1:$B$3,2,FALSE),"")</f>
        <v/>
      </c>
      <c r="E10" s="2" t="str">
        <f>IF(L3&lt;&gt;"",VLOOKUP(L3,'Needed_for Calc'!$A$1:$B$3,2,FALSE),"")</f>
        <v/>
      </c>
      <c r="F10" s="2" t="str">
        <f>IF(L4&lt;&gt;"",VLOOKUP(L4,'Needed_for Calc'!$A$1:$B$3,2,FALSE),"")</f>
        <v/>
      </c>
      <c r="G10" s="2" t="str">
        <f>IF(L5&lt;&gt;"",VLOOKUP(L5,'Needed_for Calc'!$A$1:$B$3,2,FALSE),"")</f>
        <v/>
      </c>
      <c r="H10" s="2" t="str">
        <f>IF(L6&lt;&gt;"",VLOOKUP(L6,'Needed_for Calc'!$A$1:$B$3,2,FALSE),"")</f>
        <v/>
      </c>
      <c r="I10" s="2" t="str">
        <f>IF(L7&lt;&gt;"",VLOOKUP(L7,'Needed_for Calc'!$A$1:$B$3,2,FALSE),"")</f>
        <v/>
      </c>
      <c r="J10" s="2" t="str">
        <f>IF(L8&lt;&gt;"",VLOOKUP(L8,'Needed_for Calc'!$A$1:$B$3,2,FALSE),"")</f>
        <v/>
      </c>
      <c r="K10" s="2" t="str">
        <f>IF(L9&lt;&gt;"",VLOOKUP(L9,'Needed_for Calc'!$A$1:$B$3,2,FALSE),"")</f>
        <v/>
      </c>
      <c r="L10" s="2">
        <v>1</v>
      </c>
      <c r="N10" t="str">
        <f t="shared" si="1"/>
        <v/>
      </c>
      <c r="O10" s="3" t="str">
        <f t="shared" si="2"/>
        <v/>
      </c>
    </row>
    <row r="12" spans="1:15" x14ac:dyDescent="0.25">
      <c r="A12" s="12" t="s">
        <v>6</v>
      </c>
      <c r="C12">
        <v>0</v>
      </c>
      <c r="E12" t="s">
        <v>3</v>
      </c>
    </row>
    <row r="13" spans="1:15" ht="45" x14ac:dyDescent="0.25">
      <c r="A13" s="11" t="s">
        <v>11</v>
      </c>
      <c r="B13" s="9" t="s">
        <v>14</v>
      </c>
      <c r="C13">
        <v>1</v>
      </c>
      <c r="E13" t="s">
        <v>4</v>
      </c>
    </row>
    <row r="14" spans="1:15" ht="41.45" customHeight="1" x14ac:dyDescent="0.25">
      <c r="A14" s="8" t="s">
        <v>10</v>
      </c>
      <c r="B14" s="9" t="s">
        <v>15</v>
      </c>
      <c r="C14">
        <v>2</v>
      </c>
      <c r="E14" t="s">
        <v>5</v>
      </c>
    </row>
    <row r="15" spans="1:15" ht="36" customHeight="1" x14ac:dyDescent="0.25">
      <c r="A15" s="8" t="s">
        <v>9</v>
      </c>
      <c r="B15" s="9" t="s">
        <v>16</v>
      </c>
    </row>
    <row r="16" spans="1:15" ht="67.900000000000006" customHeight="1" x14ac:dyDescent="0.25">
      <c r="A16" s="8" t="s">
        <v>8</v>
      </c>
      <c r="B16" s="9" t="s">
        <v>17</v>
      </c>
    </row>
    <row r="17" spans="1:2" ht="47.45" customHeight="1" x14ac:dyDescent="0.25">
      <c r="A17" s="8" t="s">
        <v>7</v>
      </c>
      <c r="B17" s="9" t="s">
        <v>20</v>
      </c>
    </row>
    <row r="18" spans="1:2" ht="45.6" customHeight="1" x14ac:dyDescent="0.25">
      <c r="A18" s="8" t="s">
        <v>12</v>
      </c>
      <c r="B18" s="9" t="s">
        <v>18</v>
      </c>
    </row>
    <row r="19" spans="1:2" ht="48" customHeight="1" x14ac:dyDescent="0.25">
      <c r="A19" s="8" t="s">
        <v>13</v>
      </c>
      <c r="B19" s="9" t="s">
        <v>19</v>
      </c>
    </row>
  </sheetData>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54B6-99D6-4D97-9390-BBA714080D80}">
  <dimension ref="B2:Q30"/>
  <sheetViews>
    <sheetView tabSelected="1" workbookViewId="0">
      <selection activeCell="L20" sqref="L20"/>
    </sheetView>
  </sheetViews>
  <sheetFormatPr baseColWidth="10" defaultRowHeight="15" x14ac:dyDescent="0.25"/>
  <cols>
    <col min="2" max="2" width="24.42578125" customWidth="1"/>
    <col min="3" max="3" width="13.7109375" bestFit="1" customWidth="1"/>
    <col min="4" max="4" width="9.5703125" bestFit="1" customWidth="1"/>
    <col min="5" max="5" width="13.7109375" bestFit="1" customWidth="1"/>
    <col min="6" max="6" width="13.42578125" customWidth="1"/>
    <col min="7" max="7" width="12.5703125" bestFit="1" customWidth="1"/>
    <col min="16" max="16" width="23.7109375" bestFit="1" customWidth="1"/>
  </cols>
  <sheetData>
    <row r="2" spans="2:17" ht="30.75" customHeight="1" x14ac:dyDescent="0.25">
      <c r="B2" s="16" t="s">
        <v>50</v>
      </c>
      <c r="C2" s="20" t="s">
        <v>11</v>
      </c>
      <c r="D2" s="20" t="s">
        <v>10</v>
      </c>
      <c r="E2" s="20" t="s">
        <v>9</v>
      </c>
      <c r="F2" s="21" t="s">
        <v>39</v>
      </c>
      <c r="G2" s="20" t="s">
        <v>27</v>
      </c>
      <c r="H2" s="20" t="s">
        <v>12</v>
      </c>
      <c r="I2" s="20" t="s">
        <v>13</v>
      </c>
      <c r="K2" s="18" t="s">
        <v>35</v>
      </c>
    </row>
    <row r="3" spans="2:17" x14ac:dyDescent="0.25">
      <c r="B3" s="17" t="s">
        <v>21</v>
      </c>
      <c r="C3" s="15">
        <v>8</v>
      </c>
      <c r="D3" s="15">
        <v>6</v>
      </c>
      <c r="E3" s="15">
        <v>6</v>
      </c>
      <c r="F3" s="15">
        <v>5</v>
      </c>
      <c r="G3" s="15">
        <v>5</v>
      </c>
      <c r="H3" s="15">
        <v>5</v>
      </c>
      <c r="I3" s="15">
        <v>8</v>
      </c>
      <c r="K3" s="15">
        <f>ROUND((C3*$C$16)+(D3*$D$16)+(E3*$E$16)+(F3*$F$16)+(G3*$G$16)+(H3*$H$16)+(I3*I16),2)</f>
        <v>6.14</v>
      </c>
      <c r="O3" s="14" t="s">
        <v>38</v>
      </c>
      <c r="P3" t="s">
        <v>37</v>
      </c>
      <c r="Q3" s="14" t="s">
        <v>36</v>
      </c>
    </row>
    <row r="4" spans="2:17" x14ac:dyDescent="0.25">
      <c r="B4" s="17" t="s">
        <v>28</v>
      </c>
      <c r="C4" s="15">
        <v>8</v>
      </c>
      <c r="D4" s="15">
        <v>6</v>
      </c>
      <c r="E4" s="15">
        <v>6</v>
      </c>
      <c r="F4" s="15">
        <v>8</v>
      </c>
      <c r="G4" s="15">
        <v>4</v>
      </c>
      <c r="H4" s="15">
        <v>5</v>
      </c>
      <c r="I4" s="15">
        <v>8</v>
      </c>
      <c r="K4" s="15">
        <f t="shared" ref="K4:K14" si="0">ROUND((C4*$C$16)+(D4*$D$16)+(E4*$E$16)+(F4*$F$16)+(G4*$G$16)+(H4*$H$16)+(I4*I17),2)</f>
        <v>5.29</v>
      </c>
      <c r="O4" s="14">
        <v>1</v>
      </c>
      <c r="P4" t="str">
        <f>INDEX(B3:B14, MATCH(Q4, K3:K14, 0))</f>
        <v>BLDC Motor</v>
      </c>
      <c r="Q4" s="14">
        <f>LARGE(K3:K14, 1)</f>
        <v>7.29</v>
      </c>
    </row>
    <row r="5" spans="2:17" x14ac:dyDescent="0.25">
      <c r="B5" s="17" t="s">
        <v>22</v>
      </c>
      <c r="C5" s="15">
        <v>8</v>
      </c>
      <c r="D5" s="15">
        <v>6</v>
      </c>
      <c r="E5" s="15">
        <v>8</v>
      </c>
      <c r="F5" s="15">
        <v>8</v>
      </c>
      <c r="G5" s="15">
        <v>4</v>
      </c>
      <c r="H5" s="15">
        <v>5</v>
      </c>
      <c r="I5" s="15">
        <v>9</v>
      </c>
      <c r="K5" s="15">
        <f t="shared" si="0"/>
        <v>5.57</v>
      </c>
      <c r="O5" s="14">
        <v>2</v>
      </c>
      <c r="P5" t="str">
        <f>INDEX(B3:B14, MATCH(Q5, K3:K14, 0))</f>
        <v>Squirrel Cage IM</v>
      </c>
      <c r="Q5" s="14">
        <f>LARGE(K3:K14, 2)</f>
        <v>6.71</v>
      </c>
    </row>
    <row r="6" spans="2:17" x14ac:dyDescent="0.25">
      <c r="B6" s="17" t="s">
        <v>29</v>
      </c>
      <c r="C6" s="15">
        <v>10</v>
      </c>
      <c r="D6" s="15">
        <v>6</v>
      </c>
      <c r="E6" s="15">
        <v>6</v>
      </c>
      <c r="F6" s="15">
        <v>8</v>
      </c>
      <c r="G6" s="15">
        <v>5</v>
      </c>
      <c r="H6" s="15">
        <v>5</v>
      </c>
      <c r="I6" s="15">
        <v>8</v>
      </c>
      <c r="K6" s="15">
        <f t="shared" si="0"/>
        <v>5.71</v>
      </c>
      <c r="O6" s="14">
        <v>3</v>
      </c>
      <c r="P6" t="str">
        <f>INDEX(B3:B14, MATCH(Q6, K3:K14, 0))</f>
        <v>SynRM</v>
      </c>
      <c r="Q6" s="14">
        <f>LARGE(K3:K14, 3)</f>
        <v>6.57</v>
      </c>
    </row>
    <row r="7" spans="2:17" x14ac:dyDescent="0.25">
      <c r="B7" s="17" t="s">
        <v>23</v>
      </c>
      <c r="C7" s="15">
        <v>8</v>
      </c>
      <c r="D7" s="15">
        <v>7</v>
      </c>
      <c r="E7" s="15">
        <v>7</v>
      </c>
      <c r="F7" s="15">
        <v>9</v>
      </c>
      <c r="G7" s="15">
        <v>6</v>
      </c>
      <c r="H7" s="15">
        <v>3</v>
      </c>
      <c r="I7" s="15">
        <v>7</v>
      </c>
      <c r="K7" s="15">
        <f t="shared" si="0"/>
        <v>5.71</v>
      </c>
    </row>
    <row r="8" spans="2:17" x14ac:dyDescent="0.25">
      <c r="B8" s="17" t="s">
        <v>30</v>
      </c>
      <c r="C8" s="15">
        <v>7</v>
      </c>
      <c r="D8" s="15">
        <v>9</v>
      </c>
      <c r="E8" s="15">
        <v>9</v>
      </c>
      <c r="F8" s="15">
        <v>9</v>
      </c>
      <c r="G8" s="15">
        <v>9</v>
      </c>
      <c r="H8" s="15">
        <v>8</v>
      </c>
      <c r="I8" s="15">
        <v>5</v>
      </c>
      <c r="K8" s="15">
        <f t="shared" si="0"/>
        <v>7.29</v>
      </c>
    </row>
    <row r="9" spans="2:17" x14ac:dyDescent="0.25">
      <c r="B9" s="17" t="s">
        <v>24</v>
      </c>
      <c r="C9" s="15">
        <v>7</v>
      </c>
      <c r="D9" s="15">
        <v>7</v>
      </c>
      <c r="E9" s="15">
        <v>5</v>
      </c>
      <c r="F9" s="15">
        <v>8</v>
      </c>
      <c r="G9" s="15">
        <v>10</v>
      </c>
      <c r="H9" s="15">
        <v>9</v>
      </c>
      <c r="I9" s="15">
        <v>8</v>
      </c>
      <c r="K9" s="15">
        <f t="shared" si="0"/>
        <v>6.57</v>
      </c>
    </row>
    <row r="10" spans="2:17" x14ac:dyDescent="0.25">
      <c r="B10" s="17" t="s">
        <v>31</v>
      </c>
      <c r="C10" s="15">
        <v>6</v>
      </c>
      <c r="D10" s="15">
        <v>8</v>
      </c>
      <c r="E10" s="15">
        <v>5</v>
      </c>
      <c r="F10" s="15">
        <v>7</v>
      </c>
      <c r="G10" s="15">
        <v>10</v>
      </c>
      <c r="H10" s="15">
        <v>9</v>
      </c>
      <c r="I10" s="15">
        <v>7</v>
      </c>
      <c r="K10" s="15">
        <f t="shared" si="0"/>
        <v>6.43</v>
      </c>
    </row>
    <row r="11" spans="2:17" x14ac:dyDescent="0.25">
      <c r="B11" s="17" t="s">
        <v>25</v>
      </c>
      <c r="C11" s="15">
        <v>9</v>
      </c>
      <c r="D11" s="15">
        <v>6</v>
      </c>
      <c r="E11" s="15">
        <v>8</v>
      </c>
      <c r="F11" s="15">
        <v>7</v>
      </c>
      <c r="G11" s="15">
        <v>8</v>
      </c>
      <c r="H11" s="15">
        <v>8</v>
      </c>
      <c r="I11" s="15">
        <v>7</v>
      </c>
      <c r="K11" s="15">
        <f t="shared" si="0"/>
        <v>6.57</v>
      </c>
    </row>
    <row r="12" spans="2:17" x14ac:dyDescent="0.25">
      <c r="B12" s="17" t="s">
        <v>32</v>
      </c>
      <c r="C12" s="15">
        <v>9</v>
      </c>
      <c r="D12" s="15">
        <v>6</v>
      </c>
      <c r="E12" s="15">
        <v>8</v>
      </c>
      <c r="F12" s="15">
        <v>7</v>
      </c>
      <c r="G12" s="15">
        <v>8</v>
      </c>
      <c r="H12" s="15">
        <v>8</v>
      </c>
      <c r="I12" s="15">
        <v>7</v>
      </c>
      <c r="K12" s="15">
        <f t="shared" si="0"/>
        <v>6.57</v>
      </c>
    </row>
    <row r="13" spans="2:17" x14ac:dyDescent="0.25">
      <c r="B13" s="17" t="s">
        <v>26</v>
      </c>
      <c r="C13" s="15">
        <v>6</v>
      </c>
      <c r="D13" s="15">
        <v>8</v>
      </c>
      <c r="E13" s="15">
        <v>7</v>
      </c>
      <c r="F13" s="15">
        <v>6</v>
      </c>
      <c r="G13" s="15">
        <v>10</v>
      </c>
      <c r="H13" s="15">
        <v>10</v>
      </c>
      <c r="I13" s="15">
        <v>7</v>
      </c>
      <c r="K13" s="15">
        <f t="shared" si="0"/>
        <v>6.71</v>
      </c>
    </row>
    <row r="14" spans="2:17" x14ac:dyDescent="0.25">
      <c r="B14" s="17" t="s">
        <v>33</v>
      </c>
      <c r="C14" s="15">
        <v>7</v>
      </c>
      <c r="D14" s="15">
        <v>7</v>
      </c>
      <c r="E14" s="15">
        <v>7</v>
      </c>
      <c r="F14" s="15">
        <v>7</v>
      </c>
      <c r="G14" s="15">
        <v>6</v>
      </c>
      <c r="H14" s="15">
        <v>7</v>
      </c>
      <c r="I14" s="15">
        <v>6</v>
      </c>
      <c r="K14" s="15">
        <f t="shared" si="0"/>
        <v>5.86</v>
      </c>
    </row>
    <row r="16" spans="2:17" x14ac:dyDescent="0.25">
      <c r="B16" s="17" t="s">
        <v>2</v>
      </c>
      <c r="C16" s="19">
        <f>Paired_Comparison_Weighting!O2</f>
        <v>0.14285714285714285</v>
      </c>
      <c r="D16" s="19">
        <f>Paired_Comparison_Weighting!O3</f>
        <v>0.14285714285714285</v>
      </c>
      <c r="E16" s="19">
        <f>Paired_Comparison_Weighting!O4</f>
        <v>0.14285714285714285</v>
      </c>
      <c r="F16" s="19">
        <f>Paired_Comparison_Weighting!O5</f>
        <v>0.14285714285714285</v>
      </c>
      <c r="G16" s="19">
        <f>Paired_Comparison_Weighting!O6</f>
        <v>0.14285714285714285</v>
      </c>
      <c r="H16" s="19">
        <f>Paired_Comparison_Weighting!O7</f>
        <v>0.14285714285714285</v>
      </c>
      <c r="I16" s="19">
        <f>Paired_Comparison_Weighting!O8</f>
        <v>0.14285714285714285</v>
      </c>
    </row>
    <row r="22" spans="2:3" x14ac:dyDescent="0.25">
      <c r="B22" t="s">
        <v>40</v>
      </c>
    </row>
    <row r="23" spans="2:3" x14ac:dyDescent="0.25">
      <c r="B23" t="s">
        <v>29</v>
      </c>
      <c r="C23" t="s">
        <v>42</v>
      </c>
    </row>
    <row r="24" spans="2:3" x14ac:dyDescent="0.25">
      <c r="B24" t="s">
        <v>23</v>
      </c>
      <c r="C24" t="s">
        <v>41</v>
      </c>
    </row>
    <row r="25" spans="2:3" x14ac:dyDescent="0.25">
      <c r="B25" t="s">
        <v>30</v>
      </c>
      <c r="C25" t="s">
        <v>43</v>
      </c>
    </row>
    <row r="26" spans="2:3" x14ac:dyDescent="0.25">
      <c r="B26" t="s">
        <v>24</v>
      </c>
      <c r="C26" t="s">
        <v>44</v>
      </c>
    </row>
    <row r="27" spans="2:3" x14ac:dyDescent="0.25">
      <c r="B27" t="s">
        <v>31</v>
      </c>
      <c r="C27" t="s">
        <v>45</v>
      </c>
    </row>
    <row r="28" spans="2:3" x14ac:dyDescent="0.25">
      <c r="B28" t="s">
        <v>25</v>
      </c>
      <c r="C28" t="s">
        <v>46</v>
      </c>
    </row>
    <row r="29" spans="2:3" x14ac:dyDescent="0.25">
      <c r="B29" t="s">
        <v>32</v>
      </c>
      <c r="C29" t="s">
        <v>47</v>
      </c>
    </row>
    <row r="30" spans="2:3" x14ac:dyDescent="0.25">
      <c r="B30" t="s">
        <v>48</v>
      </c>
      <c r="C30" t="s">
        <v>49</v>
      </c>
    </row>
  </sheetData>
  <conditionalFormatting sqref="K3:K14">
    <cfRule type="colorScale" priority="1">
      <colorScale>
        <cfvo type="min"/>
        <cfvo type="percentile" val="50"/>
        <cfvo type="max"/>
        <color rgb="FFF8696B"/>
        <color rgb="FFFFEB84"/>
        <color rgb="FF63BE7B"/>
      </colorScale>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B3" sqref="B3"/>
    </sheetView>
  </sheetViews>
  <sheetFormatPr baseColWidth="10" defaultColWidth="11.5703125" defaultRowHeight="15" x14ac:dyDescent="0.25"/>
  <sheetData>
    <row r="1" spans="1:2" x14ac:dyDescent="0.25">
      <c r="A1">
        <v>0</v>
      </c>
      <c r="B1">
        <v>2</v>
      </c>
    </row>
    <row r="2" spans="1:2" x14ac:dyDescent="0.25">
      <c r="A2">
        <v>1</v>
      </c>
      <c r="B2">
        <v>1</v>
      </c>
    </row>
    <row r="3" spans="1:2" x14ac:dyDescent="0.25">
      <c r="A3">
        <v>2</v>
      </c>
      <c r="B3">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Paired_Comparison_Weighting</vt:lpstr>
      <vt:lpstr>Motor_Recommendation</vt:lpstr>
      <vt:lpstr>Needed_for 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dc:creator>
  <cp:lastModifiedBy>Sebastian Preis</cp:lastModifiedBy>
  <dcterms:created xsi:type="dcterms:W3CDTF">2021-04-02T08:38:51Z</dcterms:created>
  <dcterms:modified xsi:type="dcterms:W3CDTF">2025-07-22T12:59:09Z</dcterms:modified>
</cp:coreProperties>
</file>