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externalReferences>
    <externalReference r:id="rId6"/>
  </externalReferences>
  <definedNames>
    <definedName name="rng_rail_geometries">railgeometries[name]</definedName>
    <definedName name="rng_rail_geometry_names">railgeometries[name]</definedName>
    <definedName name="rng_rail_material_names">#REF!</definedName>
    <definedName name="rng_rail_names">#REF!</definedName>
    <definedName name="rng_wheel_geometries">wheelgeometries[name]</definedName>
    <definedName name="rng_wheel_geometry_names">wheelgeometries[name]</definedName>
    <definedName name="rng_wheel_material_names">#REF!</definedName>
    <definedName name="wheel_nam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K67" i="1"/>
  <c r="I67" i="1"/>
  <c r="H67" i="1"/>
  <c r="E67" i="1"/>
  <c r="G67" i="1"/>
  <c r="D67" i="1"/>
  <c r="F67" i="1"/>
  <c r="K63" i="1" l="1"/>
  <c r="J63" i="1"/>
  <c r="I63" i="1"/>
  <c r="H63" i="1"/>
  <c r="G63" i="1"/>
  <c r="F63" i="1"/>
  <c r="E63" i="1"/>
  <c r="D63" i="1"/>
  <c r="E62" i="1"/>
  <c r="F62" i="1"/>
  <c r="G62" i="1"/>
  <c r="H62" i="1"/>
  <c r="I62" i="1"/>
  <c r="J62" i="1"/>
  <c r="K62" i="1"/>
  <c r="D64" i="1"/>
  <c r="D65" i="1"/>
  <c r="D66" i="1"/>
  <c r="D74" i="1"/>
  <c r="D75" i="1"/>
  <c r="D76" i="1"/>
  <c r="E65" i="1"/>
  <c r="F65" i="1"/>
  <c r="G65" i="1"/>
  <c r="H65" i="1"/>
  <c r="I65" i="1"/>
  <c r="J65" i="1"/>
  <c r="K65" i="1"/>
  <c r="E64" i="1"/>
  <c r="F64" i="1"/>
  <c r="G64" i="1"/>
  <c r="H64" i="1"/>
  <c r="I64" i="1"/>
  <c r="J64" i="1"/>
  <c r="K64" i="1"/>
  <c r="E61" i="1"/>
  <c r="F61" i="1"/>
  <c r="G61" i="1"/>
  <c r="H61" i="1"/>
  <c r="I61" i="1"/>
  <c r="J61" i="1"/>
  <c r="K61" i="1"/>
  <c r="E60" i="1"/>
  <c r="F60" i="1"/>
  <c r="G60" i="1"/>
  <c r="H60" i="1"/>
  <c r="I60" i="1"/>
  <c r="J60" i="1"/>
  <c r="K60" i="1"/>
  <c r="E74" i="1" l="1"/>
  <c r="F74" i="1"/>
  <c r="G74" i="1"/>
  <c r="H74" i="1"/>
  <c r="I74" i="1"/>
  <c r="J74" i="1"/>
  <c r="K74" i="1"/>
  <c r="E75" i="1" l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66" i="1"/>
  <c r="F66" i="1"/>
  <c r="G66" i="1"/>
  <c r="H66" i="1"/>
  <c r="I66" i="1"/>
  <c r="J66" i="1"/>
  <c r="K66" i="1"/>
  <c r="D62" i="1" l="1"/>
  <c r="D61" i="1"/>
  <c r="D60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<sst xmlns="http://schemas.openxmlformats.org/spreadsheetml/2006/main" count="309" uniqueCount="174">
  <si>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</si>
  <si>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</si>
  <si>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</si>
  <si>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</si>
  <si>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</si>
  <si>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</si>
  <si>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</si>
  <si>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</si>
  <si>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</si>
  <si>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</si>
  <si>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</si>
  <si>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</si>
  <si>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</si>
  <si>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</si>
  <si>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</si>
  <si>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</si>
  <si>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</si>
  <si>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</si>
  <si>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</si>
  <si>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</si>
  <si>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</si>
  <si>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</si>
  <si>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</si>
  <si>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</si>
  <si>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</si>
  <si>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</si>
  <si>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</si>
  <si>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</si>
  <si>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</si>
  <si>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</si>
  <si>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</si>
  <si>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</si>
  <si>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</si>
  <si>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</si>
  <si>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</si>
  <si>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</si>
  <si>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</si>
  <si>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</si>
  <si>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</si>
  <si>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</si>
  <si>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</si>
  <si>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</si>
  <si>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</si>
  <si>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</si>
  <si>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</si>
  <si>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</si>
  <si>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</si>
  <si>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</si>
  <si>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</si>
  <si>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</si>
  <si>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</si>
  <si>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</si>
  <si>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</si>
  <si>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</si>
  <si>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</si>
  <si>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</si>
  <si>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</si>
  <si>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</si>
  <si>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</si>
  <si>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</si>
  <si>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</si>
  <si>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</si>
  <si>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</si>
  <si>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</si>
  <si>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</si>
  <si>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</si>
  <si>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</si>
  <si>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</si>
  <si>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</si>
  <si>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</si>
  <si>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</si>
  <si>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</si>
  <si>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</si>
  <si>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</si>
  <si>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</si>
  <si>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</si>
  <si>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</si>
  <si>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</si>
  <si>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</si>
  <si>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</si>
  <si>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</si>
  <si>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</si>
  <si>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</si>
  <si>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</si>
  <si>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</si>
  <si>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</si>
  <si>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</si>
  <si>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</si>
  <si>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</si>
  <si>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</si>
  <si>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</si>
  <si>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</si>
  <si>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</si>
  <si>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</si>
  <si>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</si>
  <si>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</si>
  <si>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</si>
  <si>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</si>
  <si>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</si>
  <si>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</si>
  <si>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42CrMo4-hardened_2</t>
  </si>
  <si>
    <t>TestW1</t>
  </si>
  <si>
    <t>TestW2</t>
  </si>
  <si>
    <t>TestW3</t>
  </si>
  <si>
    <t>TestR1</t>
  </si>
  <si>
    <t>TestR2</t>
  </si>
  <si>
    <t>TestR3</t>
  </si>
  <si>
    <t>contact</t>
  </si>
  <si>
    <t>f_1</t>
  </si>
  <si>
    <t>w</t>
  </si>
  <si>
    <t>TestW4</t>
  </si>
  <si>
    <t>TestR4</t>
  </si>
  <si>
    <t>point</t>
  </si>
  <si>
    <t>line</t>
  </si>
  <si>
    <t>z_r</t>
  </si>
  <si>
    <t>z_w</t>
  </si>
  <si>
    <t>E_m</t>
  </si>
  <si>
    <t>Design Params</t>
  </si>
  <si>
    <t>k_c_rail_preds</t>
  </si>
  <si>
    <t>k_c_rail_upper</t>
  </si>
  <si>
    <t>k_c_wf_preds</t>
  </si>
  <si>
    <t>k_c_wf_upper</t>
  </si>
  <si>
    <t>k_c_wr_preds</t>
  </si>
  <si>
    <t>k_c_wr_upper</t>
  </si>
  <si>
    <t>Load Collective</t>
  </si>
  <si>
    <t>Expected Results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</si>
  <si>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</si>
  <si>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</si>
  <si>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</si>
  <si>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</si>
  <si>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</si>
  <si>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</si>
  <si>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F_rd</t>
  </si>
  <si>
    <t>F_u_w</t>
  </si>
  <si>
    <t>F_u_r</t>
  </si>
  <si>
    <t>f_ff_wheel</t>
  </si>
  <si>
    <t>f_ff_rail</t>
  </si>
  <si>
    <t>v_c_rail</t>
  </si>
  <si>
    <t>v_c_wheel</t>
  </si>
  <si>
    <t>F_rd_s_w</t>
  </si>
  <si>
    <t>F_rd_s_r</t>
  </si>
  <si>
    <t>F_rd_f_wf</t>
  </si>
  <si>
    <t>F_rd_f_wr</t>
  </si>
  <si>
    <t>F_rd_f_r</t>
  </si>
  <si>
    <t>F_sd_f_wf</t>
  </si>
  <si>
    <t>F_sd_f_wr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</si>
  <si>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</si>
  <si>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</si>
  <si>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</si>
  <si>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</si>
  <si>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</si>
  <si>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</si>
  <si>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</si>
  <si>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</si>
  <si>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</si>
  <si>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</si>
  <si>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</si>
  <si>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</si>
  <si>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</si>
  <si>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</si>
  <si>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</si>
  <si>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</si>
  <si>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</si>
  <si>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</si>
  <si>
    <t>F_sd_s_w</t>
  </si>
  <si>
    <t>F_sd_s_r</t>
  </si>
  <si>
    <t>Bemessungskontaktkraft-Rad_s</t>
  </si>
  <si>
    <t>Bemessungskontaktkraft-Schiene_s</t>
  </si>
  <si>
    <t>k_c_rail_preds_expected</t>
  </si>
  <si>
    <t>k_c_rail_upper_expected</t>
  </si>
  <si>
    <t>k_c_wf_preds_expected</t>
  </si>
  <si>
    <t>k_c_wf_upper_expected</t>
  </si>
  <si>
    <t>k_c_wr_preds_expected</t>
  </si>
  <si>
    <t>k_c_wr_upper_expected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</si>
</sst>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/>
    <xf numFmtId="0" fontId="4" fillId="3" borderId="0"/>
  </cellStyleXfs>
  <cellXfs count="94">
    <xf numFmtId="0" fontId="0" fillId="0" borderId="0" xfId="0"/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9" fillId="5" borderId="3" xfId="2" applyNumberFormat="1" applyFont="1" applyFill="1" applyBorder="1" applyAlignment="1">
      <alignment horizontal="center" vertical="center"/>
    </xf>
    <xf numFmtId="0" fontId="9" fillId="5" borderId="3" xfId="2" applyNumberFormat="1" applyFont="1" applyFill="1" applyBorder="1" applyAlignment="1">
      <alignment horizontal="center" vertical="center" wrapText="1"/>
    </xf>
    <xf numFmtId="0" fontId="9" fillId="5" borderId="0" xfId="2" applyFont="1" applyFill="1" applyAlignment="1">
      <alignment horizontal="center" vertical="center"/>
    </xf>
    <xf numFmtId="0" fontId="9" fillId="5" borderId="4" xfId="2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9" fillId="5" borderId="5" xfId="2" applyNumberFormat="1" applyFont="1" applyFill="1" applyBorder="1" applyAlignment="1">
      <alignment horizontal="center" vertical="center"/>
    </xf>
    <xf numFmtId="0" fontId="9" fillId="5" borderId="6" xfId="2" applyNumberFormat="1" applyFont="1" applyFill="1" applyBorder="1" applyAlignment="1">
      <alignment horizontal="center" vertical="center"/>
    </xf>
    <xf numFmtId="0" fontId="9" fillId="5" borderId="6" xfId="2" applyNumberFormat="1" applyFont="1" applyFill="1" applyBorder="1" applyAlignment="1">
      <alignment horizontal="center" vertical="center" wrapText="1"/>
    </xf>
    <xf numFmtId="0" fontId="9" fillId="5" borderId="7" xfId="2" applyNumberFormat="1" applyFont="1" applyFill="1" applyBorder="1" applyAlignment="1">
      <alignment horizontal="center" vertical="center"/>
    </xf>
    <xf numFmtId="0" fontId="9" fillId="5" borderId="2" xfId="2" applyNumberFormat="1" applyFont="1" applyFill="1" applyBorder="1" applyAlignment="1">
      <alignment horizontal="center"/>
    </xf>
    <xf numFmtId="0" fontId="9" fillId="5" borderId="3" xfId="2" applyNumberFormat="1" applyFont="1" applyFill="1" applyBorder="1" applyAlignment="1">
      <alignment horizontal="center"/>
    </xf>
    <xf numFmtId="0" fontId="9" fillId="5" borderId="4" xfId="2" applyNumberFormat="1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2" fontId="12" fillId="6" borderId="9" xfId="0" applyNumberFormat="1" applyFont="1" applyFill="1" applyBorder="1" applyAlignment="1">
      <alignment horizontal="left" vertical="center"/>
    </xf>
    <xf numFmtId="2" fontId="12" fillId="6" borderId="10" xfId="0" applyNumberFormat="1" applyFont="1" applyFill="1" applyBorder="1" applyAlignment="1">
      <alignment horizontal="left" vertical="center"/>
    </xf>
    <xf numFmtId="2" fontId="12" fillId="6" borderId="0" xfId="0" applyNumberFormat="1" applyFont="1" applyFill="1" applyBorder="1" applyAlignment="1">
      <alignment horizontal="left" vertical="center"/>
    </xf>
    <xf numFmtId="2" fontId="12" fillId="6" borderId="12" xfId="0" applyNumberFormat="1" applyFont="1" applyFill="1" applyBorder="1" applyAlignment="1">
      <alignment horizontal="left" vertical="center"/>
    </xf>
    <xf numFmtId="2" fontId="12" fillId="6" borderId="0" xfId="2" applyNumberFormat="1" applyFont="1" applyFill="1" applyBorder="1" applyAlignment="1">
      <alignment horizontal="left" vertical="center"/>
    </xf>
    <xf numFmtId="2" fontId="12" fillId="6" borderId="12" xfId="2" applyNumberFormat="1" applyFont="1" applyFill="1" applyBorder="1" applyAlignment="1">
      <alignment horizontal="left" vertical="center"/>
    </xf>
    <xf numFmtId="2" fontId="12" fillId="6" borderId="14" xfId="0" applyNumberFormat="1" applyFont="1" applyFill="1" applyBorder="1" applyAlignment="1">
      <alignment horizontal="left" vertical="center"/>
    </xf>
    <xf numFmtId="2" fontId="12" fillId="6" borderId="14" xfId="2" applyNumberFormat="1" applyFont="1" applyFill="1" applyBorder="1" applyAlignment="1">
      <alignment horizontal="left" vertical="center"/>
    </xf>
    <xf numFmtId="2" fontId="12" fillId="6" borderId="15" xfId="2" applyNumberFormat="1" applyFont="1" applyFill="1" applyBorder="1" applyAlignment="1">
      <alignment horizontal="left" vertical="center"/>
    </xf>
    <xf numFmtId="2" fontId="12" fillId="6" borderId="15" xfId="0" applyNumberFormat="1" applyFont="1" applyFill="1" applyBorder="1" applyAlignment="1">
      <alignment horizontal="left" vertical="center"/>
    </xf>
    <xf numFmtId="2" fontId="12" fillId="7" borderId="9" xfId="0" applyNumberFormat="1" applyFont="1" applyFill="1" applyBorder="1" applyAlignment="1">
      <alignment horizontal="left" vertical="center"/>
    </xf>
    <xf numFmtId="2" fontId="12" fillId="7" borderId="10" xfId="0" applyNumberFormat="1" applyFont="1" applyFill="1" applyBorder="1" applyAlignment="1">
      <alignment horizontal="left" vertical="center"/>
    </xf>
    <xf numFmtId="2" fontId="12" fillId="7" borderId="0" xfId="0" applyNumberFormat="1" applyFont="1" applyFill="1" applyBorder="1" applyAlignment="1">
      <alignment horizontal="left" vertical="center"/>
    </xf>
    <xf numFmtId="2" fontId="12" fillId="7" borderId="12" xfId="0" applyNumberFormat="1" applyFont="1" applyFill="1" applyBorder="1" applyAlignment="1">
      <alignment horizontal="left" vertical="center"/>
    </xf>
    <xf numFmtId="2" fontId="12" fillId="7" borderId="0" xfId="2" applyNumberFormat="1" applyFont="1" applyFill="1" applyBorder="1" applyAlignment="1">
      <alignment horizontal="left" vertical="center"/>
    </xf>
    <xf numFmtId="2" fontId="12" fillId="7" borderId="12" xfId="2" applyNumberFormat="1" applyFont="1" applyFill="1" applyBorder="1" applyAlignment="1">
      <alignment horizontal="left" vertical="center"/>
    </xf>
    <xf numFmtId="2" fontId="12" fillId="7" borderId="14" xfId="0" applyNumberFormat="1" applyFont="1" applyFill="1" applyBorder="1" applyAlignment="1">
      <alignment horizontal="left" vertical="center"/>
    </xf>
    <xf numFmtId="2" fontId="12" fillId="7" borderId="14" xfId="2" applyNumberFormat="1" applyFont="1" applyFill="1" applyBorder="1" applyAlignment="1">
      <alignment horizontal="left" vertical="center"/>
    </xf>
    <xf numFmtId="2" fontId="12" fillId="7" borderId="15" xfId="2" applyNumberFormat="1" applyFont="1" applyFill="1" applyBorder="1" applyAlignment="1">
      <alignment horizontal="left" vertical="center"/>
    </xf>
    <xf numFmtId="2" fontId="12" fillId="7" borderId="9" xfId="1" applyNumberFormat="1" applyFont="1" applyFill="1" applyBorder="1" applyAlignment="1">
      <alignment horizontal="left" vertical="center"/>
    </xf>
    <xf numFmtId="2" fontId="12" fillId="7" borderId="0" xfId="1" applyNumberFormat="1" applyFont="1" applyFill="1" applyBorder="1" applyAlignment="1">
      <alignment horizontal="left" vertical="center"/>
    </xf>
    <xf numFmtId="2" fontId="12" fillId="7" borderId="14" xfId="1" applyNumberFormat="1" applyFont="1" applyFill="1" applyBorder="1" applyAlignment="1">
      <alignment horizontal="left" vertical="center"/>
    </xf>
    <xf numFmtId="2" fontId="12" fillId="7" borderId="15" xfId="0" applyNumberFormat="1" applyFont="1" applyFill="1" applyBorder="1" applyAlignment="1">
      <alignment horizontal="left" vertical="center"/>
    </xf>
    <xf numFmtId="2" fontId="12" fillId="8" borderId="9" xfId="0" applyNumberFormat="1" applyFont="1" applyFill="1" applyBorder="1" applyAlignment="1">
      <alignment horizontal="left" vertical="center"/>
    </xf>
    <xf numFmtId="2" fontId="12" fillId="8" borderId="10" xfId="0" applyNumberFormat="1" applyFont="1" applyFill="1" applyBorder="1" applyAlignment="1">
      <alignment horizontal="left" vertical="center"/>
    </xf>
    <xf numFmtId="2" fontId="12" fillId="8" borderId="0" xfId="1" applyNumberFormat="1" applyFont="1" applyFill="1" applyBorder="1" applyAlignment="1">
      <alignment horizontal="left" vertical="center"/>
    </xf>
    <xf numFmtId="2" fontId="12" fillId="8" borderId="0" xfId="0" applyNumberFormat="1" applyFont="1" applyFill="1" applyBorder="1" applyAlignment="1">
      <alignment horizontal="left" vertical="center"/>
    </xf>
    <xf numFmtId="2" fontId="12" fillId="8" borderId="12" xfId="0" applyNumberFormat="1" applyFont="1" applyFill="1" applyBorder="1" applyAlignment="1">
      <alignment horizontal="left" vertical="center"/>
    </xf>
    <xf numFmtId="2" fontId="12" fillId="8" borderId="14" xfId="0" applyNumberFormat="1" applyFont="1" applyFill="1" applyBorder="1" applyAlignment="1">
      <alignment horizontal="left" vertical="center"/>
    </xf>
    <xf numFmtId="2" fontId="12" fillId="8" borderId="15" xfId="0" applyNumberFormat="1" applyFont="1" applyFill="1" applyBorder="1" applyAlignment="1">
      <alignment horizontal="left" vertical="center"/>
    </xf>
    <xf numFmtId="2" fontId="12" fillId="8" borderId="8" xfId="0" applyNumberFormat="1" applyFont="1" applyFill="1" applyBorder="1" applyAlignment="1">
      <alignment horizontal="left" vertical="center"/>
    </xf>
    <xf numFmtId="2" fontId="12" fillId="8" borderId="11" xfId="0" applyNumberFormat="1" applyFont="1" applyFill="1" applyBorder="1" applyAlignment="1">
      <alignment horizontal="left" vertical="center"/>
    </xf>
    <xf numFmtId="2" fontId="12" fillId="8" borderId="13" xfId="0" applyNumberFormat="1" applyFont="1" applyFill="1" applyBorder="1" applyAlignment="1">
      <alignment horizontal="left" vertical="center"/>
    </xf>
    <xf numFmtId="2" fontId="14" fillId="6" borderId="10" xfId="1" applyNumberFormat="1" applyFont="1" applyFill="1" applyBorder="1" applyAlignment="1">
      <alignment horizontal="left" vertical="center"/>
    </xf>
    <xf numFmtId="2" fontId="14" fillId="6" borderId="12" xfId="1" applyNumberFormat="1" applyFont="1" applyFill="1" applyBorder="1" applyAlignment="1">
      <alignment horizontal="left" vertical="center"/>
    </xf>
    <xf numFmtId="2" fontId="14" fillId="6" borderId="15" xfId="1" applyNumberFormat="1" applyFont="1" applyFill="1" applyBorder="1" applyAlignment="1">
      <alignment horizontal="left" vertical="center"/>
    </xf>
    <xf numFmtId="2" fontId="14" fillId="6" borderId="12" xfId="0" applyNumberFormat="1" applyFont="1" applyFill="1" applyBorder="1" applyAlignment="1">
      <alignment horizontal="left" vertical="center"/>
    </xf>
    <xf numFmtId="2" fontId="14" fillId="6" borderId="15" xfId="0" applyNumberFormat="1" applyFont="1" applyFill="1" applyBorder="1" applyAlignment="1">
      <alignment horizontal="left" vertical="center"/>
    </xf>
    <xf numFmtId="2" fontId="14" fillId="7" borderId="10" xfId="0" applyNumberFormat="1" applyFont="1" applyFill="1" applyBorder="1" applyAlignment="1">
      <alignment horizontal="left" vertical="center"/>
    </xf>
    <xf numFmtId="2" fontId="14" fillId="7" borderId="12" xfId="0" applyNumberFormat="1" applyFont="1" applyFill="1" applyBorder="1" applyAlignment="1">
      <alignment horizontal="left" vertical="center"/>
    </xf>
    <xf numFmtId="2" fontId="14" fillId="7" borderId="15" xfId="0" applyNumberFormat="1" applyFont="1" applyFill="1" applyBorder="1" applyAlignment="1">
      <alignment horizontal="left" vertical="center"/>
    </xf>
    <xf numFmtId="2" fontId="14" fillId="7" borderId="10" xfId="1" applyNumberFormat="1" applyFont="1" applyFill="1" applyBorder="1" applyAlignment="1">
      <alignment horizontal="left" vertical="center"/>
    </xf>
    <xf numFmtId="2" fontId="14" fillId="7" borderId="12" xfId="1" applyNumberFormat="1" applyFont="1" applyFill="1" applyBorder="1" applyAlignment="1">
      <alignment horizontal="left" vertical="center"/>
    </xf>
    <xf numFmtId="2" fontId="14" fillId="7" borderId="15" xfId="1" applyNumberFormat="1" applyFont="1" applyFill="1" applyBorder="1" applyAlignment="1">
      <alignment horizontal="left" vertical="center"/>
    </xf>
    <xf numFmtId="2" fontId="14" fillId="8" borderId="10" xfId="1" applyNumberFormat="1" applyFont="1" applyFill="1" applyBorder="1" applyAlignment="1">
      <alignment horizontal="left" vertical="center"/>
    </xf>
    <xf numFmtId="2" fontId="14" fillId="8" borderId="12" xfId="1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Border="1"/>
    <xf numFmtId="0" fontId="13" fillId="0" borderId="12" xfId="0" applyFont="1" applyBorder="1"/>
    <xf numFmtId="2" fontId="14" fillId="8" borderId="9" xfId="1" applyNumberFormat="1" applyFont="1" applyFill="1" applyBorder="1" applyAlignment="1">
      <alignment horizontal="left" vertical="center"/>
    </xf>
    <xf numFmtId="2" fontId="14" fillId="8" borderId="0" xfId="1" applyNumberFormat="1" applyFont="1" applyFill="1" applyBorder="1" applyAlignment="1">
      <alignment horizontal="left" vertical="center"/>
    </xf>
    <xf numFmtId="2" fontId="14" fillId="8" borderId="0" xfId="0" applyNumberFormat="1" applyFont="1" applyFill="1" applyBorder="1" applyAlignment="1">
      <alignment horizontal="left" vertical="center"/>
    </xf>
    <xf numFmtId="2" fontId="14" fillId="8" borderId="14" xfId="0" applyNumberFormat="1" applyFont="1" applyFill="1" applyBorder="1" applyAlignment="1">
      <alignment horizontal="left" vertical="center"/>
    </xf>
    <xf numFmtId="2" fontId="12" fillId="8" borderId="8" xfId="0" applyNumberFormat="1" applyFont="1" applyFill="1" applyBorder="1" applyAlignment="1">
      <alignment horizontal="left" vertical="center"/>
    </xf>
    <xf numFmtId="2" fontId="12" fillId="8" borderId="11" xfId="0" applyNumberFormat="1" applyFont="1" applyFill="1" applyBorder="1" applyAlignment="1">
      <alignment horizontal="left" vertical="center"/>
    </xf>
    <xf numFmtId="2" fontId="12" fillId="8" borderId="13" xfId="0" applyNumberFormat="1" applyFont="1" applyFill="1" applyBorder="1" applyAlignment="1">
      <alignment horizontal="left" vertical="center"/>
    </xf>
    <xf numFmtId="2" fontId="12" fillId="7" borderId="8" xfId="0" applyNumberFormat="1" applyFont="1" applyFill="1" applyBorder="1" applyAlignment="1">
      <alignment horizontal="left" vertical="center"/>
    </xf>
    <xf numFmtId="2" fontId="12" fillId="7" borderId="11" xfId="0" applyNumberFormat="1" applyFont="1" applyFill="1" applyBorder="1" applyAlignment="1">
      <alignment horizontal="left" vertical="center"/>
    </xf>
    <xf numFmtId="2" fontId="12" fillId="7" borderId="13" xfId="0" applyNumberFormat="1" applyFont="1" applyFill="1" applyBorder="1" applyAlignment="1">
      <alignment horizontal="left" vertical="center"/>
    </xf>
    <xf numFmtId="2" fontId="12" fillId="6" borderId="8" xfId="0" applyNumberFormat="1" applyFont="1" applyFill="1" applyBorder="1" applyAlignment="1">
      <alignment horizontal="left" vertical="center" textRotation="90"/>
    </xf>
    <xf numFmtId="2" fontId="12" fillId="6" borderId="11" xfId="0" applyNumberFormat="1" applyFont="1" applyFill="1" applyBorder="1" applyAlignment="1">
      <alignment horizontal="left" vertical="center" textRotation="90"/>
    </xf>
    <xf numFmtId="2" fontId="12" fillId="6" borderId="13" xfId="0" applyNumberFormat="1" applyFont="1" applyFill="1" applyBorder="1" applyAlignment="1">
      <alignment horizontal="left" vertical="center" textRotation="90"/>
    </xf>
  </cellXfs>
  <cellStyles count="3">
    <cellStyle name="Eingabe" xfId="1" builtinId="20"/>
    <cellStyle name="Gut" xfId="2" builtinId="26"/>
    <cellStyle name="Standard" xfId="0" builtinId="0"/>
  </cellStyles>
  <dxfs count="30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inputparameters_m1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variables"/>
      <sheetName val="configuration"/>
      <sheetName val="rail_materials"/>
      <sheetName val="wheel_material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railmaterials6" displayName="railmaterials6" ref="A1:I9" totalsRowShown="0" headerRowDxfId="29" dataDxfId="27" headerRowBorderDxfId="28" tableBorderDxfId="26" headerRowCellStyle="Gut">
  <autoFilter ref="A1:I9"/>
  <tableColumns count="9">
    <tableColumn id="1" name="name" dataDxfId="25"/>
    <tableColumn id="2" name="norm" dataDxfId="24"/>
    <tableColumn id="3" name="material_number" dataDxfId="23"/>
    <tableColumn id="4" name="hardened" dataDxfId="22"/>
    <tableColumn id="5" name="f_y" dataDxfId="21"/>
    <tableColumn id="6" name="HB" dataDxfId="20"/>
    <tableColumn id="7" name="E" dataDxfId="19"/>
    <tableColumn id="8" name="v" dataDxfId="18"/>
    <tableColumn id="9" name="z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wheelmaterials47" displayName="wheelmaterials47" ref="A1:I11" totalsRowShown="0" headerRowDxfId="16" dataDxfId="15" headerRowCellStyle="Gut">
  <autoFilter ref="A1:I11"/>
  <tableColumns count="9">
    <tableColumn id="1" name="name" dataDxfId="14"/>
    <tableColumn id="2" name="norm" dataDxfId="13"/>
    <tableColumn id="3" name="material_number" dataDxfId="12"/>
    <tableColumn id="4" name="hardened" dataDxfId="11"/>
    <tableColumn id="9" name="f_y" dataDxfId="10"/>
    <tableColumn id="5" name="HB" dataDxfId="9"/>
    <tableColumn id="6" name="E" dataDxfId="8"/>
    <tableColumn id="7" name="v" dataDxfId="7"/>
    <tableColumn id="8" name="z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6" totalsRowShown="0" headerRowDxfId="5" headerRowBorderDxfId="4" tableBorderDxfId="3">
  <autoFilter ref="A1:E6"/>
  <tableColumns count="5">
    <tableColumn id="1" name="name"/>
    <tableColumn id="2" name="b"/>
    <tableColumn id="3" name="r_k"/>
    <tableColumn id="4" name="r_3"/>
    <tableColumn id="5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6" totalsRowShown="0" headerRowDxfId="2" headerRowBorderDxfId="1" tableBorderDxfId="0">
  <autoFilter ref="A1:D6"/>
  <tableColumns count="4">
    <tableColumn id="1" name="name"/>
    <tableColumn id="2" name="b"/>
    <tableColumn id="3" name="r_k"/>
    <tableColumn id="4" name="r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22" zoomScaleNormal="100" workbookViewId="0">
      <selection activeCell="I67" sqref="I67:K67"/>
    </sheetView>
  </sheetViews>
  <sheetFormatPr baseColWidth="10" defaultRowHeight="15"/>
  <cols>
    <col min="1" max="1" width="14.7109375" style="78" bestFit="1" customWidth="1"/>
    <col min="2" max="2" width="46" style="79" bestFit="1" customWidth="1"/>
    <col min="3" max="3" width="29.42578125" style="80" customWidth="1"/>
    <col min="4" max="5" width="19.5703125" bestFit="1" customWidth="1"/>
    <col min="6" max="6" width="25.85546875" customWidth="1"/>
    <col min="7" max="7" width="28.85546875" customWidth="1"/>
    <col min="8" max="8" width="17.140625" customWidth="1"/>
    <col min="9" max="11" width="14.42578125" bestFit="1" customWidth="1"/>
  </cols>
  <sheetData>
    <row r="1" spans="1:11" ht="15" customHeight="1">
      <c r="A1" s="91" t="s">
        <v>162</v>
      </c>
      <c r="B1" s="32" t="s">
        <v>85</v>
      </c>
      <c r="C1" s="65" t="s">
        <v>82</v>
      </c>
      <c r="D1" s="32" t="s">
        <v>101</v>
      </c>
      <c r="E1" s="32" t="s">
        <v>102</v>
      </c>
      <c r="F1" s="32" t="s">
        <v>103</v>
      </c>
      <c r="G1" s="32" t="s">
        <v>110</v>
      </c>
      <c r="H1" s="32" t="s">
        <v>103</v>
      </c>
      <c r="I1" s="32" t="s">
        <v>103</v>
      </c>
      <c r="J1" s="32" t="s">
        <v>103</v>
      </c>
      <c r="K1" s="33" t="s">
        <v>103</v>
      </c>
    </row>
    <row r="2" spans="1:11">
      <c r="A2" s="92"/>
      <c r="B2" s="34" t="s">
        <v>86</v>
      </c>
      <c r="C2" s="66" t="s">
        <v>83</v>
      </c>
      <c r="D2" s="34" t="s">
        <v>104</v>
      </c>
      <c r="E2" s="34" t="s">
        <v>105</v>
      </c>
      <c r="F2" s="34" t="s">
        <v>106</v>
      </c>
      <c r="G2" s="34" t="s">
        <v>111</v>
      </c>
      <c r="H2" s="34" t="s">
        <v>106</v>
      </c>
      <c r="I2" s="34" t="s">
        <v>106</v>
      </c>
      <c r="J2" s="34" t="s">
        <v>106</v>
      </c>
      <c r="K2" s="35" t="s">
        <v>106</v>
      </c>
    </row>
    <row r="3" spans="1:11">
      <c r="A3" s="92"/>
      <c r="B3" s="34" t="s">
        <v>87</v>
      </c>
      <c r="C3" s="66" t="s">
        <v>72</v>
      </c>
      <c r="D3" s="36">
        <v>5.0000000000000001E-3</v>
      </c>
      <c r="E3" s="36">
        <v>5.0000000000000001E-3</v>
      </c>
      <c r="F3" s="36">
        <v>6.0000000000000001E-3</v>
      </c>
      <c r="G3" s="36">
        <v>6.0000000000000001E-3</v>
      </c>
      <c r="H3" s="36">
        <v>4.0000000000000001E-3</v>
      </c>
      <c r="I3" s="36">
        <v>4.0000000000000001E-3</v>
      </c>
      <c r="J3" s="36">
        <v>5.0000000000000001E-3</v>
      </c>
      <c r="K3" s="37">
        <v>5.0000000000000001E-3</v>
      </c>
    </row>
    <row r="4" spans="1:11">
      <c r="A4" s="92"/>
      <c r="B4" s="34" t="s">
        <v>88</v>
      </c>
      <c r="C4" s="66" t="s">
        <v>74</v>
      </c>
      <c r="D4" s="36">
        <v>0.95</v>
      </c>
      <c r="E4" s="36">
        <v>0.95</v>
      </c>
      <c r="F4" s="36">
        <v>0.9</v>
      </c>
      <c r="G4" s="36">
        <v>0.9</v>
      </c>
      <c r="H4" s="36">
        <v>1</v>
      </c>
      <c r="I4" s="36">
        <v>1</v>
      </c>
      <c r="J4" s="36">
        <v>1</v>
      </c>
      <c r="K4" s="37">
        <v>1</v>
      </c>
    </row>
    <row r="5" spans="1:11">
      <c r="A5" s="92"/>
      <c r="B5" s="34" t="s">
        <v>109</v>
      </c>
      <c r="C5" s="66" t="s">
        <v>109</v>
      </c>
      <c r="D5" s="36">
        <v>1</v>
      </c>
      <c r="E5" s="36">
        <v>1</v>
      </c>
      <c r="F5" s="36">
        <v>2</v>
      </c>
      <c r="G5" s="36">
        <v>2</v>
      </c>
      <c r="H5" s="36">
        <v>2</v>
      </c>
      <c r="I5" s="36">
        <v>2</v>
      </c>
      <c r="J5" s="36">
        <v>2</v>
      </c>
      <c r="K5" s="37">
        <v>2</v>
      </c>
    </row>
    <row r="6" spans="1:11">
      <c r="A6" s="92"/>
      <c r="B6" s="34" t="s">
        <v>98</v>
      </c>
      <c r="C6" s="66" t="s">
        <v>99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1</v>
      </c>
      <c r="K6" s="37">
        <v>1</v>
      </c>
    </row>
    <row r="7" spans="1:11">
      <c r="A7" s="92"/>
      <c r="B7" s="34" t="s">
        <v>89</v>
      </c>
      <c r="C7" s="66" t="s">
        <v>35</v>
      </c>
      <c r="D7" s="34" t="s">
        <v>71</v>
      </c>
      <c r="E7" s="34" t="s">
        <v>71</v>
      </c>
      <c r="F7" s="34" t="s">
        <v>100</v>
      </c>
      <c r="G7" s="34" t="s">
        <v>100</v>
      </c>
      <c r="H7" s="34" t="s">
        <v>32</v>
      </c>
      <c r="I7" s="34" t="s">
        <v>32</v>
      </c>
      <c r="J7" s="36" t="s">
        <v>28</v>
      </c>
      <c r="K7" s="37" t="s">
        <v>28</v>
      </c>
    </row>
    <row r="8" spans="1:11">
      <c r="A8" s="92"/>
      <c r="B8" s="34" t="s">
        <v>90</v>
      </c>
      <c r="C8" s="66" t="s">
        <v>36</v>
      </c>
      <c r="D8" s="36" t="s">
        <v>16</v>
      </c>
      <c r="E8" s="36" t="s">
        <v>12</v>
      </c>
      <c r="F8" s="36" t="s">
        <v>20</v>
      </c>
      <c r="G8" s="36" t="s">
        <v>20</v>
      </c>
      <c r="H8" s="36" t="s">
        <v>24</v>
      </c>
      <c r="I8" s="36" t="s">
        <v>24</v>
      </c>
      <c r="J8" s="36" t="s">
        <v>12</v>
      </c>
      <c r="K8" s="37" t="s">
        <v>12</v>
      </c>
    </row>
    <row r="9" spans="1:11">
      <c r="A9" s="92"/>
      <c r="B9" s="34" t="s">
        <v>91</v>
      </c>
      <c r="C9" s="66" t="s">
        <v>75</v>
      </c>
      <c r="D9" s="36">
        <v>30000</v>
      </c>
      <c r="E9" s="36">
        <v>1600000</v>
      </c>
      <c r="F9" s="36">
        <v>40000</v>
      </c>
      <c r="G9" s="36">
        <v>4000000</v>
      </c>
      <c r="H9" s="36">
        <v>23000</v>
      </c>
      <c r="I9" s="36">
        <v>23000</v>
      </c>
      <c r="J9" s="36">
        <v>15000</v>
      </c>
      <c r="K9" s="37">
        <v>15000</v>
      </c>
    </row>
    <row r="10" spans="1:11">
      <c r="A10" s="92"/>
      <c r="B10" s="34" t="s">
        <v>92</v>
      </c>
      <c r="C10" s="66" t="s">
        <v>76</v>
      </c>
      <c r="D10" s="36">
        <v>20000</v>
      </c>
      <c r="E10" s="36">
        <v>15000</v>
      </c>
      <c r="F10" s="36">
        <v>18000</v>
      </c>
      <c r="G10" s="36">
        <v>18000</v>
      </c>
      <c r="H10" s="36">
        <v>12000</v>
      </c>
      <c r="I10" s="36">
        <v>1200000</v>
      </c>
      <c r="J10" s="36">
        <v>14000</v>
      </c>
      <c r="K10" s="37">
        <v>1400000</v>
      </c>
    </row>
    <row r="11" spans="1:11">
      <c r="A11" s="92"/>
      <c r="B11" s="34" t="s">
        <v>166</v>
      </c>
      <c r="C11" s="66" t="s">
        <v>164</v>
      </c>
      <c r="D11" s="36">
        <v>10000</v>
      </c>
      <c r="E11" s="36">
        <v>10000</v>
      </c>
      <c r="F11" s="36">
        <v>10000</v>
      </c>
      <c r="G11" s="36">
        <v>10000</v>
      </c>
      <c r="H11" s="36">
        <v>10000</v>
      </c>
      <c r="I11" s="36">
        <v>10000</v>
      </c>
      <c r="J11" s="36">
        <v>10000</v>
      </c>
      <c r="K11" s="37">
        <v>10000</v>
      </c>
    </row>
    <row r="12" spans="1:11" ht="15.75" thickBot="1">
      <c r="A12" s="93"/>
      <c r="B12" s="38" t="s">
        <v>167</v>
      </c>
      <c r="C12" s="67" t="s">
        <v>165</v>
      </c>
      <c r="D12" s="39">
        <v>10000</v>
      </c>
      <c r="E12" s="39">
        <v>10000</v>
      </c>
      <c r="F12" s="39">
        <v>10000</v>
      </c>
      <c r="G12" s="39">
        <v>10000</v>
      </c>
      <c r="H12" s="39">
        <v>10000</v>
      </c>
      <c r="I12" s="39">
        <v>10000</v>
      </c>
      <c r="J12" s="39">
        <v>10000</v>
      </c>
      <c r="K12" s="40">
        <v>10000</v>
      </c>
    </row>
    <row r="13" spans="1:11" ht="15" customHeight="1">
      <c r="A13" s="92" t="s">
        <v>163</v>
      </c>
      <c r="B13" s="34" t="s">
        <v>37</v>
      </c>
      <c r="C13" s="68" t="s">
        <v>38</v>
      </c>
      <c r="D13" s="34">
        <v>24.9397924881983</v>
      </c>
      <c r="E13" s="34">
        <v>29.846033506748501</v>
      </c>
      <c r="F13" s="34">
        <v>21.549071913738601</v>
      </c>
      <c r="G13" s="34">
        <v>30.724628045371599</v>
      </c>
      <c r="H13" s="34">
        <v>24.603567265875999</v>
      </c>
      <c r="I13" s="34">
        <v>24.603567265875999</v>
      </c>
      <c r="J13" s="34">
        <v>24.603567265875999</v>
      </c>
      <c r="K13" s="35">
        <v>24.603567265875999</v>
      </c>
    </row>
    <row r="14" spans="1:11">
      <c r="A14" s="92"/>
      <c r="B14" s="34" t="s">
        <v>39</v>
      </c>
      <c r="C14" s="68" t="s">
        <v>40</v>
      </c>
      <c r="D14" s="34">
        <v>0.397534327540081</v>
      </c>
      <c r="E14" s="34">
        <v>0.38745672969163403</v>
      </c>
      <c r="F14" s="34">
        <v>0.27778552720397198</v>
      </c>
      <c r="G14" s="34">
        <v>0.38853068564494597</v>
      </c>
      <c r="H14" s="34">
        <v>0.39281645770158102</v>
      </c>
      <c r="I14" s="34">
        <v>0.39281645770158102</v>
      </c>
      <c r="J14" s="34">
        <v>0.39281645770158102</v>
      </c>
      <c r="K14" s="35">
        <v>0.39281645770158102</v>
      </c>
    </row>
    <row r="15" spans="1:11">
      <c r="A15" s="92"/>
      <c r="B15" s="34" t="s">
        <v>41</v>
      </c>
      <c r="C15" s="68" t="s">
        <v>42</v>
      </c>
      <c r="D15" s="34">
        <v>310.53423258511901</v>
      </c>
      <c r="E15" s="34">
        <v>311.82631932244198</v>
      </c>
      <c r="F15" s="34">
        <v>262.54231664112598</v>
      </c>
      <c r="G15" s="34">
        <v>334.01554867815503</v>
      </c>
      <c r="H15" s="34">
        <v>217.83710715883799</v>
      </c>
      <c r="I15" s="34">
        <v>217.83710715883799</v>
      </c>
      <c r="J15" s="34">
        <v>217.83710715883799</v>
      </c>
      <c r="K15" s="35">
        <v>217.83710715883799</v>
      </c>
    </row>
    <row r="16" spans="1:11">
      <c r="A16" s="92"/>
      <c r="B16" s="34" t="s">
        <v>43</v>
      </c>
      <c r="C16" s="68" t="s">
        <v>44</v>
      </c>
      <c r="D16" s="34">
        <v>0.43852951083798603</v>
      </c>
      <c r="E16" s="34">
        <v>0.27896020164795099</v>
      </c>
      <c r="F16" s="34">
        <v>0.41639127372561502</v>
      </c>
      <c r="G16" s="34">
        <v>0.36908011038102101</v>
      </c>
      <c r="H16" s="34">
        <v>0.33759378483001701</v>
      </c>
      <c r="I16" s="34">
        <v>0.33759378483001701</v>
      </c>
      <c r="J16" s="34">
        <v>0.33759378483001701</v>
      </c>
      <c r="K16" s="35">
        <v>0.33759378483001701</v>
      </c>
    </row>
    <row r="17" spans="1:11">
      <c r="A17" s="92"/>
      <c r="B17" s="34" t="s">
        <v>45</v>
      </c>
      <c r="C17" s="68" t="s">
        <v>46</v>
      </c>
      <c r="D17" s="34">
        <v>9592.8821295104699</v>
      </c>
      <c r="E17" s="34">
        <v>13728.6250951821</v>
      </c>
      <c r="F17" s="34">
        <v>9530.9428397424908</v>
      </c>
      <c r="G17" s="34">
        <v>11844.471056845599</v>
      </c>
      <c r="H17" s="34">
        <v>7039.1850549506698</v>
      </c>
      <c r="I17" s="34">
        <v>7039.1850549506698</v>
      </c>
      <c r="J17" s="34">
        <v>7039.1850549506698</v>
      </c>
      <c r="K17" s="35">
        <v>7039.1850549506698</v>
      </c>
    </row>
    <row r="18" spans="1:11">
      <c r="A18" s="92"/>
      <c r="B18" s="34" t="s">
        <v>47</v>
      </c>
      <c r="C18" s="68" t="s">
        <v>48</v>
      </c>
      <c r="D18" s="34">
        <v>6.9859353305379797</v>
      </c>
      <c r="E18" s="34">
        <v>4.8667038063889603</v>
      </c>
      <c r="F18" s="34">
        <v>5.9682746322479998</v>
      </c>
      <c r="G18" s="34">
        <v>7.6920989582716999</v>
      </c>
      <c r="H18" s="34">
        <v>7.9973902757422897</v>
      </c>
      <c r="I18" s="34">
        <v>7.9973902757422897</v>
      </c>
      <c r="J18" s="34">
        <v>7.9973902757422897</v>
      </c>
      <c r="K18" s="35">
        <v>7.9973902757422897</v>
      </c>
    </row>
    <row r="19" spans="1:11">
      <c r="A19" s="92"/>
      <c r="B19" s="34" t="s">
        <v>49</v>
      </c>
      <c r="C19" s="68" t="s">
        <v>50</v>
      </c>
      <c r="D19" s="34">
        <v>0.36032232455732299</v>
      </c>
      <c r="E19" s="34">
        <v>0.43263553136410199</v>
      </c>
      <c r="F19" s="34">
        <v>0.311870213321776</v>
      </c>
      <c r="G19" s="34">
        <v>0.34484796209278801</v>
      </c>
      <c r="H19" s="34">
        <v>0.43685550941856799</v>
      </c>
      <c r="I19" s="34">
        <v>0.43685550941856799</v>
      </c>
      <c r="J19" s="34">
        <v>0.43685550941856799</v>
      </c>
      <c r="K19" s="35">
        <v>0.43685550941856799</v>
      </c>
    </row>
    <row r="20" spans="1:11">
      <c r="A20" s="92"/>
      <c r="B20" s="34" t="s">
        <v>51</v>
      </c>
      <c r="C20" s="68" t="s">
        <v>52</v>
      </c>
      <c r="D20" s="34">
        <v>235.360704664796</v>
      </c>
      <c r="E20" s="34">
        <v>208.806759033595</v>
      </c>
      <c r="F20" s="34">
        <v>226.06765407211699</v>
      </c>
      <c r="G20" s="34">
        <v>392.86734368371702</v>
      </c>
      <c r="H20" s="34">
        <v>391.55736926069602</v>
      </c>
      <c r="I20" s="34">
        <v>391.55736926069602</v>
      </c>
      <c r="J20" s="34">
        <v>391.55736926069602</v>
      </c>
      <c r="K20" s="35">
        <v>391.55736926069602</v>
      </c>
    </row>
    <row r="21" spans="1:11">
      <c r="A21" s="92"/>
      <c r="B21" s="34" t="s">
        <v>53</v>
      </c>
      <c r="C21" s="68" t="s">
        <v>54</v>
      </c>
      <c r="D21" s="34">
        <v>3620.8448324163101</v>
      </c>
      <c r="E21" s="34">
        <v>2311.15858694705</v>
      </c>
      <c r="F21" s="34">
        <v>2343.2994179618399</v>
      </c>
      <c r="G21" s="34">
        <v>4284.9699230713404</v>
      </c>
      <c r="H21" s="34">
        <v>3659.2272904198899</v>
      </c>
      <c r="I21" s="34">
        <v>3659.2272904198899</v>
      </c>
      <c r="J21" s="34">
        <v>3659.2272904198899</v>
      </c>
      <c r="K21" s="35">
        <v>3659.2272904198899</v>
      </c>
    </row>
    <row r="22" spans="1:11">
      <c r="A22" s="92"/>
      <c r="B22" s="34" t="s">
        <v>55</v>
      </c>
      <c r="C22" s="68" t="s">
        <v>56</v>
      </c>
      <c r="D22" s="34">
        <v>1.13373577673032</v>
      </c>
      <c r="E22" s="34">
        <v>2.4258179969420199</v>
      </c>
      <c r="F22" s="34">
        <v>2.3873285971102698</v>
      </c>
      <c r="G22" s="34">
        <v>1.4564750409017799</v>
      </c>
      <c r="H22" s="34">
        <v>0.99721191005946297</v>
      </c>
      <c r="I22" s="34">
        <v>0.99721191005946297</v>
      </c>
      <c r="J22" s="34">
        <v>0.99721191005946297</v>
      </c>
      <c r="K22" s="35">
        <v>0.99721191005946297</v>
      </c>
    </row>
    <row r="23" spans="1:11">
      <c r="A23" s="92"/>
      <c r="B23" s="34" t="s">
        <v>57</v>
      </c>
      <c r="C23" s="68" t="s">
        <v>58</v>
      </c>
      <c r="D23" s="34">
        <v>0.67575877439752896</v>
      </c>
      <c r="E23" s="34">
        <v>0.51712000434017502</v>
      </c>
      <c r="F23" s="34">
        <v>0.801477721483979</v>
      </c>
      <c r="G23" s="34">
        <v>9.8010774605840997E-2</v>
      </c>
      <c r="H23" s="34">
        <v>0.74159415955053198</v>
      </c>
      <c r="I23" s="34">
        <v>0.74159415955053198</v>
      </c>
      <c r="J23" s="34">
        <v>0.74159415955053198</v>
      </c>
      <c r="K23" s="35">
        <v>0.74159415955053198</v>
      </c>
    </row>
    <row r="24" spans="1:11">
      <c r="A24" s="92"/>
      <c r="B24" s="34" t="s">
        <v>59</v>
      </c>
      <c r="C24" s="68" t="s">
        <v>60</v>
      </c>
      <c r="D24" s="34">
        <v>3.8387980542432998</v>
      </c>
      <c r="E24" s="34">
        <v>1.8776339003870799</v>
      </c>
      <c r="F24" s="34">
        <v>3.3657208787845398</v>
      </c>
      <c r="G24" s="34">
        <v>2.4178541756165899</v>
      </c>
      <c r="H24" s="34">
        <v>1.56466211459187</v>
      </c>
      <c r="I24" s="34">
        <v>1.56466211459187</v>
      </c>
      <c r="J24" s="34">
        <v>1.56466211459187</v>
      </c>
      <c r="K24" s="35">
        <v>1.56466211459187</v>
      </c>
    </row>
    <row r="25" spans="1:11">
      <c r="A25" s="92"/>
      <c r="B25" s="34" t="s">
        <v>61</v>
      </c>
      <c r="C25" s="68" t="s">
        <v>62</v>
      </c>
      <c r="D25" s="34">
        <v>0.82317441160238602</v>
      </c>
      <c r="E25" s="34">
        <v>0.63680145228157503</v>
      </c>
      <c r="F25" s="34">
        <v>0.85382760203728802</v>
      </c>
      <c r="G25" s="34">
        <v>0.594424181188418</v>
      </c>
      <c r="H25" s="34">
        <v>0.58201942471427504</v>
      </c>
      <c r="I25" s="34">
        <v>0.58201942471427504</v>
      </c>
      <c r="J25" s="34">
        <v>0.58201942471427504</v>
      </c>
      <c r="K25" s="35">
        <v>0.58201942471427504</v>
      </c>
    </row>
    <row r="26" spans="1:11">
      <c r="A26" s="92"/>
      <c r="B26" s="34" t="s">
        <v>63</v>
      </c>
      <c r="C26" s="68" t="s">
        <v>64</v>
      </c>
      <c r="D26" s="34">
        <v>2351.0358557609202</v>
      </c>
      <c r="E26" s="34">
        <v>4305.6905785423696</v>
      </c>
      <c r="F26" s="34">
        <v>5592.7916508867802</v>
      </c>
      <c r="G26" s="34">
        <v>1093.0004954073299</v>
      </c>
      <c r="H26" s="34">
        <v>5316.4232733114604</v>
      </c>
      <c r="I26" s="34">
        <v>5316.4232733114604</v>
      </c>
      <c r="J26" s="34">
        <v>5316.4232733114604</v>
      </c>
      <c r="K26" s="35">
        <v>5316.4232733114604</v>
      </c>
    </row>
    <row r="27" spans="1:11">
      <c r="A27" s="92"/>
      <c r="B27" s="34" t="s">
        <v>65</v>
      </c>
      <c r="C27" s="68" t="s">
        <v>66</v>
      </c>
      <c r="D27" s="34">
        <v>479.56427978543297</v>
      </c>
      <c r="E27" s="34">
        <v>342.07526272382</v>
      </c>
      <c r="F27" s="34">
        <v>629.09549703360005</v>
      </c>
      <c r="G27" s="34">
        <v>1336.8970567521501</v>
      </c>
      <c r="H27" s="34">
        <v>1431.3338377950799</v>
      </c>
      <c r="I27" s="34">
        <v>1431.3338377950799</v>
      </c>
      <c r="J27" s="34">
        <v>1431.3338377950799</v>
      </c>
      <c r="K27" s="35">
        <v>1431.3338377950799</v>
      </c>
    </row>
    <row r="28" spans="1:11">
      <c r="A28" s="92"/>
      <c r="B28" s="34" t="s">
        <v>67</v>
      </c>
      <c r="C28" s="68" t="s">
        <v>68</v>
      </c>
      <c r="D28" s="34">
        <v>1.5209241133552001</v>
      </c>
      <c r="E28" s="34">
        <v>1.4611356146706</v>
      </c>
      <c r="F28" s="34">
        <v>1.17459338972312</v>
      </c>
      <c r="G28" s="34">
        <v>1.17980028181748</v>
      </c>
      <c r="H28" s="34">
        <v>0.97421919684422997</v>
      </c>
      <c r="I28" s="34">
        <v>0.97421919684422997</v>
      </c>
      <c r="J28" s="34">
        <v>0.97421919684422997</v>
      </c>
      <c r="K28" s="35">
        <v>0.97421919684422997</v>
      </c>
    </row>
    <row r="29" spans="1:11">
      <c r="A29" s="92"/>
      <c r="B29" s="34" t="s">
        <v>69</v>
      </c>
      <c r="C29" s="68" t="s">
        <v>70</v>
      </c>
      <c r="D29" s="34">
        <v>148.023377589456</v>
      </c>
      <c r="E29" s="34">
        <v>196.39317107510001</v>
      </c>
      <c r="F29" s="34">
        <v>170.37252984731199</v>
      </c>
      <c r="G29" s="34">
        <v>285.26395874702098</v>
      </c>
      <c r="H29" s="34">
        <v>203.71546054260199</v>
      </c>
      <c r="I29" s="34">
        <v>203.71546054260199</v>
      </c>
      <c r="J29" s="34">
        <v>203.71546054260199</v>
      </c>
      <c r="K29" s="35">
        <v>203.71546054260199</v>
      </c>
    </row>
    <row r="30" spans="1:11">
      <c r="A30" s="92"/>
      <c r="B30" s="34" t="s">
        <v>93</v>
      </c>
      <c r="C30" s="66" t="s">
        <v>96</v>
      </c>
      <c r="D30" s="36">
        <v>100000000</v>
      </c>
      <c r="E30" s="36">
        <v>75000367</v>
      </c>
      <c r="F30" s="36">
        <v>60000000</v>
      </c>
      <c r="G30" s="36">
        <v>6.850054E+16</v>
      </c>
      <c r="H30" s="36">
        <v>1000000</v>
      </c>
      <c r="I30" s="36">
        <v>150000000</v>
      </c>
      <c r="J30" s="36">
        <v>1000000</v>
      </c>
      <c r="K30" s="37">
        <v>7000000</v>
      </c>
    </row>
    <row r="31" spans="1:11">
      <c r="A31" s="92"/>
      <c r="B31" s="34" t="s">
        <v>94</v>
      </c>
      <c r="C31" s="66" t="s">
        <v>97</v>
      </c>
      <c r="D31" s="36">
        <v>3000000</v>
      </c>
      <c r="E31" s="36">
        <v>20000</v>
      </c>
      <c r="F31" s="36">
        <v>100000</v>
      </c>
      <c r="G31" s="36">
        <v>10000000000000</v>
      </c>
      <c r="H31" s="36">
        <v>100000</v>
      </c>
      <c r="I31" s="36">
        <v>100000</v>
      </c>
      <c r="J31" s="36">
        <v>100000</v>
      </c>
      <c r="K31" s="37">
        <v>100000</v>
      </c>
    </row>
    <row r="32" spans="1:11" ht="15.75" thickBot="1">
      <c r="A32" s="93"/>
      <c r="B32" s="38" t="s">
        <v>95</v>
      </c>
      <c r="C32" s="69" t="s">
        <v>84</v>
      </c>
      <c r="D32" s="38">
        <v>1</v>
      </c>
      <c r="E32" s="38">
        <v>2</v>
      </c>
      <c r="F32" s="38">
        <v>4</v>
      </c>
      <c r="G32" s="38">
        <v>1</v>
      </c>
      <c r="H32" s="38">
        <v>2</v>
      </c>
      <c r="I32" s="38">
        <v>2</v>
      </c>
      <c r="J32" s="38">
        <v>2</v>
      </c>
      <c r="K32" s="41">
        <v>2</v>
      </c>
    </row>
    <row r="33" spans="1:11">
      <c r="A33" s="88" t="s">
        <v>117</v>
      </c>
      <c r="B33" s="42" t="s">
        <v>78</v>
      </c>
      <c r="C33" s="70" t="s">
        <v>78</v>
      </c>
      <c r="D33" s="42">
        <v>10</v>
      </c>
      <c r="E33" s="42">
        <v>10</v>
      </c>
      <c r="F33" s="42">
        <v>12</v>
      </c>
      <c r="G33" s="42">
        <v>12</v>
      </c>
      <c r="H33" s="42">
        <v>12</v>
      </c>
      <c r="I33" s="42">
        <v>12</v>
      </c>
      <c r="J33" s="42">
        <v>12</v>
      </c>
      <c r="K33" s="43">
        <v>12</v>
      </c>
    </row>
    <row r="34" spans="1:11">
      <c r="A34" s="89"/>
      <c r="B34" s="44" t="s">
        <v>108</v>
      </c>
      <c r="C34" s="71" t="s">
        <v>108</v>
      </c>
      <c r="D34" s="44">
        <v>1</v>
      </c>
      <c r="E34" s="44">
        <v>1</v>
      </c>
      <c r="F34" s="44">
        <v>1</v>
      </c>
      <c r="G34" s="44">
        <v>1</v>
      </c>
      <c r="H34" s="44">
        <v>0.93571428571428561</v>
      </c>
      <c r="I34" s="44">
        <v>0.93571428571428561</v>
      </c>
      <c r="J34" s="44">
        <v>0.85</v>
      </c>
      <c r="K34" s="45">
        <v>0.85</v>
      </c>
    </row>
    <row r="35" spans="1:11">
      <c r="A35" s="89"/>
      <c r="B35" s="44" t="s">
        <v>109</v>
      </c>
      <c r="C35" s="71" t="s">
        <v>109</v>
      </c>
      <c r="D35" s="46">
        <v>1</v>
      </c>
      <c r="E35" s="46">
        <v>1</v>
      </c>
      <c r="F35" s="46">
        <v>2</v>
      </c>
      <c r="G35" s="46">
        <v>2</v>
      </c>
      <c r="H35" s="46">
        <v>2</v>
      </c>
      <c r="I35" s="46">
        <v>2</v>
      </c>
      <c r="J35" s="46">
        <v>2</v>
      </c>
      <c r="K35" s="47">
        <v>2</v>
      </c>
    </row>
    <row r="36" spans="1:11">
      <c r="A36" s="89"/>
      <c r="B36" s="44" t="s">
        <v>79</v>
      </c>
      <c r="C36" s="71" t="s">
        <v>79</v>
      </c>
      <c r="D36" s="44">
        <v>2000</v>
      </c>
      <c r="E36" s="44">
        <v>3000</v>
      </c>
      <c r="F36" s="44">
        <v>100000000</v>
      </c>
      <c r="G36" s="44">
        <v>100000000</v>
      </c>
      <c r="H36" s="44">
        <v>100000000</v>
      </c>
      <c r="I36" s="44">
        <v>100000000</v>
      </c>
      <c r="J36" s="44">
        <v>100000000</v>
      </c>
      <c r="K36" s="45">
        <v>100000000</v>
      </c>
    </row>
    <row r="37" spans="1:11">
      <c r="A37" s="89"/>
      <c r="B37" s="44" t="s">
        <v>107</v>
      </c>
      <c r="C37" s="71" t="s">
        <v>107</v>
      </c>
      <c r="D37" s="44" t="s">
        <v>112</v>
      </c>
      <c r="E37" s="44" t="s">
        <v>113</v>
      </c>
      <c r="F37" s="44" t="s">
        <v>113</v>
      </c>
      <c r="G37" s="44" t="s">
        <v>113</v>
      </c>
      <c r="H37" s="44" t="s">
        <v>113</v>
      </c>
      <c r="I37" s="44" t="s">
        <v>113</v>
      </c>
      <c r="J37" s="44" t="s">
        <v>113</v>
      </c>
      <c r="K37" s="45" t="s">
        <v>113</v>
      </c>
    </row>
    <row r="38" spans="1:11">
      <c r="A38" s="89"/>
      <c r="B38" s="44" t="s">
        <v>116</v>
      </c>
      <c r="C38" s="71" t="s">
        <v>116</v>
      </c>
      <c r="D38" s="44">
        <v>210000</v>
      </c>
      <c r="E38" s="44">
        <v>210000</v>
      </c>
      <c r="F38" s="44">
        <v>210000</v>
      </c>
      <c r="G38" s="44">
        <v>210000</v>
      </c>
      <c r="H38" s="44">
        <v>193846.15384615384</v>
      </c>
      <c r="I38" s="44">
        <v>193846.15384615384</v>
      </c>
      <c r="J38" s="44">
        <v>210000</v>
      </c>
      <c r="K38" s="45">
        <v>210000</v>
      </c>
    </row>
    <row r="39" spans="1:11" ht="15.75" thickBot="1">
      <c r="A39" s="90"/>
      <c r="B39" s="48" t="s">
        <v>74</v>
      </c>
      <c r="C39" s="72" t="s">
        <v>74</v>
      </c>
      <c r="D39" s="49">
        <v>0.95</v>
      </c>
      <c r="E39" s="49">
        <v>0.95</v>
      </c>
      <c r="F39" s="49">
        <v>0.9</v>
      </c>
      <c r="G39" s="49">
        <v>0.9</v>
      </c>
      <c r="H39" s="49">
        <v>1</v>
      </c>
      <c r="I39" s="49">
        <v>1</v>
      </c>
      <c r="J39" s="49">
        <v>1</v>
      </c>
      <c r="K39" s="50">
        <v>1</v>
      </c>
    </row>
    <row r="40" spans="1:11">
      <c r="A40" s="88" t="s">
        <v>124</v>
      </c>
      <c r="B40" s="51" t="s">
        <v>118</v>
      </c>
      <c r="C40" s="73" t="s">
        <v>118</v>
      </c>
      <c r="D40" s="42">
        <v>0.28844568430102241</v>
      </c>
      <c r="E40" s="42">
        <v>3.7725248222562513E-2</v>
      </c>
      <c r="F40" s="42">
        <v>8.8623039643821122E-2</v>
      </c>
      <c r="G40" s="42">
        <v>0.1699248178375177</v>
      </c>
      <c r="H40" s="42">
        <v>0.25194280534317759</v>
      </c>
      <c r="I40" s="42">
        <v>0.25194280534317759</v>
      </c>
      <c r="J40" s="42">
        <v>0.25194280534317759</v>
      </c>
      <c r="K40" s="43">
        <v>0.25194280534317759</v>
      </c>
    </row>
    <row r="41" spans="1:11">
      <c r="A41" s="89"/>
      <c r="B41" s="52" t="s">
        <v>119</v>
      </c>
      <c r="C41" s="74" t="s">
        <v>119</v>
      </c>
      <c r="D41" s="44">
        <v>0.3524312690488518</v>
      </c>
      <c r="E41" s="44">
        <v>0.105393651950856</v>
      </c>
      <c r="F41" s="44">
        <v>0.16404956137862131</v>
      </c>
      <c r="G41" s="44">
        <v>0.2471120972881847</v>
      </c>
      <c r="H41" s="44">
        <v>0.32943610271353058</v>
      </c>
      <c r="I41" s="44">
        <v>0.32943610271353058</v>
      </c>
      <c r="J41" s="44">
        <v>0.32943610271353058</v>
      </c>
      <c r="K41" s="45">
        <v>0.32943610271353058</v>
      </c>
    </row>
    <row r="42" spans="1:11">
      <c r="A42" s="89"/>
      <c r="B42" s="52" t="s">
        <v>120</v>
      </c>
      <c r="C42" s="74" t="s">
        <v>120</v>
      </c>
      <c r="D42" s="44">
        <v>0.29141001732272009</v>
      </c>
      <c r="E42" s="44">
        <v>2.3467056952062752E-2</v>
      </c>
      <c r="F42" s="44">
        <v>0.11880610219922259</v>
      </c>
      <c r="G42" s="44">
        <v>0.1637841187500868</v>
      </c>
      <c r="H42" s="44">
        <v>0.26550365984188579</v>
      </c>
      <c r="I42" s="44">
        <v>0.26550365984188579</v>
      </c>
      <c r="J42" s="44">
        <v>0.26550365984188579</v>
      </c>
      <c r="K42" s="45">
        <v>0.26550365984188579</v>
      </c>
    </row>
    <row r="43" spans="1:11">
      <c r="A43" s="89"/>
      <c r="B43" s="52" t="s">
        <v>121</v>
      </c>
      <c r="C43" s="74" t="s">
        <v>121</v>
      </c>
      <c r="D43" s="44">
        <v>0.30699574700308507</v>
      </c>
      <c r="E43" s="44">
        <v>3.9494798580949668E-2</v>
      </c>
      <c r="F43" s="44">
        <v>0.13692092754166901</v>
      </c>
      <c r="G43" s="44">
        <v>0.1851239411251627</v>
      </c>
      <c r="H43" s="44">
        <v>0.28584370944240489</v>
      </c>
      <c r="I43" s="44">
        <v>0.28584370944240489</v>
      </c>
      <c r="J43" s="44">
        <v>0.28584370944240489</v>
      </c>
      <c r="K43" s="45">
        <v>0.28584370944240489</v>
      </c>
    </row>
    <row r="44" spans="1:11">
      <c r="A44" s="89"/>
      <c r="B44" s="52" t="s">
        <v>122</v>
      </c>
      <c r="C44" s="74" t="s">
        <v>122</v>
      </c>
      <c r="D44" s="44">
        <v>0.32609131172459271</v>
      </c>
      <c r="E44" s="44">
        <v>6.2120161017276132E-2</v>
      </c>
      <c r="F44" s="44">
        <v>9.3792415037389887E-2</v>
      </c>
      <c r="G44" s="44">
        <v>0.27910120198358263</v>
      </c>
      <c r="H44" s="44">
        <v>0.32829933353293761</v>
      </c>
      <c r="I44" s="44">
        <v>0.32829933353293761</v>
      </c>
      <c r="J44" s="44">
        <v>0.32829933353293761</v>
      </c>
      <c r="K44" s="45">
        <v>0.32829933353293761</v>
      </c>
    </row>
    <row r="45" spans="1:11">
      <c r="A45" s="89"/>
      <c r="B45" s="52" t="s">
        <v>123</v>
      </c>
      <c r="C45" s="74" t="s">
        <v>123</v>
      </c>
      <c r="D45" s="44">
        <v>0.34676199524840873</v>
      </c>
      <c r="E45" s="44">
        <v>8.3699948253588174E-2</v>
      </c>
      <c r="F45" s="44">
        <v>0.1191684353334459</v>
      </c>
      <c r="G45" s="44">
        <v>0.30758163178369302</v>
      </c>
      <c r="H45" s="44">
        <v>0.35401798023787567</v>
      </c>
      <c r="I45" s="44">
        <v>0.35401798023787567</v>
      </c>
      <c r="J45" s="44">
        <v>0.35401798023787567</v>
      </c>
      <c r="K45" s="45">
        <v>0.35401798023787567</v>
      </c>
    </row>
    <row r="46" spans="1:11">
      <c r="A46" s="89"/>
      <c r="B46" s="52" t="s">
        <v>75</v>
      </c>
      <c r="C46" s="74" t="s">
        <v>75</v>
      </c>
      <c r="D46" s="46">
        <v>30000</v>
      </c>
      <c r="E46" s="46">
        <v>1600000</v>
      </c>
      <c r="F46" s="46">
        <v>40000</v>
      </c>
      <c r="G46" s="46">
        <v>4000000</v>
      </c>
      <c r="H46" s="46">
        <v>23000</v>
      </c>
      <c r="I46" s="46">
        <v>23000</v>
      </c>
      <c r="J46" s="46">
        <v>15000</v>
      </c>
      <c r="K46" s="47">
        <v>15000</v>
      </c>
    </row>
    <row r="47" spans="1:11" ht="15.75" thickBot="1">
      <c r="A47" s="90"/>
      <c r="B47" s="53" t="s">
        <v>76</v>
      </c>
      <c r="C47" s="75" t="s">
        <v>76</v>
      </c>
      <c r="D47" s="49">
        <v>20000</v>
      </c>
      <c r="E47" s="49">
        <v>15000</v>
      </c>
      <c r="F47" s="49">
        <v>18000</v>
      </c>
      <c r="G47" s="49">
        <v>18000</v>
      </c>
      <c r="H47" s="49">
        <v>12000</v>
      </c>
      <c r="I47" s="49">
        <v>1200000</v>
      </c>
      <c r="J47" s="49">
        <v>14000</v>
      </c>
      <c r="K47" s="50">
        <v>1400000</v>
      </c>
    </row>
    <row r="48" spans="1:11">
      <c r="A48" s="88" t="s">
        <v>132</v>
      </c>
      <c r="B48" s="51" t="s">
        <v>133</v>
      </c>
      <c r="C48" s="73" t="s">
        <v>133</v>
      </c>
      <c r="D48" s="42">
        <v>36936.685005163112</v>
      </c>
      <c r="E48" s="42">
        <v>37821.364677197205</v>
      </c>
      <c r="F48" s="42">
        <v>43623.257989846839</v>
      </c>
      <c r="G48" s="42">
        <v>43623.257989846839</v>
      </c>
      <c r="H48" s="42">
        <v>33345.618407438931</v>
      </c>
      <c r="I48" s="42">
        <v>33345.618407438931</v>
      </c>
      <c r="J48" s="42">
        <v>697972.12783754943</v>
      </c>
      <c r="K48" s="43">
        <v>697972.12783754943</v>
      </c>
    </row>
    <row r="49" spans="1:11">
      <c r="A49" s="89"/>
      <c r="B49" s="52" t="s">
        <v>134</v>
      </c>
      <c r="C49" s="74" t="s">
        <v>134</v>
      </c>
      <c r="D49" s="44">
        <v>27912.068979441065</v>
      </c>
      <c r="E49" s="44">
        <v>8614.83610476576</v>
      </c>
      <c r="F49" s="44">
        <v>23884.460803740978</v>
      </c>
      <c r="G49" s="44">
        <v>23884.460803740978</v>
      </c>
      <c r="H49" s="44">
        <v>48452.59500075617</v>
      </c>
      <c r="I49" s="44">
        <v>48452.59500075617</v>
      </c>
      <c r="J49" s="44">
        <v>10337.803325718913</v>
      </c>
      <c r="K49" s="45">
        <v>10337.803325718913</v>
      </c>
    </row>
    <row r="50" spans="1:11">
      <c r="A50" s="89"/>
      <c r="B50" s="52" t="s">
        <v>135</v>
      </c>
      <c r="C50" s="74" t="s">
        <v>135</v>
      </c>
      <c r="D50" s="44">
        <v>1</v>
      </c>
      <c r="E50" s="44">
        <v>1</v>
      </c>
      <c r="F50" s="44">
        <v>0.94103602888102855</v>
      </c>
      <c r="G50" s="44">
        <v>0.94103602888102855</v>
      </c>
      <c r="H50" s="44">
        <v>0.93571428571428561</v>
      </c>
      <c r="I50" s="44">
        <v>0.93571428571428561</v>
      </c>
      <c r="J50" s="44">
        <v>0.85</v>
      </c>
      <c r="K50" s="45">
        <v>0.85</v>
      </c>
    </row>
    <row r="51" spans="1:11">
      <c r="A51" s="89"/>
      <c r="B51" s="44" t="s">
        <v>136</v>
      </c>
      <c r="C51" s="71" t="s">
        <v>136</v>
      </c>
      <c r="D51" s="44">
        <v>1</v>
      </c>
      <c r="E51" s="44">
        <v>1</v>
      </c>
      <c r="F51" s="44">
        <v>0.94103602888102855</v>
      </c>
      <c r="G51" s="44">
        <v>0.94103602888102855</v>
      </c>
      <c r="H51" s="44">
        <v>1</v>
      </c>
      <c r="I51" s="44">
        <v>1</v>
      </c>
      <c r="J51" s="44">
        <v>1</v>
      </c>
      <c r="K51" s="45">
        <v>1</v>
      </c>
    </row>
    <row r="52" spans="1:11">
      <c r="A52" s="89"/>
      <c r="B52" s="44" t="s">
        <v>137</v>
      </c>
      <c r="C52" s="71" t="s">
        <v>137</v>
      </c>
      <c r="D52" s="44">
        <v>1.875</v>
      </c>
      <c r="E52" s="44">
        <v>1.2500000000000001E-2</v>
      </c>
      <c r="F52" s="44">
        <v>6.25E-2</v>
      </c>
      <c r="G52" s="44">
        <v>6250000</v>
      </c>
      <c r="H52" s="44">
        <v>6.25E-2</v>
      </c>
      <c r="I52" s="44">
        <v>6.25E-2</v>
      </c>
      <c r="J52" s="44">
        <v>6.25E-2</v>
      </c>
      <c r="K52" s="45">
        <v>6.25E-2</v>
      </c>
    </row>
    <row r="53" spans="1:11" ht="15.75" thickBot="1">
      <c r="A53" s="90"/>
      <c r="B53" s="48" t="s">
        <v>138</v>
      </c>
      <c r="C53" s="72" t="s">
        <v>138</v>
      </c>
      <c r="D53" s="48">
        <v>2.0558802442980002</v>
      </c>
      <c r="E53" s="48">
        <v>2.5572152616191466</v>
      </c>
      <c r="F53" s="48">
        <v>1.0648283115457</v>
      </c>
      <c r="G53" s="48">
        <v>2713991002.3206472</v>
      </c>
      <c r="H53" s="48">
        <v>3.5367267455312851E-2</v>
      </c>
      <c r="I53" s="48">
        <v>5.3050901182969268</v>
      </c>
      <c r="J53" s="48">
        <v>3.5367267455312851E-2</v>
      </c>
      <c r="K53" s="54">
        <v>0.24757087218718993</v>
      </c>
    </row>
    <row r="54" spans="1:11">
      <c r="A54" s="85" t="s">
        <v>125</v>
      </c>
      <c r="B54" s="73" t="s">
        <v>126</v>
      </c>
      <c r="C54" s="73" t="s">
        <v>126</v>
      </c>
      <c r="D54" s="42">
        <v>113.41744596149626</v>
      </c>
      <c r="E54" s="42">
        <v>833.31725218046654</v>
      </c>
      <c r="F54" s="42">
        <v>243.28327454063728</v>
      </c>
      <c r="G54" s="42">
        <v>296.41400768054854</v>
      </c>
      <c r="H54" s="42">
        <v>819.21525606875491</v>
      </c>
      <c r="I54" s="42">
        <v>1.7649457662778753E-4</v>
      </c>
      <c r="J54" s="42">
        <v>490.05188723678293</v>
      </c>
      <c r="K54" s="43">
        <v>1.0557847857785165E-4</v>
      </c>
    </row>
    <row r="55" spans="1:11">
      <c r="A55" s="86"/>
      <c r="B55" s="74" t="s">
        <v>127</v>
      </c>
      <c r="C55" s="74" t="s">
        <v>127</v>
      </c>
      <c r="D55" s="44">
        <v>138.57671162372117</v>
      </c>
      <c r="E55" s="44">
        <v>2328.0522350128654</v>
      </c>
      <c r="F55" s="44">
        <v>450.34016706657667</v>
      </c>
      <c r="G55" s="44">
        <v>431.0582058329806</v>
      </c>
      <c r="H55" s="44">
        <v>1071.191855925985</v>
      </c>
      <c r="I55" s="44">
        <v>2.3078128940865741E-4</v>
      </c>
      <c r="J55" s="44">
        <v>640.78346527416727</v>
      </c>
      <c r="K55" s="45">
        <v>1.3805261263855048E-4</v>
      </c>
    </row>
    <row r="56" spans="1:11">
      <c r="A56" s="86"/>
      <c r="B56" s="74" t="s">
        <v>128</v>
      </c>
      <c r="C56" s="74" t="s">
        <v>128</v>
      </c>
      <c r="D56" s="44">
        <v>27.508590218238286</v>
      </c>
      <c r="E56" s="44">
        <v>4.9746517960249812E-5</v>
      </c>
      <c r="F56" s="44">
        <v>22.774354232295515</v>
      </c>
      <c r="G56" s="44">
        <v>1.7215462233767611E-6</v>
      </c>
      <c r="H56" s="44">
        <v>65.180320153746422</v>
      </c>
      <c r="I56" s="44">
        <v>65.180320153746422</v>
      </c>
      <c r="J56" s="44">
        <v>270.9599348299364</v>
      </c>
      <c r="K56" s="45">
        <v>270.9599348299364</v>
      </c>
    </row>
    <row r="57" spans="1:11">
      <c r="A57" s="86"/>
      <c r="B57" s="74" t="s">
        <v>129</v>
      </c>
      <c r="C57" s="74" t="s">
        <v>129</v>
      </c>
      <c r="D57" s="44">
        <v>28.979855533577762</v>
      </c>
      <c r="E57" s="44">
        <v>8.3722842236122922E-5</v>
      </c>
      <c r="F57" s="44">
        <v>26.246847997920781</v>
      </c>
      <c r="G57" s="44">
        <v>1.9458505753353258E-6</v>
      </c>
      <c r="H57" s="44">
        <v>70.17373887232246</v>
      </c>
      <c r="I57" s="44">
        <v>70.17373887232246</v>
      </c>
      <c r="J57" s="44">
        <v>291.71798583938943</v>
      </c>
      <c r="K57" s="45">
        <v>291.71798583938943</v>
      </c>
    </row>
    <row r="58" spans="1:11">
      <c r="A58" s="86"/>
      <c r="B58" s="74" t="s">
        <v>130</v>
      </c>
      <c r="C58" s="74" t="s">
        <v>130</v>
      </c>
      <c r="D58" s="44">
        <v>33.188236940419529</v>
      </c>
      <c r="E58" s="44">
        <v>2.3840485455620605E-4</v>
      </c>
      <c r="F58" s="44">
        <v>12.143948916517607</v>
      </c>
      <c r="G58" s="44">
        <v>7.3245114633579287E-6</v>
      </c>
      <c r="H58" s="44">
        <v>122.05177651855068</v>
      </c>
      <c r="I58" s="44">
        <v>122.05177651855068</v>
      </c>
      <c r="J58" s="44">
        <v>507.3792416689073</v>
      </c>
      <c r="K58" s="45">
        <v>507.3792416689073</v>
      </c>
    </row>
    <row r="59" spans="1:11" ht="15.75" thickBot="1">
      <c r="A59" s="86"/>
      <c r="B59" s="74" t="s">
        <v>131</v>
      </c>
      <c r="C59" s="74" t="s">
        <v>131</v>
      </c>
      <c r="D59" s="44">
        <v>35.292014372822351</v>
      </c>
      <c r="E59" s="44">
        <v>3.2122379696036455E-4</v>
      </c>
      <c r="F59" s="44">
        <v>15.429556756522256</v>
      </c>
      <c r="G59" s="44">
        <v>8.0719293643547873E-6</v>
      </c>
      <c r="H59" s="44">
        <v>131.61319257812892</v>
      </c>
      <c r="I59" s="44">
        <v>131.61319257812892</v>
      </c>
      <c r="J59" s="44">
        <v>547.12683214213871</v>
      </c>
      <c r="K59" s="45">
        <v>547.12683214213871</v>
      </c>
    </row>
    <row r="60" spans="1:11">
      <c r="A60" s="86"/>
      <c r="B60" s="76" t="s">
        <v>168</v>
      </c>
      <c r="C60" s="81" t="s">
        <v>168</v>
      </c>
      <c r="D60" s="62">
        <f>((D40*(D$79^(10/3)))/((D$10*1000)^(10/3)))*1000000</f>
        <v>1.4267539407961325E-2</v>
      </c>
      <c r="E60" s="55">
        <f t="shared" ref="E60:K61" si="0">((E40*(E$79^(10/3)))/((E$10*1000)^(10/3)))*1000000</f>
        <v>9.4798426183987691E-2</v>
      </c>
      <c r="F60" s="55">
        <f t="shared" si="0"/>
        <v>2.3755875949969401E-2</v>
      </c>
      <c r="G60" s="55">
        <f t="shared" si="0"/>
        <v>3.2017512986022151E-2</v>
      </c>
      <c r="H60" s="55">
        <f t="shared" si="0"/>
        <v>0.1098511941900266</v>
      </c>
      <c r="I60" s="55">
        <f t="shared" si="0"/>
        <v>2.3666722350442442E-8</v>
      </c>
      <c r="J60" s="55">
        <f t="shared" si="0"/>
        <v>6.5712625136364888E-2</v>
      </c>
      <c r="K60" s="56">
        <f t="shared" si="0"/>
        <v>1.4157355916684594E-8</v>
      </c>
    </row>
    <row r="61" spans="1:11">
      <c r="A61" s="86"/>
      <c r="B61" s="77" t="s">
        <v>169</v>
      </c>
      <c r="C61" s="82" t="s">
        <v>169</v>
      </c>
      <c r="D61" s="63">
        <f>((D41*(D$79^(10/3)))/((D$10*1000)^(10/3)))*1000000</f>
        <v>1.7432491777220501E-2</v>
      </c>
      <c r="E61" s="58">
        <f t="shared" si="0"/>
        <v>0.26483993626180191</v>
      </c>
      <c r="F61" s="58">
        <f t="shared" si="0"/>
        <v>4.3974355262696427E-2</v>
      </c>
      <c r="G61" s="58">
        <f t="shared" si="0"/>
        <v>4.6561266827386011E-2</v>
      </c>
      <c r="H61" s="58">
        <f t="shared" si="0"/>
        <v>0.14363954248701696</v>
      </c>
      <c r="I61" s="58">
        <f t="shared" si="0"/>
        <v>3.0946201319434083E-8</v>
      </c>
      <c r="J61" s="58">
        <f t="shared" si="0"/>
        <v>8.5924704595202878E-2</v>
      </c>
      <c r="K61" s="59">
        <f t="shared" si="0"/>
        <v>1.8511916431064745E-8</v>
      </c>
    </row>
    <row r="62" spans="1:11">
      <c r="A62" s="86"/>
      <c r="B62" s="77" t="s">
        <v>170</v>
      </c>
      <c r="C62" s="82" t="s">
        <v>170</v>
      </c>
      <c r="D62" s="63">
        <f>((D42*(D$77^(10/3)))/((D$9*1000)^(10/3)))*1000000</f>
        <v>2.1374078543450413E-3</v>
      </c>
      <c r="E62" s="58">
        <f t="shared" ref="E62:K63" si="1">((E42*(E$77^(10/3)))/((E$9*1000)^(10/3)))*1000000</f>
        <v>4.2353457811646671E-9</v>
      </c>
      <c r="F62" s="58">
        <f t="shared" si="1"/>
        <v>1.5797066696712401E-3</v>
      </c>
      <c r="G62" s="58">
        <f t="shared" si="1"/>
        <v>1.5510913392399976E-10</v>
      </c>
      <c r="H62" s="58">
        <f t="shared" si="1"/>
        <v>4.5167627444227124E-3</v>
      </c>
      <c r="I62" s="58">
        <f t="shared" si="1"/>
        <v>4.5167627444227124E-3</v>
      </c>
      <c r="J62" s="58">
        <f t="shared" si="1"/>
        <v>1.8776553045217387E-2</v>
      </c>
      <c r="K62" s="59">
        <f t="shared" si="1"/>
        <v>1.8776553045217387E-2</v>
      </c>
    </row>
    <row r="63" spans="1:11">
      <c r="A63" s="86"/>
      <c r="B63" s="77" t="s">
        <v>171</v>
      </c>
      <c r="C63" s="82" t="s">
        <v>171</v>
      </c>
      <c r="D63" s="63">
        <f>((D43*(D$77^(10/3)))/((D$9*1000)^(10/3)))*1000000</f>
        <v>2.2517246556018025E-3</v>
      </c>
      <c r="E63" s="58">
        <f t="shared" si="1"/>
        <v>7.1280403371190556E-9</v>
      </c>
      <c r="F63" s="58">
        <f t="shared" si="1"/>
        <v>1.8205706478986098E-3</v>
      </c>
      <c r="G63" s="58">
        <f t="shared" si="1"/>
        <v>1.7531867189355494E-10</v>
      </c>
      <c r="H63" s="58">
        <f t="shared" si="1"/>
        <v>4.86278877777399E-3</v>
      </c>
      <c r="I63" s="58">
        <f t="shared" si="1"/>
        <v>4.86278877777399E-3</v>
      </c>
      <c r="J63" s="58">
        <f t="shared" si="1"/>
        <v>2.021501163555825E-2</v>
      </c>
      <c r="K63" s="59">
        <f t="shared" si="1"/>
        <v>2.021501163555825E-2</v>
      </c>
    </row>
    <row r="64" spans="1:11">
      <c r="A64" s="86"/>
      <c r="B64" s="77" t="s">
        <v>172</v>
      </c>
      <c r="C64" s="82" t="s">
        <v>172</v>
      </c>
      <c r="D64" s="63">
        <f>((D44*(D$78^(10/3)))/((D$9*1000)^(10/3)))*1000000</f>
        <v>4.1749703884968936E-3</v>
      </c>
      <c r="E64" s="58">
        <f t="shared" ref="E64:K65" si="2">((E44*(E$78^(10/3)))/((E$9*1000)^(10/3)))*1000000</f>
        <v>2.7121009372378118E-8</v>
      </c>
      <c r="F64" s="58">
        <f t="shared" si="2"/>
        <v>1.7556334153744373E-3</v>
      </c>
      <c r="G64" s="58">
        <f t="shared" si="2"/>
        <v>7.9116585187523022E-10</v>
      </c>
      <c r="H64" s="58">
        <f t="shared" si="2"/>
        <v>1.6366313132298194E-2</v>
      </c>
      <c r="I64" s="58">
        <f t="shared" si="2"/>
        <v>1.6366313132298194E-2</v>
      </c>
      <c r="J64" s="58">
        <f t="shared" si="2"/>
        <v>6.8036105518867879E-2</v>
      </c>
      <c r="K64" s="59">
        <f t="shared" si="2"/>
        <v>6.8036105518867879E-2</v>
      </c>
    </row>
    <row r="65" spans="1:11">
      <c r="A65" s="86"/>
      <c r="B65" s="77" t="s">
        <v>173</v>
      </c>
      <c r="C65" s="82" t="s">
        <v>173</v>
      </c>
      <c r="D65" s="63">
        <f>((D45*(D$78^(10/3)))/((D$9*1000)^(10/3)))*1000000</f>
        <v>4.4396186281740321E-3</v>
      </c>
      <c r="E65" s="58">
        <f t="shared" si="2"/>
        <v>3.6542517660599996E-8</v>
      </c>
      <c r="F65" s="58">
        <f t="shared" si="2"/>
        <v>2.2306290657499589E-3</v>
      </c>
      <c r="G65" s="58">
        <f t="shared" si="2"/>
        <v>8.7189908893919126E-10</v>
      </c>
      <c r="H65" s="58">
        <f t="shared" si="2"/>
        <v>1.7648433996761467E-2</v>
      </c>
      <c r="I65" s="58">
        <f t="shared" si="2"/>
        <v>1.7648433996761467E-2</v>
      </c>
      <c r="J65" s="58">
        <f t="shared" si="2"/>
        <v>7.3365987069919217E-2</v>
      </c>
      <c r="K65" s="59">
        <f t="shared" si="2"/>
        <v>7.3365987069919217E-2</v>
      </c>
    </row>
    <row r="66" spans="1:11">
      <c r="A66" s="86"/>
      <c r="B66" s="58" t="s">
        <v>137</v>
      </c>
      <c r="C66" s="83" t="s">
        <v>137</v>
      </c>
      <c r="D66" s="63">
        <f t="shared" ref="D66:I66" si="3">D31*4/6400000</f>
        <v>1.875</v>
      </c>
      <c r="E66" s="58">
        <f t="shared" si="3"/>
        <v>1.2500000000000001E-2</v>
      </c>
      <c r="F66" s="58">
        <f t="shared" si="3"/>
        <v>6.25E-2</v>
      </c>
      <c r="G66" s="58">
        <f t="shared" si="3"/>
        <v>6250000</v>
      </c>
      <c r="H66" s="58">
        <f t="shared" si="3"/>
        <v>6.25E-2</v>
      </c>
      <c r="I66" s="58">
        <f t="shared" si="3"/>
        <v>6.25E-2</v>
      </c>
      <c r="J66" s="58">
        <f t="shared" ref="J66:K66" si="4">J31*4/6400000</f>
        <v>6.25E-2</v>
      </c>
      <c r="K66" s="59">
        <f t="shared" si="4"/>
        <v>6.25E-2</v>
      </c>
    </row>
    <row r="67" spans="1:11">
      <c r="A67" s="86"/>
      <c r="B67" s="58" t="s">
        <v>138</v>
      </c>
      <c r="C67" s="83" t="s">
        <v>138</v>
      </c>
      <c r="D67" s="58">
        <f>1.01399203303703*D30*D29/(450*6400000)</f>
        <v>5.2116154714909868</v>
      </c>
      <c r="E67" s="58">
        <f>1.34229270561531*E30*E29/(450*6400000)</f>
        <v>6.8650627847190551</v>
      </c>
      <c r="F67" s="58">
        <f>1.99925699014018*F30*F29/(450*6400000)</f>
        <v>7.0962181505230202</v>
      </c>
      <c r="G67" s="58">
        <f>1.01399203303703*G30*G29/(450*6400000)</f>
        <v>6879913135.2182999</v>
      </c>
      <c r="H67" s="58">
        <f>1.34229270561531*H30*H29/(450*6400000)</f>
        <v>9.494645024562437E-2</v>
      </c>
      <c r="I67" s="58">
        <f>1.34229270561531*I30*I29/(450*6400000)</f>
        <v>14.241967536843655</v>
      </c>
      <c r="J67" s="58">
        <f t="shared" ref="J67:K67" si="5">1.34229270561531*J30*J29/(450*6400000)</f>
        <v>9.494645024562437E-2</v>
      </c>
      <c r="K67" s="58">
        <f t="shared" si="5"/>
        <v>0.66462515171937053</v>
      </c>
    </row>
    <row r="68" spans="1:11">
      <c r="A68" s="86"/>
      <c r="B68" s="57" t="s">
        <v>114</v>
      </c>
      <c r="C68" s="82" t="s">
        <v>114</v>
      </c>
      <c r="D68" s="63">
        <v>1.7663920846460137</v>
      </c>
      <c r="E68" s="58">
        <v>1.5156812421936006</v>
      </c>
      <c r="F68" s="58">
        <v>1.5156812421936006</v>
      </c>
      <c r="G68" s="58">
        <v>1.5156812421936006</v>
      </c>
      <c r="H68" s="58">
        <v>1.2880813717219535</v>
      </c>
      <c r="I68" s="58">
        <v>12.880813717219535</v>
      </c>
      <c r="J68" s="58">
        <v>1.3367052112299087</v>
      </c>
      <c r="K68" s="59">
        <v>13.367052112299087</v>
      </c>
    </row>
    <row r="69" spans="1:11">
      <c r="A69" s="86"/>
      <c r="B69" s="57" t="s">
        <v>115</v>
      </c>
      <c r="C69" s="82" t="s">
        <v>115</v>
      </c>
      <c r="D69" s="63">
        <v>2.0583891146458879</v>
      </c>
      <c r="E69" s="58">
        <v>16.07819005657629</v>
      </c>
      <c r="F69" s="58">
        <v>2.3206868393115712</v>
      </c>
      <c r="G69" s="58">
        <v>23.206868393115712</v>
      </c>
      <c r="H69" s="58">
        <v>1.8316037112550809</v>
      </c>
      <c r="I69" s="58">
        <v>1.8316037112550809</v>
      </c>
      <c r="J69" s="58">
        <v>1.4211246522764018</v>
      </c>
      <c r="K69" s="59">
        <v>1.4211246522764018</v>
      </c>
    </row>
    <row r="70" spans="1:11">
      <c r="A70" s="86"/>
      <c r="B70" s="57" t="s">
        <v>139</v>
      </c>
      <c r="C70" s="82" t="s">
        <v>139</v>
      </c>
      <c r="D70" s="63">
        <v>173677.03908993362</v>
      </c>
      <c r="E70" s="58">
        <v>177836.82078015452</v>
      </c>
      <c r="F70" s="58">
        <v>194321.78559113594</v>
      </c>
      <c r="G70" s="58">
        <v>194321.78559113594</v>
      </c>
      <c r="H70" s="58">
        <v>154434.00040212876</v>
      </c>
      <c r="I70" s="58">
        <v>154434.00040212876</v>
      </c>
      <c r="J70" s="58">
        <v>2936418.093377165</v>
      </c>
      <c r="K70" s="59">
        <v>2936418.093377165</v>
      </c>
    </row>
    <row r="71" spans="1:11">
      <c r="A71" s="86"/>
      <c r="B71" s="58" t="s">
        <v>140</v>
      </c>
      <c r="C71" s="83" t="s">
        <v>140</v>
      </c>
      <c r="D71" s="63">
        <v>131243.11222151326</v>
      </c>
      <c r="E71" s="58">
        <v>40507.133401701627</v>
      </c>
      <c r="F71" s="58">
        <v>106394.41630757345</v>
      </c>
      <c r="G71" s="58">
        <v>106394.41630757345</v>
      </c>
      <c r="H71" s="58">
        <v>224399.13947319894</v>
      </c>
      <c r="I71" s="58">
        <v>224399.13947319894</v>
      </c>
      <c r="J71" s="58">
        <v>43491.869547090173</v>
      </c>
      <c r="K71" s="59">
        <v>43491.869547090173</v>
      </c>
    </row>
    <row r="72" spans="1:11">
      <c r="A72" s="86"/>
      <c r="B72" s="58" t="s">
        <v>133</v>
      </c>
      <c r="C72" s="83" t="s">
        <v>133</v>
      </c>
      <c r="D72" s="63">
        <v>36936.685005163112</v>
      </c>
      <c r="E72" s="58">
        <v>37821.364677197205</v>
      </c>
      <c r="F72" s="58">
        <v>43623.257989846839</v>
      </c>
      <c r="G72" s="58">
        <v>43623.257989846839</v>
      </c>
      <c r="H72" s="58">
        <v>33345.618407438931</v>
      </c>
      <c r="I72" s="58">
        <v>33345.618407438931</v>
      </c>
      <c r="J72" s="58">
        <v>697972.12783754943</v>
      </c>
      <c r="K72" s="59">
        <v>697972.12783754943</v>
      </c>
    </row>
    <row r="73" spans="1:11">
      <c r="A73" s="86"/>
      <c r="B73" s="58" t="s">
        <v>134</v>
      </c>
      <c r="C73" s="83" t="s">
        <v>134</v>
      </c>
      <c r="D73" s="63">
        <v>27912.068979441065</v>
      </c>
      <c r="E73" s="58">
        <v>8614.83610476576</v>
      </c>
      <c r="F73" s="58">
        <v>23884.460803740978</v>
      </c>
      <c r="G73" s="58">
        <v>23884.460803740978</v>
      </c>
      <c r="H73" s="58">
        <v>48452.59500075617</v>
      </c>
      <c r="I73" s="58">
        <v>48452.59500075617</v>
      </c>
      <c r="J73" s="58">
        <v>10337.803325718913</v>
      </c>
      <c r="K73" s="59">
        <v>10337.803325718913</v>
      </c>
    </row>
    <row r="74" spans="1:11">
      <c r="A74" s="86"/>
      <c r="B74" s="58" t="s">
        <v>141</v>
      </c>
      <c r="C74" s="83" t="s">
        <v>141</v>
      </c>
      <c r="D74" s="63">
        <f t="shared" ref="D74:I74" si="6">(D48*D50) / (1.1 * ((D53*D56)^(3/10)))</f>
        <v>10007.495107814289</v>
      </c>
      <c r="E74" s="58">
        <f t="shared" si="6"/>
        <v>506973.80172247218</v>
      </c>
      <c r="F74" s="58">
        <f t="shared" si="6"/>
        <v>14338.838242669011</v>
      </c>
      <c r="G74" s="58">
        <f t="shared" si="6"/>
        <v>2958.5133703862093</v>
      </c>
      <c r="H74" s="58">
        <f t="shared" si="6"/>
        <v>22078.723059473952</v>
      </c>
      <c r="I74" s="58">
        <f t="shared" si="6"/>
        <v>4910.7358542320153</v>
      </c>
      <c r="J74" s="58">
        <f t="shared" ref="J74:K74" si="7">(J48*J50) / (1.1 * ((J53*J56)^(3/10)))</f>
        <v>273786.69867282623</v>
      </c>
      <c r="K74" s="59">
        <f t="shared" si="7"/>
        <v>152715.43482306821</v>
      </c>
    </row>
    <row r="75" spans="1:11">
      <c r="A75" s="86"/>
      <c r="B75" s="58" t="s">
        <v>142</v>
      </c>
      <c r="C75" s="83" t="s">
        <v>142</v>
      </c>
      <c r="D75" s="63">
        <f t="shared" ref="D75:I75" si="8">D48/(1.1*((D58*D53)^(3/10)))*D50</f>
        <v>9459.5533753159507</v>
      </c>
      <c r="E75" s="58">
        <f t="shared" si="8"/>
        <v>316825.25658466032</v>
      </c>
      <c r="F75" s="58">
        <f t="shared" si="8"/>
        <v>17315.690210134519</v>
      </c>
      <c r="G75" s="58">
        <f t="shared" si="8"/>
        <v>1916.0884094104665</v>
      </c>
      <c r="H75" s="58">
        <f t="shared" si="8"/>
        <v>18291.346097238205</v>
      </c>
      <c r="I75" s="58">
        <f t="shared" si="8"/>
        <v>4068.349825300751</v>
      </c>
      <c r="J75" s="58">
        <f t="shared" ref="J75:K75" si="9">J48/(1.1*((J58*J53)^(3/10)))*J50</f>
        <v>226821.41755911187</v>
      </c>
      <c r="K75" s="59">
        <f t="shared" si="9"/>
        <v>126518.67887533165</v>
      </c>
    </row>
    <row r="76" spans="1:11">
      <c r="A76" s="86"/>
      <c r="B76" s="58" t="s">
        <v>143</v>
      </c>
      <c r="C76" s="83" t="s">
        <v>143</v>
      </c>
      <c r="D76" s="63">
        <f t="shared" ref="D76:I76" si="10">D49*D51/(1.1*(D54*D52)^(3/10))</f>
        <v>5082.706170065776</v>
      </c>
      <c r="E76" s="58">
        <f t="shared" si="10"/>
        <v>3877.3786847692313</v>
      </c>
      <c r="F76" s="58">
        <f t="shared" si="10"/>
        <v>9030.9060985594551</v>
      </c>
      <c r="G76" s="58">
        <f t="shared" si="10"/>
        <v>33.884055577604357</v>
      </c>
      <c r="H76" s="58">
        <f t="shared" si="10"/>
        <v>13525.114236038917</v>
      </c>
      <c r="I76" s="58">
        <f t="shared" si="10"/>
        <v>1352511.4236038916</v>
      </c>
      <c r="J76" s="58">
        <f t="shared" ref="J76:K76" si="11">J49*J51/(1.1*(J54*J52)^(3/10))</f>
        <v>3366.6576458050927</v>
      </c>
      <c r="K76" s="59">
        <f t="shared" si="11"/>
        <v>336665.76458050928</v>
      </c>
    </row>
    <row r="77" spans="1:11">
      <c r="A77" s="86"/>
      <c r="B77" s="57" t="s">
        <v>144</v>
      </c>
      <c r="C77" s="82" t="s">
        <v>144</v>
      </c>
      <c r="D77" s="63">
        <v>108826.86837271899</v>
      </c>
      <c r="E77" s="58">
        <v>240463.44030944799</v>
      </c>
      <c r="F77" s="58">
        <v>173452.795051878</v>
      </c>
      <c r="G77" s="58">
        <v>124442.76916964501</v>
      </c>
      <c r="H77" s="58">
        <v>107387.780393956</v>
      </c>
      <c r="I77" s="58">
        <v>107387.780393956</v>
      </c>
      <c r="J77" s="58">
        <v>107387.780393956</v>
      </c>
      <c r="K77" s="59">
        <v>107387.780393956</v>
      </c>
    </row>
    <row r="78" spans="1:11">
      <c r="A78" s="86"/>
      <c r="B78" s="57" t="s">
        <v>145</v>
      </c>
      <c r="C78" s="82" t="s">
        <v>145</v>
      </c>
      <c r="D78" s="63">
        <v>128622.073425193</v>
      </c>
      <c r="E78" s="58">
        <v>313431.012386936</v>
      </c>
      <c r="F78" s="58">
        <v>192194.00075571399</v>
      </c>
      <c r="G78" s="58">
        <v>172906.66708476999</v>
      </c>
      <c r="H78" s="58">
        <v>148262.76410583299</v>
      </c>
      <c r="I78" s="58">
        <v>148262.76410583299</v>
      </c>
      <c r="J78" s="58">
        <v>148262.76410583299</v>
      </c>
      <c r="K78" s="59">
        <v>148262.76410583299</v>
      </c>
    </row>
    <row r="79" spans="1:11">
      <c r="A79" s="86"/>
      <c r="B79" s="57" t="s">
        <v>76</v>
      </c>
      <c r="C79" s="82" t="s">
        <v>76</v>
      </c>
      <c r="D79" s="63">
        <v>128622.073425193</v>
      </c>
      <c r="E79" s="58">
        <v>313431.012386936</v>
      </c>
      <c r="F79" s="58">
        <v>192194.00075571399</v>
      </c>
      <c r="G79" s="58">
        <v>172906.66708476999</v>
      </c>
      <c r="H79" s="58">
        <v>148262.76410583299</v>
      </c>
      <c r="I79" s="58">
        <v>148262.76410583299</v>
      </c>
      <c r="J79" s="58">
        <v>148262.76410583299</v>
      </c>
      <c r="K79" s="59">
        <v>148262.76410583299</v>
      </c>
    </row>
    <row r="80" spans="1:11">
      <c r="A80" s="86"/>
      <c r="B80" s="57" t="s">
        <v>135</v>
      </c>
      <c r="C80" s="82" t="s">
        <v>135</v>
      </c>
      <c r="D80" s="63">
        <v>1</v>
      </c>
      <c r="E80" s="58">
        <v>1</v>
      </c>
      <c r="F80" s="58">
        <v>0.94103602888102855</v>
      </c>
      <c r="G80" s="58">
        <v>0.94103602888102855</v>
      </c>
      <c r="H80" s="58">
        <v>0.93571428571428561</v>
      </c>
      <c r="I80" s="58">
        <v>0.93571428571428561</v>
      </c>
      <c r="J80" s="58">
        <v>0.85</v>
      </c>
      <c r="K80" s="59">
        <v>0.85</v>
      </c>
    </row>
    <row r="81" spans="1:11" ht="15.75" thickBot="1">
      <c r="A81" s="87"/>
      <c r="B81" s="60" t="s">
        <v>136</v>
      </c>
      <c r="C81" s="84" t="s">
        <v>136</v>
      </c>
      <c r="D81" s="64">
        <v>1</v>
      </c>
      <c r="E81" s="60">
        <v>1</v>
      </c>
      <c r="F81" s="60">
        <v>0.94103602888102855</v>
      </c>
      <c r="G81" s="60">
        <v>0.94103602888102855</v>
      </c>
      <c r="H81" s="60">
        <v>1</v>
      </c>
      <c r="I81" s="60">
        <v>1</v>
      </c>
      <c r="J81" s="60">
        <v>1</v>
      </c>
      <c r="K81" s="61">
        <v>1</v>
      </c>
    </row>
  </sheetData>
  <mergeCells count="6">
    <mergeCell ref="A54:A81"/>
    <mergeCell ref="A48:A53"/>
    <mergeCell ref="A1:A12"/>
    <mergeCell ref="A33:A39"/>
    <mergeCell ref="A40:A47"/>
    <mergeCell ref="A13:A32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D7:K7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D8:K8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D19" sqref="D19"/>
    </sheetView>
  </sheetViews>
  <sheetFormatPr baseColWidth="10" defaultRowHeight="15"/>
  <cols>
    <col min="1" max="1" width="18.42578125" customWidth="1"/>
    <col min="3" max="3" width="18" customWidth="1"/>
    <col min="4" max="4" width="11.7109375" customWidth="1"/>
  </cols>
  <sheetData>
    <row r="1" spans="1:9">
      <c r="A1" s="20" t="s">
        <v>1</v>
      </c>
      <c r="B1" s="21" t="s">
        <v>2</v>
      </c>
      <c r="C1" s="21" t="s">
        <v>77</v>
      </c>
      <c r="D1" s="21" t="s">
        <v>3</v>
      </c>
      <c r="E1" s="22" t="s">
        <v>0</v>
      </c>
      <c r="F1" s="22" t="s">
        <v>4</v>
      </c>
      <c r="G1" s="21" t="s">
        <v>5</v>
      </c>
      <c r="H1" s="21" t="s">
        <v>6</v>
      </c>
      <c r="I1" s="23" t="s">
        <v>73</v>
      </c>
    </row>
    <row r="2" spans="1:9" ht="120">
      <c r="A2" s="17" t="s">
        <v>146</v>
      </c>
      <c r="B2" s="17" t="s">
        <v>147</v>
      </c>
      <c r="C2" s="17" t="s">
        <v>148</v>
      </c>
      <c r="D2" s="17" t="s">
        <v>149</v>
      </c>
      <c r="E2" s="16" t="s">
        <v>150</v>
      </c>
      <c r="F2" s="16" t="s">
        <v>151</v>
      </c>
      <c r="G2" s="15" t="s">
        <v>152</v>
      </c>
      <c r="H2" s="17" t="s">
        <v>153</v>
      </c>
      <c r="I2" s="18" t="s">
        <v>154</v>
      </c>
    </row>
    <row r="3" spans="1:9">
      <c r="A3" s="1" t="s">
        <v>12</v>
      </c>
      <c r="B3" s="9" t="s">
        <v>14</v>
      </c>
      <c r="C3" s="9" t="s">
        <v>27</v>
      </c>
      <c r="D3" s="9">
        <v>0</v>
      </c>
      <c r="E3" s="9">
        <v>360</v>
      </c>
      <c r="F3" s="9">
        <v>125</v>
      </c>
      <c r="G3" s="9">
        <v>210000</v>
      </c>
      <c r="H3" s="19">
        <v>0.3</v>
      </c>
      <c r="I3" s="9">
        <v>0</v>
      </c>
    </row>
    <row r="4" spans="1:9">
      <c r="A4" s="1" t="s">
        <v>13</v>
      </c>
      <c r="B4" s="9" t="s">
        <v>14</v>
      </c>
      <c r="C4" s="9" t="s">
        <v>27</v>
      </c>
      <c r="D4" s="9">
        <v>0</v>
      </c>
      <c r="E4" s="9">
        <v>410</v>
      </c>
      <c r="F4" s="9">
        <v>145</v>
      </c>
      <c r="G4" s="9">
        <v>210000</v>
      </c>
      <c r="H4" s="19">
        <v>0.3</v>
      </c>
      <c r="I4" s="9">
        <v>0</v>
      </c>
    </row>
    <row r="5" spans="1:9">
      <c r="A5" s="1" t="s">
        <v>15</v>
      </c>
      <c r="B5" s="9" t="s">
        <v>14</v>
      </c>
      <c r="C5" s="9" t="s">
        <v>27</v>
      </c>
      <c r="D5" s="9">
        <v>0</v>
      </c>
      <c r="E5" s="9">
        <v>520</v>
      </c>
      <c r="F5" s="9">
        <v>175</v>
      </c>
      <c r="G5" s="9">
        <v>210000</v>
      </c>
      <c r="H5" s="19">
        <v>0.3</v>
      </c>
      <c r="I5" s="9">
        <v>0</v>
      </c>
    </row>
    <row r="6" spans="1:9">
      <c r="A6" s="1" t="s">
        <v>16</v>
      </c>
      <c r="B6" s="9" t="s">
        <v>17</v>
      </c>
      <c r="C6" s="2" t="s">
        <v>21</v>
      </c>
      <c r="D6" s="9">
        <v>0</v>
      </c>
      <c r="E6" s="9">
        <v>760</v>
      </c>
      <c r="F6" s="9">
        <v>225</v>
      </c>
      <c r="G6" s="9">
        <v>210000</v>
      </c>
      <c r="H6" s="19">
        <v>0.3</v>
      </c>
      <c r="I6" s="9">
        <v>0</v>
      </c>
    </row>
    <row r="7" spans="1:9">
      <c r="A7" s="1" t="s">
        <v>18</v>
      </c>
      <c r="B7" s="9" t="s">
        <v>19</v>
      </c>
      <c r="C7" s="2" t="s">
        <v>22</v>
      </c>
      <c r="D7" s="9">
        <v>0</v>
      </c>
      <c r="E7" s="9">
        <v>520</v>
      </c>
      <c r="F7" s="9">
        <v>155</v>
      </c>
      <c r="G7" s="9">
        <v>210000</v>
      </c>
      <c r="H7" s="19">
        <v>0.3</v>
      </c>
      <c r="I7" s="9">
        <v>0</v>
      </c>
    </row>
    <row r="8" spans="1:9">
      <c r="A8" s="1" t="s">
        <v>20</v>
      </c>
      <c r="B8" s="9" t="s">
        <v>19</v>
      </c>
      <c r="C8" s="9" t="s">
        <v>23</v>
      </c>
      <c r="D8" s="9">
        <v>0</v>
      </c>
      <c r="E8" s="9">
        <v>640</v>
      </c>
      <c r="F8" s="9">
        <v>190</v>
      </c>
      <c r="G8" s="9">
        <v>210000</v>
      </c>
      <c r="H8" s="19">
        <v>0.3</v>
      </c>
      <c r="I8" s="9">
        <v>0</v>
      </c>
    </row>
    <row r="9" spans="1:9">
      <c r="A9" s="1" t="s">
        <v>24</v>
      </c>
      <c r="B9" s="9" t="s">
        <v>25</v>
      </c>
      <c r="C9" s="9" t="s">
        <v>26</v>
      </c>
      <c r="D9" s="9">
        <v>0</v>
      </c>
      <c r="E9" s="9">
        <v>870</v>
      </c>
      <c r="F9" s="9">
        <v>260</v>
      </c>
      <c r="G9" s="9">
        <v>210000</v>
      </c>
      <c r="H9" s="19">
        <v>0.3</v>
      </c>
      <c r="I9" s="9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A53" sqref="A53"/>
    </sheetView>
  </sheetViews>
  <sheetFormatPr baseColWidth="10" defaultRowHeight="1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9.42578125" customWidth="1"/>
  </cols>
  <sheetData>
    <row r="1" spans="1:9">
      <c r="A1" s="24" t="s">
        <v>1</v>
      </c>
      <c r="B1" s="25" t="s">
        <v>2</v>
      </c>
      <c r="C1" s="25" t="s">
        <v>77</v>
      </c>
      <c r="D1" s="25" t="s">
        <v>3</v>
      </c>
      <c r="E1" s="25" t="s">
        <v>0</v>
      </c>
      <c r="F1" s="25" t="s">
        <v>4</v>
      </c>
      <c r="G1" s="25" t="s">
        <v>5</v>
      </c>
      <c r="H1" s="25" t="s">
        <v>6</v>
      </c>
      <c r="I1" s="26" t="s">
        <v>73</v>
      </c>
    </row>
    <row r="2" spans="1:9" ht="135">
      <c r="A2" s="17" t="s">
        <v>146</v>
      </c>
      <c r="B2" s="17" t="s">
        <v>147</v>
      </c>
      <c r="C2" s="17" t="s">
        <v>148</v>
      </c>
      <c r="D2" s="17" t="s">
        <v>149</v>
      </c>
      <c r="E2" s="16" t="s">
        <v>150</v>
      </c>
      <c r="F2" s="16" t="s">
        <v>151</v>
      </c>
      <c r="G2" s="15" t="s">
        <v>152</v>
      </c>
      <c r="H2" s="17" t="s">
        <v>153</v>
      </c>
      <c r="I2" s="18" t="s">
        <v>155</v>
      </c>
    </row>
    <row r="3" spans="1:9">
      <c r="A3" s="1" t="s">
        <v>28</v>
      </c>
      <c r="B3" s="1" t="s">
        <v>7</v>
      </c>
      <c r="C3" s="5">
        <v>1.6552</v>
      </c>
      <c r="D3" s="1">
        <v>0</v>
      </c>
      <c r="E3" s="1">
        <v>520</v>
      </c>
      <c r="F3" s="10">
        <v>1000</v>
      </c>
      <c r="G3" s="10">
        <v>210000</v>
      </c>
      <c r="H3" s="1">
        <v>0.2</v>
      </c>
      <c r="I3" s="1">
        <v>0</v>
      </c>
    </row>
    <row r="4" spans="1:9">
      <c r="A4" s="1" t="s">
        <v>29</v>
      </c>
      <c r="B4" s="3" t="s">
        <v>8</v>
      </c>
      <c r="C4" s="4">
        <v>0.70599999999999996</v>
      </c>
      <c r="D4" s="1">
        <v>0</v>
      </c>
      <c r="E4" s="3">
        <v>600</v>
      </c>
      <c r="F4" s="12">
        <v>210</v>
      </c>
      <c r="G4" s="13">
        <v>177000</v>
      </c>
      <c r="H4" s="1">
        <v>0.2</v>
      </c>
      <c r="I4" s="1">
        <v>0</v>
      </c>
    </row>
    <row r="5" spans="1:9">
      <c r="A5" s="1" t="s">
        <v>30</v>
      </c>
      <c r="B5" s="3" t="s">
        <v>8</v>
      </c>
      <c r="C5" s="4">
        <v>0.70699999999999996</v>
      </c>
      <c r="D5" s="1">
        <v>0</v>
      </c>
      <c r="E5" s="3">
        <v>700</v>
      </c>
      <c r="F5" s="11">
        <v>245</v>
      </c>
      <c r="G5" s="10">
        <v>180000</v>
      </c>
      <c r="H5" s="1">
        <v>0.2</v>
      </c>
      <c r="I5" s="1">
        <v>0</v>
      </c>
    </row>
    <row r="6" spans="1:9">
      <c r="A6" s="1" t="s">
        <v>31</v>
      </c>
      <c r="B6" s="3" t="s">
        <v>9</v>
      </c>
      <c r="C6" s="4">
        <v>1.7218</v>
      </c>
      <c r="D6" s="1">
        <v>0</v>
      </c>
      <c r="E6" s="3">
        <v>650</v>
      </c>
      <c r="F6" s="12">
        <v>190</v>
      </c>
      <c r="G6" s="13">
        <v>210000</v>
      </c>
      <c r="H6" s="1">
        <v>0.2</v>
      </c>
      <c r="I6" s="1">
        <v>0</v>
      </c>
    </row>
    <row r="7" spans="1:9">
      <c r="A7" s="1" t="s">
        <v>32</v>
      </c>
      <c r="B7" s="3" t="s">
        <v>9</v>
      </c>
      <c r="C7" s="4">
        <v>1.7224999999999999</v>
      </c>
      <c r="D7" s="1">
        <v>0</v>
      </c>
      <c r="E7" s="3">
        <v>700</v>
      </c>
      <c r="F7" s="11">
        <v>210</v>
      </c>
      <c r="G7" s="10">
        <v>180000</v>
      </c>
      <c r="H7" s="1">
        <v>0.2</v>
      </c>
      <c r="I7" s="1">
        <v>0</v>
      </c>
    </row>
    <row r="8" spans="1:9">
      <c r="A8" s="1" t="s">
        <v>33</v>
      </c>
      <c r="B8" s="3" t="s">
        <v>9</v>
      </c>
      <c r="C8" s="4">
        <v>1.7224999999999999</v>
      </c>
      <c r="D8" s="1">
        <v>0</v>
      </c>
      <c r="E8" s="3">
        <v>750</v>
      </c>
      <c r="F8" s="12">
        <v>225</v>
      </c>
      <c r="G8" s="13">
        <v>210000</v>
      </c>
      <c r="H8" s="1">
        <v>0.2</v>
      </c>
      <c r="I8" s="1">
        <v>0</v>
      </c>
    </row>
    <row r="9" spans="1:9">
      <c r="A9" s="1" t="s">
        <v>34</v>
      </c>
      <c r="B9" s="3" t="s">
        <v>10</v>
      </c>
      <c r="C9" s="4">
        <v>1.6956</v>
      </c>
      <c r="D9" s="1">
        <v>0</v>
      </c>
      <c r="E9" s="3">
        <v>1000</v>
      </c>
      <c r="F9" s="11">
        <v>295</v>
      </c>
      <c r="G9" s="10">
        <v>210000</v>
      </c>
      <c r="H9" s="1">
        <v>0.2</v>
      </c>
      <c r="I9" s="1">
        <v>0</v>
      </c>
    </row>
    <row r="10" spans="1:9">
      <c r="A10" s="1" t="s">
        <v>71</v>
      </c>
      <c r="B10" s="3" t="s">
        <v>11</v>
      </c>
      <c r="C10" s="4">
        <v>1.7224999999999999</v>
      </c>
      <c r="D10" s="1">
        <v>1</v>
      </c>
      <c r="E10" s="3">
        <v>420</v>
      </c>
      <c r="F10" s="12">
        <v>255</v>
      </c>
      <c r="G10" s="13">
        <v>210000</v>
      </c>
      <c r="H10" s="1">
        <v>0.2</v>
      </c>
      <c r="I10" s="1">
        <v>10</v>
      </c>
    </row>
    <row r="11" spans="1:9">
      <c r="A11" s="6" t="s">
        <v>100</v>
      </c>
      <c r="B11" s="7" t="s">
        <v>11</v>
      </c>
      <c r="C11" s="8">
        <v>1.7224999999999999</v>
      </c>
      <c r="D11" s="7">
        <v>1</v>
      </c>
      <c r="E11" s="7">
        <v>420</v>
      </c>
      <c r="F11" s="11">
        <v>250</v>
      </c>
      <c r="G11" s="14">
        <v>210000</v>
      </c>
      <c r="H11" s="1">
        <v>0.2</v>
      </c>
      <c r="I11" s="6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7" sqref="G17"/>
    </sheetView>
  </sheetViews>
  <sheetFormatPr baseColWidth="10" defaultRowHeight="15"/>
  <sheetData>
    <row r="1" spans="1:5">
      <c r="A1" s="29" t="s">
        <v>1</v>
      </c>
      <c r="B1" s="30" t="s">
        <v>78</v>
      </c>
      <c r="C1" s="30" t="s">
        <v>79</v>
      </c>
      <c r="D1" s="30" t="s">
        <v>80</v>
      </c>
      <c r="E1" s="31" t="s">
        <v>81</v>
      </c>
    </row>
    <row r="2" spans="1:5">
      <c r="A2" s="27" t="s">
        <v>146</v>
      </c>
      <c r="B2" s="28" t="s">
        <v>156</v>
      </c>
      <c r="C2" s="28" t="s">
        <v>157</v>
      </c>
      <c r="D2" s="28" t="s">
        <v>158</v>
      </c>
      <c r="E2" s="28" t="s">
        <v>159</v>
      </c>
    </row>
    <row r="3" spans="1:5">
      <c r="A3" t="s">
        <v>101</v>
      </c>
      <c r="B3">
        <v>70</v>
      </c>
      <c r="C3">
        <v>0</v>
      </c>
      <c r="D3">
        <v>20</v>
      </c>
      <c r="E3">
        <v>450</v>
      </c>
    </row>
    <row r="4" spans="1:5">
      <c r="A4" t="s">
        <v>102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103</v>
      </c>
      <c r="B5">
        <v>12</v>
      </c>
      <c r="C5">
        <v>0</v>
      </c>
      <c r="D5">
        <v>10</v>
      </c>
      <c r="E5">
        <v>450</v>
      </c>
    </row>
    <row r="6" spans="1:5">
      <c r="A6" t="s">
        <v>110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5"/>
  <sheetData>
    <row r="1" spans="1:4">
      <c r="A1" s="29" t="s">
        <v>1</v>
      </c>
      <c r="B1" s="30" t="s">
        <v>78</v>
      </c>
      <c r="C1" s="30" t="s">
        <v>79</v>
      </c>
      <c r="D1" s="30" t="s">
        <v>80</v>
      </c>
    </row>
    <row r="2" spans="1:4">
      <c r="A2" s="27" t="s">
        <v>146</v>
      </c>
      <c r="B2" s="28" t="s">
        <v>160</v>
      </c>
      <c r="C2" s="28" t="s">
        <v>161</v>
      </c>
      <c r="D2" s="28" t="s">
        <v>158</v>
      </c>
    </row>
    <row r="3" spans="1:4">
      <c r="A3" t="s">
        <v>104</v>
      </c>
      <c r="B3">
        <v>10</v>
      </c>
      <c r="C3">
        <v>200</v>
      </c>
      <c r="D3">
        <v>1000</v>
      </c>
    </row>
    <row r="4" spans="1:4">
      <c r="A4" t="s">
        <v>105</v>
      </c>
      <c r="B4">
        <v>1000</v>
      </c>
      <c r="C4">
        <v>0</v>
      </c>
      <c r="D4">
        <v>10</v>
      </c>
    </row>
    <row r="5" spans="1:4">
      <c r="A5" t="s">
        <v>106</v>
      </c>
      <c r="B5">
        <v>300</v>
      </c>
      <c r="C5">
        <v>0</v>
      </c>
      <c r="D5">
        <v>10</v>
      </c>
    </row>
    <row r="6" spans="1:4">
      <c r="A6" t="s">
        <v>111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rng_wheel_geometries</vt:lpstr>
      <vt:lpstr>rng_wheel_geometry_names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2021-05-04T11:35:56Z</dcterms:modified>
</cp:coreProperties>
</file>