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bBoards" sheetId="1" r:id="rId4"/>
    <sheet state="visible" name="ASRao" sheetId="2" r:id="rId5"/>
    <sheet state="visible" name="Jaggaiahpet" sheetId="3" r:id="rId6"/>
    <sheet state="visible" name="JaggaiahPet-Cash" sheetId="4" r:id="rId7"/>
    <sheet state="visible" name="ASRao - Reg" sheetId="5" r:id="rId8"/>
  </sheets>
  <definedNames/>
  <calcPr/>
  <extLst>
    <ext uri="GoogleSheetsCustomDataVersion1">
      <go:sheetsCustomData xmlns:go="http://customooxmlschemas.google.com/" r:id="rId9" roundtripDataSignature="AMtx7mi2Y8cwZn9Z2SpxxGfQaWs74+Z8lQ=="/>
    </ext>
  </extLst>
</workbook>
</file>

<file path=xl/sharedStrings.xml><?xml version="1.0" encoding="utf-8"?>
<sst xmlns="http://schemas.openxmlformats.org/spreadsheetml/2006/main" count="457" uniqueCount="196">
  <si>
    <t>Frame Work</t>
  </si>
  <si>
    <t>Box Work</t>
  </si>
  <si>
    <t>Master Bed Room</t>
  </si>
  <si>
    <t>18/9/2016</t>
  </si>
  <si>
    <t>24/09/2016</t>
  </si>
  <si>
    <t>28/09/2016</t>
  </si>
  <si>
    <t>Kitchen</t>
  </si>
  <si>
    <t>Dining</t>
  </si>
  <si>
    <t>Children Bed Room</t>
  </si>
  <si>
    <t>Hall</t>
  </si>
  <si>
    <t>Rishi Appartment</t>
  </si>
  <si>
    <t>Ramaraju Towers</t>
  </si>
  <si>
    <t>Cost</t>
  </si>
  <si>
    <t>SNo.</t>
  </si>
  <si>
    <t>Name</t>
  </si>
  <si>
    <t>Bank</t>
  </si>
  <si>
    <t>Account</t>
  </si>
  <si>
    <t>Amount</t>
  </si>
  <si>
    <t>Advance</t>
  </si>
  <si>
    <t>Sivaji Detective Security Services</t>
  </si>
  <si>
    <t>SBI</t>
  </si>
  <si>
    <t>White Amount</t>
  </si>
  <si>
    <t>Black Amount</t>
  </si>
  <si>
    <t>black Amount</t>
  </si>
  <si>
    <t>Stamps</t>
  </si>
  <si>
    <t>Royal Detective Security manpower Services</t>
  </si>
  <si>
    <t>Writter</t>
  </si>
  <si>
    <t>Total</t>
  </si>
  <si>
    <t>Lucky Granite</t>
  </si>
  <si>
    <t>Paid Back Ranaa (Phone Pay)</t>
  </si>
  <si>
    <t>Yet to be paid by Pratap</t>
  </si>
  <si>
    <t>Total Amount ASR to be Paid</t>
  </si>
  <si>
    <t>Reg Charges RV</t>
  </si>
  <si>
    <t>Reg Charges RR</t>
  </si>
  <si>
    <t>Black Cash</t>
  </si>
  <si>
    <t>Total Reg</t>
  </si>
  <si>
    <t>Total Black</t>
  </si>
  <si>
    <t>Doc No</t>
  </si>
  <si>
    <t>To</t>
  </si>
  <si>
    <t>From</t>
  </si>
  <si>
    <t>Date</t>
  </si>
  <si>
    <t>Area</t>
  </si>
  <si>
    <t>Survey No</t>
  </si>
  <si>
    <t>3752/2013</t>
  </si>
  <si>
    <t>Penugonda Venkata Satish</t>
  </si>
  <si>
    <t>Pasam Satvathi</t>
  </si>
  <si>
    <t>88-2</t>
  </si>
  <si>
    <t>4681/2012</t>
  </si>
  <si>
    <t>Penugonda Sridevi</t>
  </si>
  <si>
    <t>Eluri Venkateswara Rao</t>
  </si>
  <si>
    <t>1334/2013</t>
  </si>
  <si>
    <t>Eluri Nageswara Rao</t>
  </si>
  <si>
    <t>87-3</t>
  </si>
  <si>
    <t>3882/2014</t>
  </si>
  <si>
    <t>Eluri Indira</t>
  </si>
  <si>
    <t>5128/2017</t>
  </si>
  <si>
    <t>Penugonda Rama Krishna</t>
  </si>
  <si>
    <t>5131/2017</t>
  </si>
  <si>
    <t>5129/2017</t>
  </si>
  <si>
    <t>Penugonda Rajkiran</t>
  </si>
  <si>
    <t>5132/2017</t>
  </si>
  <si>
    <t>5127/2017</t>
  </si>
  <si>
    <t>Penugonda Rajeev</t>
  </si>
  <si>
    <t>5130/2017</t>
  </si>
  <si>
    <t>kandula Muttaiah</t>
  </si>
  <si>
    <t>Agreement</t>
  </si>
  <si>
    <t>Passbook No</t>
  </si>
  <si>
    <t>Owner Name</t>
  </si>
  <si>
    <t>Penugonda Venkata Rajeev</t>
  </si>
  <si>
    <t>87-2C</t>
  </si>
  <si>
    <t>Penugonda Ramakrish Rao</t>
  </si>
  <si>
    <t>Jaggaiahpet Land Payments</t>
  </si>
  <si>
    <t>To Whom</t>
  </si>
  <si>
    <t>To Bank</t>
  </si>
  <si>
    <t>From Bank</t>
  </si>
  <si>
    <t>Padmaja Tummala</t>
  </si>
  <si>
    <t>Pasupulati Srinivasa Rao</t>
  </si>
  <si>
    <t>Corporation bank</t>
  </si>
  <si>
    <t>Mangi Reddy</t>
  </si>
  <si>
    <t>Madhavi</t>
  </si>
  <si>
    <t>Kouta Lalitha</t>
  </si>
  <si>
    <t>Cash</t>
  </si>
  <si>
    <t>Penugonda Krishna</t>
  </si>
  <si>
    <t>Official</t>
  </si>
  <si>
    <t>Case Withdraw</t>
  </si>
  <si>
    <t>Madhuri</t>
  </si>
  <si>
    <t>Axis Bank - Srinivas</t>
  </si>
  <si>
    <t>My Share</t>
  </si>
  <si>
    <t>Axis Bank - Madhavi</t>
  </si>
  <si>
    <t>Pratap</t>
  </si>
  <si>
    <t>Balance</t>
  </si>
  <si>
    <t>`</t>
  </si>
  <si>
    <t>Cost per Acer</t>
  </si>
  <si>
    <t>Madhvi SBI</t>
  </si>
  <si>
    <t>Each Share</t>
  </si>
  <si>
    <t>Advance Paid</t>
  </si>
  <si>
    <t>To pay</t>
  </si>
  <si>
    <t>Official Balanace</t>
  </si>
  <si>
    <t>Total Available</t>
  </si>
  <si>
    <t>Required</t>
  </si>
  <si>
    <t>Tummala Srinivasa Rao (SBI - Arundalpet branch - Guntur)</t>
  </si>
  <si>
    <t>From Account</t>
  </si>
  <si>
    <t>To Account</t>
  </si>
  <si>
    <t>Description</t>
  </si>
  <si>
    <t>Ref No./Cheque No.</t>
  </si>
  <si>
    <t>State Bank of India</t>
  </si>
  <si>
    <t>23671530004246</t>
  </si>
  <si>
    <t>HDFC BANK</t>
  </si>
  <si>
    <t>TO TRANSFER-INB NEFT UTR NO: SBIN521006682176--Penugonda Rajeev</t>
  </si>
  <si>
    <t>NEFT INB: IRO4098962 / Penugonda Rajeev</t>
  </si>
  <si>
    <t>331324000001956</t>
  </si>
  <si>
    <t>LAXMI VILAS BANK</t>
  </si>
  <si>
    <t>TO TRANSFER-INB NEFT UTR NO: SBIN521006690613--Penugonda Rajkiran</t>
  </si>
  <si>
    <t>NEFT INB: IRO4100984 / Penugonda Rajkiran</t>
  </si>
  <si>
    <t>025710027901480</t>
  </si>
  <si>
    <t>UNION BANK OF INDIA</t>
  </si>
  <si>
    <t>TO TRANSFER-INB RTGS UTR NO: SBINR12021010705433743--Penugonda Sridevi</t>
  </si>
  <si>
    <t>RTGS INB: IRO4136447 / Penugonda Sridevi</t>
  </si>
  <si>
    <t>50100047276760</t>
  </si>
  <si>
    <t>TO TRANSFER-INB RTGS UTR NO: SBINR12021010705433963--Penugonda Krishna</t>
  </si>
  <si>
    <t>RTGS INB: IRO4136648 / Penugonda Krishna</t>
  </si>
  <si>
    <t>TO TRANSFER-INB RTGS UTR NO: SBINR12021040319109214--Penugonda Sridevi</t>
  </si>
  <si>
    <t>RTGS INB: IRP4725433 / Penugonda Sridevi</t>
  </si>
  <si>
    <t>25710021110091</t>
  </si>
  <si>
    <t>TO TRANSFER-INB IMPS/P2A/109320854243/XXXXXXX091ANDBnull--</t>
  </si>
  <si>
    <t>LT0304201809013MOAEFSEYX6 TRANSFER T</t>
  </si>
  <si>
    <t>TO TRANSFER-INB RTGS UTR NO: SBINR12021071733271686--Penugonda Venkata Rajeev</t>
  </si>
  <si>
    <t>RTGS INB: IRQ6573665                               / Penugonda Venkata Rajeev</t>
  </si>
  <si>
    <t>CHQ TRANSFER-NEFT UTR NO: SBIN221198183997--959247 PENUGONDA RAJKIRAN</t>
  </si>
  <si>
    <t>959247 PENUGONDA RAJKIRAN</t>
  </si>
  <si>
    <t>CHQ TRANSFER-NEFT UTR NO: SBIN221198188250--959248 PENUGONDA SRIDEVI</t>
  </si>
  <si>
    <t>959248 PENUGONDA SRIDEVI</t>
  </si>
  <si>
    <t>TO TRANSFER-RTGS UTR NO: SBINR52021071733283903--Penugonda Rama Krishna Rao</t>
  </si>
  <si>
    <t>TRANSFER TO 4599108044309 / Penugonda Rama Krishna Rao</t>
  </si>
  <si>
    <t>Tummala Madhavi (SBI)</t>
  </si>
  <si>
    <t>TO TRANSFER-INB NEFT UTR NO: SBIN121198771747--Penugonda Venkata Rajeev</t>
  </si>
  <si>
    <t>NEFT INB: IRQ6565627                               / Penugonda Venkata Rajeev</t>
  </si>
  <si>
    <t>CHQ TRANSFER-NEFT UTR NO: SBIN221198246275--59605 PENUGONDA RAJKIRAN</t>
  </si>
  <si>
    <t>59605 PENUGONDA RAJKIRAN</t>
  </si>
  <si>
    <t>Penugonda Rama Krishna Rao</t>
  </si>
  <si>
    <t>TO TRANSFER-INB NEFT UTR NO: SBIN121198777085--Penugonda Rama Krishna Rao</t>
  </si>
  <si>
    <t>NEFT INB: IRQ6565848                               / Penugonda Rama Krishna Rao</t>
  </si>
  <si>
    <t>025710021110091</t>
  </si>
  <si>
    <t>CHQ TRANSFER-NEFT UTR NO: SBIN221198250067--59607 PENUGONDA VENKATA SATISH</t>
  </si>
  <si>
    <t>59607 PENUGONDA VENKATA SATISH</t>
  </si>
  <si>
    <t>CHQ TRANSFER-NEFT UTR NO: SBIN221198250355--59608 PENUGONDA VENKATA SATISH</t>
  </si>
  <si>
    <t>59608 PENUGONDA VENKATA SATISH</t>
  </si>
  <si>
    <t>at 9 lakhs</t>
  </si>
  <si>
    <t>Well</t>
  </si>
  <si>
    <t>700 plants @100</t>
  </si>
  <si>
    <t>Total Amount</t>
  </si>
  <si>
    <t>8,60,000</t>
  </si>
  <si>
    <t>8,10,000</t>
  </si>
  <si>
    <t>49,75,000</t>
  </si>
  <si>
    <t>49,05,000</t>
  </si>
  <si>
    <t>our share</t>
  </si>
  <si>
    <t>4,30,000</t>
  </si>
  <si>
    <t>24,87,500</t>
  </si>
  <si>
    <t>24,52,500</t>
  </si>
  <si>
    <t>Srinivas</t>
  </si>
  <si>
    <t>Paid</t>
  </si>
  <si>
    <t>To be Paid</t>
  </si>
  <si>
    <t>Penugonda Ram Krishna Rao</t>
  </si>
  <si>
    <t>Official (Online)</t>
  </si>
  <si>
    <t>TSR</t>
  </si>
  <si>
    <t>Balance Cash</t>
  </si>
  <si>
    <t>TSR/Madhavi</t>
  </si>
  <si>
    <t>Rishi vally</t>
  </si>
  <si>
    <t>Sale Value</t>
  </si>
  <si>
    <t>Reg Stamps</t>
  </si>
  <si>
    <t>Writter Fee</t>
  </si>
  <si>
    <t>Flat Mediator</t>
  </si>
  <si>
    <t>Total Cost</t>
  </si>
  <si>
    <t>DD (ASR)</t>
  </si>
  <si>
    <t>Rent Advance</t>
  </si>
  <si>
    <t>Total Pratap Paid</t>
  </si>
  <si>
    <t>Total Amount Paid by Pratap for both</t>
  </si>
  <si>
    <t>Balance Remaining with Raana</t>
  </si>
  <si>
    <t>Paid To TSR (27/Mar/2021)</t>
  </si>
  <si>
    <t>Paid To TSR (28/Mar/2021)</t>
  </si>
  <si>
    <t>Balance Raana has to pay</t>
  </si>
  <si>
    <t>A Sesharigi Rao</t>
  </si>
  <si>
    <t>ASR has to pay (Registration)</t>
  </si>
  <si>
    <t>SBI Withdraw</t>
  </si>
  <si>
    <t>Lotus Hospital</t>
  </si>
  <si>
    <t>Total to be pay</t>
  </si>
  <si>
    <t>Creamation</t>
  </si>
  <si>
    <t>SivaNanda</t>
  </si>
  <si>
    <t>Panthulu</t>
  </si>
  <si>
    <t>Flat Registration Amount</t>
  </si>
  <si>
    <t>Hospital Amount</t>
  </si>
  <si>
    <t>Total Spent</t>
  </si>
  <si>
    <t>SSBI Madhavi</t>
  </si>
  <si>
    <t>SBI Madhuri</t>
  </si>
  <si>
    <t>Deposit Amount</t>
  </si>
  <si>
    <t>Total Deposit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</si>
</sst>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#,##0.00_);(#,##0.00)"/>
    <numFmt numFmtId="166" formatCode="d-mmm-yyyy"/>
    <numFmt numFmtId="167" formatCode="dd-mmm-yyyy"/>
    <numFmt numFmtId="168" formatCode="d&quot;-&quot;mmm&quot;-&quot;yyyy"/>
    <numFmt numFmtId="169" formatCode="dd-mmm-yy"/>
    <numFmt numFmtId="170" formatCode="d/mmm/yyyy"/>
  </numFmts>
  <fonts count="12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Calibri"/>
    </font>
    <font>
      <color rgb="FFFF0000"/>
      <name val="Calibri"/>
    </font>
    <font>
      <sz val="11.0"/>
      <color rgb="FFFF0000"/>
      <name val="Calibri"/>
    </font>
    <font>
      <b/>
      <i/>
      <sz val="11.0"/>
      <color rgb="FF000000"/>
      <name val="Calibri"/>
    </font>
    <font/>
    <font>
      <sz val="11.0"/>
      <color rgb="FF000000"/>
      <name val="Inconsolata"/>
    </font>
  </fonts>
  <fills count="2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AEEF3"/>
        <bgColor rgb="FFDAEEF3"/>
      </patternFill>
    </fill>
    <fill>
      <patternFill patternType="solid">
        <fgColor rgb="FF00B050"/>
        <bgColor rgb="FF00B050"/>
      </patternFill>
    </fill>
    <fill>
      <patternFill patternType="solid">
        <fgColor rgb="FF9BC2E6"/>
        <bgColor rgb="FF9BC2E6"/>
      </patternFill>
    </fill>
    <fill>
      <patternFill patternType="solid">
        <fgColor rgb="FFDDEBF7"/>
        <bgColor rgb="FFDDEBF7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4472C4"/>
        <bgColor rgb="FF4472C4"/>
      </patternFill>
    </fill>
    <fill>
      <patternFill patternType="solid">
        <fgColor rgb="FF8EA9DB"/>
        <bgColor rgb="FF8EA9DB"/>
      </patternFill>
    </fill>
    <fill>
      <patternFill patternType="solid">
        <fgColor rgb="FFD9E1F2"/>
        <bgColor rgb="FFD9E1F2"/>
      </patternFill>
    </fill>
    <fill>
      <patternFill patternType="solid">
        <fgColor rgb="FFFF0000"/>
        <bgColor rgb="FFFF0000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4A86E8"/>
        <bgColor rgb="FF4A86E8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1" fillId="2" fontId="2" numFmtId="0" xfId="0" applyBorder="1" applyFill="1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0" fontId="5" numFmtId="0" xfId="0" applyAlignment="1" applyBorder="1" applyFont="1">
      <alignment horizontal="right" readingOrder="0" shrinkToFit="0" vertical="bottom" wrapText="0"/>
    </xf>
    <xf borderId="0" fillId="0" fontId="3" numFmtId="4" xfId="0" applyFont="1" applyNumberFormat="1"/>
    <xf borderId="2" fillId="0" fontId="7" numFmtId="0" xfId="0" applyAlignment="1" applyBorder="1" applyFont="1">
      <alignment readingOrder="0"/>
    </xf>
    <xf borderId="0" fillId="0" fontId="3" numFmtId="4" xfId="0" applyAlignment="1" applyFont="1" applyNumberFormat="1">
      <alignment readingOrder="0"/>
    </xf>
    <xf borderId="2" fillId="0" fontId="3" numFmtId="0" xfId="0" applyBorder="1" applyFont="1"/>
    <xf borderId="0" fillId="0" fontId="3" numFmtId="165" xfId="0" applyFont="1" applyNumberFormat="1"/>
    <xf borderId="2" fillId="3" fontId="4" numFmtId="0" xfId="0" applyAlignment="1" applyBorder="1" applyFill="1" applyFont="1">
      <alignment readingOrder="0" shrinkToFit="0" vertical="bottom" wrapText="0"/>
    </xf>
    <xf borderId="3" fillId="3" fontId="4" numFmtId="0" xfId="0" applyAlignment="1" applyBorder="1" applyFont="1">
      <alignment readingOrder="0" shrinkToFit="0" vertical="bottom" wrapText="0"/>
    </xf>
    <xf borderId="4" fillId="3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2" fillId="4" fontId="4" numFmtId="0" xfId="0" applyAlignment="1" applyBorder="1" applyFill="1" applyFont="1">
      <alignment readingOrder="0" shrinkToFit="0" vertical="bottom" wrapText="0"/>
    </xf>
    <xf borderId="3" fillId="4" fontId="4" numFmtId="0" xfId="0" applyAlignment="1" applyBorder="1" applyFont="1">
      <alignment readingOrder="0" shrinkToFit="0" vertical="bottom" wrapText="0"/>
    </xf>
    <xf borderId="0" fillId="5" fontId="4" numFmtId="0" xfId="0" applyAlignment="1" applyFill="1" applyFont="1">
      <alignment readingOrder="0" shrinkToFit="0" vertical="bottom" wrapText="0"/>
    </xf>
    <xf borderId="5" fillId="6" fontId="5" numFmtId="0" xfId="0" applyAlignment="1" applyBorder="1" applyFill="1" applyFont="1">
      <alignment readingOrder="0" shrinkToFit="0" vertical="bottom" wrapText="0"/>
    </xf>
    <xf borderId="6" fillId="6" fontId="5" numFmtId="0" xfId="0" applyAlignment="1" applyBorder="1" applyFont="1">
      <alignment readingOrder="0" shrinkToFit="0" vertical="bottom" wrapText="0"/>
    </xf>
    <xf borderId="6" fillId="6" fontId="5" numFmtId="166" xfId="0" applyAlignment="1" applyBorder="1" applyFont="1" applyNumberFormat="1">
      <alignment horizontal="right" readingOrder="0" shrinkToFit="0" vertical="bottom" wrapText="0"/>
    </xf>
    <xf borderId="3" fillId="6" fontId="5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5" fillId="7" fontId="5" numFmtId="0" xfId="0" applyAlignment="1" applyBorder="1" applyFill="1" applyFont="1">
      <alignment readingOrder="0" shrinkToFit="0" vertical="bottom" wrapText="0"/>
    </xf>
    <xf borderId="6" fillId="7" fontId="5" numFmtId="0" xfId="0" applyAlignment="1" applyBorder="1" applyFont="1">
      <alignment horizontal="right" readingOrder="0" shrinkToFit="0" vertical="bottom" wrapText="0"/>
    </xf>
    <xf borderId="5" fillId="6" fontId="8" numFmtId="0" xfId="0" applyAlignment="1" applyBorder="1" applyFont="1">
      <alignment readingOrder="0" shrinkToFit="0" vertical="bottom" wrapText="0"/>
    </xf>
    <xf borderId="6" fillId="6" fontId="5" numFmtId="0" xfId="0" applyAlignment="1" applyBorder="1" applyFont="1">
      <alignment horizontal="right" readingOrder="0" shrinkToFit="0" vertical="bottom" wrapText="0"/>
    </xf>
    <xf borderId="6" fillId="6" fontId="5" numFmtId="167" xfId="0" applyAlignment="1" applyBorder="1" applyFont="1" applyNumberFormat="1">
      <alignment horizontal="right" readingOrder="0" shrinkToFit="0" vertical="bottom" wrapText="0"/>
    </xf>
    <xf borderId="5" fillId="7" fontId="5" numFmtId="0" xfId="0" applyAlignment="1" applyBorder="1" applyFont="1">
      <alignment shrinkToFit="0" vertical="bottom" wrapText="0"/>
    </xf>
    <xf borderId="6" fillId="8" fontId="5" numFmtId="0" xfId="0" applyAlignment="1" applyBorder="1" applyFill="1" applyFont="1">
      <alignment horizontal="right" readingOrder="0" shrinkToFit="0" vertical="bottom" wrapText="0"/>
    </xf>
    <xf borderId="0" fillId="8" fontId="9" numFmtId="0" xfId="0" applyAlignment="1" applyFont="1">
      <alignment horizontal="right" readingOrder="0" shrinkToFit="0" vertical="bottom" wrapText="0"/>
    </xf>
    <xf borderId="0" fillId="5" fontId="5" numFmtId="0" xfId="0" applyAlignment="1" applyFont="1">
      <alignment shrinkToFit="0" vertical="bottom" wrapText="0"/>
    </xf>
    <xf borderId="2" fillId="9" fontId="4" numFmtId="0" xfId="0" applyAlignment="1" applyBorder="1" applyFill="1" applyFont="1">
      <alignment readingOrder="0" shrinkToFit="0" vertical="bottom" wrapText="0"/>
    </xf>
    <xf borderId="3" fillId="9" fontId="4" numFmtId="0" xfId="0" applyAlignment="1" applyBorder="1" applyFont="1">
      <alignment readingOrder="0" shrinkToFit="0" vertical="bottom" wrapText="0"/>
    </xf>
    <xf borderId="5" fillId="10" fontId="5" numFmtId="0" xfId="0" applyAlignment="1" applyBorder="1" applyFill="1" applyFont="1">
      <alignment readingOrder="0" shrinkToFit="0" vertical="bottom" wrapText="0"/>
    </xf>
    <xf borderId="6" fillId="10" fontId="5" numFmtId="0" xfId="0" applyAlignment="1" applyBorder="1" applyFont="1">
      <alignment horizontal="right" readingOrder="0" shrinkToFit="0" vertical="bottom" wrapText="0"/>
    </xf>
    <xf borderId="6" fillId="10" fontId="5" numFmtId="0" xfId="0" applyAlignment="1" applyBorder="1" applyFont="1">
      <alignment readingOrder="0" shrinkToFit="0" vertical="bottom" wrapText="0"/>
    </xf>
    <xf borderId="3" fillId="10" fontId="5" numFmtId="0" xfId="0" applyAlignment="1" applyBorder="1" applyFont="1">
      <alignment horizontal="right" readingOrder="0" shrinkToFit="0" vertical="bottom" wrapText="0"/>
    </xf>
    <xf borderId="5" fillId="10" fontId="5" numFmtId="0" xfId="0" applyAlignment="1" applyBorder="1" applyFont="1">
      <alignment shrinkToFit="0" vertical="bottom" wrapText="0"/>
    </xf>
    <xf borderId="6" fillId="10" fontId="5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2" fillId="0" fontId="2" numFmtId="168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2" fillId="0" fontId="2" numFmtId="0" xfId="0" applyAlignment="1" applyBorder="1" applyFont="1">
      <alignment shrinkToFit="0" vertical="bottom" wrapText="0"/>
    </xf>
    <xf borderId="2" fillId="0" fontId="8" numFmtId="0" xfId="0" applyAlignment="1" applyBorder="1" applyFont="1">
      <alignment vertical="bottom"/>
    </xf>
    <xf borderId="2" fillId="0" fontId="8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2" fillId="11" fontId="4" numFmtId="0" xfId="0" applyAlignment="1" applyBorder="1" applyFill="1" applyFont="1">
      <alignment readingOrder="0" shrinkToFit="0" vertical="bottom" wrapText="0"/>
    </xf>
    <xf borderId="2" fillId="12" fontId="5" numFmtId="0" xfId="0" applyAlignment="1" applyBorder="1" applyFill="1" applyFont="1">
      <alignment horizontal="right" readingOrder="0" shrinkToFit="0" vertical="bottom" wrapText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2" fillId="12" fontId="5" numFmtId="4" xfId="0" applyAlignment="1" applyBorder="1" applyFont="1" applyNumberFormat="1">
      <alignment horizontal="right" readingOrder="0" shrinkToFit="0" vertical="bottom" wrapText="0"/>
    </xf>
    <xf borderId="2" fillId="12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168" xfId="0" applyFont="1" applyNumberFormat="1"/>
    <xf borderId="0" fillId="0" fontId="3" numFmtId="0" xfId="0" applyFont="1"/>
    <xf borderId="7" fillId="13" fontId="4" numFmtId="0" xfId="0" applyAlignment="1" applyBorder="1" applyFill="1" applyFont="1">
      <alignment horizontal="center" readingOrder="0" shrinkToFit="0" vertical="bottom" wrapText="0"/>
    </xf>
    <xf borderId="7" fillId="0" fontId="10" numFmtId="0" xfId="0" applyBorder="1" applyFont="1"/>
    <xf borderId="5" fillId="14" fontId="4" numFmtId="0" xfId="0" applyAlignment="1" applyBorder="1" applyFill="1" applyFont="1">
      <alignment readingOrder="0" shrinkToFit="0" vertical="bottom" wrapText="0"/>
    </xf>
    <xf borderId="6" fillId="14" fontId="4" numFmtId="0" xfId="0" applyAlignment="1" applyBorder="1" applyFont="1">
      <alignment readingOrder="0" shrinkToFit="0" vertical="bottom" wrapText="0"/>
    </xf>
    <xf borderId="5" fillId="15" fontId="5" numFmtId="169" xfId="0" applyAlignment="1" applyBorder="1" applyFill="1" applyFont="1" applyNumberFormat="1">
      <alignment horizontal="right" readingOrder="0" shrinkToFit="0" vertical="bottom" wrapText="0"/>
    </xf>
    <xf borderId="6" fillId="15" fontId="5" numFmtId="0" xfId="0" applyAlignment="1" applyBorder="1" applyFont="1">
      <alignment readingOrder="0" vertical="bottom"/>
    </xf>
    <xf borderId="6" fillId="15" fontId="5" numFmtId="49" xfId="0" applyAlignment="1" applyBorder="1" applyFont="1" applyNumberFormat="1">
      <alignment readingOrder="0" vertical="bottom"/>
    </xf>
    <xf borderId="6" fillId="15" fontId="5" numFmtId="0" xfId="0" applyAlignment="1" applyBorder="1" applyFont="1">
      <alignment readingOrder="0" shrinkToFit="0" vertical="bottom" wrapText="0"/>
    </xf>
    <xf borderId="6" fillId="15" fontId="5" numFmtId="0" xfId="0" applyAlignment="1" applyBorder="1" applyFont="1">
      <alignment horizontal="right" readingOrder="0" shrinkToFit="0" vertical="bottom" wrapText="0"/>
    </xf>
    <xf borderId="6" fillId="15" fontId="5" numFmtId="49" xfId="0" applyAlignment="1" applyBorder="1" applyFont="1" applyNumberFormat="1">
      <alignment readingOrder="0" shrinkToFit="0" vertical="bottom" wrapText="0"/>
    </xf>
    <xf quotePrefix="1" borderId="6" fillId="15" fontId="5" numFmtId="49" xfId="0" applyAlignment="1" applyBorder="1" applyFont="1" applyNumberFormat="1">
      <alignment readingOrder="0" shrinkToFit="0" vertical="bottom" wrapText="0"/>
    </xf>
    <xf borderId="6" fillId="16" fontId="5" numFmtId="0" xfId="0" applyAlignment="1" applyBorder="1" applyFill="1" applyFont="1">
      <alignment horizontal="right" readingOrder="0" shrinkToFit="0" vertical="bottom" wrapText="0"/>
    </xf>
    <xf borderId="5" fillId="15" fontId="5" numFmtId="0" xfId="0" applyAlignment="1" applyBorder="1" applyFont="1">
      <alignment shrinkToFit="0" vertical="bottom" wrapText="0"/>
    </xf>
    <xf borderId="6" fillId="15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horizontal="right" readingOrder="0" shrinkToFit="0" vertical="bottom" wrapText="0"/>
    </xf>
    <xf borderId="6" fillId="15" fontId="5" numFmtId="1" xfId="0" applyAlignment="1" applyBorder="1" applyFont="1" applyNumberFormat="1">
      <alignment horizontal="right" readingOrder="0" shrinkToFit="0" vertical="bottom" wrapText="0"/>
    </xf>
    <xf borderId="6" fillId="15" fontId="5" numFmtId="4" xfId="0" applyAlignment="1" applyBorder="1" applyFont="1" applyNumberFormat="1">
      <alignment horizontal="right" readingOrder="0" shrinkToFit="0" vertical="bottom" wrapText="0"/>
    </xf>
    <xf borderId="6" fillId="0" fontId="4" numFmtId="1" xfId="0" applyAlignment="1" applyBorder="1" applyFont="1" applyNumberFormat="1">
      <alignment horizontal="right" readingOrder="0" shrinkToFit="0" vertical="bottom" wrapText="0"/>
    </xf>
    <xf borderId="0" fillId="0" fontId="6" numFmtId="1" xfId="0" applyFont="1" applyNumberFormat="1"/>
    <xf borderId="2" fillId="15" fontId="5" numFmtId="0" xfId="0" applyAlignment="1" applyBorder="1" applyFont="1">
      <alignment readingOrder="0" shrinkToFit="0" vertical="bottom" wrapText="0"/>
    </xf>
    <xf borderId="3" fillId="15" fontId="5" numFmtId="0" xfId="0" applyAlignment="1" applyBorder="1" applyFont="1">
      <alignment horizontal="right" readingOrder="0" shrinkToFit="0" vertical="bottom" wrapText="0"/>
    </xf>
    <xf borderId="3" fillId="15" fontId="5" numFmtId="0" xfId="0" applyAlignment="1" applyBorder="1" applyFont="1">
      <alignment readingOrder="0" shrinkToFit="0" vertical="bottom" wrapText="0"/>
    </xf>
    <xf borderId="3" fillId="15" fontId="5" numFmtId="0" xfId="0" applyAlignment="1" applyBorder="1" applyFont="1">
      <alignment shrinkToFit="0" vertical="bottom" wrapText="0"/>
    </xf>
    <xf borderId="5" fillId="15" fontId="5" numFmtId="0" xfId="0" applyAlignment="1" applyBorder="1" applyFont="1">
      <alignment readingOrder="0" shrinkToFit="0" vertical="bottom" wrapText="0"/>
    </xf>
    <xf borderId="6" fillId="15" fontId="5" numFmtId="3" xfId="0" applyAlignment="1" applyBorder="1" applyFont="1" applyNumberFormat="1">
      <alignment horizontal="right" readingOrder="0" shrinkToFit="0" vertical="bottom" wrapText="0"/>
    </xf>
    <xf borderId="6" fillId="17" fontId="5" numFmtId="0" xfId="0" applyAlignment="1" applyBorder="1" applyFill="1" applyFont="1">
      <alignment shrinkToFit="0" vertical="bottom" wrapText="0"/>
    </xf>
    <xf borderId="6" fillId="17" fontId="4" numFmtId="0" xfId="0" applyAlignment="1" applyBorder="1" applyFont="1">
      <alignment readingOrder="0" shrinkToFit="0" vertical="bottom" wrapText="0"/>
    </xf>
    <xf borderId="6" fillId="18" fontId="4" numFmtId="0" xfId="0" applyAlignment="1" applyBorder="1" applyFill="1" applyFont="1">
      <alignment shrinkToFit="0" vertical="bottom" wrapText="0"/>
    </xf>
    <xf borderId="6" fillId="18" fontId="4" numFmtId="0" xfId="0" applyAlignment="1" applyBorder="1" applyFont="1">
      <alignment readingOrder="0" shrinkToFit="0" vertical="bottom" wrapText="0"/>
    </xf>
    <xf borderId="5" fillId="15" fontId="4" numFmtId="0" xfId="0" applyAlignment="1" applyBorder="1" applyFont="1">
      <alignment readingOrder="0" shrinkToFit="0" vertical="bottom" wrapText="0"/>
    </xf>
    <xf borderId="5" fillId="15" fontId="5" numFmtId="0" xfId="0" applyAlignment="1" applyBorder="1" applyFont="1">
      <alignment readingOrder="0" vertical="bottom"/>
    </xf>
    <xf borderId="6" fillId="17" fontId="5" numFmtId="3" xfId="0" applyAlignment="1" applyBorder="1" applyFont="1" applyNumberFormat="1">
      <alignment horizontal="right" readingOrder="0" shrinkToFit="0" vertical="bottom" wrapText="0"/>
    </xf>
    <xf borderId="6" fillId="18" fontId="5" numFmtId="3" xfId="0" applyAlignment="1" applyBorder="1" applyFont="1" applyNumberFormat="1">
      <alignment horizontal="right" readingOrder="0" shrinkToFit="0" vertical="bottom" wrapText="0"/>
    </xf>
    <xf borderId="6" fillId="18" fontId="5" numFmtId="4" xfId="0" applyAlignment="1" applyBorder="1" applyFont="1" applyNumberFormat="1">
      <alignment horizontal="right" readingOrder="0" shrinkToFit="0" vertical="bottom" wrapText="0"/>
    </xf>
    <xf borderId="6" fillId="18" fontId="5" numFmtId="0" xfId="0" applyAlignment="1" applyBorder="1" applyFont="1">
      <alignment shrinkToFit="0" vertical="bottom" wrapText="0"/>
    </xf>
    <xf borderId="6" fillId="18" fontId="5" numFmtId="4" xfId="0" applyAlignment="1" applyBorder="1" applyFont="1" applyNumberFormat="1">
      <alignment shrinkToFit="0" vertical="bottom" wrapText="0"/>
    </xf>
    <xf borderId="6" fillId="18" fontId="5" numFmtId="0" xfId="0" applyAlignment="1" applyBorder="1" applyFont="1">
      <alignment horizontal="right" readingOrder="0" shrinkToFit="0" vertical="bottom" wrapText="0"/>
    </xf>
    <xf borderId="6" fillId="17" fontId="5" numFmtId="3" xfId="0" applyAlignment="1" applyBorder="1" applyFont="1" applyNumberFormat="1">
      <alignment shrinkToFit="0" vertical="bottom" wrapText="0"/>
    </xf>
    <xf borderId="6" fillId="17" fontId="4" numFmtId="3" xfId="0" applyAlignment="1" applyBorder="1" applyFont="1" applyNumberFormat="1">
      <alignment horizontal="right" readingOrder="0" shrinkToFit="0" vertical="bottom" wrapText="0"/>
    </xf>
    <xf borderId="6" fillId="18" fontId="5" numFmtId="3" xfId="0" applyAlignment="1" applyBorder="1" applyFont="1" applyNumberFormat="1">
      <alignment shrinkToFit="0" vertical="bottom" wrapText="0"/>
    </xf>
    <xf borderId="6" fillId="18" fontId="4" numFmtId="3" xfId="0" applyAlignment="1" applyBorder="1" applyFont="1" applyNumberFormat="1">
      <alignment horizontal="right" readingOrder="0" shrinkToFit="0" vertical="bottom" wrapText="0"/>
    </xf>
    <xf borderId="0" fillId="5" fontId="11" numFmtId="0" xfId="0" applyAlignment="1" applyFont="1">
      <alignment readingOrder="0"/>
    </xf>
    <xf borderId="0" fillId="0" fontId="10" numFmtId="0" xfId="0" applyAlignment="1" applyFont="1">
      <alignment readingOrder="0"/>
    </xf>
    <xf borderId="2" fillId="12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horizontal="center" readingOrder="0"/>
    </xf>
    <xf borderId="0" fillId="19" fontId="6" numFmtId="0" xfId="0" applyFill="1" applyFont="1"/>
    <xf borderId="0" fillId="0" fontId="2" numFmtId="0" xfId="0" applyAlignment="1" applyFont="1">
      <alignment horizontal="center" vertical="bottom"/>
    </xf>
    <xf borderId="8" fillId="0" fontId="3" numFmtId="0" xfId="0" applyAlignment="1" applyBorder="1" applyFont="1">
      <alignment readingOrder="0"/>
    </xf>
    <xf borderId="9" fillId="0" fontId="10" numFmtId="0" xfId="0" applyBorder="1" applyFont="1"/>
    <xf borderId="3" fillId="0" fontId="10" numFmtId="0" xfId="0" applyBorder="1" applyFont="1"/>
    <xf borderId="2" fillId="0" fontId="2" numFmtId="170" xfId="0" applyAlignment="1" applyBorder="1" applyFont="1" applyNumberFormat="1">
      <alignment horizontal="right" vertical="bottom"/>
    </xf>
    <xf borderId="2" fillId="0" fontId="2" numFmtId="170" xfId="0" applyAlignment="1" applyBorder="1" applyFont="1" applyNumberFormat="1">
      <alignment horizontal="right" vertical="bottom"/>
    </xf>
    <xf borderId="2" fillId="0" fontId="6" numFmtId="0" xfId="0" applyBorder="1" applyFont="1"/>
    <xf borderId="2" fillId="0" fontId="5" numFmtId="2" xfId="0" applyAlignment="1" applyBorder="1" applyFont="1" applyNumberFormat="1">
      <alignment horizontal="right" readingOrder="0" shrinkToFit="0" vertical="bottom" wrapText="0"/>
    </xf>
    <xf borderId="2" fillId="20" fontId="3" numFmtId="2" xfId="0" applyBorder="1" applyFill="1" applyFont="1" applyNumberFormat="1"/>
    <xf borderId="0" fillId="0" fontId="6" numFmtId="0" xfId="0" applyFont="1"/>
    <xf borderId="2" fillId="0" fontId="3" numFmtId="2" xfId="0" applyBorder="1" applyFont="1" applyNumberFormat="1"/>
    <xf borderId="2" fillId="21" fontId="6" numFmtId="2" xfId="0" applyBorder="1" applyFill="1" applyFont="1" applyNumberFormat="1"/>
    <xf borderId="2" fillId="19" fontId="6" numFmtId="2" xfId="0" applyBorder="1" applyFont="1" applyNumberFormat="1"/>
    <xf borderId="2" fillId="19" fontId="4" numFmtId="2" xfId="0" applyAlignment="1" applyBorder="1" applyFont="1" applyNumberFormat="1">
      <alignment horizontal="right" readingOrder="0" shrinkToFit="0" vertical="bottom" wrapText="0"/>
    </xf>
    <xf borderId="0" fillId="0" fontId="5" numFmtId="2" xfId="0" applyAlignment="1" applyFont="1" applyNumberFormat="1">
      <alignment horizontal="right" readingOrder="0" shrinkToFit="0" vertical="bottom" wrapText="0"/>
    </xf>
    <xf borderId="0" fillId="0" fontId="4" numFmtId="2" xfId="0" applyAlignment="1" applyFont="1" applyNumberFormat="1">
      <alignment horizontal="right" readingOrder="0" shrinkToFit="0" vertical="bottom" wrapText="0"/>
    </xf>
    <xf borderId="0" fillId="2" fontId="6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  <col customWidth="1" min="9" max="9" width="10.5"/>
    <col customWidth="1" min="10" max="26" width="7.63"/>
  </cols>
  <sheetData>
    <row r="1">
      <c r="A1" s="1" t="s">
        <v>0</v>
      </c>
      <c r="E1" s="1" t="s">
        <v>1</v>
      </c>
    </row>
    <row r="2">
      <c r="A2" s="2"/>
      <c r="B2" s="2"/>
      <c r="E2" s="3"/>
      <c r="F2" s="3"/>
      <c r="G2" s="3"/>
      <c r="O2" s="4">
        <v>90000.0</v>
      </c>
    </row>
    <row r="3">
      <c r="A3" s="1" t="s">
        <v>2</v>
      </c>
      <c r="O3" s="4">
        <v>26000.0</v>
      </c>
    </row>
    <row r="4">
      <c r="A4" s="4">
        <v>7.0</v>
      </c>
      <c r="B4" s="4">
        <v>5.0</v>
      </c>
      <c r="C4" s="4">
        <f t="shared" ref="C4:C8" si="1">(A4*B4)</f>
        <v>35</v>
      </c>
      <c r="E4" s="4">
        <v>2.9</v>
      </c>
      <c r="F4" s="4">
        <v>2.5</v>
      </c>
      <c r="G4" s="4">
        <f t="shared" ref="G4:G6" si="2">(E4*F4)</f>
        <v>7.25</v>
      </c>
      <c r="I4" s="5">
        <v>42622.0</v>
      </c>
      <c r="J4" s="4">
        <v>10000.0</v>
      </c>
      <c r="O4" s="4">
        <v>3000.0</v>
      </c>
    </row>
    <row r="5">
      <c r="A5" s="4">
        <v>5.0</v>
      </c>
      <c r="B5" s="4">
        <v>2.8</v>
      </c>
      <c r="C5" s="4">
        <f t="shared" si="1"/>
        <v>14</v>
      </c>
      <c r="E5" s="4">
        <v>6.5</v>
      </c>
      <c r="F5" s="4">
        <v>2.4</v>
      </c>
      <c r="G5" s="4">
        <f t="shared" si="2"/>
        <v>15.6</v>
      </c>
      <c r="I5" s="6" t="s">
        <v>3</v>
      </c>
      <c r="J5" s="4">
        <v>15000.0</v>
      </c>
      <c r="O5" s="4">
        <v>14000.0</v>
      </c>
    </row>
    <row r="6">
      <c r="A6" s="4">
        <v>1.9</v>
      </c>
      <c r="B6" s="4">
        <v>10.0</v>
      </c>
      <c r="C6" s="4">
        <f t="shared" si="1"/>
        <v>19</v>
      </c>
      <c r="E6" s="4">
        <v>2.0</v>
      </c>
      <c r="F6" s="4">
        <v>1.6</v>
      </c>
      <c r="G6" s="4">
        <f t="shared" si="2"/>
        <v>3.2</v>
      </c>
      <c r="I6" s="6" t="s">
        <v>4</v>
      </c>
      <c r="J6" s="4">
        <v>5000.0</v>
      </c>
      <c r="O6" s="4">
        <v>4200.0</v>
      </c>
    </row>
    <row r="7">
      <c r="A7" s="4">
        <v>8.7</v>
      </c>
      <c r="B7" s="4">
        <v>2.3</v>
      </c>
      <c r="C7" s="4">
        <f t="shared" si="1"/>
        <v>20.01</v>
      </c>
      <c r="G7" s="4">
        <f>SUM(G4:G6)</f>
        <v>26.05</v>
      </c>
      <c r="I7" s="6" t="s">
        <v>5</v>
      </c>
      <c r="J7" s="4">
        <v>5000.0</v>
      </c>
      <c r="O7" s="4">
        <v>6300.0</v>
      </c>
    </row>
    <row r="8">
      <c r="A8" s="4">
        <v>4.0</v>
      </c>
      <c r="B8" s="4">
        <v>3.2</v>
      </c>
      <c r="C8" s="4">
        <f t="shared" si="1"/>
        <v>12.8</v>
      </c>
      <c r="I8" s="5">
        <v>42410.0</v>
      </c>
      <c r="J8" s="4">
        <v>5000.0</v>
      </c>
      <c r="O8" s="4">
        <v>5800.0</v>
      </c>
    </row>
    <row r="9">
      <c r="C9" s="4">
        <f>SUM(C4:C8)</f>
        <v>100.81</v>
      </c>
      <c r="I9" s="5">
        <v>42623.0</v>
      </c>
      <c r="J9" s="4">
        <v>4000.0</v>
      </c>
      <c r="O9" s="4">
        <v>3500.0</v>
      </c>
    </row>
    <row r="10">
      <c r="A10" s="1" t="s">
        <v>6</v>
      </c>
      <c r="J10" s="4">
        <f>SUM(J4:J9)</f>
        <v>44000</v>
      </c>
      <c r="O10" s="4">
        <v>6500.0</v>
      </c>
    </row>
    <row r="11">
      <c r="A11" s="4">
        <v>9.4</v>
      </c>
      <c r="B11" s="4">
        <v>7.4</v>
      </c>
      <c r="C11" s="4">
        <f t="shared" ref="C11:C13" si="3">(A11*B11)</f>
        <v>69.56</v>
      </c>
      <c r="E11" s="4">
        <v>4.8</v>
      </c>
      <c r="F11" s="4">
        <v>2.9</v>
      </c>
      <c r="G11" s="4">
        <f t="shared" ref="G11:G13" si="4">(E11*F11)</f>
        <v>13.92</v>
      </c>
      <c r="O11" s="4">
        <v>3500.0</v>
      </c>
    </row>
    <row r="12">
      <c r="A12" s="4">
        <v>2.9</v>
      </c>
      <c r="B12" s="4">
        <v>2.9</v>
      </c>
      <c r="C12" s="4">
        <f t="shared" si="3"/>
        <v>8.41</v>
      </c>
      <c r="E12" s="4">
        <v>2.3</v>
      </c>
      <c r="F12" s="4">
        <v>3.6</v>
      </c>
      <c r="G12" s="4">
        <f t="shared" si="4"/>
        <v>8.28</v>
      </c>
      <c r="O12" s="4">
        <v>1500.0</v>
      </c>
    </row>
    <row r="13">
      <c r="A13" s="4">
        <v>2.9</v>
      </c>
      <c r="B13" s="4">
        <v>2.4</v>
      </c>
      <c r="C13" s="4">
        <f t="shared" si="3"/>
        <v>6.96</v>
      </c>
      <c r="E13" s="4">
        <v>2.3</v>
      </c>
      <c r="F13" s="4">
        <v>4.4</v>
      </c>
      <c r="G13" s="4">
        <f t="shared" si="4"/>
        <v>10.12</v>
      </c>
      <c r="O13" s="4">
        <v>710.0</v>
      </c>
    </row>
    <row r="14">
      <c r="C14" s="4">
        <f>SUM(C11:C13)</f>
        <v>84.93</v>
      </c>
      <c r="G14" s="4">
        <f>SUM(G11:G13)</f>
        <v>32.32</v>
      </c>
      <c r="O14" s="4">
        <v>500.0</v>
      </c>
    </row>
    <row r="15">
      <c r="O15" s="4">
        <v>1600.0</v>
      </c>
    </row>
    <row r="16">
      <c r="A16" s="1" t="s">
        <v>7</v>
      </c>
      <c r="O16" s="4">
        <v>3050.0</v>
      </c>
    </row>
    <row r="17">
      <c r="A17" s="4">
        <v>7.0</v>
      </c>
      <c r="B17" s="4">
        <v>2.8</v>
      </c>
      <c r="C17" s="4">
        <f>(A17*B17)</f>
        <v>19.6</v>
      </c>
      <c r="E17" s="4">
        <v>7.0</v>
      </c>
      <c r="F17" s="4">
        <v>1.8</v>
      </c>
      <c r="G17" s="4">
        <f t="shared" ref="G17:G21" si="5">(E17*F17)</f>
        <v>12.6</v>
      </c>
      <c r="O17" s="4">
        <v>1000.0</v>
      </c>
    </row>
    <row r="18">
      <c r="E18" s="4">
        <v>4.0</v>
      </c>
      <c r="F18" s="4">
        <v>1.7</v>
      </c>
      <c r="G18" s="4">
        <f t="shared" si="5"/>
        <v>6.8</v>
      </c>
      <c r="O18" s="4">
        <v>3700.0</v>
      </c>
    </row>
    <row r="19">
      <c r="E19" s="4">
        <v>4.0</v>
      </c>
      <c r="F19" s="4">
        <v>1.7</v>
      </c>
      <c r="G19" s="4">
        <f t="shared" si="5"/>
        <v>6.8</v>
      </c>
      <c r="O19" s="4">
        <v>630.0</v>
      </c>
    </row>
    <row r="20">
      <c r="E20" s="4">
        <v>2.9</v>
      </c>
      <c r="F20" s="4">
        <v>2.8</v>
      </c>
      <c r="G20" s="4">
        <f t="shared" si="5"/>
        <v>8.12</v>
      </c>
      <c r="O20" s="4">
        <v>500.0</v>
      </c>
    </row>
    <row r="21" ht="15.75" customHeight="1">
      <c r="E21" s="4">
        <v>2.0</v>
      </c>
      <c r="F21" s="4">
        <v>1.8</v>
      </c>
      <c r="G21" s="4">
        <f t="shared" si="5"/>
        <v>3.6</v>
      </c>
    </row>
    <row r="22" ht="15.75" customHeight="1">
      <c r="G22" s="4">
        <f>SUM(G17:G21)</f>
        <v>37.92</v>
      </c>
    </row>
    <row r="23" ht="15.75" customHeight="1">
      <c r="A23" s="1" t="s">
        <v>8</v>
      </c>
      <c r="O23" s="4">
        <f>SUM(O2:O22)</f>
        <v>175990</v>
      </c>
    </row>
    <row r="24" ht="15.75" customHeight="1">
      <c r="A24" s="4">
        <v>7.0</v>
      </c>
      <c r="B24" s="4">
        <v>6.8</v>
      </c>
      <c r="C24" s="4">
        <f t="shared" ref="C24:C25" si="6">(A24*B24)</f>
        <v>47.6</v>
      </c>
      <c r="E24" s="4">
        <v>2.8</v>
      </c>
      <c r="F24" s="4">
        <v>2.9</v>
      </c>
      <c r="G24" s="4">
        <f>(E24*F24)</f>
        <v>8.12</v>
      </c>
    </row>
    <row r="25" ht="15.75" customHeight="1">
      <c r="A25" s="4">
        <v>10.5</v>
      </c>
      <c r="B25" s="4">
        <v>1.8</v>
      </c>
      <c r="C25" s="4">
        <f t="shared" si="6"/>
        <v>18.9</v>
      </c>
      <c r="G25" s="4">
        <f>SUM(G24)</f>
        <v>8.12</v>
      </c>
    </row>
    <row r="26" ht="15.75" customHeight="1">
      <c r="C26" s="4">
        <f>SUM(C24:C25)</f>
        <v>66.5</v>
      </c>
    </row>
    <row r="27" ht="15.75" customHeight="1">
      <c r="A27" s="1" t="s">
        <v>9</v>
      </c>
    </row>
    <row r="28" ht="15.75" customHeight="1">
      <c r="E28" s="4">
        <v>7.0</v>
      </c>
      <c r="F28" s="4">
        <v>7.0</v>
      </c>
      <c r="G28" s="4">
        <f t="shared" ref="G28:G29" si="7">(E28*F28)</f>
        <v>49</v>
      </c>
    </row>
    <row r="29" ht="15.75" customHeight="1">
      <c r="E29" s="4">
        <v>4.0</v>
      </c>
      <c r="F29" s="4">
        <v>2.6</v>
      </c>
      <c r="G29" s="4">
        <f t="shared" si="7"/>
        <v>10.4</v>
      </c>
      <c r="N29" s="4">
        <v>180000.0</v>
      </c>
    </row>
    <row r="30" ht="15.75" customHeight="1">
      <c r="G30" s="4">
        <f>SUM(G28:G29)</f>
        <v>59.4</v>
      </c>
      <c r="N30" s="4">
        <v>65000.0</v>
      </c>
    </row>
    <row r="31" ht="15.75" customHeight="1">
      <c r="N31" s="4">
        <f>SUM(N29:N30)</f>
        <v>245000</v>
      </c>
    </row>
    <row r="32" ht="15.75" customHeight="1"/>
    <row r="33" ht="15.75" customHeight="1">
      <c r="C33" s="4">
        <f>(C9+C14+C17+C26)</f>
        <v>271.84</v>
      </c>
      <c r="G33" s="4">
        <f>(G7+G14+G22+G25+G30)</f>
        <v>163.81</v>
      </c>
    </row>
    <row r="34" ht="15.75" customHeight="1">
      <c r="C34" s="4">
        <v>135.0</v>
      </c>
      <c r="G34" s="4">
        <v>175.0</v>
      </c>
    </row>
    <row r="35" ht="15.75" customHeight="1">
      <c r="C35" s="4">
        <f>(C33*C34)</f>
        <v>36698.4</v>
      </c>
      <c r="G35" s="4">
        <f>(G33*G34)</f>
        <v>28666.75</v>
      </c>
      <c r="I35" s="7">
        <f>(C35+G35)</f>
        <v>65365.15</v>
      </c>
    </row>
    <row r="36" ht="15.75" customHeight="1">
      <c r="I36" s="4">
        <v>44000.0</v>
      </c>
    </row>
    <row r="37" ht="15.75" customHeight="1">
      <c r="I37" s="4">
        <f>(I35-I36)</f>
        <v>21365.15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1"/>
    <mergeCell ref="E1:G1"/>
    <mergeCell ref="A3:C3"/>
    <mergeCell ref="A10:C10"/>
    <mergeCell ref="A16:C16"/>
    <mergeCell ref="A23:C23"/>
    <mergeCell ref="A27:C2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2.13"/>
    <col customWidth="1" min="3" max="3" width="11.75"/>
    <col customWidth="1" min="4" max="4" width="7.63"/>
    <col customWidth="1" min="5" max="5" width="14.13"/>
    <col customWidth="1" min="6" max="6" width="12.13"/>
    <col customWidth="1" min="7" max="8" width="7.63"/>
    <col customWidth="1" min="9" max="9" width="25.13"/>
    <col customWidth="1" min="10" max="10" width="7.63"/>
    <col customWidth="1" min="11" max="11" width="11.25"/>
    <col customWidth="1" min="12" max="12" width="8.75"/>
    <col customWidth="1" min="13" max="25" width="7.63"/>
  </cols>
  <sheetData>
    <row r="1">
      <c r="A1" s="8" t="s">
        <v>10</v>
      </c>
      <c r="B1" s="9"/>
      <c r="C1" s="9"/>
      <c r="D1" s="9"/>
      <c r="E1" s="8" t="s">
        <v>11</v>
      </c>
      <c r="F1" s="9"/>
    </row>
    <row r="2">
      <c r="A2" s="10" t="s">
        <v>12</v>
      </c>
      <c r="B2" s="11">
        <v>3231000.0</v>
      </c>
      <c r="C2" s="9"/>
      <c r="D2" s="9"/>
      <c r="E2" s="10" t="s">
        <v>12</v>
      </c>
      <c r="F2" s="11">
        <v>2500000.0</v>
      </c>
      <c r="G2" s="12"/>
      <c r="H2" s="13" t="s">
        <v>13</v>
      </c>
      <c r="I2" s="14" t="s">
        <v>14</v>
      </c>
      <c r="J2" s="14" t="s">
        <v>15</v>
      </c>
      <c r="K2" s="14" t="s">
        <v>16</v>
      </c>
      <c r="L2" s="14" t="s">
        <v>17</v>
      </c>
    </row>
    <row r="3">
      <c r="A3" s="10" t="s">
        <v>18</v>
      </c>
      <c r="B3" s="11">
        <f>(315000 + 19000)</f>
        <v>334000</v>
      </c>
      <c r="C3" s="9"/>
      <c r="D3" s="9"/>
      <c r="E3" s="10" t="s">
        <v>18</v>
      </c>
      <c r="F3" s="11">
        <v>95000.0</v>
      </c>
      <c r="G3" s="12"/>
      <c r="H3" s="13">
        <v>1.0</v>
      </c>
      <c r="I3" s="13" t="s">
        <v>19</v>
      </c>
      <c r="J3" s="13" t="s">
        <v>20</v>
      </c>
      <c r="K3" s="13">
        <v>6.2300224269E10</v>
      </c>
      <c r="L3" s="15">
        <v>1560.0</v>
      </c>
    </row>
    <row r="4">
      <c r="A4" s="10" t="s">
        <v>21</v>
      </c>
      <c r="B4" s="11">
        <v>1917000.0</v>
      </c>
      <c r="C4" s="9"/>
      <c r="D4" s="9"/>
      <c r="E4" s="10" t="s">
        <v>21</v>
      </c>
      <c r="F4" s="11">
        <v>1942000.0</v>
      </c>
      <c r="G4" s="12"/>
      <c r="H4" s="13">
        <v>2.0</v>
      </c>
      <c r="I4" s="13" t="s">
        <v>19</v>
      </c>
      <c r="J4" s="13" t="s">
        <v>20</v>
      </c>
      <c r="K4" s="13">
        <v>6.2300224269E10</v>
      </c>
      <c r="L4" s="15">
        <v>10000.0</v>
      </c>
    </row>
    <row r="5">
      <c r="A5" s="10" t="s">
        <v>22</v>
      </c>
      <c r="B5" s="11">
        <f>B2-(B3+B4)</f>
        <v>980000</v>
      </c>
      <c r="C5" s="9"/>
      <c r="D5" s="9"/>
      <c r="E5" s="10" t="s">
        <v>23</v>
      </c>
      <c r="F5" s="11">
        <v>463000.0</v>
      </c>
      <c r="G5" s="12"/>
      <c r="H5" s="13">
        <v>3.0</v>
      </c>
      <c r="I5" s="13" t="s">
        <v>19</v>
      </c>
      <c r="J5" s="13" t="s">
        <v>20</v>
      </c>
      <c r="K5" s="13">
        <v>6.2300224269E10</v>
      </c>
      <c r="L5" s="15">
        <v>62000.0</v>
      </c>
    </row>
    <row r="6">
      <c r="A6" s="9"/>
      <c r="B6" s="16"/>
      <c r="C6" s="9"/>
      <c r="D6" s="9"/>
      <c r="E6" s="9"/>
      <c r="F6" s="11"/>
      <c r="G6" s="12"/>
      <c r="H6" s="13">
        <v>4.0</v>
      </c>
      <c r="I6" s="13" t="s">
        <v>19</v>
      </c>
      <c r="J6" s="13" t="s">
        <v>20</v>
      </c>
      <c r="K6" s="13">
        <v>6.2300224269E10</v>
      </c>
      <c r="L6" s="15">
        <v>91870.0</v>
      </c>
    </row>
    <row r="7">
      <c r="A7" s="10" t="s">
        <v>24</v>
      </c>
      <c r="B7" s="16">
        <v>144080.0</v>
      </c>
      <c r="C7" s="9"/>
      <c r="D7" s="9"/>
      <c r="E7" s="10" t="s">
        <v>24</v>
      </c>
      <c r="F7" s="11">
        <v>145950.0</v>
      </c>
      <c r="G7" s="12"/>
      <c r="H7" s="13">
        <v>5.0</v>
      </c>
      <c r="I7" s="13" t="s">
        <v>25</v>
      </c>
      <c r="J7" s="13" t="s">
        <v>20</v>
      </c>
      <c r="K7" s="13">
        <v>3.7274097063E10</v>
      </c>
      <c r="L7" s="13">
        <v>152930.0</v>
      </c>
    </row>
    <row r="8">
      <c r="A8" s="10" t="s">
        <v>26</v>
      </c>
      <c r="B8" s="16">
        <v>15000.0</v>
      </c>
      <c r="C8" s="9"/>
      <c r="D8" s="9"/>
      <c r="E8" s="10" t="s">
        <v>26</v>
      </c>
      <c r="F8" s="11">
        <v>15000.0</v>
      </c>
      <c r="G8" s="12"/>
      <c r="H8" s="13">
        <v>6.0</v>
      </c>
      <c r="I8" s="13" t="s">
        <v>25</v>
      </c>
      <c r="J8" s="13" t="s">
        <v>20</v>
      </c>
      <c r="K8" s="13">
        <v>3.7274097063E10</v>
      </c>
      <c r="L8" s="13">
        <v>200000.0</v>
      </c>
    </row>
    <row r="9">
      <c r="B9" s="11">
        <v>5000.0</v>
      </c>
      <c r="C9" s="9"/>
      <c r="D9" s="9"/>
      <c r="F9" s="11">
        <v>5000.0</v>
      </c>
      <c r="G9" s="12"/>
      <c r="H9" s="13">
        <v>7.0</v>
      </c>
      <c r="I9" s="13" t="s">
        <v>19</v>
      </c>
      <c r="J9" s="13" t="s">
        <v>20</v>
      </c>
      <c r="K9" s="13">
        <v>6.2300224269E10</v>
      </c>
      <c r="L9" s="17">
        <v>156006.0</v>
      </c>
    </row>
    <row r="10">
      <c r="A10" s="8" t="s">
        <v>27</v>
      </c>
      <c r="B10" s="18">
        <v>2945400.0</v>
      </c>
      <c r="E10" s="8" t="s">
        <v>27</v>
      </c>
      <c r="F10" s="11">
        <v>2565950.0</v>
      </c>
      <c r="G10" s="12"/>
      <c r="H10" s="13">
        <v>8.0</v>
      </c>
      <c r="I10" s="13" t="s">
        <v>28</v>
      </c>
      <c r="J10" s="13" t="s">
        <v>20</v>
      </c>
      <c r="K10" s="13">
        <v>3.8125168916E10</v>
      </c>
      <c r="L10" s="13">
        <v>1025000.0</v>
      </c>
    </row>
    <row r="11">
      <c r="G11" s="12"/>
      <c r="H11" s="13">
        <v>9.0</v>
      </c>
      <c r="I11" s="13" t="s">
        <v>19</v>
      </c>
      <c r="J11" s="13" t="s">
        <v>20</v>
      </c>
      <c r="K11" s="13">
        <v>6.2300224269E10</v>
      </c>
      <c r="L11" s="13">
        <v>600000.0</v>
      </c>
    </row>
    <row r="12">
      <c r="H12" s="19"/>
      <c r="I12" s="19"/>
      <c r="J12" s="19"/>
      <c r="K12" s="19"/>
      <c r="L12" s="19">
        <f>SUM(L3:L11)</f>
        <v>2299366</v>
      </c>
    </row>
    <row r="13">
      <c r="I13" s="12" t="s">
        <v>29</v>
      </c>
      <c r="L13" s="12">
        <v>54336.0</v>
      </c>
    </row>
    <row r="14">
      <c r="B14" s="16">
        <v>144080.0</v>
      </c>
      <c r="C14" s="11">
        <v>145950.0</v>
      </c>
      <c r="L14" s="12">
        <v>25000.0</v>
      </c>
    </row>
    <row r="15">
      <c r="B15" s="16">
        <v>15000.0</v>
      </c>
      <c r="C15" s="11">
        <v>15000.0</v>
      </c>
      <c r="I15" s="12" t="s">
        <v>30</v>
      </c>
      <c r="L15" s="12">
        <v>45000.0</v>
      </c>
    </row>
    <row r="16">
      <c r="B16" s="11">
        <v>5000.0</v>
      </c>
      <c r="C16" s="11">
        <v>5000.0</v>
      </c>
      <c r="L16" s="4">
        <f>SUM(L13:L15)</f>
        <v>124336</v>
      </c>
    </row>
    <row r="17">
      <c r="B17" s="16">
        <f t="shared" ref="B17:C17" si="1">SUM(B14:B16)</f>
        <v>164080</v>
      </c>
      <c r="C17" s="20">
        <f t="shared" si="1"/>
        <v>165950</v>
      </c>
      <c r="I17" s="12" t="s">
        <v>31</v>
      </c>
      <c r="L17" s="4">
        <f>(L12-L16)</f>
        <v>2175030</v>
      </c>
    </row>
    <row r="18">
      <c r="I18" s="12" t="s">
        <v>20</v>
      </c>
      <c r="L18" s="12">
        <v>400000.0</v>
      </c>
    </row>
    <row r="19">
      <c r="A19" s="12" t="s">
        <v>32</v>
      </c>
      <c r="B19" s="12">
        <v>164080.0</v>
      </c>
      <c r="D19" s="12" t="s">
        <v>33</v>
      </c>
      <c r="E19" s="12">
        <v>165950.0</v>
      </c>
      <c r="L19" s="4">
        <f>SUM(L17:L18)</f>
        <v>2575030</v>
      </c>
    </row>
    <row r="20">
      <c r="A20" s="12" t="s">
        <v>34</v>
      </c>
      <c r="B20" s="12">
        <f>(1459080)</f>
        <v>1459080</v>
      </c>
      <c r="D20" s="12" t="s">
        <v>34</v>
      </c>
      <c r="E20" s="12">
        <v>715950.0</v>
      </c>
    </row>
    <row r="21" ht="15.75" customHeight="1">
      <c r="B21" s="4">
        <f>SUM(B19:B20)</f>
        <v>1623160</v>
      </c>
      <c r="E21" s="4">
        <f>SUM(E19:E20)</f>
        <v>881900</v>
      </c>
    </row>
    <row r="22" ht="15.75" customHeight="1"/>
    <row r="23" ht="15.75" customHeight="1">
      <c r="A23" s="12" t="s">
        <v>35</v>
      </c>
      <c r="B23" s="4">
        <f t="shared" ref="B23:B24" si="2">(B19+E19)</f>
        <v>330030</v>
      </c>
    </row>
    <row r="24" ht="15.75" customHeight="1">
      <c r="A24" s="12" t="s">
        <v>36</v>
      </c>
      <c r="B24" s="4">
        <f t="shared" si="2"/>
        <v>2175030</v>
      </c>
    </row>
    <row r="25" ht="15.75" customHeight="1">
      <c r="I25" s="12">
        <v>980000.0</v>
      </c>
    </row>
    <row r="26" ht="15.75" customHeight="1">
      <c r="I26" s="12">
        <v>164080.0</v>
      </c>
    </row>
    <row r="27" ht="15.75" customHeight="1">
      <c r="I27" s="4">
        <f>SUM(I25:I26)</f>
        <v>1144080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0"/>
    <col customWidth="1" min="3" max="3" width="23.5"/>
    <col customWidth="1" min="8" max="8" width="20.0"/>
  </cols>
  <sheetData>
    <row r="1">
      <c r="A1" s="21" t="s">
        <v>37</v>
      </c>
      <c r="B1" s="22" t="s">
        <v>38</v>
      </c>
      <c r="C1" s="22" t="s">
        <v>39</v>
      </c>
      <c r="D1" s="22" t="s">
        <v>40</v>
      </c>
      <c r="E1" s="23" t="s">
        <v>41</v>
      </c>
      <c r="F1" s="24"/>
      <c r="G1" s="25" t="s">
        <v>42</v>
      </c>
      <c r="H1" s="26" t="s">
        <v>41</v>
      </c>
      <c r="I1" s="27"/>
    </row>
    <row r="2">
      <c r="A2" s="28" t="s">
        <v>43</v>
      </c>
      <c r="B2" s="29" t="s">
        <v>44</v>
      </c>
      <c r="C2" s="29" t="s">
        <v>45</v>
      </c>
      <c r="D2" s="30">
        <v>41484.0</v>
      </c>
      <c r="E2" s="31">
        <v>0.225</v>
      </c>
      <c r="F2" s="32">
        <v>0.9</v>
      </c>
      <c r="G2" s="33" t="s">
        <v>46</v>
      </c>
      <c r="H2" s="34">
        <v>0.9</v>
      </c>
      <c r="I2" s="27"/>
    </row>
    <row r="3">
      <c r="A3" s="35" t="s">
        <v>47</v>
      </c>
      <c r="B3" s="29" t="s">
        <v>48</v>
      </c>
      <c r="C3" s="29" t="s">
        <v>49</v>
      </c>
      <c r="D3" s="30">
        <v>41213.0</v>
      </c>
      <c r="E3" s="36">
        <v>0.6675</v>
      </c>
      <c r="F3" s="32">
        <v>2.67</v>
      </c>
      <c r="G3" s="33" t="s">
        <v>46</v>
      </c>
      <c r="H3" s="34">
        <v>2.67</v>
      </c>
      <c r="I3" s="27"/>
    </row>
    <row r="4">
      <c r="A4" s="35" t="s">
        <v>50</v>
      </c>
      <c r="B4" s="29" t="s">
        <v>48</v>
      </c>
      <c r="C4" s="29" t="s">
        <v>51</v>
      </c>
      <c r="D4" s="30">
        <v>41359.0</v>
      </c>
      <c r="E4" s="36">
        <v>0.445</v>
      </c>
      <c r="F4" s="32">
        <v>1.78</v>
      </c>
      <c r="G4" s="33" t="s">
        <v>52</v>
      </c>
      <c r="H4" s="34">
        <v>1.78</v>
      </c>
      <c r="I4" s="27"/>
    </row>
    <row r="5">
      <c r="A5" s="28" t="s">
        <v>53</v>
      </c>
      <c r="B5" s="29" t="s">
        <v>48</v>
      </c>
      <c r="C5" s="29" t="s">
        <v>54</v>
      </c>
      <c r="D5" s="30">
        <v>41912.0</v>
      </c>
      <c r="E5" s="36">
        <v>0.25</v>
      </c>
      <c r="F5" s="32">
        <v>1.0</v>
      </c>
      <c r="G5" s="33" t="s">
        <v>52</v>
      </c>
      <c r="H5" s="34">
        <v>1.0</v>
      </c>
      <c r="I5" s="27"/>
    </row>
    <row r="6">
      <c r="A6" s="28" t="s">
        <v>55</v>
      </c>
      <c r="B6" s="29" t="s">
        <v>56</v>
      </c>
      <c r="C6" s="29" t="s">
        <v>44</v>
      </c>
      <c r="D6" s="37">
        <v>43073.0</v>
      </c>
      <c r="E6" s="36">
        <v>0.225</v>
      </c>
      <c r="F6" s="24"/>
      <c r="G6" s="33" t="s">
        <v>46</v>
      </c>
      <c r="H6" s="34">
        <v>0.18</v>
      </c>
      <c r="I6" s="27"/>
    </row>
    <row r="7">
      <c r="A7" s="28" t="s">
        <v>57</v>
      </c>
      <c r="B7" s="29" t="s">
        <v>56</v>
      </c>
      <c r="C7" s="29" t="s">
        <v>48</v>
      </c>
      <c r="D7" s="37">
        <v>43073.0</v>
      </c>
      <c r="E7" s="36">
        <v>1.3625</v>
      </c>
      <c r="F7" s="24"/>
      <c r="G7" s="38"/>
      <c r="H7" s="39">
        <v>6.53</v>
      </c>
      <c r="I7" s="27"/>
    </row>
    <row r="8">
      <c r="A8" s="28" t="s">
        <v>58</v>
      </c>
      <c r="B8" s="29" t="s">
        <v>59</v>
      </c>
      <c r="C8" s="29" t="s">
        <v>44</v>
      </c>
      <c r="D8" s="37">
        <v>43073.0</v>
      </c>
      <c r="E8" s="36">
        <v>0.225</v>
      </c>
      <c r="F8" s="24"/>
      <c r="G8" s="27"/>
      <c r="H8" s="27"/>
      <c r="I8" s="27"/>
    </row>
    <row r="9">
      <c r="A9" s="28" t="s">
        <v>60</v>
      </c>
      <c r="B9" s="29" t="s">
        <v>59</v>
      </c>
      <c r="C9" s="29" t="s">
        <v>48</v>
      </c>
      <c r="D9" s="37">
        <v>43073.0</v>
      </c>
      <c r="E9" s="36">
        <v>1.3625</v>
      </c>
      <c r="F9" s="24"/>
      <c r="G9" s="27"/>
      <c r="H9" s="27"/>
      <c r="I9" s="27"/>
    </row>
    <row r="10">
      <c r="A10" s="28" t="s">
        <v>61</v>
      </c>
      <c r="B10" s="29" t="s">
        <v>62</v>
      </c>
      <c r="C10" s="29" t="s">
        <v>44</v>
      </c>
      <c r="D10" s="37">
        <v>43073.0</v>
      </c>
      <c r="E10" s="36">
        <v>0.225</v>
      </c>
      <c r="F10" s="24"/>
      <c r="G10" s="27"/>
      <c r="H10" s="27"/>
      <c r="I10" s="27"/>
    </row>
    <row r="11">
      <c r="A11" s="28" t="s">
        <v>63</v>
      </c>
      <c r="B11" s="29" t="s">
        <v>62</v>
      </c>
      <c r="C11" s="29" t="s">
        <v>48</v>
      </c>
      <c r="D11" s="37">
        <v>43073.0</v>
      </c>
      <c r="E11" s="36">
        <v>1.3625</v>
      </c>
      <c r="F11" s="24"/>
      <c r="G11" s="27"/>
      <c r="H11" s="27"/>
      <c r="I11" s="27"/>
    </row>
    <row r="12">
      <c r="A12" s="28" t="s">
        <v>64</v>
      </c>
      <c r="B12" s="29" t="s">
        <v>44</v>
      </c>
      <c r="C12" s="29" t="s">
        <v>65</v>
      </c>
      <c r="D12" s="37">
        <v>43983.0</v>
      </c>
      <c r="E12" s="36">
        <v>0.18</v>
      </c>
      <c r="F12" s="24"/>
      <c r="G12" s="27"/>
      <c r="H12" s="27"/>
      <c r="I12" s="27"/>
    </row>
    <row r="13">
      <c r="A13" s="24"/>
      <c r="B13" s="24"/>
      <c r="C13" s="24"/>
      <c r="D13" s="24"/>
      <c r="E13" s="40">
        <v>6.53</v>
      </c>
      <c r="F13" s="24"/>
      <c r="G13" s="27"/>
      <c r="H13" s="27"/>
      <c r="I13" s="27"/>
    </row>
    <row r="14">
      <c r="A14" s="27"/>
      <c r="B14" s="27"/>
      <c r="C14" s="27"/>
      <c r="D14" s="27"/>
      <c r="E14" s="41"/>
      <c r="F14" s="27"/>
      <c r="G14" s="27"/>
      <c r="H14" s="27"/>
      <c r="I14" s="27"/>
    </row>
    <row r="15">
      <c r="A15" s="42" t="s">
        <v>42</v>
      </c>
      <c r="B15" s="43" t="s">
        <v>66</v>
      </c>
      <c r="C15" s="43" t="s">
        <v>67</v>
      </c>
      <c r="D15" s="43" t="s">
        <v>41</v>
      </c>
      <c r="E15" s="9"/>
      <c r="F15" s="42" t="s">
        <v>42</v>
      </c>
      <c r="G15" s="43" t="s">
        <v>66</v>
      </c>
      <c r="H15" s="43" t="s">
        <v>67</v>
      </c>
      <c r="I15" s="43" t="s">
        <v>41</v>
      </c>
      <c r="J15" s="9"/>
    </row>
    <row r="16">
      <c r="A16" s="44" t="s">
        <v>46</v>
      </c>
      <c r="B16" s="45">
        <v>1033.0</v>
      </c>
      <c r="C16" s="46" t="s">
        <v>48</v>
      </c>
      <c r="D16" s="45">
        <v>0.6675</v>
      </c>
      <c r="E16" s="9"/>
      <c r="F16" s="44" t="s">
        <v>46</v>
      </c>
      <c r="G16" s="45">
        <v>1033.0</v>
      </c>
      <c r="H16" s="46" t="s">
        <v>48</v>
      </c>
      <c r="I16" s="45">
        <v>0.6675</v>
      </c>
      <c r="J16" s="9"/>
    </row>
    <row r="17">
      <c r="A17" s="44" t="s">
        <v>52</v>
      </c>
      <c r="B17" s="45">
        <v>1033.0</v>
      </c>
      <c r="C17" s="46" t="s">
        <v>48</v>
      </c>
      <c r="D17" s="45">
        <v>0.695</v>
      </c>
      <c r="E17" s="9"/>
      <c r="F17" s="44" t="s">
        <v>46</v>
      </c>
      <c r="G17" s="45">
        <v>1034.0</v>
      </c>
      <c r="H17" s="46" t="s">
        <v>44</v>
      </c>
      <c r="I17" s="45">
        <v>0.225</v>
      </c>
      <c r="J17" s="9"/>
    </row>
    <row r="18">
      <c r="A18" s="44" t="s">
        <v>46</v>
      </c>
      <c r="B18" s="45">
        <v>1034.0</v>
      </c>
      <c r="C18" s="46" t="s">
        <v>44</v>
      </c>
      <c r="D18" s="45">
        <v>0.225</v>
      </c>
      <c r="E18" s="9"/>
      <c r="F18" s="44" t="s">
        <v>46</v>
      </c>
      <c r="G18" s="45">
        <v>1393.0</v>
      </c>
      <c r="H18" s="46" t="s">
        <v>68</v>
      </c>
      <c r="I18" s="45">
        <v>0.225</v>
      </c>
      <c r="J18" s="9"/>
    </row>
    <row r="19">
      <c r="A19" s="44" t="s">
        <v>69</v>
      </c>
      <c r="B19" s="45">
        <v>1034.0</v>
      </c>
      <c r="C19" s="46" t="s">
        <v>44</v>
      </c>
      <c r="D19" s="45">
        <v>0.0</v>
      </c>
      <c r="E19" s="9"/>
      <c r="F19" s="44" t="s">
        <v>46</v>
      </c>
      <c r="G19" s="45">
        <v>1393.0</v>
      </c>
      <c r="H19" s="46" t="s">
        <v>68</v>
      </c>
      <c r="I19" s="45">
        <v>0.6675</v>
      </c>
      <c r="J19" s="9"/>
    </row>
    <row r="20">
      <c r="A20" s="44" t="s">
        <v>46</v>
      </c>
      <c r="B20" s="45">
        <v>1393.0</v>
      </c>
      <c r="C20" s="46" t="s">
        <v>68</v>
      </c>
      <c r="D20" s="45">
        <v>0.225</v>
      </c>
      <c r="E20" s="9"/>
      <c r="F20" s="44" t="s">
        <v>46</v>
      </c>
      <c r="G20" s="45">
        <v>1395.0</v>
      </c>
      <c r="H20" s="46" t="s">
        <v>70</v>
      </c>
      <c r="I20" s="45">
        <v>0.6675</v>
      </c>
      <c r="J20" s="9"/>
    </row>
    <row r="21">
      <c r="A21" s="44" t="s">
        <v>46</v>
      </c>
      <c r="B21" s="45">
        <v>1393.0</v>
      </c>
      <c r="C21" s="46" t="s">
        <v>68</v>
      </c>
      <c r="D21" s="45">
        <v>0.6675</v>
      </c>
      <c r="E21" s="9"/>
      <c r="F21" s="44" t="s">
        <v>46</v>
      </c>
      <c r="G21" s="45">
        <v>1395.0</v>
      </c>
      <c r="H21" s="46" t="s">
        <v>70</v>
      </c>
      <c r="I21" s="45">
        <v>0.225</v>
      </c>
      <c r="J21" s="9"/>
    </row>
    <row r="22">
      <c r="A22" s="44" t="s">
        <v>52</v>
      </c>
      <c r="B22" s="45">
        <v>1393.0</v>
      </c>
      <c r="C22" s="46" t="s">
        <v>68</v>
      </c>
      <c r="D22" s="45">
        <v>0.25</v>
      </c>
      <c r="E22" s="9"/>
      <c r="F22" s="44" t="s">
        <v>46</v>
      </c>
      <c r="G22" s="45">
        <v>1394.0</v>
      </c>
      <c r="H22" s="46" t="s">
        <v>59</v>
      </c>
      <c r="I22" s="45">
        <v>0.225</v>
      </c>
      <c r="J22" s="9"/>
    </row>
    <row r="23">
      <c r="A23" s="44" t="s">
        <v>52</v>
      </c>
      <c r="B23" s="45">
        <v>1393.0</v>
      </c>
      <c r="C23" s="46" t="s">
        <v>68</v>
      </c>
      <c r="D23" s="45">
        <v>0.445</v>
      </c>
      <c r="E23" s="9"/>
      <c r="F23" s="44" t="s">
        <v>46</v>
      </c>
      <c r="G23" s="45">
        <v>1394.0</v>
      </c>
      <c r="H23" s="46" t="s">
        <v>59</v>
      </c>
      <c r="I23" s="45">
        <v>0.6675</v>
      </c>
      <c r="J23" s="9"/>
    </row>
    <row r="24">
      <c r="A24" s="44" t="s">
        <v>46</v>
      </c>
      <c r="B24" s="45">
        <v>1394.0</v>
      </c>
      <c r="C24" s="46" t="s">
        <v>59</v>
      </c>
      <c r="D24" s="45">
        <v>0.225</v>
      </c>
      <c r="E24" s="9"/>
      <c r="F24" s="44" t="s">
        <v>52</v>
      </c>
      <c r="G24" s="45">
        <v>1033.0</v>
      </c>
      <c r="H24" s="46" t="s">
        <v>48</v>
      </c>
      <c r="I24" s="45">
        <v>0.695</v>
      </c>
      <c r="J24" s="47">
        <v>0.5</v>
      </c>
    </row>
    <row r="25">
      <c r="A25" s="44" t="s">
        <v>46</v>
      </c>
      <c r="B25" s="45">
        <v>1394.0</v>
      </c>
      <c r="C25" s="46" t="s">
        <v>59</v>
      </c>
      <c r="D25" s="45">
        <v>0.6675</v>
      </c>
      <c r="E25" s="9"/>
      <c r="F25" s="44" t="s">
        <v>69</v>
      </c>
      <c r="G25" s="45">
        <v>1034.0</v>
      </c>
      <c r="H25" s="46" t="s">
        <v>44</v>
      </c>
      <c r="I25" s="45">
        <v>0.0</v>
      </c>
      <c r="J25" s="9"/>
    </row>
    <row r="26">
      <c r="A26" s="44" t="s">
        <v>52</v>
      </c>
      <c r="B26" s="45">
        <v>1394.0</v>
      </c>
      <c r="C26" s="46" t="s">
        <v>59</v>
      </c>
      <c r="D26" s="45">
        <v>0.695</v>
      </c>
      <c r="E26" s="9"/>
      <c r="F26" s="44" t="s">
        <v>52</v>
      </c>
      <c r="G26" s="45">
        <v>1393.0</v>
      </c>
      <c r="H26" s="46" t="s">
        <v>68</v>
      </c>
      <c r="I26" s="45">
        <v>0.25</v>
      </c>
      <c r="J26" s="9"/>
    </row>
    <row r="27">
      <c r="A27" s="44" t="s">
        <v>46</v>
      </c>
      <c r="B27" s="45">
        <v>1395.0</v>
      </c>
      <c r="C27" s="46" t="s">
        <v>70</v>
      </c>
      <c r="D27" s="45">
        <v>0.6675</v>
      </c>
      <c r="E27" s="9"/>
      <c r="F27" s="44" t="s">
        <v>52</v>
      </c>
      <c r="G27" s="45">
        <v>1393.0</v>
      </c>
      <c r="H27" s="46" t="s">
        <v>68</v>
      </c>
      <c r="I27" s="45">
        <v>0.445</v>
      </c>
      <c r="J27" s="9"/>
    </row>
    <row r="28">
      <c r="A28" s="44" t="s">
        <v>46</v>
      </c>
      <c r="B28" s="45">
        <v>1395.0</v>
      </c>
      <c r="C28" s="46" t="s">
        <v>70</v>
      </c>
      <c r="D28" s="45">
        <v>0.225</v>
      </c>
      <c r="E28" s="9"/>
      <c r="F28" s="44" t="s">
        <v>52</v>
      </c>
      <c r="G28" s="45">
        <v>1395.0</v>
      </c>
      <c r="H28" s="46" t="s">
        <v>70</v>
      </c>
      <c r="I28" s="45">
        <v>0.695</v>
      </c>
      <c r="J28" s="9"/>
    </row>
    <row r="29">
      <c r="A29" s="44" t="s">
        <v>52</v>
      </c>
      <c r="B29" s="45">
        <v>1395.0</v>
      </c>
      <c r="C29" s="46" t="s">
        <v>70</v>
      </c>
      <c r="D29" s="45">
        <v>0.695</v>
      </c>
      <c r="E29" s="9"/>
      <c r="F29" s="44" t="s">
        <v>52</v>
      </c>
      <c r="G29" s="45">
        <v>1394.0</v>
      </c>
      <c r="H29" s="46" t="s">
        <v>59</v>
      </c>
      <c r="I29" s="45">
        <v>0.695</v>
      </c>
      <c r="J29" s="9"/>
    </row>
    <row r="30">
      <c r="A30" s="48"/>
      <c r="B30" s="49"/>
      <c r="C30" s="49"/>
      <c r="D30" s="45">
        <v>6.35</v>
      </c>
      <c r="E30" s="9"/>
      <c r="F30" s="48"/>
      <c r="G30" s="49"/>
      <c r="H30" s="49"/>
      <c r="I30" s="45">
        <v>6.35</v>
      </c>
      <c r="J30" s="9"/>
    </row>
    <row r="31">
      <c r="A31" s="50"/>
      <c r="B31" s="51"/>
      <c r="C31" s="51"/>
      <c r="D31" s="51"/>
      <c r="E31" s="51"/>
      <c r="F31" s="51"/>
    </row>
    <row r="32">
      <c r="A32" s="52" t="s">
        <v>71</v>
      </c>
      <c r="B32" s="51"/>
      <c r="C32" s="51"/>
      <c r="D32" s="51"/>
      <c r="E32" s="51"/>
      <c r="F32" s="51"/>
    </row>
    <row r="33">
      <c r="A33" s="53"/>
      <c r="B33" s="53"/>
      <c r="C33" s="53"/>
      <c r="D33" s="53"/>
      <c r="E33" s="53"/>
      <c r="F33" s="51"/>
    </row>
    <row r="34">
      <c r="A34" s="53" t="s">
        <v>40</v>
      </c>
      <c r="B34" s="53" t="s">
        <v>72</v>
      </c>
      <c r="C34" s="53" t="s">
        <v>17</v>
      </c>
      <c r="D34" s="53" t="s">
        <v>73</v>
      </c>
      <c r="E34" s="53" t="s">
        <v>74</v>
      </c>
      <c r="F34" s="51"/>
      <c r="G34" s="53"/>
      <c r="H34" s="53"/>
      <c r="I34" s="51"/>
    </row>
    <row r="35">
      <c r="A35" s="54">
        <v>44184.0</v>
      </c>
      <c r="B35" s="53" t="s">
        <v>75</v>
      </c>
      <c r="C35" s="55">
        <v>50000.0</v>
      </c>
      <c r="D35" s="53"/>
      <c r="E35" s="53" t="s">
        <v>20</v>
      </c>
      <c r="F35" s="53"/>
      <c r="G35" s="54">
        <v>44204.0</v>
      </c>
      <c r="H35" s="53" t="s">
        <v>76</v>
      </c>
      <c r="I35" s="56">
        <v>10000.0</v>
      </c>
    </row>
    <row r="36">
      <c r="A36" s="54">
        <v>44201.0</v>
      </c>
      <c r="B36" s="53" t="s">
        <v>75</v>
      </c>
      <c r="C36" s="55">
        <v>100000.0</v>
      </c>
      <c r="D36" s="53"/>
      <c r="E36" s="53" t="s">
        <v>20</v>
      </c>
      <c r="F36" s="53"/>
      <c r="G36" s="54">
        <v>44214.0</v>
      </c>
      <c r="H36" s="53" t="s">
        <v>76</v>
      </c>
      <c r="I36" s="56">
        <v>15000.0</v>
      </c>
    </row>
    <row r="37">
      <c r="A37" s="54">
        <v>44203.0</v>
      </c>
      <c r="B37" s="53" t="s">
        <v>76</v>
      </c>
      <c r="C37" s="55">
        <f>(100000+200000)</f>
        <v>300000</v>
      </c>
      <c r="D37" s="57" t="s">
        <v>77</v>
      </c>
      <c r="E37" s="53"/>
      <c r="F37" s="55">
        <v>500000.0</v>
      </c>
    </row>
    <row r="38">
      <c r="A38" s="53"/>
      <c r="B38" s="58" t="s">
        <v>78</v>
      </c>
      <c r="C38" s="59">
        <v>0.0</v>
      </c>
      <c r="D38" s="53"/>
      <c r="E38" s="53"/>
      <c r="F38" s="51"/>
    </row>
    <row r="39">
      <c r="A39" s="53"/>
      <c r="B39" s="58" t="s">
        <v>79</v>
      </c>
      <c r="C39" s="59">
        <v>0.0</v>
      </c>
      <c r="D39" s="53"/>
      <c r="E39" s="53"/>
      <c r="F39" s="53"/>
    </row>
    <row r="40">
      <c r="A40" s="53"/>
      <c r="B40" s="53" t="s">
        <v>80</v>
      </c>
      <c r="C40" s="55">
        <v>0.0</v>
      </c>
      <c r="D40" s="53"/>
      <c r="E40" s="53"/>
      <c r="F40" s="55">
        <v>200000.0</v>
      </c>
    </row>
    <row r="41">
      <c r="A41" s="53"/>
      <c r="B41" s="53" t="s">
        <v>81</v>
      </c>
      <c r="C41" s="55">
        <f>(300000+200000)</f>
        <v>500000</v>
      </c>
      <c r="D41" s="53"/>
      <c r="E41" s="53"/>
      <c r="F41" s="51"/>
    </row>
    <row r="42">
      <c r="A42" s="53"/>
      <c r="B42" s="53" t="s">
        <v>81</v>
      </c>
      <c r="C42" s="55">
        <v>300000.0</v>
      </c>
      <c r="D42" s="53"/>
      <c r="E42" s="53"/>
      <c r="F42" s="51"/>
    </row>
    <row r="43">
      <c r="A43" s="54">
        <v>44203.0</v>
      </c>
      <c r="B43" s="60" t="s">
        <v>68</v>
      </c>
      <c r="C43" s="55">
        <v>200000.0</v>
      </c>
      <c r="D43" s="53"/>
      <c r="E43" s="53" t="s">
        <v>20</v>
      </c>
      <c r="F43" s="53"/>
    </row>
    <row r="44">
      <c r="A44" s="54">
        <v>44203.0</v>
      </c>
      <c r="B44" s="53" t="s">
        <v>48</v>
      </c>
      <c r="C44" s="55">
        <v>200000.0</v>
      </c>
      <c r="D44" s="53"/>
      <c r="E44" s="53"/>
      <c r="F44" s="53"/>
    </row>
    <row r="45">
      <c r="A45" s="54">
        <v>44203.0</v>
      </c>
      <c r="B45" s="53" t="s">
        <v>82</v>
      </c>
      <c r="C45" s="55">
        <v>200000.0</v>
      </c>
      <c r="D45" s="53"/>
      <c r="E45" s="53"/>
      <c r="F45" s="53"/>
    </row>
    <row r="46">
      <c r="A46" s="54">
        <v>44203.0</v>
      </c>
      <c r="B46" s="53" t="s">
        <v>59</v>
      </c>
      <c r="C46" s="55">
        <v>200000.0</v>
      </c>
      <c r="D46" s="53"/>
      <c r="E46" s="53" t="s">
        <v>20</v>
      </c>
      <c r="F46" s="53"/>
    </row>
    <row r="47">
      <c r="A47" s="54">
        <v>44289.0</v>
      </c>
      <c r="B47" s="53" t="s">
        <v>48</v>
      </c>
      <c r="C47" s="55">
        <v>400000.0</v>
      </c>
      <c r="D47" s="53"/>
      <c r="E47" s="53"/>
      <c r="F47" s="53"/>
    </row>
    <row r="48">
      <c r="A48" s="54">
        <v>44289.0</v>
      </c>
      <c r="B48" s="61" t="s">
        <v>44</v>
      </c>
      <c r="C48" s="55">
        <v>100000.0</v>
      </c>
      <c r="D48" s="53"/>
      <c r="E48" s="53"/>
      <c r="F48" s="51"/>
    </row>
    <row r="49">
      <c r="A49" s="53"/>
      <c r="B49" s="53"/>
      <c r="C49" s="53"/>
      <c r="D49" s="53"/>
      <c r="E49" s="53"/>
      <c r="F49" s="51"/>
    </row>
    <row r="50">
      <c r="A50" s="53"/>
      <c r="B50" s="53"/>
      <c r="C50" s="53"/>
      <c r="D50" s="53"/>
      <c r="E50" s="53"/>
      <c r="F50" s="51"/>
    </row>
    <row r="51">
      <c r="A51" s="53"/>
      <c r="B51" s="53"/>
      <c r="C51" s="53"/>
      <c r="D51" s="53"/>
      <c r="E51" s="53"/>
      <c r="F51" s="51"/>
    </row>
    <row r="52">
      <c r="A52" s="53"/>
      <c r="B52" s="53"/>
      <c r="C52" s="53"/>
      <c r="D52" s="53"/>
      <c r="E52" s="53"/>
      <c r="F52" s="51"/>
    </row>
    <row r="53">
      <c r="A53" s="53"/>
      <c r="B53" s="53"/>
      <c r="C53" s="53"/>
      <c r="D53" s="53"/>
      <c r="E53" s="53"/>
      <c r="F53" s="51"/>
    </row>
    <row r="54">
      <c r="A54" s="53"/>
      <c r="B54" s="53"/>
      <c r="C54" s="53"/>
      <c r="D54" s="53"/>
      <c r="E54" s="53"/>
      <c r="F54" s="51"/>
    </row>
    <row r="55">
      <c r="A55" s="53"/>
      <c r="B55" s="53"/>
      <c r="C55" s="53"/>
      <c r="D55" s="53"/>
      <c r="E55" s="53"/>
      <c r="F55" s="51"/>
    </row>
    <row r="56">
      <c r="A56" s="53"/>
      <c r="B56" s="53"/>
      <c r="C56" s="55">
        <f>SUM(C35:C55)</f>
        <v>2550000</v>
      </c>
      <c r="D56" s="53"/>
      <c r="E56" s="53"/>
      <c r="F56" s="51"/>
    </row>
    <row r="57">
      <c r="A57" s="51"/>
      <c r="B57" s="51"/>
      <c r="C57" s="56"/>
      <c r="D57" s="51"/>
      <c r="E57" s="51"/>
      <c r="F57" s="51"/>
    </row>
    <row r="58">
      <c r="A58" s="51"/>
      <c r="B58" s="51"/>
      <c r="C58" s="51"/>
      <c r="D58" s="51"/>
      <c r="E58" s="51"/>
      <c r="F58" s="51"/>
    </row>
    <row r="59">
      <c r="A59" s="51"/>
      <c r="B59" s="51"/>
      <c r="C59" s="51"/>
      <c r="D59" s="51"/>
      <c r="E59" s="51"/>
      <c r="F59" s="51"/>
    </row>
    <row r="60">
      <c r="A60" s="51"/>
      <c r="B60" s="51"/>
      <c r="C60" s="51"/>
      <c r="D60" s="51"/>
      <c r="E60" s="51"/>
      <c r="F60" s="51"/>
    </row>
    <row r="61">
      <c r="D61" s="51"/>
      <c r="E61" s="51"/>
      <c r="F61" s="51"/>
    </row>
    <row r="62">
      <c r="D62" s="51"/>
      <c r="E62" s="51"/>
      <c r="F62" s="51"/>
    </row>
    <row r="63">
      <c r="D63" s="51"/>
      <c r="E63" s="51"/>
      <c r="F63" s="51"/>
    </row>
    <row r="64">
      <c r="D64" s="51"/>
      <c r="E64" s="62" t="s">
        <v>83</v>
      </c>
      <c r="F64" s="62" t="s">
        <v>81</v>
      </c>
      <c r="G64" s="9"/>
      <c r="H64" s="12" t="s">
        <v>84</v>
      </c>
    </row>
    <row r="65">
      <c r="A65" s="51"/>
      <c r="B65" s="51"/>
      <c r="C65" s="51"/>
      <c r="D65" s="51"/>
      <c r="E65" s="63">
        <v>200000.0</v>
      </c>
      <c r="F65" s="63">
        <v>300000.0</v>
      </c>
      <c r="G65" s="9"/>
      <c r="H65" s="12" t="s">
        <v>85</v>
      </c>
      <c r="I65" s="12">
        <v>500000.0</v>
      </c>
    </row>
    <row r="66">
      <c r="E66" s="63">
        <v>200000.0</v>
      </c>
      <c r="F66" s="63">
        <v>200000.0</v>
      </c>
      <c r="G66" s="9"/>
      <c r="H66" s="12" t="s">
        <v>85</v>
      </c>
      <c r="I66" s="12">
        <v>570000.0</v>
      </c>
    </row>
    <row r="67">
      <c r="A67" s="51"/>
      <c r="B67" s="51"/>
      <c r="C67" s="51"/>
      <c r="E67" s="63">
        <v>200000.0</v>
      </c>
      <c r="F67" s="63">
        <v>100000.0</v>
      </c>
      <c r="G67" s="9"/>
      <c r="H67" s="12" t="s">
        <v>79</v>
      </c>
      <c r="I67" s="12">
        <v>1000000.0</v>
      </c>
    </row>
    <row r="68">
      <c r="A68" s="64">
        <v>2500000.0</v>
      </c>
      <c r="B68" s="64">
        <v>6.53</v>
      </c>
      <c r="C68" s="64">
        <f>(A68*B68)</f>
        <v>16325000</v>
      </c>
      <c r="E68" s="63">
        <v>200000.0</v>
      </c>
      <c r="F68" s="63">
        <v>300000.0</v>
      </c>
      <c r="G68" s="9"/>
      <c r="H68" s="12" t="s">
        <v>86</v>
      </c>
      <c r="I68" s="12">
        <v>500000.0</v>
      </c>
    </row>
    <row r="69">
      <c r="A69" s="65" t="s">
        <v>87</v>
      </c>
      <c r="B69" s="51"/>
      <c r="C69" s="64">
        <f>(C68/2)</f>
        <v>8162500</v>
      </c>
      <c r="E69" s="66">
        <v>400000.0</v>
      </c>
      <c r="F69" s="63">
        <v>200000.0</v>
      </c>
      <c r="G69" s="9"/>
      <c r="H69" s="12" t="s">
        <v>88</v>
      </c>
      <c r="I69" s="12">
        <v>0.0</v>
      </c>
    </row>
    <row r="70">
      <c r="A70" s="51"/>
      <c r="B70" s="51"/>
      <c r="C70" s="51"/>
      <c r="E70" s="66">
        <v>100000.0</v>
      </c>
      <c r="F70" s="66">
        <v>50000.0</v>
      </c>
      <c r="G70" s="9"/>
      <c r="H70" s="12" t="s">
        <v>81</v>
      </c>
      <c r="I70" s="12">
        <v>300000.0</v>
      </c>
    </row>
    <row r="71">
      <c r="A71" s="65" t="s">
        <v>18</v>
      </c>
      <c r="B71" s="51"/>
      <c r="C71" s="64">
        <f>(C56)</f>
        <v>2550000</v>
      </c>
      <c r="E71" s="67"/>
      <c r="F71" s="66">
        <v>100000.0</v>
      </c>
      <c r="G71" s="9"/>
      <c r="H71" s="12" t="s">
        <v>89</v>
      </c>
      <c r="I71" s="12">
        <v>1000000.0</v>
      </c>
    </row>
    <row r="72">
      <c r="A72" s="65" t="s">
        <v>90</v>
      </c>
      <c r="B72" s="51"/>
      <c r="C72" s="64">
        <f>(C69-C71)</f>
        <v>5612500</v>
      </c>
      <c r="E72" s="63">
        <v>1300000.0</v>
      </c>
      <c r="F72" s="63">
        <v>1250000.0</v>
      </c>
      <c r="G72" s="15">
        <v>2550000.0</v>
      </c>
      <c r="I72" s="4">
        <f>SUM(I65:I71)</f>
        <v>3870000</v>
      </c>
    </row>
    <row r="73">
      <c r="A73" s="51"/>
      <c r="B73" s="51"/>
      <c r="C73" s="51"/>
    </row>
    <row r="74">
      <c r="A74" s="51"/>
      <c r="B74" s="51"/>
      <c r="C74" s="51"/>
      <c r="E74" s="12" t="s">
        <v>41</v>
      </c>
      <c r="F74" s="12">
        <v>6.53</v>
      </c>
      <c r="H74" s="12" t="s">
        <v>91</v>
      </c>
      <c r="I74" s="12">
        <v>6.53</v>
      </c>
    </row>
    <row r="75">
      <c r="A75" s="51"/>
      <c r="B75" s="51"/>
      <c r="C75" s="51"/>
      <c r="E75" s="12" t="s">
        <v>92</v>
      </c>
      <c r="F75" s="64">
        <v>2500000.0</v>
      </c>
      <c r="H75" s="12" t="s">
        <v>92</v>
      </c>
      <c r="I75" s="68">
        <v>900000.0</v>
      </c>
    </row>
    <row r="76">
      <c r="A76" s="65" t="s">
        <v>20</v>
      </c>
      <c r="B76" s="51"/>
      <c r="C76" s="68">
        <v>2800000.0</v>
      </c>
      <c r="D76" s="51"/>
      <c r="E76" s="69" t="s">
        <v>27</v>
      </c>
      <c r="F76" s="51">
        <f>(F74*F75)</f>
        <v>16325000</v>
      </c>
      <c r="H76" s="69" t="s">
        <v>27</v>
      </c>
      <c r="I76" s="51">
        <f>(I74*I75)</f>
        <v>5877000</v>
      </c>
    </row>
    <row r="77">
      <c r="A77" s="65" t="s">
        <v>93</v>
      </c>
      <c r="B77" s="51"/>
      <c r="C77" s="64">
        <v>2800000.0</v>
      </c>
      <c r="D77" s="51"/>
      <c r="E77" s="69" t="s">
        <v>94</v>
      </c>
      <c r="F77" s="51">
        <f>(F76/2)</f>
        <v>8162500</v>
      </c>
      <c r="H77" s="69" t="s">
        <v>94</v>
      </c>
      <c r="I77" s="51">
        <f>(I76/2)</f>
        <v>2938500</v>
      </c>
    </row>
    <row r="78">
      <c r="A78" s="51"/>
      <c r="B78" s="51"/>
      <c r="C78" s="64">
        <v>0.0</v>
      </c>
      <c r="D78" s="51"/>
      <c r="E78" s="69" t="s">
        <v>95</v>
      </c>
      <c r="F78" s="64">
        <f>(C56)</f>
        <v>2550000</v>
      </c>
      <c r="H78" s="69" t="s">
        <v>95</v>
      </c>
      <c r="I78" s="4">
        <f>(E72)</f>
        <v>1300000</v>
      </c>
    </row>
    <row r="79">
      <c r="A79" s="51"/>
      <c r="B79" s="51"/>
      <c r="C79" s="64">
        <v>0.0</v>
      </c>
      <c r="D79" s="51"/>
      <c r="E79" s="69" t="s">
        <v>96</v>
      </c>
      <c r="F79" s="51">
        <f>(F77-F78)</f>
        <v>5612500</v>
      </c>
      <c r="H79" s="12" t="s">
        <v>97</v>
      </c>
      <c r="I79" s="4">
        <f>(I77-I78)</f>
        <v>1638500</v>
      </c>
    </row>
    <row r="80">
      <c r="A80" s="65" t="s">
        <v>98</v>
      </c>
      <c r="B80" s="51"/>
      <c r="C80" s="64">
        <f>SUM(C76:C79)</f>
        <v>5600000</v>
      </c>
      <c r="D80" s="51"/>
      <c r="E80" s="51"/>
      <c r="F80" s="51"/>
      <c r="H80" s="12" t="s">
        <v>22</v>
      </c>
      <c r="I80" s="4">
        <f>(F79-I79)</f>
        <v>3974000</v>
      </c>
    </row>
    <row r="81">
      <c r="A81" s="65" t="s">
        <v>99</v>
      </c>
      <c r="B81" s="51"/>
      <c r="C81" s="64">
        <f>(C72-C80)</f>
        <v>12500</v>
      </c>
      <c r="D81" s="51"/>
      <c r="E81" s="51"/>
      <c r="F81" s="51"/>
    </row>
    <row r="82">
      <c r="C82" s="51"/>
      <c r="D82" s="51"/>
      <c r="E82" s="51"/>
      <c r="F82" s="51"/>
    </row>
    <row r="83">
      <c r="C83" s="51"/>
      <c r="D83" s="51"/>
      <c r="E83" s="51"/>
      <c r="F83" s="51"/>
      <c r="I83" s="68"/>
    </row>
    <row r="84">
      <c r="H84" s="69"/>
      <c r="I84" s="51"/>
    </row>
    <row r="85">
      <c r="F85" s="12">
        <v>621875.0</v>
      </c>
      <c r="G85" s="12">
        <v>107500.0</v>
      </c>
      <c r="H85" s="69"/>
      <c r="I85" s="51"/>
    </row>
    <row r="86">
      <c r="F86" s="12">
        <v>621875.0</v>
      </c>
      <c r="G86" s="12">
        <v>107500.0</v>
      </c>
      <c r="H86" s="69"/>
    </row>
    <row r="87">
      <c r="A87" s="70"/>
      <c r="B87" s="71"/>
      <c r="F87" s="12">
        <v>621875.0</v>
      </c>
      <c r="G87" s="12">
        <v>107500.0</v>
      </c>
    </row>
    <row r="88">
      <c r="A88" s="70"/>
      <c r="F88" s="12">
        <v>621875.0</v>
      </c>
      <c r="G88" s="12">
        <v>107500.0</v>
      </c>
    </row>
    <row r="89">
      <c r="A89" s="70"/>
    </row>
    <row r="90">
      <c r="A90" s="70"/>
      <c r="F90" s="4">
        <f t="shared" ref="F90:G90" si="1">SUM(F85:F89)</f>
        <v>2487500</v>
      </c>
      <c r="G90" s="4">
        <f t="shared" si="1"/>
        <v>430000</v>
      </c>
      <c r="H90" s="4">
        <f>(F90+G90)</f>
        <v>2917500</v>
      </c>
    </row>
    <row r="91">
      <c r="A91" s="70"/>
      <c r="F91" s="12">
        <v>1300000.0</v>
      </c>
    </row>
    <row r="92">
      <c r="A92" s="70"/>
      <c r="F92" s="4">
        <f>(F90-F91)</f>
        <v>1187500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16.5"/>
    <col customWidth="1" min="3" max="4" width="18.38"/>
    <col customWidth="1" min="5" max="6" width="21.13"/>
    <col customWidth="1" min="7" max="7" width="26.63"/>
    <col customWidth="1" min="8" max="8" width="28.88"/>
    <col customWidth="1" min="9" max="9" width="10.75"/>
  </cols>
  <sheetData>
    <row r="1">
      <c r="A1" s="72" t="s">
        <v>100</v>
      </c>
      <c r="B1" s="73"/>
      <c r="C1" s="73"/>
      <c r="D1" s="73"/>
      <c r="E1" s="73"/>
      <c r="F1" s="73"/>
      <c r="G1" s="73"/>
      <c r="H1" s="73"/>
      <c r="I1" s="73"/>
    </row>
    <row r="2">
      <c r="A2" s="74" t="s">
        <v>40</v>
      </c>
      <c r="B2" s="75" t="s">
        <v>101</v>
      </c>
      <c r="C2" s="75"/>
      <c r="D2" s="75" t="s">
        <v>102</v>
      </c>
      <c r="E2" s="75" t="s">
        <v>15</v>
      </c>
      <c r="F2" s="75" t="s">
        <v>38</v>
      </c>
      <c r="G2" s="75" t="s">
        <v>103</v>
      </c>
      <c r="H2" s="75" t="s">
        <v>104</v>
      </c>
      <c r="I2" s="75" t="s">
        <v>17</v>
      </c>
    </row>
    <row r="3">
      <c r="A3" s="76">
        <v>44202.0</v>
      </c>
      <c r="B3" s="77">
        <v>3.051597248E10</v>
      </c>
      <c r="C3" s="77" t="s">
        <v>105</v>
      </c>
      <c r="D3" s="78" t="s">
        <v>106</v>
      </c>
      <c r="E3" s="77" t="s">
        <v>107</v>
      </c>
      <c r="F3" s="77" t="s">
        <v>68</v>
      </c>
      <c r="G3" s="79" t="s">
        <v>108</v>
      </c>
      <c r="H3" s="79" t="s">
        <v>109</v>
      </c>
      <c r="I3" s="80">
        <v>200000.0</v>
      </c>
    </row>
    <row r="4">
      <c r="A4" s="76">
        <v>44202.0</v>
      </c>
      <c r="B4" s="77">
        <v>3.051597248E10</v>
      </c>
      <c r="C4" s="77" t="s">
        <v>105</v>
      </c>
      <c r="D4" s="81" t="s">
        <v>110</v>
      </c>
      <c r="E4" s="79" t="s">
        <v>111</v>
      </c>
      <c r="F4" s="79" t="s">
        <v>59</v>
      </c>
      <c r="G4" s="79" t="s">
        <v>112</v>
      </c>
      <c r="H4" s="79" t="s">
        <v>113</v>
      </c>
      <c r="I4" s="80">
        <v>200000.0</v>
      </c>
    </row>
    <row r="5">
      <c r="A5" s="76">
        <v>44203.0</v>
      </c>
      <c r="B5" s="77">
        <v>3.051597248E10</v>
      </c>
      <c r="C5" s="77" t="s">
        <v>105</v>
      </c>
      <c r="D5" s="82" t="s">
        <v>114</v>
      </c>
      <c r="E5" s="79" t="s">
        <v>115</v>
      </c>
      <c r="F5" s="79" t="s">
        <v>48</v>
      </c>
      <c r="G5" s="79" t="s">
        <v>116</v>
      </c>
      <c r="H5" s="79" t="s">
        <v>117</v>
      </c>
      <c r="I5" s="80">
        <v>200000.0</v>
      </c>
    </row>
    <row r="6">
      <c r="A6" s="76">
        <v>44203.0</v>
      </c>
      <c r="B6" s="77">
        <v>3.051597248E10</v>
      </c>
      <c r="C6" s="77" t="s">
        <v>105</v>
      </c>
      <c r="D6" s="78" t="s">
        <v>118</v>
      </c>
      <c r="E6" s="77" t="s">
        <v>107</v>
      </c>
      <c r="F6" s="79" t="s">
        <v>82</v>
      </c>
      <c r="G6" s="79" t="s">
        <v>119</v>
      </c>
      <c r="H6" s="79" t="s">
        <v>120</v>
      </c>
      <c r="I6" s="80">
        <v>200000.0</v>
      </c>
    </row>
    <row r="7">
      <c r="A7" s="76">
        <v>44289.0</v>
      </c>
      <c r="B7" s="77">
        <v>3.051597248E10</v>
      </c>
      <c r="C7" s="77" t="s">
        <v>105</v>
      </c>
      <c r="D7" s="81" t="s">
        <v>114</v>
      </c>
      <c r="E7" s="79" t="s">
        <v>115</v>
      </c>
      <c r="F7" s="79" t="s">
        <v>48</v>
      </c>
      <c r="G7" s="79" t="s">
        <v>121</v>
      </c>
      <c r="H7" s="79" t="s">
        <v>122</v>
      </c>
      <c r="I7" s="80">
        <v>400000.0</v>
      </c>
    </row>
    <row r="8">
      <c r="A8" s="76">
        <v>44289.0</v>
      </c>
      <c r="B8" s="77">
        <v>3.051597248E10</v>
      </c>
      <c r="C8" s="77" t="s">
        <v>105</v>
      </c>
      <c r="D8" s="81" t="s">
        <v>123</v>
      </c>
      <c r="E8" s="79" t="s">
        <v>115</v>
      </c>
      <c r="F8" s="79" t="s">
        <v>44</v>
      </c>
      <c r="G8" s="79" t="s">
        <v>124</v>
      </c>
      <c r="H8" s="79" t="s">
        <v>125</v>
      </c>
      <c r="I8" s="83">
        <v>100000.0</v>
      </c>
    </row>
    <row r="9">
      <c r="A9" s="76">
        <v>44394.0</v>
      </c>
      <c r="B9" s="77">
        <v>3.051597248E10</v>
      </c>
      <c r="C9" s="77" t="s">
        <v>105</v>
      </c>
      <c r="D9" s="78" t="s">
        <v>106</v>
      </c>
      <c r="E9" s="77" t="s">
        <v>107</v>
      </c>
      <c r="F9" s="77" t="s">
        <v>68</v>
      </c>
      <c r="G9" s="79" t="s">
        <v>126</v>
      </c>
      <c r="H9" s="79" t="s">
        <v>127</v>
      </c>
      <c r="I9" s="80">
        <v>421875.0</v>
      </c>
    </row>
    <row r="10">
      <c r="A10" s="76">
        <v>44394.0</v>
      </c>
      <c r="B10" s="77">
        <v>3.051597248E10</v>
      </c>
      <c r="C10" s="77" t="s">
        <v>105</v>
      </c>
      <c r="D10" s="81" t="s">
        <v>110</v>
      </c>
      <c r="E10" s="79" t="s">
        <v>111</v>
      </c>
      <c r="F10" s="79" t="s">
        <v>59</v>
      </c>
      <c r="G10" s="79" t="s">
        <v>128</v>
      </c>
      <c r="H10" s="79" t="s">
        <v>129</v>
      </c>
      <c r="I10" s="80">
        <v>421875.0</v>
      </c>
    </row>
    <row r="11">
      <c r="A11" s="76">
        <v>44394.0</v>
      </c>
      <c r="B11" s="77">
        <v>3.051597248E10</v>
      </c>
      <c r="C11" s="77" t="s">
        <v>105</v>
      </c>
      <c r="D11" s="81" t="s">
        <v>114</v>
      </c>
      <c r="E11" s="79" t="s">
        <v>115</v>
      </c>
      <c r="F11" s="79" t="s">
        <v>48</v>
      </c>
      <c r="G11" s="79" t="s">
        <v>130</v>
      </c>
      <c r="H11" s="79" t="s">
        <v>131</v>
      </c>
      <c r="I11" s="79">
        <v>21875.0</v>
      </c>
    </row>
    <row r="12">
      <c r="A12" s="76">
        <v>44394.0</v>
      </c>
      <c r="B12" s="77">
        <v>3.051597248E10</v>
      </c>
      <c r="C12" s="77" t="s">
        <v>105</v>
      </c>
      <c r="D12" s="78" t="s">
        <v>118</v>
      </c>
      <c r="E12" s="77" t="s">
        <v>107</v>
      </c>
      <c r="F12" s="79" t="s">
        <v>82</v>
      </c>
      <c r="G12" s="79" t="s">
        <v>132</v>
      </c>
      <c r="H12" s="79" t="s">
        <v>133</v>
      </c>
      <c r="I12" s="80">
        <v>421875.0</v>
      </c>
    </row>
    <row r="13">
      <c r="A13" s="84"/>
      <c r="B13" s="77"/>
      <c r="C13" s="77"/>
      <c r="D13" s="85"/>
      <c r="E13" s="85"/>
      <c r="F13" s="85"/>
      <c r="G13" s="85"/>
      <c r="H13" s="85"/>
      <c r="I13" s="85"/>
    </row>
    <row r="14">
      <c r="A14" s="86"/>
      <c r="B14" s="87"/>
      <c r="C14" s="87"/>
      <c r="D14" s="87"/>
      <c r="E14" s="87"/>
      <c r="F14" s="87"/>
      <c r="G14" s="87"/>
      <c r="H14" s="87"/>
      <c r="I14" s="88">
        <f>SUM(I3:I13)</f>
        <v>2587500</v>
      </c>
    </row>
    <row r="16">
      <c r="A16" s="72" t="s">
        <v>134</v>
      </c>
      <c r="B16" s="73"/>
      <c r="C16" s="73"/>
      <c r="D16" s="73"/>
      <c r="E16" s="73"/>
      <c r="F16" s="73"/>
      <c r="G16" s="73"/>
      <c r="H16" s="73"/>
      <c r="I16" s="73"/>
    </row>
    <row r="17">
      <c r="A17" s="74" t="s">
        <v>40</v>
      </c>
      <c r="B17" s="75" t="s">
        <v>101</v>
      </c>
      <c r="C17" s="75" t="s">
        <v>74</v>
      </c>
      <c r="D17" s="75" t="s">
        <v>102</v>
      </c>
      <c r="E17" s="75" t="s">
        <v>73</v>
      </c>
      <c r="F17" s="75" t="s">
        <v>38</v>
      </c>
      <c r="G17" s="75" t="s">
        <v>103</v>
      </c>
      <c r="H17" s="75" t="s">
        <v>104</v>
      </c>
      <c r="I17" s="75" t="s">
        <v>17</v>
      </c>
    </row>
    <row r="18">
      <c r="A18" s="76">
        <v>44394.0</v>
      </c>
      <c r="B18" s="77">
        <v>3.0706869056E10</v>
      </c>
      <c r="C18" s="77" t="s">
        <v>105</v>
      </c>
      <c r="D18" s="78" t="s">
        <v>106</v>
      </c>
      <c r="E18" s="77" t="s">
        <v>107</v>
      </c>
      <c r="F18" s="77" t="s">
        <v>68</v>
      </c>
      <c r="G18" s="79" t="s">
        <v>135</v>
      </c>
      <c r="H18" s="79" t="s">
        <v>136</v>
      </c>
      <c r="I18" s="89">
        <v>107500.0</v>
      </c>
    </row>
    <row r="19">
      <c r="A19" s="76">
        <v>44394.0</v>
      </c>
      <c r="B19" s="77">
        <v>3.0706869056E10</v>
      </c>
      <c r="C19" s="77" t="s">
        <v>105</v>
      </c>
      <c r="D19" s="81" t="s">
        <v>110</v>
      </c>
      <c r="E19" s="79" t="s">
        <v>111</v>
      </c>
      <c r="F19" s="79" t="s">
        <v>59</v>
      </c>
      <c r="G19" s="79" t="s">
        <v>137</v>
      </c>
      <c r="H19" s="79" t="s">
        <v>138</v>
      </c>
      <c r="I19" s="89">
        <v>107500.0</v>
      </c>
    </row>
    <row r="20">
      <c r="A20" s="76">
        <v>44394.0</v>
      </c>
      <c r="B20" s="77">
        <v>3.0706869056E10</v>
      </c>
      <c r="C20" s="77" t="s">
        <v>105</v>
      </c>
      <c r="D20" s="81" t="s">
        <v>118</v>
      </c>
      <c r="E20" s="79" t="s">
        <v>107</v>
      </c>
      <c r="F20" s="79" t="s">
        <v>139</v>
      </c>
      <c r="G20" s="79" t="s">
        <v>140</v>
      </c>
      <c r="H20" s="79" t="s">
        <v>141</v>
      </c>
      <c r="I20" s="89">
        <v>107500.0</v>
      </c>
    </row>
    <row r="21">
      <c r="A21" s="76">
        <v>44394.0</v>
      </c>
      <c r="B21" s="77">
        <v>3.0706869056E10</v>
      </c>
      <c r="C21" s="77" t="s">
        <v>105</v>
      </c>
      <c r="D21" s="81" t="s">
        <v>142</v>
      </c>
      <c r="E21" s="79" t="s">
        <v>115</v>
      </c>
      <c r="F21" s="79" t="s">
        <v>44</v>
      </c>
      <c r="G21" s="79" t="s">
        <v>143</v>
      </c>
      <c r="H21" s="79" t="s">
        <v>144</v>
      </c>
      <c r="I21" s="89">
        <v>7500.0</v>
      </c>
    </row>
    <row r="22">
      <c r="A22" s="76"/>
      <c r="B22" s="79"/>
      <c r="C22" s="79"/>
      <c r="D22" s="81"/>
      <c r="E22" s="79"/>
      <c r="F22" s="79"/>
      <c r="G22" s="79"/>
      <c r="H22" s="79"/>
      <c r="I22" s="90"/>
    </row>
    <row r="23">
      <c r="A23" s="76">
        <v>44394.0</v>
      </c>
      <c r="B23" s="77">
        <v>3.0706869056E10</v>
      </c>
      <c r="C23" s="77" t="s">
        <v>105</v>
      </c>
      <c r="D23" s="81" t="s">
        <v>142</v>
      </c>
      <c r="E23" s="79" t="s">
        <v>115</v>
      </c>
      <c r="F23" s="79" t="s">
        <v>44</v>
      </c>
      <c r="G23" s="79" t="s">
        <v>145</v>
      </c>
      <c r="H23" s="79" t="s">
        <v>146</v>
      </c>
      <c r="I23" s="89">
        <v>77500.0</v>
      </c>
    </row>
    <row r="24">
      <c r="A24" s="84"/>
      <c r="B24" s="85"/>
      <c r="C24" s="85"/>
      <c r="D24" s="85"/>
      <c r="E24" s="85"/>
      <c r="F24" s="85"/>
      <c r="G24" s="85"/>
      <c r="H24" s="85"/>
      <c r="I24" s="90">
        <v>0.0</v>
      </c>
    </row>
    <row r="25">
      <c r="A25" s="86"/>
      <c r="B25" s="87"/>
      <c r="C25" s="87"/>
      <c r="D25" s="87"/>
      <c r="E25" s="87"/>
      <c r="F25" s="87"/>
      <c r="G25" s="87"/>
      <c r="H25" s="87"/>
      <c r="I25" s="91">
        <f>SUM(I18:I24)</f>
        <v>407500</v>
      </c>
    </row>
    <row r="27">
      <c r="I27" s="92">
        <f>(I14+I25)</f>
        <v>2995000</v>
      </c>
    </row>
    <row r="29">
      <c r="A29" s="93" t="s">
        <v>41</v>
      </c>
      <c r="B29" s="94">
        <v>0.9</v>
      </c>
      <c r="C29" s="95"/>
      <c r="D29" s="95" t="s">
        <v>147</v>
      </c>
      <c r="E29" s="95" t="s">
        <v>148</v>
      </c>
      <c r="F29" s="96"/>
      <c r="G29" s="94">
        <v>5.45</v>
      </c>
      <c r="H29" s="95" t="s">
        <v>147</v>
      </c>
      <c r="I29" s="95" t="s">
        <v>149</v>
      </c>
    </row>
    <row r="30">
      <c r="A30" s="97" t="s">
        <v>150</v>
      </c>
      <c r="B30" s="80" t="s">
        <v>151</v>
      </c>
      <c r="C30" s="80"/>
      <c r="D30" s="80" t="s">
        <v>152</v>
      </c>
      <c r="E30" s="98">
        <v>50000.0</v>
      </c>
      <c r="F30" s="85"/>
      <c r="G30" s="80" t="s">
        <v>153</v>
      </c>
      <c r="H30" s="80" t="s">
        <v>154</v>
      </c>
      <c r="I30" s="98">
        <v>70000.0</v>
      </c>
    </row>
    <row r="31">
      <c r="A31" s="97" t="s">
        <v>155</v>
      </c>
      <c r="B31" s="80" t="s">
        <v>156</v>
      </c>
      <c r="C31" s="85"/>
      <c r="D31" s="85"/>
      <c r="E31" s="85"/>
      <c r="F31" s="85"/>
      <c r="G31" s="80" t="s">
        <v>157</v>
      </c>
      <c r="H31" s="80" t="s">
        <v>158</v>
      </c>
      <c r="I31" s="85"/>
    </row>
    <row r="32">
      <c r="A32" s="84"/>
      <c r="B32" s="99"/>
      <c r="C32" s="100"/>
      <c r="D32" s="100" t="s">
        <v>79</v>
      </c>
      <c r="E32" s="99"/>
      <c r="F32" s="87"/>
      <c r="G32" s="101"/>
      <c r="H32" s="102" t="s">
        <v>159</v>
      </c>
      <c r="I32" s="101"/>
    </row>
    <row r="33">
      <c r="A33" s="103" t="s">
        <v>14</v>
      </c>
      <c r="B33" s="100" t="s">
        <v>17</v>
      </c>
      <c r="C33" s="100"/>
      <c r="D33" s="100" t="s">
        <v>160</v>
      </c>
      <c r="E33" s="100" t="s">
        <v>161</v>
      </c>
      <c r="F33" s="87"/>
      <c r="G33" s="102" t="s">
        <v>17</v>
      </c>
      <c r="H33" s="102" t="s">
        <v>160</v>
      </c>
      <c r="I33" s="102" t="s">
        <v>161</v>
      </c>
    </row>
    <row r="34">
      <c r="A34" s="104" t="s">
        <v>68</v>
      </c>
      <c r="B34" s="105">
        <v>107500.0</v>
      </c>
      <c r="C34" s="105"/>
      <c r="D34" s="105">
        <v>107500.0</v>
      </c>
      <c r="E34" s="105">
        <v>0.0</v>
      </c>
      <c r="F34" s="104" t="s">
        <v>68</v>
      </c>
      <c r="G34" s="106">
        <v>621875.0</v>
      </c>
      <c r="H34" s="107">
        <f t="shared" ref="H34:H36" si="1">(200000+421875)</f>
        <v>621875</v>
      </c>
      <c r="I34" s="106">
        <v>0.0</v>
      </c>
    </row>
    <row r="35">
      <c r="A35" s="97" t="s">
        <v>59</v>
      </c>
      <c r="B35" s="105">
        <v>107500.0</v>
      </c>
      <c r="C35" s="105"/>
      <c r="D35" s="105">
        <v>107500.0</v>
      </c>
      <c r="E35" s="105">
        <v>0.0</v>
      </c>
      <c r="F35" s="97" t="s">
        <v>59</v>
      </c>
      <c r="G35" s="106">
        <v>621875.0</v>
      </c>
      <c r="H35" s="107">
        <f t="shared" si="1"/>
        <v>621875</v>
      </c>
      <c r="I35" s="106">
        <v>0.0</v>
      </c>
    </row>
    <row r="36">
      <c r="A36" s="97" t="s">
        <v>162</v>
      </c>
      <c r="B36" s="105">
        <v>107500.0</v>
      </c>
      <c r="C36" s="105"/>
      <c r="D36" s="105">
        <v>107500.0</v>
      </c>
      <c r="E36" s="105">
        <v>0.0</v>
      </c>
      <c r="F36" s="97" t="s">
        <v>162</v>
      </c>
      <c r="G36" s="106">
        <v>621875.0</v>
      </c>
      <c r="H36" s="107">
        <f t="shared" si="1"/>
        <v>621875</v>
      </c>
      <c r="I36" s="106">
        <v>0.0</v>
      </c>
    </row>
    <row r="37">
      <c r="A37" s="97" t="s">
        <v>44</v>
      </c>
      <c r="B37" s="105">
        <v>107500.0</v>
      </c>
      <c r="C37" s="105"/>
      <c r="D37" s="105">
        <f>(100000+7500)</f>
        <v>107500</v>
      </c>
      <c r="E37" s="105">
        <v>7500.0</v>
      </c>
      <c r="F37" s="97" t="s">
        <v>44</v>
      </c>
      <c r="G37" s="108"/>
      <c r="H37" s="109"/>
      <c r="I37" s="110">
        <v>0.0</v>
      </c>
    </row>
    <row r="38">
      <c r="A38" s="97" t="s">
        <v>48</v>
      </c>
      <c r="B38" s="99"/>
      <c r="C38" s="99"/>
      <c r="D38" s="99"/>
      <c r="E38" s="99"/>
      <c r="F38" s="97" t="s">
        <v>48</v>
      </c>
      <c r="G38" s="106">
        <v>621875.0</v>
      </c>
      <c r="H38" s="107">
        <f>(600000+21875)</f>
        <v>621875</v>
      </c>
      <c r="I38" s="106">
        <v>0.0</v>
      </c>
    </row>
    <row r="39">
      <c r="A39" s="86"/>
      <c r="B39" s="111">
        <f>SUM(B34:B38)</f>
        <v>430000</v>
      </c>
      <c r="C39" s="99"/>
      <c r="D39" s="111">
        <f t="shared" ref="D39:E39" si="2">SUM(D34:D38)</f>
        <v>430000</v>
      </c>
      <c r="E39" s="112">
        <f t="shared" si="2"/>
        <v>7500</v>
      </c>
      <c r="F39" s="87"/>
      <c r="G39" s="113">
        <f t="shared" ref="G39:I39" si="3">SUM(G34:G38)</f>
        <v>2487500</v>
      </c>
      <c r="H39" s="109">
        <f t="shared" si="3"/>
        <v>2487500</v>
      </c>
      <c r="I39" s="114">
        <f t="shared" si="3"/>
        <v>0</v>
      </c>
    </row>
    <row r="41">
      <c r="A41" s="115" t="s">
        <v>44</v>
      </c>
      <c r="B41" s="12">
        <v>77500.0</v>
      </c>
      <c r="C41" s="12"/>
      <c r="D41" s="116">
        <v>77500.0</v>
      </c>
      <c r="E41" s="12">
        <v>0.0</v>
      </c>
    </row>
    <row r="44">
      <c r="B44" s="62" t="s">
        <v>163</v>
      </c>
      <c r="C44" s="62"/>
      <c r="D44" s="62" t="s">
        <v>81</v>
      </c>
      <c r="F44" s="12" t="s">
        <v>41</v>
      </c>
      <c r="G44" s="12">
        <v>6.53</v>
      </c>
    </row>
    <row r="45">
      <c r="A45" s="12" t="s">
        <v>164</v>
      </c>
      <c r="B45" s="63">
        <v>200000.0</v>
      </c>
      <c r="C45" s="63"/>
      <c r="D45" s="63">
        <v>300000.0</v>
      </c>
      <c r="F45" s="12" t="s">
        <v>92</v>
      </c>
      <c r="G45" s="64">
        <v>2500000.0</v>
      </c>
    </row>
    <row r="46">
      <c r="A46" s="12" t="s">
        <v>164</v>
      </c>
      <c r="B46" s="63">
        <v>200000.0</v>
      </c>
      <c r="C46" s="63"/>
      <c r="D46" s="63">
        <v>200000.0</v>
      </c>
      <c r="F46" s="69" t="s">
        <v>27</v>
      </c>
      <c r="G46" s="51">
        <f>(G44*G45)</f>
        <v>16325000</v>
      </c>
    </row>
    <row r="47">
      <c r="A47" s="12" t="s">
        <v>164</v>
      </c>
      <c r="B47" s="63">
        <v>200000.0</v>
      </c>
      <c r="C47" s="63"/>
      <c r="D47" s="63">
        <v>100000.0</v>
      </c>
      <c r="F47" s="69" t="s">
        <v>94</v>
      </c>
      <c r="G47" s="51">
        <f>(G46/2)</f>
        <v>8162500</v>
      </c>
    </row>
    <row r="48">
      <c r="A48" s="12" t="s">
        <v>164</v>
      </c>
      <c r="B48" s="63">
        <v>200000.0</v>
      </c>
      <c r="C48" s="63"/>
      <c r="D48" s="63">
        <v>300000.0</v>
      </c>
      <c r="F48" s="12" t="s">
        <v>160</v>
      </c>
      <c r="G48" s="4">
        <f>(E61)</f>
        <v>8062500</v>
      </c>
    </row>
    <row r="49">
      <c r="A49" s="12" t="s">
        <v>164</v>
      </c>
      <c r="B49" s="63">
        <v>400000.0</v>
      </c>
      <c r="C49" s="63"/>
      <c r="D49" s="63">
        <v>200000.0</v>
      </c>
      <c r="F49" s="12" t="s">
        <v>165</v>
      </c>
      <c r="G49" s="4">
        <f>(G47-G48)</f>
        <v>100000</v>
      </c>
    </row>
    <row r="50">
      <c r="A50" s="12" t="s">
        <v>166</v>
      </c>
      <c r="B50" s="63">
        <v>0.0</v>
      </c>
      <c r="C50" s="66"/>
      <c r="D50" s="66">
        <v>50000.0</v>
      </c>
    </row>
    <row r="51">
      <c r="A51" s="12" t="s">
        <v>79</v>
      </c>
      <c r="B51" s="117">
        <v>107500.0</v>
      </c>
      <c r="C51" s="66"/>
      <c r="D51" s="66">
        <v>100000.0</v>
      </c>
    </row>
    <row r="52">
      <c r="A52" s="12" t="s">
        <v>79</v>
      </c>
      <c r="B52" s="117">
        <v>107500.0</v>
      </c>
      <c r="C52" s="66"/>
      <c r="D52" s="66"/>
    </row>
    <row r="53">
      <c r="A53" s="12" t="s">
        <v>79</v>
      </c>
      <c r="B53" s="117">
        <v>107500.0</v>
      </c>
      <c r="C53" s="66"/>
      <c r="D53" s="66"/>
    </row>
    <row r="54">
      <c r="A54" s="12" t="s">
        <v>79</v>
      </c>
      <c r="B54" s="117">
        <v>107500.0</v>
      </c>
      <c r="C54" s="66"/>
      <c r="D54" s="66"/>
    </row>
    <row r="55">
      <c r="A55" s="12" t="s">
        <v>164</v>
      </c>
      <c r="B55" s="117">
        <v>421875.0</v>
      </c>
      <c r="C55" s="66"/>
      <c r="D55" s="66"/>
    </row>
    <row r="56">
      <c r="A56" s="12" t="s">
        <v>164</v>
      </c>
      <c r="B56" s="117">
        <v>421875.0</v>
      </c>
      <c r="C56" s="66"/>
      <c r="D56" s="66"/>
    </row>
    <row r="57">
      <c r="A57" s="12" t="s">
        <v>164</v>
      </c>
      <c r="B57" s="117">
        <v>421875.0</v>
      </c>
      <c r="C57" s="66"/>
      <c r="D57" s="66"/>
    </row>
    <row r="58">
      <c r="A58" s="12" t="s">
        <v>164</v>
      </c>
      <c r="B58" s="117">
        <v>21875.0</v>
      </c>
      <c r="C58" s="66"/>
      <c r="D58" s="66"/>
    </row>
    <row r="59">
      <c r="A59" s="12" t="s">
        <v>79</v>
      </c>
      <c r="B59" s="117">
        <v>77500.0</v>
      </c>
      <c r="C59" s="66"/>
      <c r="D59" s="66">
        <v>3817500.0</v>
      </c>
    </row>
    <row r="60">
      <c r="B60" s="67"/>
      <c r="C60" s="66"/>
      <c r="D60" s="66"/>
    </row>
    <row r="61">
      <c r="B61" s="63">
        <f>SUM(B45:B60)</f>
        <v>2995000</v>
      </c>
      <c r="C61" s="63"/>
      <c r="D61" s="63">
        <f>SUM(D45:D60)</f>
        <v>5067500</v>
      </c>
      <c r="E61" s="4">
        <f>SUM(B61:D61)</f>
        <v>8062500</v>
      </c>
    </row>
  </sheetData>
  <mergeCells count="2">
    <mergeCell ref="A1:I1"/>
    <mergeCell ref="A16:I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0.38"/>
    <col customWidth="1" min="3" max="3" width="10.25"/>
    <col customWidth="1" min="4" max="4" width="14.88"/>
    <col customWidth="1" min="5" max="5" width="10.88"/>
    <col customWidth="1" min="6" max="8" width="7.63"/>
    <col customWidth="1" min="9" max="9" width="21.38"/>
    <col customWidth="1" min="10" max="10" width="7.63"/>
    <col customWidth="1" min="11" max="11" width="11.75"/>
    <col customWidth="1" min="12" max="12" width="11.38"/>
    <col customWidth="1" min="13" max="26" width="7.63"/>
  </cols>
  <sheetData>
    <row r="1">
      <c r="A1" s="118" t="s">
        <v>167</v>
      </c>
      <c r="D1" s="118" t="s">
        <v>167</v>
      </c>
      <c r="H1" s="13" t="s">
        <v>13</v>
      </c>
      <c r="I1" s="14" t="s">
        <v>14</v>
      </c>
      <c r="J1" s="14" t="s">
        <v>15</v>
      </c>
      <c r="K1" s="14" t="s">
        <v>16</v>
      </c>
      <c r="L1" s="14" t="s">
        <v>17</v>
      </c>
    </row>
    <row r="2">
      <c r="A2" s="12" t="s">
        <v>168</v>
      </c>
      <c r="B2" s="12">
        <v>3231000.0</v>
      </c>
      <c r="D2" s="12" t="s">
        <v>168</v>
      </c>
      <c r="E2" s="12">
        <v>2500000.0</v>
      </c>
      <c r="H2" s="13">
        <v>1.0</v>
      </c>
      <c r="I2" s="13" t="s">
        <v>19</v>
      </c>
      <c r="J2" s="13" t="s">
        <v>20</v>
      </c>
      <c r="K2" s="13">
        <v>6.2300224269E10</v>
      </c>
      <c r="L2" s="15">
        <v>1560.0</v>
      </c>
    </row>
    <row r="3">
      <c r="A3" s="12" t="s">
        <v>169</v>
      </c>
      <c r="B3" s="12">
        <v>144080.0</v>
      </c>
      <c r="D3" s="12" t="s">
        <v>169</v>
      </c>
      <c r="E3" s="12">
        <v>145950.0</v>
      </c>
      <c r="H3" s="13">
        <v>2.0</v>
      </c>
      <c r="I3" s="13" t="s">
        <v>19</v>
      </c>
      <c r="J3" s="13" t="s">
        <v>20</v>
      </c>
      <c r="K3" s="13">
        <v>6.2300224269E10</v>
      </c>
      <c r="L3" s="15">
        <v>10000.0</v>
      </c>
    </row>
    <row r="4">
      <c r="A4" s="12" t="s">
        <v>170</v>
      </c>
      <c r="B4" s="12">
        <v>15000.0</v>
      </c>
      <c r="D4" s="12" t="s">
        <v>170</v>
      </c>
      <c r="E4" s="12">
        <v>15000.0</v>
      </c>
      <c r="H4" s="13">
        <v>3.0</v>
      </c>
      <c r="I4" s="13" t="s">
        <v>19</v>
      </c>
      <c r="J4" s="13" t="s">
        <v>20</v>
      </c>
      <c r="K4" s="13">
        <v>6.2300224269E10</v>
      </c>
      <c r="L4" s="15">
        <v>62000.0</v>
      </c>
    </row>
    <row r="5">
      <c r="A5" s="12" t="s">
        <v>171</v>
      </c>
      <c r="B5" s="12">
        <v>5000.0</v>
      </c>
      <c r="D5" s="12" t="s">
        <v>171</v>
      </c>
      <c r="E5" s="12">
        <v>5000.0</v>
      </c>
      <c r="H5" s="13">
        <v>4.0</v>
      </c>
      <c r="I5" s="13" t="s">
        <v>19</v>
      </c>
      <c r="J5" s="13" t="s">
        <v>20</v>
      </c>
      <c r="K5" s="13">
        <v>6.2300224269E10</v>
      </c>
      <c r="L5" s="15">
        <v>91870.0</v>
      </c>
    </row>
    <row r="6">
      <c r="A6" s="12" t="s">
        <v>172</v>
      </c>
      <c r="B6" s="4">
        <f>SUM(B2:B5)</f>
        <v>3395080</v>
      </c>
      <c r="D6" s="12" t="s">
        <v>172</v>
      </c>
      <c r="E6" s="4">
        <f>SUM(E2:E5)</f>
        <v>2665950</v>
      </c>
      <c r="H6" s="13">
        <v>5.0</v>
      </c>
      <c r="I6" s="13" t="s">
        <v>25</v>
      </c>
      <c r="J6" s="13" t="s">
        <v>20</v>
      </c>
      <c r="K6" s="13">
        <v>3.7274097063E10</v>
      </c>
      <c r="L6" s="13">
        <v>152930.0</v>
      </c>
    </row>
    <row r="7">
      <c r="H7" s="13">
        <v>6.0</v>
      </c>
      <c r="I7" s="13" t="s">
        <v>25</v>
      </c>
      <c r="J7" s="13" t="s">
        <v>20</v>
      </c>
      <c r="K7" s="13">
        <v>3.7274097063E10</v>
      </c>
      <c r="L7" s="13">
        <v>200000.0</v>
      </c>
    </row>
    <row r="8">
      <c r="A8" s="12" t="s">
        <v>173</v>
      </c>
      <c r="B8" s="12">
        <v>1917000.0</v>
      </c>
      <c r="D8" s="12" t="s">
        <v>173</v>
      </c>
      <c r="E8" s="12">
        <v>1942000.0</v>
      </c>
      <c r="H8" s="13">
        <v>7.0</v>
      </c>
      <c r="I8" s="13" t="s">
        <v>19</v>
      </c>
      <c r="J8" s="13" t="s">
        <v>20</v>
      </c>
      <c r="K8" s="13">
        <v>6.2300224269E10</v>
      </c>
      <c r="L8" s="17">
        <v>156006.0</v>
      </c>
    </row>
    <row r="9">
      <c r="A9" s="12" t="s">
        <v>174</v>
      </c>
      <c r="B9" s="12">
        <v>19000.0</v>
      </c>
      <c r="D9" s="12" t="s">
        <v>174</v>
      </c>
      <c r="E9" s="12">
        <v>8000.0</v>
      </c>
      <c r="H9" s="13">
        <v>8.0</v>
      </c>
      <c r="I9" s="13" t="s">
        <v>28</v>
      </c>
      <c r="J9" s="13" t="s">
        <v>20</v>
      </c>
      <c r="K9" s="13">
        <v>3.8125168916E10</v>
      </c>
      <c r="L9" s="13">
        <v>1025000.0</v>
      </c>
    </row>
    <row r="10">
      <c r="B10" s="4">
        <f>SUM(B8:B9)</f>
        <v>1936000</v>
      </c>
      <c r="E10" s="4">
        <f>SUM(E8:E9)</f>
        <v>1950000</v>
      </c>
      <c r="H10" s="13">
        <v>9.0</v>
      </c>
      <c r="I10" s="13" t="s">
        <v>19</v>
      </c>
      <c r="J10" s="13" t="s">
        <v>20</v>
      </c>
      <c r="K10" s="13">
        <v>6.2300224269E10</v>
      </c>
      <c r="L10" s="13">
        <v>600000.0</v>
      </c>
    </row>
    <row r="11">
      <c r="H11" s="19"/>
      <c r="I11" s="19"/>
      <c r="J11" s="19"/>
      <c r="K11" s="19"/>
      <c r="L11" s="19">
        <f>SUM(L2:L10)</f>
        <v>2299366</v>
      </c>
    </row>
    <row r="12">
      <c r="A12" s="12" t="s">
        <v>175</v>
      </c>
      <c r="B12" s="4">
        <f>(B6-B10)</f>
        <v>1459080</v>
      </c>
      <c r="D12" s="12" t="s">
        <v>175</v>
      </c>
      <c r="E12" s="4">
        <f>(E6-E10)</f>
        <v>715950</v>
      </c>
      <c r="H12" s="12" t="s">
        <v>176</v>
      </c>
      <c r="L12" s="12">
        <v>2175030.0</v>
      </c>
    </row>
    <row r="13">
      <c r="H13" s="12" t="s">
        <v>177</v>
      </c>
      <c r="L13" s="4">
        <f>(L11-L12)</f>
        <v>124336</v>
      </c>
    </row>
    <row r="14">
      <c r="H14" s="12" t="s">
        <v>178</v>
      </c>
      <c r="L14" s="12">
        <v>54336.0</v>
      </c>
    </row>
    <row r="15">
      <c r="A15" s="12" t="s">
        <v>176</v>
      </c>
      <c r="B15" s="4">
        <f>(B12+E12)</f>
        <v>2175030</v>
      </c>
      <c r="H15" s="12" t="s">
        <v>179</v>
      </c>
      <c r="L15" s="12">
        <v>25000.0</v>
      </c>
    </row>
    <row r="16">
      <c r="H16" s="12" t="s">
        <v>180</v>
      </c>
      <c r="L16" s="119">
        <f>(L13-(L14+L15))</f>
        <v>45000</v>
      </c>
    </row>
    <row r="18">
      <c r="A18" s="120" t="s">
        <v>181</v>
      </c>
    </row>
    <row r="19">
      <c r="A19" s="51"/>
      <c r="B19" s="51"/>
      <c r="C19" s="51"/>
      <c r="H19" s="121" t="s">
        <v>182</v>
      </c>
      <c r="I19" s="122"/>
      <c r="J19" s="122"/>
      <c r="K19" s="123"/>
      <c r="L19" s="19">
        <f>B15</f>
        <v>2175030</v>
      </c>
    </row>
    <row r="20">
      <c r="A20" s="53" t="s">
        <v>81</v>
      </c>
      <c r="B20" s="55">
        <v>20000.0</v>
      </c>
      <c r="C20" s="124">
        <v>44297.0</v>
      </c>
      <c r="H20" s="121" t="s">
        <v>183</v>
      </c>
      <c r="I20" s="122"/>
      <c r="J20" s="122"/>
      <c r="K20" s="123"/>
      <c r="L20" s="13">
        <v>400000.0</v>
      </c>
    </row>
    <row r="21" ht="15.75" customHeight="1">
      <c r="A21" s="53" t="s">
        <v>184</v>
      </c>
      <c r="B21" s="55">
        <v>82000.0</v>
      </c>
      <c r="C21" s="125">
        <v>44300.0</v>
      </c>
      <c r="H21" s="121" t="s">
        <v>185</v>
      </c>
      <c r="I21" s="122"/>
      <c r="J21" s="122"/>
      <c r="K21" s="123"/>
      <c r="L21" s="126">
        <f>SUM(L19:L20)</f>
        <v>2575030</v>
      </c>
    </row>
    <row r="22" ht="15.75" customHeight="1">
      <c r="A22" s="53" t="s">
        <v>184</v>
      </c>
      <c r="B22" s="55">
        <v>80000.0</v>
      </c>
      <c r="C22" s="125">
        <v>44302.0</v>
      </c>
    </row>
    <row r="23" ht="15.75" customHeight="1">
      <c r="A23" s="53" t="s">
        <v>186</v>
      </c>
      <c r="B23" s="55">
        <v>30000.0</v>
      </c>
      <c r="C23" s="125">
        <v>44305.0</v>
      </c>
    </row>
    <row r="24" ht="15.75" customHeight="1">
      <c r="A24" s="53" t="s">
        <v>187</v>
      </c>
      <c r="B24" s="55">
        <v>11400.0</v>
      </c>
      <c r="C24" s="124">
        <v>44316.0</v>
      </c>
    </row>
    <row r="25" ht="15.75" customHeight="1">
      <c r="A25" s="53" t="s">
        <v>188</v>
      </c>
      <c r="B25" s="55">
        <v>10000.0</v>
      </c>
      <c r="C25" s="124">
        <v>44316.0</v>
      </c>
      <c r="I25" s="121" t="s">
        <v>189</v>
      </c>
      <c r="J25" s="122"/>
      <c r="K25" s="123"/>
      <c r="L25" s="127">
        <f>(L21)</f>
        <v>2575030</v>
      </c>
    </row>
    <row r="26" ht="15.75" customHeight="1">
      <c r="I26" s="121" t="s">
        <v>190</v>
      </c>
      <c r="J26" s="122"/>
      <c r="K26" s="123"/>
      <c r="L26" s="127">
        <f>(B28)</f>
        <v>233400</v>
      </c>
    </row>
    <row r="27" ht="15.75" customHeight="1">
      <c r="I27" s="121" t="s">
        <v>150</v>
      </c>
      <c r="J27" s="122"/>
      <c r="K27" s="123"/>
      <c r="L27" s="128">
        <f>SUM(L25:L26)</f>
        <v>2808430</v>
      </c>
    </row>
    <row r="28" ht="15.75" customHeight="1">
      <c r="B28" s="129">
        <f>SUM(B20:B27)</f>
        <v>233400</v>
      </c>
    </row>
    <row r="29" ht="15.75" customHeight="1"/>
    <row r="30" ht="15.75" customHeight="1">
      <c r="I30" s="121" t="s">
        <v>191</v>
      </c>
      <c r="J30" s="122"/>
      <c r="K30" s="123"/>
      <c r="L30" s="130">
        <f>(L27)</f>
        <v>2808430</v>
      </c>
    </row>
    <row r="31" ht="15.75" customHeight="1">
      <c r="A31" s="13" t="s">
        <v>192</v>
      </c>
      <c r="D31" s="13" t="s">
        <v>193</v>
      </c>
      <c r="I31" s="121" t="s">
        <v>194</v>
      </c>
      <c r="J31" s="122"/>
      <c r="K31" s="123"/>
      <c r="L31" s="130">
        <f>(D50)</f>
        <v>2727356</v>
      </c>
    </row>
    <row r="32" ht="15.75" customHeight="1">
      <c r="A32" s="127">
        <v>116715.0</v>
      </c>
      <c r="D32" s="127">
        <v>107559.0</v>
      </c>
      <c r="I32" s="121" t="s">
        <v>90</v>
      </c>
      <c r="J32" s="122"/>
      <c r="K32" s="123"/>
      <c r="L32" s="131">
        <f>(L30-L31)</f>
        <v>81074</v>
      </c>
    </row>
    <row r="33" ht="15.75" customHeight="1">
      <c r="A33" s="127">
        <v>93069.0</v>
      </c>
      <c r="D33" s="127">
        <v>109206.0</v>
      </c>
    </row>
    <row r="34" ht="15.75" customHeight="1">
      <c r="A34" s="127">
        <v>86653.0</v>
      </c>
      <c r="D34" s="127">
        <v>109634.0</v>
      </c>
    </row>
    <row r="35" ht="15.75" customHeight="1">
      <c r="A35" s="127">
        <v>86653.0</v>
      </c>
      <c r="D35" s="127">
        <v>114027.0</v>
      </c>
    </row>
    <row r="36" ht="15.75" customHeight="1">
      <c r="A36" s="127">
        <v>124129.0</v>
      </c>
      <c r="D36" s="127">
        <v>114027.0</v>
      </c>
    </row>
    <row r="37" ht="15.75" customHeight="1">
      <c r="A37" s="127">
        <v>74457.0</v>
      </c>
      <c r="D37" s="127">
        <v>91093.0</v>
      </c>
    </row>
    <row r="38" ht="15.75" customHeight="1">
      <c r="A38" s="127">
        <v>124099.0</v>
      </c>
      <c r="D38" s="127">
        <v>91093.0</v>
      </c>
    </row>
    <row r="39" ht="15.75" customHeight="1">
      <c r="A39" s="127">
        <v>124099.0</v>
      </c>
      <c r="D39" s="127">
        <v>69190.0</v>
      </c>
    </row>
    <row r="40" ht="15.75" customHeight="1">
      <c r="A40" s="127">
        <v>124099.0</v>
      </c>
      <c r="D40" s="127">
        <v>91099.0</v>
      </c>
    </row>
    <row r="41" ht="15.75" customHeight="1">
      <c r="A41" s="127">
        <v>124099.0</v>
      </c>
      <c r="D41" s="127">
        <v>90638.0</v>
      </c>
    </row>
    <row r="42" ht="15.75" customHeight="1">
      <c r="A42" s="127">
        <v>124137.0</v>
      </c>
      <c r="D42" s="127">
        <v>90545.0</v>
      </c>
    </row>
    <row r="43" ht="15.75" customHeight="1">
      <c r="A43" s="127">
        <v>124137.0</v>
      </c>
      <c r="D43" s="132">
        <f>SUM(D32:D42)</f>
        <v>1078111</v>
      </c>
    </row>
    <row r="44" ht="15.75" customHeight="1">
      <c r="A44" s="127">
        <v>124137.0</v>
      </c>
    </row>
    <row r="45" ht="15.75" customHeight="1">
      <c r="A45" s="127">
        <v>99381.0</v>
      </c>
    </row>
    <row r="46" ht="15.75" customHeight="1">
      <c r="A46" s="127">
        <v>99381.0</v>
      </c>
    </row>
    <row r="47" ht="15.75" customHeight="1">
      <c r="A47" s="133">
        <f>SUM(A32:A46)</f>
        <v>1649245</v>
      </c>
    </row>
    <row r="48" ht="15.75" customHeight="1">
      <c r="A48" s="134"/>
    </row>
    <row r="49" ht="15.75" customHeight="1">
      <c r="A49" s="134"/>
    </row>
    <row r="50" ht="15.75" customHeight="1">
      <c r="A50" s="135" t="s">
        <v>195</v>
      </c>
      <c r="D50" s="136">
        <f>(A47+D43)</f>
        <v>2727356</v>
      </c>
    </row>
    <row r="51" ht="15.75" customHeight="1">
      <c r="A51" s="134"/>
    </row>
    <row r="52" ht="15.75" customHeight="1">
      <c r="A52" s="134"/>
    </row>
    <row r="53" ht="15.75" customHeight="1">
      <c r="A53" s="134"/>
    </row>
    <row r="54" ht="15.75" customHeight="1">
      <c r="A54" s="134"/>
    </row>
    <row r="55" ht="15.75" customHeight="1">
      <c r="A55" s="134"/>
    </row>
    <row r="56" ht="15.75" customHeight="1">
      <c r="A56" s="134"/>
    </row>
    <row r="57" ht="15.75" customHeight="1">
      <c r="A57" s="134"/>
    </row>
    <row r="58" ht="15.75" customHeight="1">
      <c r="A58" s="134"/>
    </row>
    <row r="59" ht="15.75" customHeight="1">
      <c r="A59" s="134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B1"/>
    <mergeCell ref="D1:E1"/>
    <mergeCell ref="H12:K12"/>
    <mergeCell ref="H13:K13"/>
    <mergeCell ref="H14:K14"/>
    <mergeCell ref="H15:K15"/>
    <mergeCell ref="A18:C18"/>
    <mergeCell ref="I31:K31"/>
    <mergeCell ref="I32:K32"/>
    <mergeCell ref="H19:K19"/>
    <mergeCell ref="H20:K20"/>
    <mergeCell ref="H21:K21"/>
    <mergeCell ref="I25:K25"/>
    <mergeCell ref="I26:K26"/>
    <mergeCell ref="I27:K27"/>
    <mergeCell ref="I30:K3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2016-10-09T15:30:06Z</dcterms:created>
  <dc:creator>Srinivasa Rao Tummala</dc:creator>
</cp:coreProperties>
</file>