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trlProps/ctrlProp6.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1545" windowWidth="9300" windowHeight="7725" tabRatio="797" firstSheet="2" activeTab="2"/>
  </bookViews>
  <sheets>
    <sheet name="Parameters" sheetId="6" state="hidden" r:id="rId1"/>
    <sheet name="Revision History" sheetId="9" state="hidden" r:id="rId2"/>
    <sheet name="Version History" sheetId="10" r:id="rId3"/>
    <sheet name="Readme" sheetId="8" r:id="rId4"/>
    <sheet name="Team Signup" sheetId="7" r:id="rId5"/>
    <sheet name="Sprint Backlog" sheetId="4" r:id="rId6"/>
    <sheet name="Team effort spent" sheetId="14" r:id="rId7"/>
    <sheet name="Burndown &amp; Burnup Chart" sheetId="12" r:id="rId8"/>
    <sheet name="Impediments" sheetId="11" r:id="rId9"/>
    <sheet name="Sprint Capacity" sheetId="15" r:id="rId10"/>
    <sheet name="Sheet1" sheetId="16" r:id="rId11"/>
  </sheets>
  <definedNames>
    <definedName name="_xlnm._FilterDatabase" localSheetId="8" hidden="1">Impediments!$B$4:$K$4</definedName>
    <definedName name="_xlnm._FilterDatabase" localSheetId="0" hidden="1">Parameters!$B$24:$B$26</definedName>
    <definedName name="_xlnm._FilterDatabase" localSheetId="5" hidden="1">'Sprint Backlog'!$A$13:$J$43</definedName>
    <definedName name="_xlnm._FilterDatabase" localSheetId="6" hidden="1">'Team effort spent'!$A$5:$AL$5</definedName>
    <definedName name="_xlnm._FilterDatabase" localSheetId="4" hidden="1">'Team Signup'!$B$5:$AL$5</definedName>
    <definedName name="AllTeamMemberNames">'Team Signup'!$B$6:$B$31</definedName>
    <definedName name="ImpedimentStatus">Parameters!$B$25:$B$26</definedName>
    <definedName name="Plan1Day">'Sprint Backlog'!$F$6</definedName>
    <definedName name="Plan2Day">'Sprint Backlog'!$F$7</definedName>
    <definedName name="Plan2Effort">'Sprint Backlog'!$G$7</definedName>
    <definedName name="Plan3Day">'Sprint Backlog'!$F$8</definedName>
    <definedName name="Plan3Effort">'Sprint Backlog'!$G$8</definedName>
    <definedName name="Plan4Day">'Sprint Backlog'!$F$9</definedName>
    <definedName name="Plan4Effort">'Sprint Backlog'!$G$9</definedName>
    <definedName name="Plans">'Sprint Backlog'!$E$6:$E$9</definedName>
    <definedName name="_xlnm.Print_Titles" localSheetId="5">'Sprint Backlog'!$2:$13</definedName>
    <definedName name="ShowNameTasks">'Sprint Backlog'!$C$11</definedName>
    <definedName name="SprintDuration">'Sprint Backlog'!$L$5</definedName>
    <definedName name="TeamMemberNames">'Team Signup'!$B$7:$B$31</definedName>
  </definedNames>
  <calcPr calcId="144525"/>
</workbook>
</file>

<file path=xl/calcChain.xml><?xml version="1.0" encoding="utf-8"?>
<calcChain xmlns="http://schemas.openxmlformats.org/spreadsheetml/2006/main">
  <c r="D17" i="15" l="1"/>
  <c r="D16" i="15"/>
  <c r="D15" i="15"/>
  <c r="D14" i="15"/>
  <c r="D13" i="15"/>
  <c r="D12" i="15"/>
  <c r="D11" i="15"/>
  <c r="D10" i="15"/>
  <c r="D9" i="15"/>
  <c r="D8" i="15"/>
  <c r="D7" i="15"/>
  <c r="AC4" i="7"/>
  <c r="AD4" i="7"/>
  <c r="AE4" i="7"/>
  <c r="AF4" i="7"/>
  <c r="AG4" i="7"/>
  <c r="AH4" i="7"/>
  <c r="AI4" i="7"/>
  <c r="AJ4" i="7"/>
  <c r="AK4" i="7"/>
  <c r="AL4" i="7"/>
  <c r="AC6" i="14"/>
  <c r="AD6" i="14"/>
  <c r="AE6" i="14"/>
  <c r="AF6" i="14"/>
  <c r="AG6" i="14"/>
  <c r="AH6" i="14"/>
  <c r="AI6" i="14"/>
  <c r="AJ6" i="14"/>
  <c r="AK6" i="14"/>
  <c r="AL6" i="14"/>
  <c r="AC4" i="14"/>
  <c r="AD4" i="14"/>
  <c r="AE4" i="14"/>
  <c r="AF4" i="14"/>
  <c r="AG4" i="14"/>
  <c r="AH4" i="14"/>
  <c r="AI4" i="14"/>
  <c r="AJ4" i="14"/>
  <c r="AK4" i="14"/>
  <c r="AL4" i="14"/>
  <c r="H6" i="14"/>
  <c r="L8" i="4" s="1"/>
  <c r="I6" i="14"/>
  <c r="J6" i="14"/>
  <c r="K6" i="14"/>
  <c r="L6" i="14"/>
  <c r="M6" i="14"/>
  <c r="N6" i="14"/>
  <c r="O6" i="14"/>
  <c r="P6" i="14"/>
  <c r="Q6" i="14"/>
  <c r="R6" i="14"/>
  <c r="S6" i="14"/>
  <c r="T6" i="14"/>
  <c r="U6" i="14"/>
  <c r="V6" i="14"/>
  <c r="W6" i="14"/>
  <c r="X6" i="14"/>
  <c r="Y6" i="14"/>
  <c r="Z6" i="14"/>
  <c r="AA6" i="14"/>
  <c r="AB6" i="14"/>
  <c r="AG39" i="4"/>
  <c r="AG40" i="4"/>
  <c r="AG41" i="4"/>
  <c r="AH39" i="4"/>
  <c r="AH40" i="4"/>
  <c r="AH41" i="4"/>
  <c r="AI39" i="4"/>
  <c r="AI40" i="4"/>
  <c r="AI41" i="4"/>
  <c r="AJ39" i="4"/>
  <c r="AJ40" i="4"/>
  <c r="AJ41" i="4"/>
  <c r="AK39" i="4"/>
  <c r="AK40" i="4"/>
  <c r="AK41" i="4"/>
  <c r="AL39" i="4"/>
  <c r="AL40" i="4"/>
  <c r="AL41" i="4"/>
  <c r="AM39" i="4"/>
  <c r="AM40" i="4"/>
  <c r="AM41" i="4"/>
  <c r="AN39" i="4"/>
  <c r="AN40" i="4"/>
  <c r="AN41" i="4"/>
  <c r="AO39" i="4"/>
  <c r="AO40" i="4"/>
  <c r="AO41" i="4"/>
  <c r="AP39" i="4"/>
  <c r="AP40" i="4"/>
  <c r="AP41" i="4"/>
  <c r="L1" i="4"/>
  <c r="H1" i="14" s="1"/>
  <c r="I1" i="14" s="1"/>
  <c r="J1" i="14" s="1"/>
  <c r="K1" i="14" s="1"/>
  <c r="L1" i="14" s="1"/>
  <c r="M1" i="14" s="1"/>
  <c r="N1" i="14" s="1"/>
  <c r="O1" i="14" s="1"/>
  <c r="P1" i="14" s="1"/>
  <c r="Q1" i="14" s="1"/>
  <c r="R1" i="14" s="1"/>
  <c r="S1" i="14" s="1"/>
  <c r="T1" i="14" s="1"/>
  <c r="U1" i="14" s="1"/>
  <c r="V1" i="14" s="1"/>
  <c r="W1" i="14" s="1"/>
  <c r="X1" i="14" s="1"/>
  <c r="Y1" i="14" s="1"/>
  <c r="Z1" i="14" s="1"/>
  <c r="AA1" i="14" s="1"/>
  <c r="AB1" i="14" s="1"/>
  <c r="AC1" i="14" s="1"/>
  <c r="AD1" i="14" s="1"/>
  <c r="AE1" i="14" s="1"/>
  <c r="AF1" i="14" s="1"/>
  <c r="AG1" i="14" s="1"/>
  <c r="AH1" i="14" s="1"/>
  <c r="AI1" i="14" s="1"/>
  <c r="AJ1" i="14" s="1"/>
  <c r="AK1" i="14" s="1"/>
  <c r="AL1" i="14" s="1"/>
  <c r="B6" i="11"/>
  <c r="B7" i="11" s="1"/>
  <c r="B8" i="11" s="1"/>
  <c r="B9" i="11" s="1"/>
  <c r="B10" i="11" s="1"/>
  <c r="B11" i="11" s="1"/>
  <c r="B12" i="11" s="1"/>
  <c r="B13" i="11" s="1"/>
  <c r="B14" i="11" s="1"/>
  <c r="B15" i="11" s="1"/>
  <c r="B16" i="11" s="1"/>
  <c r="B17" i="11" s="1"/>
  <c r="B18" i="11" s="1"/>
  <c r="B19" i="11" s="1"/>
  <c r="B20" i="11" s="1"/>
  <c r="B21" i="11" s="1"/>
  <c r="B22" i="11" s="1"/>
  <c r="B23" i="11" s="1"/>
  <c r="B24" i="11" s="1"/>
  <c r="I5" i="11"/>
  <c r="I6" i="11"/>
  <c r="I7" i="11"/>
  <c r="I8" i="11"/>
  <c r="I9" i="11"/>
  <c r="I10" i="11"/>
  <c r="I11" i="11"/>
  <c r="I12" i="11"/>
  <c r="I13" i="11"/>
  <c r="I14" i="11"/>
  <c r="I15" i="11"/>
  <c r="I16" i="11"/>
  <c r="I17" i="11"/>
  <c r="I18" i="11"/>
  <c r="I21" i="11"/>
  <c r="I23" i="11"/>
  <c r="I24" i="11"/>
  <c r="J6" i="11"/>
  <c r="J7" i="11"/>
  <c r="J8" i="11"/>
  <c r="J9" i="11"/>
  <c r="J21" i="11"/>
  <c r="J23" i="11"/>
  <c r="J24" i="11"/>
  <c r="J5" i="11"/>
  <c r="H6" i="7"/>
  <c r="B8" i="14"/>
  <c r="B9" i="14"/>
  <c r="B10" i="14"/>
  <c r="B11" i="14"/>
  <c r="B12" i="14"/>
  <c r="B13" i="14"/>
  <c r="B14" i="14"/>
  <c r="B15" i="14"/>
  <c r="B16" i="14"/>
  <c r="B17" i="14"/>
  <c r="B18" i="14"/>
  <c r="B19" i="14"/>
  <c r="B20" i="14"/>
  <c r="B21" i="14"/>
  <c r="B22" i="14"/>
  <c r="B23" i="14"/>
  <c r="B24" i="14"/>
  <c r="B25" i="14"/>
  <c r="B26" i="14"/>
  <c r="B27" i="14"/>
  <c r="B28" i="14"/>
  <c r="B29" i="14"/>
  <c r="B30" i="14"/>
  <c r="B31" i="14"/>
  <c r="B7" i="14"/>
  <c r="F6" i="14"/>
  <c r="M7" i="4"/>
  <c r="I5" i="7" s="1"/>
  <c r="L7" i="4"/>
  <c r="H5" i="7" s="1"/>
  <c r="G5" i="7"/>
  <c r="F5" i="7"/>
  <c r="C31" i="14"/>
  <c r="D31" i="14"/>
  <c r="E31" i="14" s="1"/>
  <c r="C30" i="14"/>
  <c r="D30" i="14"/>
  <c r="E30" i="14" s="1"/>
  <c r="C29" i="14"/>
  <c r="D29" i="14"/>
  <c r="E29" i="14" s="1"/>
  <c r="C28" i="14"/>
  <c r="D28" i="14"/>
  <c r="E28" i="14" s="1"/>
  <c r="C27" i="14"/>
  <c r="D27" i="14"/>
  <c r="E27" i="14" s="1"/>
  <c r="C26" i="14"/>
  <c r="D26" i="14"/>
  <c r="E26" i="14" s="1"/>
  <c r="C25" i="14"/>
  <c r="D25" i="14"/>
  <c r="E25" i="14" s="1"/>
  <c r="C24" i="14"/>
  <c r="D24" i="14"/>
  <c r="E24" i="14" s="1"/>
  <c r="C23" i="14"/>
  <c r="D23" i="14"/>
  <c r="E23" i="14" s="1"/>
  <c r="C22" i="14"/>
  <c r="D22" i="14"/>
  <c r="E22" i="14" s="1"/>
  <c r="C21" i="14"/>
  <c r="D21" i="14"/>
  <c r="E21" i="14" s="1"/>
  <c r="C20" i="14"/>
  <c r="D20" i="14"/>
  <c r="E20" i="14" s="1"/>
  <c r="C19" i="14"/>
  <c r="D19" i="14"/>
  <c r="E19" i="14" s="1"/>
  <c r="C18" i="14"/>
  <c r="D18" i="14"/>
  <c r="E18" i="14" s="1"/>
  <c r="C17" i="14"/>
  <c r="D17" i="14"/>
  <c r="E17" i="14" s="1"/>
  <c r="C16" i="14"/>
  <c r="D16" i="14"/>
  <c r="E16" i="14" s="1"/>
  <c r="C15" i="14"/>
  <c r="D15" i="14"/>
  <c r="E15" i="14" s="1"/>
  <c r="C14" i="14"/>
  <c r="D14" i="14"/>
  <c r="E14" i="14" s="1"/>
  <c r="C13" i="14"/>
  <c r="D13" i="14"/>
  <c r="E13" i="14" s="1"/>
  <c r="C12" i="14"/>
  <c r="D12" i="14"/>
  <c r="E12" i="14" s="1"/>
  <c r="C11" i="14"/>
  <c r="D11" i="14"/>
  <c r="E11" i="14" s="1"/>
  <c r="C10" i="14"/>
  <c r="D10" i="14"/>
  <c r="E10" i="14" s="1"/>
  <c r="C9" i="14"/>
  <c r="D9" i="14"/>
  <c r="E9" i="14" s="1"/>
  <c r="C8" i="14"/>
  <c r="D8" i="14"/>
  <c r="E8" i="14" s="1"/>
  <c r="C7" i="14"/>
  <c r="C6" i="14" s="1"/>
  <c r="D7" i="14"/>
  <c r="I5" i="14"/>
  <c r="G5" i="14"/>
  <c r="F5" i="14"/>
  <c r="AB4" i="14"/>
  <c r="AA4" i="14"/>
  <c r="Z4" i="14"/>
  <c r="Y4" i="14"/>
  <c r="X4" i="14"/>
  <c r="W4" i="14"/>
  <c r="V4" i="14"/>
  <c r="U4" i="14"/>
  <c r="T4" i="14"/>
  <c r="S4" i="14"/>
  <c r="R4" i="14"/>
  <c r="Q4" i="14"/>
  <c r="P4" i="14"/>
  <c r="O4" i="14"/>
  <c r="N4" i="14"/>
  <c r="M4" i="14"/>
  <c r="L4" i="14"/>
  <c r="K4" i="14"/>
  <c r="J4" i="14"/>
  <c r="I4" i="14"/>
  <c r="H4" i="14"/>
  <c r="G4" i="14"/>
  <c r="F4" i="14"/>
  <c r="H9" i="4"/>
  <c r="H8" i="4"/>
  <c r="C7" i="7"/>
  <c r="C8" i="7"/>
  <c r="C9" i="7"/>
  <c r="C10" i="7"/>
  <c r="C11" i="7"/>
  <c r="C12" i="7"/>
  <c r="C13" i="7"/>
  <c r="C14" i="7"/>
  <c r="C15" i="7"/>
  <c r="C16" i="7"/>
  <c r="C17" i="7"/>
  <c r="C18" i="7"/>
  <c r="C19" i="7"/>
  <c r="C20" i="7"/>
  <c r="C21" i="7"/>
  <c r="C22" i="7"/>
  <c r="C23" i="7"/>
  <c r="C24" i="7"/>
  <c r="C25" i="7"/>
  <c r="C26" i="7"/>
  <c r="C27" i="7"/>
  <c r="C28" i="7"/>
  <c r="C29" i="7"/>
  <c r="C30" i="7"/>
  <c r="C31" i="7"/>
  <c r="I6" i="7"/>
  <c r="J6" i="7"/>
  <c r="F6" i="4"/>
  <c r="O19" i="4"/>
  <c r="O24" i="4"/>
  <c r="O29" i="4"/>
  <c r="O35" i="4"/>
  <c r="K39" i="4"/>
  <c r="O39" i="4"/>
  <c r="K40" i="4"/>
  <c r="O40" i="4"/>
  <c r="K41" i="4"/>
  <c r="O41" i="4"/>
  <c r="K15" i="4"/>
  <c r="K16" i="4"/>
  <c r="K17" i="4"/>
  <c r="K19" i="4"/>
  <c r="K20" i="4"/>
  <c r="K21" i="4"/>
  <c r="K23" i="4"/>
  <c r="K24" i="4"/>
  <c r="K25" i="4"/>
  <c r="K27" i="4"/>
  <c r="K28" i="4"/>
  <c r="K29" i="4"/>
  <c r="K31" i="4"/>
  <c r="K32" i="4"/>
  <c r="K33" i="4"/>
  <c r="K35" i="4"/>
  <c r="K36" i="4"/>
  <c r="K37" i="4"/>
  <c r="L39" i="4"/>
  <c r="L40" i="4"/>
  <c r="L41" i="4"/>
  <c r="I4" i="7"/>
  <c r="J4" i="7"/>
  <c r="K4" i="7"/>
  <c r="L4" i="7"/>
  <c r="M4" i="7"/>
  <c r="N4" i="7"/>
  <c r="O4" i="7"/>
  <c r="P4" i="7"/>
  <c r="Q4" i="7"/>
  <c r="R4" i="7"/>
  <c r="S4" i="7"/>
  <c r="T4" i="7"/>
  <c r="U4" i="7"/>
  <c r="V4" i="7"/>
  <c r="W4" i="7"/>
  <c r="X4" i="7"/>
  <c r="Y4" i="7"/>
  <c r="Z4" i="7"/>
  <c r="AA4" i="7"/>
  <c r="AB4" i="7"/>
  <c r="G4" i="7"/>
  <c r="H4" i="7"/>
  <c r="F6" i="7"/>
  <c r="F4" i="7"/>
  <c r="H1" i="7"/>
  <c r="I1" i="7" s="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K6" i="7"/>
  <c r="L6" i="7"/>
  <c r="M6" i="7"/>
  <c r="N6" i="7"/>
  <c r="O6" i="7"/>
  <c r="P6" i="7"/>
  <c r="Q6" i="7"/>
  <c r="R6" i="7"/>
  <c r="S6" i="7"/>
  <c r="T6" i="7"/>
  <c r="U6" i="7"/>
  <c r="V6" i="7"/>
  <c r="W6" i="7"/>
  <c r="X6" i="7"/>
  <c r="Y6" i="7"/>
  <c r="Z6" i="7"/>
  <c r="AA6" i="7"/>
  <c r="AB6" i="7"/>
  <c r="AC6" i="7"/>
  <c r="AD6" i="7"/>
  <c r="AE6" i="7"/>
  <c r="AF6" i="7"/>
  <c r="AG6" i="7"/>
  <c r="AH6" i="7"/>
  <c r="AI6" i="7"/>
  <c r="AJ6" i="7"/>
  <c r="AK6" i="7"/>
  <c r="AL6" i="7"/>
  <c r="L8" i="6"/>
  <c r="M8" i="6"/>
  <c r="N8" i="6" s="1"/>
  <c r="O8" i="6" s="1"/>
  <c r="P8" i="6" s="1"/>
  <c r="Q8" i="6" s="1"/>
  <c r="R8" i="6" s="1"/>
  <c r="S8" i="6" s="1"/>
  <c r="T8" i="6" s="1"/>
  <c r="U8" i="6" s="1"/>
  <c r="V8" i="6" s="1"/>
  <c r="W8" i="6" s="1"/>
  <c r="X8" i="6" s="1"/>
  <c r="Y8" i="6" s="1"/>
  <c r="Z8" i="6" s="1"/>
  <c r="AA8" i="6" s="1"/>
  <c r="AB8" i="6" s="1"/>
  <c r="AC8" i="6" s="1"/>
  <c r="AD8" i="6" s="1"/>
  <c r="AE8" i="6" s="1"/>
  <c r="AF8" i="6" s="1"/>
  <c r="G7" i="4"/>
  <c r="Q17" i="4"/>
  <c r="Q23" i="4"/>
  <c r="Q28" i="4"/>
  <c r="Q33" i="4"/>
  <c r="Q39" i="4"/>
  <c r="Q40" i="4"/>
  <c r="Q41" i="4"/>
  <c r="S15" i="4"/>
  <c r="W15" i="4"/>
  <c r="AA15" i="4"/>
  <c r="AE15" i="4"/>
  <c r="R16" i="4"/>
  <c r="V16" i="4"/>
  <c r="Z16" i="4"/>
  <c r="AD16" i="4"/>
  <c r="P17" i="4"/>
  <c r="U17" i="4"/>
  <c r="Y17" i="4"/>
  <c r="AC17" i="4"/>
  <c r="N19" i="4"/>
  <c r="T19" i="4"/>
  <c r="X19" i="4"/>
  <c r="AB19" i="4"/>
  <c r="AF19" i="4"/>
  <c r="S20" i="4"/>
  <c r="W20" i="4"/>
  <c r="AA20" i="4"/>
  <c r="AE20" i="4"/>
  <c r="R21" i="4"/>
  <c r="V21" i="4"/>
  <c r="Z21" i="4"/>
  <c r="AD21" i="4"/>
  <c r="P23" i="4"/>
  <c r="U23" i="4"/>
  <c r="Y23" i="4"/>
  <c r="AC23" i="4"/>
  <c r="N24" i="4"/>
  <c r="S24" i="4"/>
  <c r="U24" i="4"/>
  <c r="W24" i="4"/>
  <c r="Y24" i="4"/>
  <c r="AA24" i="4"/>
  <c r="AC24" i="4"/>
  <c r="AE24" i="4"/>
  <c r="N25" i="4"/>
  <c r="R25" i="4"/>
  <c r="T25" i="4"/>
  <c r="V25" i="4"/>
  <c r="X25" i="4"/>
  <c r="Z25" i="4"/>
  <c r="AB25" i="4"/>
  <c r="AD25" i="4"/>
  <c r="AF25" i="4"/>
  <c r="P27" i="4"/>
  <c r="S27" i="4"/>
  <c r="U27" i="4"/>
  <c r="W27" i="4"/>
  <c r="Y27" i="4"/>
  <c r="AA27" i="4"/>
  <c r="AC27" i="4"/>
  <c r="AE27" i="4"/>
  <c r="N28" i="4"/>
  <c r="R28" i="4"/>
  <c r="T28" i="4"/>
  <c r="V28" i="4"/>
  <c r="X28" i="4"/>
  <c r="Z28" i="4"/>
  <c r="AB28" i="4"/>
  <c r="AD28" i="4"/>
  <c r="AF28" i="4"/>
  <c r="P29" i="4"/>
  <c r="S29" i="4"/>
  <c r="U29" i="4"/>
  <c r="W29" i="4"/>
  <c r="Y29" i="4"/>
  <c r="AA29" i="4"/>
  <c r="AC29" i="4"/>
  <c r="AE29" i="4"/>
  <c r="N31" i="4"/>
  <c r="R31" i="4"/>
  <c r="T31" i="4"/>
  <c r="V31" i="4"/>
  <c r="X31" i="4"/>
  <c r="Z31" i="4"/>
  <c r="AB31" i="4"/>
  <c r="AD31" i="4"/>
  <c r="AF31" i="4"/>
  <c r="P32" i="4"/>
  <c r="S32" i="4"/>
  <c r="U32" i="4"/>
  <c r="W32" i="4"/>
  <c r="Y32" i="4"/>
  <c r="AA32" i="4"/>
  <c r="AC32" i="4"/>
  <c r="AE32" i="4"/>
  <c r="N33" i="4"/>
  <c r="R33" i="4"/>
  <c r="T33" i="4"/>
  <c r="V33" i="4"/>
  <c r="X33" i="4"/>
  <c r="Z33" i="4"/>
  <c r="AB33" i="4"/>
  <c r="AD33" i="4"/>
  <c r="AF33" i="4"/>
  <c r="P35" i="4"/>
  <c r="S35" i="4"/>
  <c r="U35" i="4"/>
  <c r="W35" i="4"/>
  <c r="Y35" i="4"/>
  <c r="AA35" i="4"/>
  <c r="AC35" i="4"/>
  <c r="AE35" i="4"/>
  <c r="N36" i="4"/>
  <c r="R36" i="4"/>
  <c r="T36" i="4"/>
  <c r="V36" i="4"/>
  <c r="X36" i="4"/>
  <c r="Z36" i="4"/>
  <c r="AB36" i="4"/>
  <c r="AD36" i="4"/>
  <c r="AF36" i="4"/>
  <c r="P37" i="4"/>
  <c r="S37" i="4"/>
  <c r="U37" i="4"/>
  <c r="W37" i="4"/>
  <c r="Y37" i="4"/>
  <c r="AA37" i="4"/>
  <c r="AC37" i="4"/>
  <c r="AE37" i="4"/>
  <c r="N39" i="4"/>
  <c r="P39" i="4"/>
  <c r="R39" i="4"/>
  <c r="S39" i="4"/>
  <c r="T39" i="4"/>
  <c r="U39" i="4"/>
  <c r="V39" i="4"/>
  <c r="W39" i="4"/>
  <c r="X39" i="4"/>
  <c r="Y39" i="4"/>
  <c r="Z39" i="4"/>
  <c r="AA39" i="4"/>
  <c r="AB39" i="4"/>
  <c r="AC39" i="4"/>
  <c r="AD39" i="4"/>
  <c r="AE39" i="4"/>
  <c r="AF39" i="4"/>
  <c r="N40" i="4"/>
  <c r="P40" i="4"/>
  <c r="R40" i="4"/>
  <c r="S40" i="4"/>
  <c r="T40" i="4"/>
  <c r="U40" i="4"/>
  <c r="V40" i="4"/>
  <c r="W40" i="4"/>
  <c r="X40" i="4"/>
  <c r="Y40" i="4"/>
  <c r="Z40" i="4"/>
  <c r="AA40" i="4"/>
  <c r="AB40" i="4"/>
  <c r="AC40" i="4"/>
  <c r="AD40" i="4"/>
  <c r="AE40" i="4"/>
  <c r="AF40" i="4"/>
  <c r="N41" i="4"/>
  <c r="P41" i="4"/>
  <c r="R41" i="4"/>
  <c r="S41" i="4"/>
  <c r="T41" i="4"/>
  <c r="U41" i="4"/>
  <c r="V41" i="4"/>
  <c r="W41" i="4"/>
  <c r="X41" i="4"/>
  <c r="Y41" i="4"/>
  <c r="Z41" i="4"/>
  <c r="AA41" i="4"/>
  <c r="AB41" i="4"/>
  <c r="AC41" i="4"/>
  <c r="AD41" i="4"/>
  <c r="AE41" i="4"/>
  <c r="AF41" i="4"/>
  <c r="AA20" i="6"/>
  <c r="AB20" i="6"/>
  <c r="AC20" i="6"/>
  <c r="AD20" i="6"/>
  <c r="AE20" i="6"/>
  <c r="AF20" i="6"/>
  <c r="AA10" i="6"/>
  <c r="AB10" i="6"/>
  <c r="AC10" i="6"/>
  <c r="AD10" i="6"/>
  <c r="AE10" i="6"/>
  <c r="AF10" i="6"/>
  <c r="AA11" i="6"/>
  <c r="AB11" i="6"/>
  <c r="AC11" i="6"/>
  <c r="AD11" i="6"/>
  <c r="AE11" i="6"/>
  <c r="AF11" i="6"/>
  <c r="AA12" i="6"/>
  <c r="AB12" i="6"/>
  <c r="AC12" i="6"/>
  <c r="AD12" i="6"/>
  <c r="AE12" i="6"/>
  <c r="AF12" i="6"/>
  <c r="A16" i="4"/>
  <c r="A17" i="4"/>
  <c r="A18" i="4"/>
  <c r="A19" i="4"/>
  <c r="A20" i="4"/>
  <c r="A21" i="4"/>
  <c r="A22" i="4"/>
  <c r="A23" i="4"/>
  <c r="A24" i="4"/>
  <c r="A25" i="4"/>
  <c r="A26" i="4"/>
  <c r="A27" i="4"/>
  <c r="A28" i="4"/>
  <c r="A29" i="4"/>
  <c r="A30" i="4"/>
  <c r="A31" i="4"/>
  <c r="A32" i="4"/>
  <c r="A33" i="4"/>
  <c r="A34" i="4"/>
  <c r="A35" i="4"/>
  <c r="A36" i="4"/>
  <c r="A37" i="4"/>
  <c r="A38" i="4"/>
  <c r="A39" i="4"/>
  <c r="A40" i="4"/>
  <c r="A41" i="4"/>
  <c r="A14" i="4"/>
  <c r="A15" i="4"/>
  <c r="A20" i="6"/>
  <c r="A10" i="6"/>
  <c r="A11" i="6"/>
  <c r="A12" i="6"/>
  <c r="A9" i="6"/>
  <c r="M15" i="4"/>
  <c r="M17" i="4"/>
  <c r="M20" i="4"/>
  <c r="M23" i="4"/>
  <c r="M25" i="4"/>
  <c r="M28" i="4"/>
  <c r="M31" i="4"/>
  <c r="M33" i="4"/>
  <c r="M36" i="4"/>
  <c r="M39" i="4"/>
  <c r="M40" i="4"/>
  <c r="M41" i="4"/>
  <c r="D8" i="7"/>
  <c r="K10" i="6"/>
  <c r="K11" i="6"/>
  <c r="K12" i="6"/>
  <c r="I22" i="4"/>
  <c r="I26" i="4"/>
  <c r="I30" i="4"/>
  <c r="I34" i="4"/>
  <c r="I38" i="4"/>
  <c r="I18" i="4"/>
  <c r="I14" i="4"/>
  <c r="G6" i="4"/>
  <c r="G8" i="4"/>
  <c r="G9" i="4"/>
  <c r="Z20" i="6"/>
  <c r="W20" i="6"/>
  <c r="X20" i="6"/>
  <c r="Y20" i="6"/>
  <c r="W10" i="6"/>
  <c r="X10" i="6"/>
  <c r="Y10" i="6"/>
  <c r="Z10" i="6"/>
  <c r="W11" i="6"/>
  <c r="X11" i="6"/>
  <c r="Y11" i="6"/>
  <c r="Z11" i="6"/>
  <c r="W12" i="6"/>
  <c r="X12" i="6"/>
  <c r="Y12" i="6"/>
  <c r="Z12" i="6"/>
  <c r="V20" i="6"/>
  <c r="U20" i="6"/>
  <c r="T20" i="6"/>
  <c r="S20" i="6"/>
  <c r="R20" i="6"/>
  <c r="Q20" i="6"/>
  <c r="P20" i="6"/>
  <c r="O20" i="6"/>
  <c r="N20" i="6"/>
  <c r="M20" i="6"/>
  <c r="L20" i="6"/>
  <c r="K20" i="6"/>
  <c r="V12" i="6"/>
  <c r="U12" i="6"/>
  <c r="T12" i="6"/>
  <c r="S12" i="6"/>
  <c r="R12" i="6"/>
  <c r="Q12" i="6"/>
  <c r="P12" i="6"/>
  <c r="O12" i="6"/>
  <c r="N12" i="6"/>
  <c r="M12" i="6"/>
  <c r="L12" i="6"/>
  <c r="V11" i="6"/>
  <c r="U11" i="6"/>
  <c r="T11" i="6"/>
  <c r="S11" i="6"/>
  <c r="R11" i="6"/>
  <c r="Q11" i="6"/>
  <c r="P11" i="6"/>
  <c r="O11" i="6"/>
  <c r="N11" i="6"/>
  <c r="M11" i="6"/>
  <c r="L11" i="6"/>
  <c r="V10" i="6"/>
  <c r="U10" i="6"/>
  <c r="T10" i="6"/>
  <c r="S10" i="6"/>
  <c r="R10" i="6"/>
  <c r="Q10" i="6"/>
  <c r="P10" i="6"/>
  <c r="O10" i="6"/>
  <c r="N10" i="6"/>
  <c r="M10" i="6"/>
  <c r="L10" i="6"/>
  <c r="D7" i="7"/>
  <c r="E7" i="7" s="1"/>
  <c r="D9" i="7"/>
  <c r="E9" i="7" s="1"/>
  <c r="D10" i="7"/>
  <c r="E10" i="7" s="1"/>
  <c r="D11" i="7"/>
  <c r="E11" i="7" s="1"/>
  <c r="D12" i="7"/>
  <c r="D13" i="7"/>
  <c r="E13" i="7" s="1"/>
  <c r="D14" i="7"/>
  <c r="E14" i="7" s="1"/>
  <c r="D15" i="7"/>
  <c r="E15" i="7"/>
  <c r="D16" i="7"/>
  <c r="D17" i="7"/>
  <c r="E17" i="7" s="1"/>
  <c r="D18" i="7"/>
  <c r="D19" i="7"/>
  <c r="E19" i="7" s="1"/>
  <c r="D20" i="7"/>
  <c r="D21" i="7"/>
  <c r="E21" i="7" s="1"/>
  <c r="D22" i="7"/>
  <c r="E22" i="7" s="1"/>
  <c r="D23" i="7"/>
  <c r="E23" i="7" s="1"/>
  <c r="D24" i="7"/>
  <c r="D25" i="7"/>
  <c r="E25" i="7" s="1"/>
  <c r="D26" i="7"/>
  <c r="E26" i="7" s="1"/>
  <c r="D27" i="7"/>
  <c r="E27" i="7" s="1"/>
  <c r="D28" i="7"/>
  <c r="E28" i="7" s="1"/>
  <c r="D29" i="7"/>
  <c r="E29" i="7" s="1"/>
  <c r="D30" i="7"/>
  <c r="E30" i="7" s="1"/>
  <c r="D31" i="7"/>
  <c r="E31" i="7"/>
  <c r="E8" i="7"/>
  <c r="E12" i="7"/>
  <c r="E16" i="7"/>
  <c r="E18" i="7"/>
  <c r="E20" i="7"/>
  <c r="E24" i="7"/>
  <c r="AG16" i="4"/>
  <c r="AG19" i="4"/>
  <c r="AG21" i="4"/>
  <c r="AG24" i="4"/>
  <c r="AG27" i="4"/>
  <c r="AG29" i="4"/>
  <c r="AG32" i="4"/>
  <c r="AG35" i="4"/>
  <c r="AG37" i="4"/>
  <c r="AH16" i="4"/>
  <c r="AH19" i="4"/>
  <c r="AH21" i="4"/>
  <c r="AH24" i="4"/>
  <c r="AH27" i="4"/>
  <c r="AH29" i="4"/>
  <c r="AH32" i="4"/>
  <c r="AH35" i="4"/>
  <c r="AH37" i="4"/>
  <c r="AI16" i="4"/>
  <c r="AI19" i="4"/>
  <c r="AI21" i="4"/>
  <c r="AI24" i="4"/>
  <c r="AI27" i="4"/>
  <c r="AI29" i="4"/>
  <c r="AI32" i="4"/>
  <c r="AI35" i="4"/>
  <c r="AI37" i="4"/>
  <c r="AJ16" i="4"/>
  <c r="AJ19" i="4"/>
  <c r="AJ21" i="4"/>
  <c r="AJ24" i="4"/>
  <c r="AJ27" i="4"/>
  <c r="AJ29" i="4"/>
  <c r="AJ32" i="4"/>
  <c r="AJ35" i="4"/>
  <c r="AJ37" i="4"/>
  <c r="AK16" i="4"/>
  <c r="AK19" i="4"/>
  <c r="AK21" i="4"/>
  <c r="AK24" i="4"/>
  <c r="AK27" i="4"/>
  <c r="AK29" i="4"/>
  <c r="AK32" i="4"/>
  <c r="AK35" i="4"/>
  <c r="AK37" i="4"/>
  <c r="AL16" i="4"/>
  <c r="AL19" i="4"/>
  <c r="AL21" i="4"/>
  <c r="AL24" i="4"/>
  <c r="AL27" i="4"/>
  <c r="AL29" i="4"/>
  <c r="AL32" i="4"/>
  <c r="AL35" i="4"/>
  <c r="AL37" i="4"/>
  <c r="AM16" i="4"/>
  <c r="AM19" i="4"/>
  <c r="AM21" i="4"/>
  <c r="AM24" i="4"/>
  <c r="AM27" i="4"/>
  <c r="AM29" i="4"/>
  <c r="AM32" i="4"/>
  <c r="AM35" i="4"/>
  <c r="AM37" i="4"/>
  <c r="AN16" i="4"/>
  <c r="AN19" i="4"/>
  <c r="AN21" i="4"/>
  <c r="AN24" i="4"/>
  <c r="AN27" i="4"/>
  <c r="AN29" i="4"/>
  <c r="AN32" i="4"/>
  <c r="AN35" i="4"/>
  <c r="AN37" i="4"/>
  <c r="AO16" i="4"/>
  <c r="AO19" i="4"/>
  <c r="AO21" i="4"/>
  <c r="AO24" i="4"/>
  <c r="AO27" i="4"/>
  <c r="AO29" i="4"/>
  <c r="AO32" i="4"/>
  <c r="AO35" i="4"/>
  <c r="AO37" i="4"/>
  <c r="AP16" i="4"/>
  <c r="AP19" i="4"/>
  <c r="AP21" i="4"/>
  <c r="AP24" i="4"/>
  <c r="AP27" i="4"/>
  <c r="AP29" i="4"/>
  <c r="AP32" i="4"/>
  <c r="AP35" i="4"/>
  <c r="AP37" i="4"/>
  <c r="AG15" i="4"/>
  <c r="AG17" i="4"/>
  <c r="AG20" i="4"/>
  <c r="AG23" i="4"/>
  <c r="AG25" i="4"/>
  <c r="AG28" i="4"/>
  <c r="AG31" i="4"/>
  <c r="AG33" i="4"/>
  <c r="AG36" i="4"/>
  <c r="AH15" i="4"/>
  <c r="AH17" i="4"/>
  <c r="AH20" i="4"/>
  <c r="AH23" i="4"/>
  <c r="AH25" i="4"/>
  <c r="AH28" i="4"/>
  <c r="AH31" i="4"/>
  <c r="AH33" i="4"/>
  <c r="AH36" i="4"/>
  <c r="AI15" i="4"/>
  <c r="AI17" i="4"/>
  <c r="AI20" i="4"/>
  <c r="AI23" i="4"/>
  <c r="AI25" i="4"/>
  <c r="AI28" i="4"/>
  <c r="AI31" i="4"/>
  <c r="AI33" i="4"/>
  <c r="AI36" i="4"/>
  <c r="AJ15" i="4"/>
  <c r="AJ17" i="4"/>
  <c r="AJ20" i="4"/>
  <c r="AJ23" i="4"/>
  <c r="AJ25" i="4"/>
  <c r="AJ28" i="4"/>
  <c r="AJ31" i="4"/>
  <c r="AJ33" i="4"/>
  <c r="AJ36" i="4"/>
  <c r="AK15" i="4"/>
  <c r="AK17" i="4"/>
  <c r="AK20" i="4"/>
  <c r="AK23" i="4"/>
  <c r="AK25" i="4"/>
  <c r="AK28" i="4"/>
  <c r="AK31" i="4"/>
  <c r="AK33" i="4"/>
  <c r="AK36" i="4"/>
  <c r="AL15" i="4"/>
  <c r="AL17" i="4"/>
  <c r="AL20" i="4"/>
  <c r="AL23" i="4"/>
  <c r="AL25" i="4"/>
  <c r="AL28" i="4"/>
  <c r="AL31" i="4"/>
  <c r="AL33" i="4"/>
  <c r="AL36" i="4"/>
  <c r="AM15" i="4"/>
  <c r="AM17" i="4"/>
  <c r="AM20" i="4"/>
  <c r="AM23" i="4"/>
  <c r="AM25" i="4"/>
  <c r="AM28" i="4"/>
  <c r="AM31" i="4"/>
  <c r="AM33" i="4"/>
  <c r="AM36" i="4"/>
  <c r="AN15" i="4"/>
  <c r="AN17" i="4"/>
  <c r="AN20" i="4"/>
  <c r="AN23" i="4"/>
  <c r="AN25" i="4"/>
  <c r="AN28" i="4"/>
  <c r="AN31" i="4"/>
  <c r="AN33" i="4"/>
  <c r="AN36" i="4"/>
  <c r="AO15" i="4"/>
  <c r="AO17" i="4"/>
  <c r="AO20" i="4"/>
  <c r="AO23" i="4"/>
  <c r="AO25" i="4"/>
  <c r="AO28" i="4"/>
  <c r="AO31" i="4"/>
  <c r="AO33" i="4"/>
  <c r="AO36" i="4"/>
  <c r="AP15" i="4"/>
  <c r="AP17" i="4"/>
  <c r="AP20" i="4"/>
  <c r="AP23" i="4"/>
  <c r="AP25" i="4"/>
  <c r="AP28" i="4"/>
  <c r="AP31" i="4"/>
  <c r="AP33" i="4"/>
  <c r="AP36" i="4"/>
  <c r="M1" i="4"/>
  <c r="N1" i="4" s="1"/>
  <c r="O1" i="4" s="1"/>
  <c r="H3" i="14"/>
  <c r="AI11" i="4"/>
  <c r="D6" i="14"/>
  <c r="AJ11" i="4" l="1"/>
  <c r="G10" i="4"/>
  <c r="I9" i="6"/>
  <c r="O7" i="4"/>
  <c r="K5" i="7" s="1"/>
  <c r="N7" i="4"/>
  <c r="J5" i="14" s="1"/>
  <c r="O15" i="4"/>
  <c r="O17" i="4"/>
  <c r="O20" i="4"/>
  <c r="O23" i="4"/>
  <c r="O25" i="4"/>
  <c r="O28" i="4"/>
  <c r="O31" i="4"/>
  <c r="O33" i="4"/>
  <c r="O36" i="4"/>
  <c r="Q16" i="4"/>
  <c r="Q19" i="4"/>
  <c r="Q21" i="4"/>
  <c r="Q24" i="4"/>
  <c r="Q27" i="4"/>
  <c r="Q29" i="4"/>
  <c r="Q32" i="4"/>
  <c r="Q35" i="4"/>
  <c r="Q37" i="4"/>
  <c r="N15" i="4"/>
  <c r="N11" i="4" s="1"/>
  <c r="R15" i="4"/>
  <c r="R11" i="4" s="1"/>
  <c r="T15" i="4"/>
  <c r="V15" i="4"/>
  <c r="X15" i="4"/>
  <c r="Z15" i="4"/>
  <c r="Z11" i="4" s="1"/>
  <c r="AB15" i="4"/>
  <c r="AD15" i="4"/>
  <c r="AD11" i="4" s="1"/>
  <c r="AF15" i="4"/>
  <c r="P16" i="4"/>
  <c r="S16" i="4"/>
  <c r="U16" i="4"/>
  <c r="W16" i="4"/>
  <c r="Y16" i="4"/>
  <c r="AA16" i="4"/>
  <c r="AC16" i="4"/>
  <c r="AE16" i="4"/>
  <c r="AE11" i="4" s="1"/>
  <c r="N17" i="4"/>
  <c r="R17" i="4"/>
  <c r="T17" i="4"/>
  <c r="V17" i="4"/>
  <c r="X17" i="4"/>
  <c r="Z17" i="4"/>
  <c r="AB17" i="4"/>
  <c r="AD17" i="4"/>
  <c r="AF17" i="4"/>
  <c r="P19" i="4"/>
  <c r="S19" i="4"/>
  <c r="U19" i="4"/>
  <c r="W19" i="4"/>
  <c r="Y19" i="4"/>
  <c r="AA19" i="4"/>
  <c r="AC19" i="4"/>
  <c r="AE19" i="4"/>
  <c r="N20" i="4"/>
  <c r="R20" i="4"/>
  <c r="T20" i="4"/>
  <c r="V20" i="4"/>
  <c r="X20" i="4"/>
  <c r="Z20" i="4"/>
  <c r="AB20" i="4"/>
  <c r="AD20" i="4"/>
  <c r="AF20" i="4"/>
  <c r="P21" i="4"/>
  <c r="S21" i="4"/>
  <c r="U21" i="4"/>
  <c r="W21" i="4"/>
  <c r="Y21" i="4"/>
  <c r="AA21" i="4"/>
  <c r="AC21" i="4"/>
  <c r="AE21" i="4"/>
  <c r="N23" i="4"/>
  <c r="R23" i="4"/>
  <c r="T23" i="4"/>
  <c r="V23" i="4"/>
  <c r="X23" i="4"/>
  <c r="Z23" i="4"/>
  <c r="AB23" i="4"/>
  <c r="AD23" i="4"/>
  <c r="AF23" i="4"/>
  <c r="P24" i="4"/>
  <c r="AN11" i="4"/>
  <c r="AM11" i="4"/>
  <c r="AK11" i="4"/>
  <c r="AH11" i="4"/>
  <c r="AG11" i="4"/>
  <c r="M37" i="4"/>
  <c r="M35" i="4"/>
  <c r="M32" i="4"/>
  <c r="M29" i="4"/>
  <c r="M27" i="4"/>
  <c r="M24" i="4"/>
  <c r="M21" i="4"/>
  <c r="M19" i="4"/>
  <c r="M16" i="4"/>
  <c r="M11" i="4" s="1"/>
  <c r="AF37" i="4"/>
  <c r="AD37" i="4"/>
  <c r="AB37" i="4"/>
  <c r="Z37" i="4"/>
  <c r="X37" i="4"/>
  <c r="V37" i="4"/>
  <c r="T37" i="4"/>
  <c r="R37" i="4"/>
  <c r="N37" i="4"/>
  <c r="AE36" i="4"/>
  <c r="AC36" i="4"/>
  <c r="AA36" i="4"/>
  <c r="Y36" i="4"/>
  <c r="W36" i="4"/>
  <c r="U36" i="4"/>
  <c r="S36" i="4"/>
  <c r="P36" i="4"/>
  <c r="AF35" i="4"/>
  <c r="AD35" i="4"/>
  <c r="AB35" i="4"/>
  <c r="Z35" i="4"/>
  <c r="X35" i="4"/>
  <c r="V35" i="4"/>
  <c r="T35" i="4"/>
  <c r="R35" i="4"/>
  <c r="N35" i="4"/>
  <c r="AE33" i="4"/>
  <c r="AC33" i="4"/>
  <c r="AA33" i="4"/>
  <c r="Y33" i="4"/>
  <c r="W33" i="4"/>
  <c r="U33" i="4"/>
  <c r="S33" i="4"/>
  <c r="P33" i="4"/>
  <c r="AF32" i="4"/>
  <c r="AD32" i="4"/>
  <c r="AB32" i="4"/>
  <c r="Z32" i="4"/>
  <c r="X32" i="4"/>
  <c r="V32" i="4"/>
  <c r="T32" i="4"/>
  <c r="R32" i="4"/>
  <c r="N32" i="4"/>
  <c r="AE31" i="4"/>
  <c r="AC31" i="4"/>
  <c r="AA31" i="4"/>
  <c r="Y31" i="4"/>
  <c r="W31" i="4"/>
  <c r="U31" i="4"/>
  <c r="S31" i="4"/>
  <c r="P31" i="4"/>
  <c r="AF29" i="4"/>
  <c r="AD29" i="4"/>
  <c r="AB29" i="4"/>
  <c r="Z29" i="4"/>
  <c r="X29" i="4"/>
  <c r="V29" i="4"/>
  <c r="T29" i="4"/>
  <c r="R29" i="4"/>
  <c r="N29" i="4"/>
  <c r="AE28" i="4"/>
  <c r="AC28" i="4"/>
  <c r="AA28" i="4"/>
  <c r="Y28" i="4"/>
  <c r="W28" i="4"/>
  <c r="U28" i="4"/>
  <c r="S28" i="4"/>
  <c r="P28" i="4"/>
  <c r="AF27" i="4"/>
  <c r="AD27" i="4"/>
  <c r="AB27" i="4"/>
  <c r="Z27" i="4"/>
  <c r="X27" i="4"/>
  <c r="V27" i="4"/>
  <c r="T27" i="4"/>
  <c r="R27" i="4"/>
  <c r="N27" i="4"/>
  <c r="AE25" i="4"/>
  <c r="AC25" i="4"/>
  <c r="AA25" i="4"/>
  <c r="Y25" i="4"/>
  <c r="W25" i="4"/>
  <c r="U25" i="4"/>
  <c r="S25" i="4"/>
  <c r="P25" i="4"/>
  <c r="AF24" i="4"/>
  <c r="AD24" i="4"/>
  <c r="AB24" i="4"/>
  <c r="Z24" i="4"/>
  <c r="X24" i="4"/>
  <c r="V24" i="4"/>
  <c r="T24" i="4"/>
  <c r="R24" i="4"/>
  <c r="AE23" i="4"/>
  <c r="AA23" i="4"/>
  <c r="W23" i="4"/>
  <c r="S23" i="4"/>
  <c r="AF21" i="4"/>
  <c r="AB21" i="4"/>
  <c r="X21" i="4"/>
  <c r="T21" i="4"/>
  <c r="N21" i="4"/>
  <c r="AC20" i="4"/>
  <c r="Y20" i="4"/>
  <c r="U20" i="4"/>
  <c r="P20" i="4"/>
  <c r="AD19" i="4"/>
  <c r="Z19" i="4"/>
  <c r="V19" i="4"/>
  <c r="R19" i="4"/>
  <c r="AE17" i="4"/>
  <c r="AA17" i="4"/>
  <c r="W17" i="4"/>
  <c r="S17" i="4"/>
  <c r="AF16" i="4"/>
  <c r="AB16" i="4"/>
  <c r="X16" i="4"/>
  <c r="T16" i="4"/>
  <c r="N16" i="4"/>
  <c r="AC15" i="4"/>
  <c r="AC11" i="4" s="1"/>
  <c r="Y15" i="4"/>
  <c r="Y11" i="4" s="1"/>
  <c r="U15" i="4"/>
  <c r="P15" i="4"/>
  <c r="P11" i="4" s="1"/>
  <c r="Q36" i="4"/>
  <c r="Q31" i="4"/>
  <c r="Q25" i="4"/>
  <c r="Q20" i="4"/>
  <c r="Q15" i="4"/>
  <c r="Q11" i="4" s="1"/>
  <c r="L37" i="4"/>
  <c r="L36" i="4"/>
  <c r="L35" i="4"/>
  <c r="L33" i="4"/>
  <c r="L32" i="4"/>
  <c r="L31" i="4"/>
  <c r="L29" i="4"/>
  <c r="L28" i="4"/>
  <c r="L27" i="4"/>
  <c r="L24" i="4"/>
  <c r="L21" i="4"/>
  <c r="L19" i="4"/>
  <c r="L16" i="4"/>
  <c r="O37" i="4"/>
  <c r="O32" i="4"/>
  <c r="O27" i="4"/>
  <c r="O21" i="4"/>
  <c r="O16" i="4"/>
  <c r="D19" i="15"/>
  <c r="L25" i="4"/>
  <c r="L23" i="4"/>
  <c r="L20" i="4"/>
  <c r="L17" i="4"/>
  <c r="L15" i="4"/>
  <c r="C6" i="7"/>
  <c r="L9" i="4" s="1"/>
  <c r="M9" i="4" s="1"/>
  <c r="N9" i="4" s="1"/>
  <c r="O9" i="4" s="1"/>
  <c r="P9" i="4" s="1"/>
  <c r="Q9" i="4" s="1"/>
  <c r="R9" i="4" s="1"/>
  <c r="S9" i="4" s="1"/>
  <c r="T9" i="4" s="1"/>
  <c r="U9" i="4" s="1"/>
  <c r="V9" i="4" s="1"/>
  <c r="W9" i="4" s="1"/>
  <c r="X9" i="4" s="1"/>
  <c r="Y9" i="4" s="1"/>
  <c r="Z9" i="4" s="1"/>
  <c r="AA9" i="4" s="1"/>
  <c r="AB9" i="4" s="1"/>
  <c r="AC9" i="4" s="1"/>
  <c r="AD9" i="4" s="1"/>
  <c r="AE9" i="4" s="1"/>
  <c r="AF9" i="4" s="1"/>
  <c r="AG9" i="4" s="1"/>
  <c r="AH9" i="4" s="1"/>
  <c r="AI9" i="4" s="1"/>
  <c r="AJ9" i="4" s="1"/>
  <c r="AK9" i="4" s="1"/>
  <c r="AL9" i="4" s="1"/>
  <c r="AM9" i="4" s="1"/>
  <c r="AN9" i="4" s="1"/>
  <c r="AO9" i="4" s="1"/>
  <c r="AP9" i="4" s="1"/>
  <c r="P7" i="4"/>
  <c r="P1" i="4"/>
  <c r="AP11" i="4"/>
  <c r="AO11" i="4"/>
  <c r="J5" i="7"/>
  <c r="AA11" i="4"/>
  <c r="U11" i="4"/>
  <c r="S11" i="4"/>
  <c r="AL11" i="4"/>
  <c r="O11" i="4"/>
  <c r="H7" i="4" s="1"/>
  <c r="L5" i="14"/>
  <c r="L5" i="7"/>
  <c r="L11" i="4"/>
  <c r="M8" i="4"/>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AK8" i="4" s="1"/>
  <c r="AL8" i="4" s="1"/>
  <c r="AM8" i="4" s="1"/>
  <c r="AN8" i="4" s="1"/>
  <c r="AO8" i="4" s="1"/>
  <c r="AP8" i="4" s="1"/>
  <c r="E6" i="7"/>
  <c r="K5" i="14"/>
  <c r="D6" i="7"/>
  <c r="G11" i="4" s="1"/>
  <c r="V11" i="4"/>
  <c r="H5" i="14"/>
  <c r="E7" i="14"/>
  <c r="E6" i="14" s="1"/>
  <c r="W11" i="4" l="1"/>
  <c r="AF11" i="4"/>
  <c r="AB11" i="4"/>
  <c r="X11" i="4"/>
  <c r="T11" i="4"/>
  <c r="Q1" i="4"/>
  <c r="Q7" i="4"/>
  <c r="L10" i="4"/>
  <c r="M10" i="4" s="1"/>
  <c r="N10" i="4" s="1"/>
  <c r="O10" i="4" s="1"/>
  <c r="P10" i="4" s="1"/>
  <c r="Q10" i="4" s="1"/>
  <c r="R10" i="4" s="1"/>
  <c r="H6" i="4"/>
  <c r="R1" i="4" l="1"/>
  <c r="R7" i="4"/>
  <c r="M5" i="14"/>
  <c r="M5" i="7"/>
  <c r="S10" i="4"/>
  <c r="S1" i="4" l="1"/>
  <c r="S7" i="4"/>
  <c r="T10" i="4"/>
  <c r="N5" i="14"/>
  <c r="N5" i="7"/>
  <c r="T1" i="4" l="1"/>
  <c r="T7" i="4"/>
  <c r="O5" i="7"/>
  <c r="O5" i="14"/>
  <c r="U10" i="4" l="1"/>
  <c r="U7" i="4"/>
  <c r="U1" i="4"/>
  <c r="P5" i="14"/>
  <c r="P5" i="7"/>
  <c r="V7" i="4" l="1"/>
  <c r="V1" i="4"/>
  <c r="V10" i="4"/>
  <c r="W10" i="4" s="1"/>
  <c r="Q5" i="14"/>
  <c r="Q5" i="7"/>
  <c r="R5" i="7" l="1"/>
  <c r="R5" i="14"/>
  <c r="W7" i="4"/>
  <c r="W1" i="4"/>
  <c r="X1" i="4" l="1"/>
  <c r="X7" i="4"/>
  <c r="X10" i="4"/>
  <c r="Y10" i="4" s="1"/>
  <c r="S5" i="14"/>
  <c r="S5" i="7"/>
  <c r="Y1" i="4" l="1"/>
  <c r="Y7" i="4"/>
  <c r="Z10" i="4"/>
  <c r="T5" i="7"/>
  <c r="T5" i="14"/>
  <c r="Z1" i="4" l="1"/>
  <c r="Z7" i="4"/>
  <c r="U5" i="14"/>
  <c r="U5" i="7"/>
  <c r="AA10" i="4" l="1"/>
  <c r="AB10" i="4" s="1"/>
  <c r="AA1" i="4"/>
  <c r="AA7" i="4"/>
  <c r="V5" i="7"/>
  <c r="V5" i="14"/>
  <c r="W5" i="7" l="1"/>
  <c r="W5" i="14"/>
  <c r="AB1" i="4"/>
  <c r="AC10" i="4" s="1"/>
  <c r="AB7" i="4"/>
  <c r="X5" i="14" l="1"/>
  <c r="X5" i="7"/>
  <c r="AC7" i="4"/>
  <c r="AC1" i="4"/>
  <c r="AD1" i="4" l="1"/>
  <c r="AD7" i="4"/>
  <c r="AD10" i="4"/>
  <c r="AE10" i="4" s="1"/>
  <c r="Y5" i="14"/>
  <c r="Y5" i="7"/>
  <c r="AE1" i="4" l="1"/>
  <c r="AE7" i="4"/>
  <c r="AF10" i="4"/>
  <c r="Z5" i="7"/>
  <c r="Z5" i="14"/>
  <c r="AF1" i="4" l="1"/>
  <c r="AF7" i="4"/>
  <c r="AA5" i="14"/>
  <c r="AA5" i="7"/>
  <c r="AG10" i="4" l="1"/>
  <c r="AG7" i="4"/>
  <c r="AG1" i="4"/>
  <c r="AB5" i="7"/>
  <c r="AB5" i="14"/>
  <c r="AH10" i="4" l="1"/>
  <c r="AH7" i="4"/>
  <c r="AH1" i="4"/>
  <c r="AC5" i="7"/>
  <c r="AC5" i="14"/>
  <c r="AI10" i="4" l="1"/>
  <c r="AJ10" i="4" s="1"/>
  <c r="AI1" i="4"/>
  <c r="AI7" i="4"/>
  <c r="AD5" i="7"/>
  <c r="AD5" i="14"/>
  <c r="AE5" i="14" l="1"/>
  <c r="AE5" i="7"/>
  <c r="AJ1" i="4"/>
  <c r="AK10" i="4" s="1"/>
  <c r="AJ7" i="4"/>
  <c r="AF5" i="7" l="1"/>
  <c r="AF5" i="14"/>
  <c r="AK7" i="4"/>
  <c r="AK1" i="4"/>
  <c r="AL1" i="4" l="1"/>
  <c r="AL7" i="4"/>
  <c r="AL10" i="4"/>
  <c r="AM10" i="4" s="1"/>
  <c r="AG5" i="14"/>
  <c r="AG5" i="7"/>
  <c r="AM1" i="4" l="1"/>
  <c r="AM7" i="4"/>
  <c r="AN10" i="4"/>
  <c r="AH5" i="7"/>
  <c r="AH5" i="14"/>
  <c r="AN1" i="4" l="1"/>
  <c r="AN7" i="4"/>
  <c r="AI5" i="7"/>
  <c r="AI5" i="14"/>
  <c r="AO10" i="4" l="1"/>
  <c r="AO7" i="4"/>
  <c r="AO1" i="4"/>
  <c r="AJ5" i="14"/>
  <c r="AJ5" i="7"/>
  <c r="AP1" i="4" l="1"/>
  <c r="AP7" i="4"/>
  <c r="AP10" i="4"/>
  <c r="AK5" i="14"/>
  <c r="AK5" i="7"/>
  <c r="AL5" i="7" l="1"/>
  <c r="AL5" i="14"/>
</calcChain>
</file>

<file path=xl/comments1.xml><?xml version="1.0" encoding="utf-8"?>
<comments xmlns="http://schemas.openxmlformats.org/spreadsheetml/2006/main">
  <authors>
    <author>MK007548</author>
    <author>ct0017467</author>
  </authors>
  <commentList>
    <comment ref="B5" authorId="0">
      <text>
        <r>
          <rPr>
            <sz val="8"/>
            <color indexed="81"/>
            <rFont val="Tahoma"/>
            <family val="2"/>
          </rPr>
          <t>Enter names of the team members from row 6 
onwards</t>
        </r>
      </text>
    </comment>
    <comment ref="C5" authorId="0">
      <text>
        <r>
          <rPr>
            <sz val="8"/>
            <color indexed="81"/>
            <rFont val="Tahoma"/>
            <family val="2"/>
          </rPr>
          <t>Enter the no. of available hours for each team member</t>
        </r>
      </text>
    </comment>
    <comment ref="E5" authorId="1">
      <text>
        <r>
          <rPr>
            <b/>
            <sz val="8"/>
            <color indexed="81"/>
            <rFont val="Tahoma"/>
            <family val="2"/>
          </rPr>
          <t>Free(+)</t>
        </r>
        <r>
          <rPr>
            <sz val="8"/>
            <color indexed="81"/>
            <rFont val="Tahoma"/>
            <family val="2"/>
          </rPr>
          <t xml:space="preserve"> indicates time is available for signing up tasks
</t>
        </r>
        <r>
          <rPr>
            <b/>
            <sz val="8"/>
            <color indexed="81"/>
            <rFont val="Tahoma"/>
            <family val="2"/>
          </rPr>
          <t>Over (-)</t>
        </r>
        <r>
          <rPr>
            <sz val="8"/>
            <color indexed="81"/>
            <rFont val="Tahoma"/>
            <family val="2"/>
          </rPr>
          <t xml:space="preserve"> indicates signed up hrs is more than available hrs</t>
        </r>
      </text>
    </comment>
  </commentList>
</comments>
</file>

<file path=xl/comments2.xml><?xml version="1.0" encoding="utf-8"?>
<comments xmlns="http://schemas.openxmlformats.org/spreadsheetml/2006/main">
  <authors>
    <author>CP Tantry</author>
    <author>ct0017467</author>
    <author>MK007548</author>
  </authors>
  <commentList>
    <comment ref="E5" authorId="0">
      <text>
        <r>
          <rPr>
            <sz val="8"/>
            <color indexed="81"/>
            <rFont val="Tahoma"/>
            <family val="2"/>
          </rPr>
          <t>Upto 4 planning sessions can be done in an iteration</t>
        </r>
      </text>
    </comment>
    <comment ref="F5" authorId="0">
      <text>
        <r>
          <rPr>
            <sz val="8"/>
            <color indexed="81"/>
            <rFont val="Tahoma"/>
            <family val="2"/>
          </rPr>
          <t xml:space="preserve">Date on which the iteration planning session is done
</t>
        </r>
      </text>
    </comment>
    <comment ref="G5" authorId="0">
      <text>
        <r>
          <rPr>
            <sz val="8"/>
            <color indexed="81"/>
            <rFont val="Tahoma"/>
            <family val="2"/>
          </rPr>
          <t xml:space="preserve">Effort signed up for in a planning session
</t>
        </r>
      </text>
    </comment>
    <comment ref="H5" authorId="0">
      <text>
        <r>
          <rPr>
            <sz val="8"/>
            <color indexed="81"/>
            <rFont val="Tahoma"/>
            <family val="2"/>
          </rPr>
          <t>Total signed up effort/available effort on the planning date expressed as a %
If no plan date is chosen then it is #N/A (implies Not Applicable)</t>
        </r>
      </text>
    </comment>
    <comment ref="L5" authorId="0">
      <text>
        <r>
          <rPr>
            <sz val="8"/>
            <color indexed="81"/>
            <rFont val="Tahoma"/>
            <family val="2"/>
          </rPr>
          <t>Enter a value from 5 to 30, hit Return, and then click on the Set Sprint Duration button.
Once the duration is set to a value, it can be reset to a smaller duration only.</t>
        </r>
      </text>
    </comment>
    <comment ref="J6" authorId="0">
      <text>
        <r>
          <rPr>
            <sz val="8"/>
            <color indexed="81"/>
            <rFont val="Tahoma"/>
            <family val="2"/>
          </rPr>
          <t>Enter the working dates for the sprint duration on this row.</t>
        </r>
      </text>
    </comment>
    <comment ref="J9" authorId="0">
      <text>
        <r>
          <rPr>
            <sz val="8"/>
            <color indexed="81"/>
            <rFont val="Tahoma"/>
            <family val="2"/>
          </rPr>
          <t>This is a sum of the hours available for each team member during the iteration</t>
        </r>
        <r>
          <rPr>
            <sz val="8"/>
            <color indexed="81"/>
            <rFont val="Tahoma"/>
            <family val="2"/>
          </rPr>
          <t xml:space="preserve">
</t>
        </r>
      </text>
    </comment>
    <comment ref="J10" authorId="0">
      <text>
        <r>
          <rPr>
            <sz val="8"/>
            <color indexed="81"/>
            <rFont val="Tahoma"/>
            <family val="2"/>
          </rPr>
          <t xml:space="preserve">Hours remaining based on even distribution across iteration
</t>
        </r>
      </text>
    </comment>
    <comment ref="C11" authorId="1">
      <text>
        <r>
          <rPr>
            <sz val="8"/>
            <color indexed="81"/>
            <rFont val="Tahoma"/>
            <family val="2"/>
          </rPr>
          <t>Enter All to display tasks for all team members or choose from the list of team members and click the Show Tasks button</t>
        </r>
      </text>
    </comment>
    <comment ref="J11" authorId="0">
      <text>
        <r>
          <rPr>
            <sz val="8"/>
            <color indexed="81"/>
            <rFont val="Tahoma"/>
            <family val="2"/>
          </rPr>
          <t xml:space="preserve">Remaining effort in the iteration 
</t>
        </r>
      </text>
    </comment>
    <comment ref="I13" authorId="2">
      <text>
        <r>
          <rPr>
            <sz val="8"/>
            <color indexed="81"/>
            <rFont val="Tahoma"/>
            <family val="2"/>
          </rPr>
          <t>This indicates the total number of hours per user story</t>
        </r>
      </text>
    </comment>
  </commentList>
</comments>
</file>

<file path=xl/comments3.xml><?xml version="1.0" encoding="utf-8"?>
<comments xmlns="http://schemas.openxmlformats.org/spreadsheetml/2006/main">
  <authors>
    <author>CP Tantry</author>
    <author>MK007548</author>
    <author>ct0017467</author>
  </authors>
  <commentList>
    <comment ref="H3" authorId="0">
      <text>
        <r>
          <rPr>
            <sz val="8"/>
            <color indexed="81"/>
            <rFont val="Tahoma"/>
            <family val="2"/>
          </rPr>
          <t>The Value in this cell should be zero when starting the iteration. 
To do this all values in the Hours Spent table below should be zero.</t>
        </r>
      </text>
    </comment>
    <comment ref="B5" authorId="1">
      <text>
        <r>
          <rPr>
            <sz val="8"/>
            <color indexed="81"/>
            <rFont val="Tahoma"/>
            <family val="2"/>
          </rPr>
          <t>Enter names of the team members from row 5 onwards</t>
        </r>
      </text>
    </comment>
    <comment ref="C5" authorId="1">
      <text>
        <r>
          <rPr>
            <sz val="8"/>
            <color indexed="81"/>
            <rFont val="Tahoma"/>
            <family val="2"/>
          </rPr>
          <t>Enter the no. of available hours for each team member</t>
        </r>
      </text>
    </comment>
    <comment ref="E5" authorId="2">
      <text>
        <r>
          <rPr>
            <b/>
            <sz val="8"/>
            <color indexed="81"/>
            <rFont val="Tahoma"/>
            <family val="2"/>
          </rPr>
          <t>Free(+)</t>
        </r>
        <r>
          <rPr>
            <sz val="8"/>
            <color indexed="81"/>
            <rFont val="Tahoma"/>
            <family val="2"/>
          </rPr>
          <t xml:space="preserve"> indicates time is available for signing up tasks
</t>
        </r>
        <r>
          <rPr>
            <b/>
            <sz val="8"/>
            <color indexed="81"/>
            <rFont val="Tahoma"/>
            <family val="2"/>
          </rPr>
          <t>Over (-)</t>
        </r>
        <r>
          <rPr>
            <sz val="8"/>
            <color indexed="81"/>
            <rFont val="Tahoma"/>
            <family val="2"/>
          </rPr>
          <t xml:space="preserve"> indicates signed up hrs is more than available hrs</t>
        </r>
      </text>
    </comment>
  </commentList>
</comments>
</file>

<file path=xl/sharedStrings.xml><?xml version="1.0" encoding="utf-8"?>
<sst xmlns="http://schemas.openxmlformats.org/spreadsheetml/2006/main" count="311" uniqueCount="211">
  <si>
    <t>Ideal Hours</t>
  </si>
  <si>
    <t xml:space="preserve">Days left </t>
  </si>
  <si>
    <t>Sprint Duration</t>
  </si>
  <si>
    <t>Userstory2</t>
  </si>
  <si>
    <t>User Stories</t>
  </si>
  <si>
    <t>Task11</t>
  </si>
  <si>
    <t>Task21</t>
  </si>
  <si>
    <t>Task31</t>
  </si>
  <si>
    <t>Task22</t>
  </si>
  <si>
    <t>Task23</t>
  </si>
  <si>
    <t>UserStory3</t>
  </si>
  <si>
    <t>Task32</t>
  </si>
  <si>
    <t>Task33</t>
  </si>
  <si>
    <t>By</t>
  </si>
  <si>
    <t>Hrs</t>
  </si>
  <si>
    <t>Team Members</t>
  </si>
  <si>
    <t>Available (Hrs)</t>
  </si>
  <si>
    <t>Signed up (Hrs)</t>
  </si>
  <si>
    <t>Task41</t>
  </si>
  <si>
    <t>Task42</t>
  </si>
  <si>
    <t>Task43</t>
  </si>
  <si>
    <t>Task51</t>
  </si>
  <si>
    <t>Task52</t>
  </si>
  <si>
    <t>Task53</t>
  </si>
  <si>
    <t>Task61</t>
  </si>
  <si>
    <t>Task62</t>
  </si>
  <si>
    <t>Task63</t>
  </si>
  <si>
    <t>Userstory4</t>
  </si>
  <si>
    <t>Userstory5</t>
  </si>
  <si>
    <t>Userstory6</t>
  </si>
  <si>
    <t>Userstory7</t>
  </si>
  <si>
    <t>User Story Hrs</t>
  </si>
  <si>
    <t>Name1</t>
  </si>
  <si>
    <t>Name2</t>
  </si>
  <si>
    <t>Name3</t>
  </si>
  <si>
    <t>Name4</t>
  </si>
  <si>
    <t>Name5</t>
  </si>
  <si>
    <t>Name6</t>
  </si>
  <si>
    <t>Name7</t>
  </si>
  <si>
    <t>Name8</t>
  </si>
  <si>
    <t>Name9</t>
  </si>
  <si>
    <t>Name10</t>
  </si>
  <si>
    <t>Name11</t>
  </si>
  <si>
    <t>Name12</t>
  </si>
  <si>
    <t>Name13</t>
  </si>
  <si>
    <t>Name14</t>
  </si>
  <si>
    <t>Name15</t>
  </si>
  <si>
    <t>for</t>
  </si>
  <si>
    <t>Names</t>
  </si>
  <si>
    <t>All</t>
  </si>
  <si>
    <t>team member(s)</t>
  </si>
  <si>
    <t>Name16</t>
  </si>
  <si>
    <t>Name17</t>
  </si>
  <si>
    <t>Name18</t>
  </si>
  <si>
    <t>Name19</t>
  </si>
  <si>
    <t>Name20</t>
  </si>
  <si>
    <t>Name21</t>
  </si>
  <si>
    <t>Name22</t>
  </si>
  <si>
    <t>Name23</t>
  </si>
  <si>
    <t>Name24</t>
  </si>
  <si>
    <t>Name25</t>
  </si>
  <si>
    <t>Userstory1</t>
  </si>
  <si>
    <t>The following lines are used for inserting a User Story in the planning section</t>
  </si>
  <si>
    <t>Free(+)/
Over (-)</t>
  </si>
  <si>
    <t>Task12</t>
  </si>
  <si>
    <t>Task13</t>
  </si>
  <si>
    <t>The following line is used to insert a task</t>
  </si>
  <si>
    <t>Sample Userstory1</t>
  </si>
  <si>
    <t>Click this button to show all tasks for a chosen user.</t>
  </si>
  <si>
    <t>Show Tasks</t>
  </si>
  <si>
    <t>Choose the 'for' field from a list of team members and click on the Show Tasks button</t>
  </si>
  <si>
    <t>The cell next to it displays the total number of hours signed up by the selected user</t>
  </si>
  <si>
    <t xml:space="preserve">To see for the entire team choose 'All" as the team member </t>
  </si>
  <si>
    <t>Sprint/Iteration Planning</t>
  </si>
  <si>
    <t>Upto 3 team members can sign up for a task, each one giving an estimate for the time they will spend on the task</t>
  </si>
  <si>
    <t>The Sprint Backlog sheet can be used for planning a sprint/iteration</t>
  </si>
  <si>
    <t>Add User Story</t>
  </si>
  <si>
    <t>Select a cell on any User Story row.</t>
  </si>
  <si>
    <t>Click on Add User Story to insert a set of lines for a Sample User Story</t>
  </si>
  <si>
    <t>Add Task</t>
  </si>
  <si>
    <t>The lines are added above the cell that was chosen prior to clicking the Add User Story button</t>
  </si>
  <si>
    <t>Select a cell on any Task row.</t>
  </si>
  <si>
    <t>You will be asked to enter how many task lines you would like to insert</t>
  </si>
  <si>
    <t>Enter the number you require. The default is 1 task row</t>
  </si>
  <si>
    <t>The line(s) are added above the cell that was chosen prior to clicking the Add Task button</t>
  </si>
  <si>
    <t>Use of Buttons</t>
  </si>
  <si>
    <t>The cells in green are to be entered by the user</t>
  </si>
  <si>
    <t>The corresponding burndown chart can be used to monitor the progress</t>
  </si>
  <si>
    <t>Enter the team member names to create the list of team members</t>
  </si>
  <si>
    <t>If more than 25 names are required please insert lines before Name25</t>
  </si>
  <si>
    <t>The + or - hours are automatically determined</t>
  </si>
  <si>
    <t>Every day the hours remaining to complete the tasks are to be entered against the tasks</t>
  </si>
  <si>
    <t>Click on Add Task to insert a set of lines for a Sample User Story</t>
  </si>
  <si>
    <t>Revision History</t>
  </si>
  <si>
    <t>Base version</t>
  </si>
  <si>
    <t>Formulae in Sprint Backlog sheet for computation of individual team member totals corrected.</t>
  </si>
  <si>
    <t>C. P. Tantry</t>
  </si>
  <si>
    <t>Available Hours</t>
  </si>
  <si>
    <t>Plan1</t>
  </si>
  <si>
    <t>Plan2</t>
  </si>
  <si>
    <t>Plan3</t>
  </si>
  <si>
    <t>Plan #</t>
  </si>
  <si>
    <t>Plan Date</t>
  </si>
  <si>
    <t>Plan4</t>
  </si>
  <si>
    <t>Plan#</t>
  </si>
  <si>
    <t>Planned</t>
  </si>
  <si>
    <t>Utilization</t>
  </si>
  <si>
    <t>working days</t>
  </si>
  <si>
    <t>Working day dates</t>
  </si>
  <si>
    <t>Remaining Hours</t>
  </si>
  <si>
    <t>Multiple Planning sessions can be done during the iteration. % Utilization of the team shown for the planning date. Available Hours displayed in the Burndown chart.</t>
  </si>
  <si>
    <t>Enter the Sprint duration and the working day dates in the Sprint Backlog sheet</t>
  </si>
  <si>
    <t>Choose the Planning session for each row.</t>
  </si>
  <si>
    <t>The pending effort is entered against each task every day.</t>
  </si>
  <si>
    <t>Total planned</t>
  </si>
  <si>
    <t>Formulae for computing effort for more than 1 planning session corrected. Burndown chart sheet protected. Only available time can be entered.</t>
  </si>
  <si>
    <t>This template can be used for sprint/iteration planning and tracking using a burndown chart. This sheet enables you to maintain more than 1 plan in an iteration. In addition this sheet enables more than one team member (max of 3 ) to sign up for a single task</t>
  </si>
  <si>
    <t>Sprint/Iteration backlog and burndown template</t>
  </si>
  <si>
    <t>Amendment history</t>
  </si>
  <si>
    <t>Version</t>
  </si>
  <si>
    <t>Date</t>
  </si>
  <si>
    <t>Author</t>
  </si>
  <si>
    <t>Reviewed by</t>
  </si>
  <si>
    <t>Approved by</t>
  </si>
  <si>
    <t>Nature of change</t>
  </si>
  <si>
    <t>Task71</t>
  </si>
  <si>
    <t>Task72</t>
  </si>
  <si>
    <t>Task73</t>
  </si>
  <si>
    <r>
      <t>Do not have User Stories or tasks below this row. The Buttons '</t>
    </r>
    <r>
      <rPr>
        <b/>
        <sz val="10"/>
        <color indexed="13"/>
        <rFont val="Arial"/>
        <family val="2"/>
      </rPr>
      <t>Add User Story</t>
    </r>
    <r>
      <rPr>
        <b/>
        <sz val="10"/>
        <color indexed="9"/>
        <rFont val="Arial"/>
        <family val="2"/>
      </rPr>
      <t xml:space="preserve">' or </t>
    </r>
    <r>
      <rPr>
        <b/>
        <sz val="10"/>
        <color indexed="13"/>
        <rFont val="Arial"/>
        <family val="2"/>
      </rPr>
      <t>'Add Task'</t>
    </r>
    <r>
      <rPr>
        <b/>
        <sz val="10"/>
        <color indexed="9"/>
        <rFont val="Arial"/>
        <family val="2"/>
      </rPr>
      <t xml:space="preserve"> inserts rows above the selected cell.</t>
    </r>
  </si>
  <si>
    <t>Release to BMS</t>
  </si>
  <si>
    <t>Add User Story did not work if user story was added at the end. Added marker and note to user and corrected formulae in Remaining Hours (Cells L11 to V11 corrected.)</t>
  </si>
  <si>
    <t>Third team member in Col G was not displayed when filtered for a Team member. Corrected this.</t>
  </si>
  <si>
    <t>No</t>
  </si>
  <si>
    <t>Date Raised</t>
  </si>
  <si>
    <t>Raised by</t>
  </si>
  <si>
    <t>Description</t>
  </si>
  <si>
    <t>Status</t>
  </si>
  <si>
    <t>Closed on</t>
  </si>
  <si>
    <t>Remarks</t>
  </si>
  <si>
    <t>Made Sprint duration configurable; Added Impediments tracking.</t>
  </si>
  <si>
    <t>Show Impediments</t>
  </si>
  <si>
    <t>Click this button to go to the Impediments sheet where the impediments/barriers can be tracked</t>
  </si>
  <si>
    <t>Impediments/Barriers</t>
  </si>
  <si>
    <t>Set Sprint Duration</t>
  </si>
  <si>
    <t>Enter the Number of days in the sprint.</t>
  </si>
  <si>
    <t>Exit the cell where you entered the number of days in the Sprint duration (Hit the Return or Enter key to exit)</t>
  </si>
  <si>
    <t>Choose the Plan Date against the Plan1 when doing the planning for the first time. For any other planning during the iteration enter against the corresponding planning occurrence.</t>
  </si>
  <si>
    <t>Spent Hours</t>
  </si>
  <si>
    <t>Total Hours spent</t>
  </si>
  <si>
    <t>Impact</t>
  </si>
  <si>
    <t>Open</t>
  </si>
  <si>
    <t>Closed</t>
  </si>
  <si>
    <t>Impediment Status</t>
  </si>
  <si>
    <t>Days Open</t>
  </si>
  <si>
    <t>Days to close</t>
  </si>
  <si>
    <t>Insert rows before this line</t>
  </si>
  <si>
    <t>Nbr</t>
  </si>
  <si>
    <t>The Available hours for each team member should be entered against the team member for each day of the iteration.</t>
  </si>
  <si>
    <t>Choose the name of the team member against the task signed up for from the list of names.</t>
  </si>
  <si>
    <t>Against each team member indicate the team member's estimate for the task</t>
  </si>
  <si>
    <t>A recommended team size is 8-10 persons</t>
  </si>
  <si>
    <t>Click on the Set Sprint Duration button. The template is reconfigured to the number of days entered. One can reduce this further but cannot increase this. A value from 5 to 30 can be chosen as the sprint duration.</t>
  </si>
  <si>
    <t xml:space="preserve"> + indicates spare time is available with the team member</t>
  </si>
  <si>
    <t xml:space="preserve"> - indicates that the team member has signed up for more hours than available </t>
  </si>
  <si>
    <t>The Team Signup table in the Team Signup tab shows the total hours signed up by each team member</t>
  </si>
  <si>
    <t>Every day the effort spent on the previous day is entered in the Team effort spent tab for each team member.</t>
  </si>
  <si>
    <t>This is used to get the burnup chart.</t>
  </si>
  <si>
    <t>The effort spent in the previous day is entered every day for each team member.</t>
  </si>
  <si>
    <t>Burndown and Burnup charts can be used to monitor progress</t>
  </si>
  <si>
    <t>Company Confidential</t>
  </si>
  <si>
    <t xml:space="preserve">Work Days in sprint </t>
  </si>
  <si>
    <t>21 days</t>
  </si>
  <si>
    <t>EAI Build team</t>
  </si>
  <si>
    <t>Resource Type</t>
  </si>
  <si>
    <t>Capacity (6hrs/day)</t>
  </si>
  <si>
    <t>Days</t>
  </si>
  <si>
    <t>Sprint Days</t>
  </si>
  <si>
    <t>Team 1</t>
  </si>
  <si>
    <t>Developer</t>
  </si>
  <si>
    <t>Team 2</t>
  </si>
  <si>
    <t>Team 3</t>
  </si>
  <si>
    <t>Designer/Developer</t>
  </si>
  <si>
    <t>Team 4</t>
  </si>
  <si>
    <t>Lead Designer</t>
  </si>
  <si>
    <t>Team 5</t>
  </si>
  <si>
    <t>Tester</t>
  </si>
  <si>
    <t>Team 6</t>
  </si>
  <si>
    <t>Team 7</t>
  </si>
  <si>
    <t>Team 8</t>
  </si>
  <si>
    <t>Team 9</t>
  </si>
  <si>
    <t>Team 10</t>
  </si>
  <si>
    <t>Team 11</t>
  </si>
  <si>
    <t>Scrum Master/Designer</t>
  </si>
  <si>
    <t>SUB TOTAL</t>
  </si>
  <si>
    <t>Estimated Hours</t>
  </si>
  <si>
    <t>Sprint Capacity</t>
  </si>
  <si>
    <t>Sprint Capacity Sheet</t>
  </si>
  <si>
    <t>Amit Ahuja/Satya</t>
  </si>
  <si>
    <t>Shalini Joshi/Nidhi Saxena</t>
  </si>
  <si>
    <t>Team to calculate their availability hours for the SPRINT before the SPRINT estimation get started. "Estimated H/ours" is compared with Sprint Capacity, detailing daywise  
Data given is for example only</t>
  </si>
  <si>
    <t>Issue 1.0</t>
  </si>
  <si>
    <t>First Integrated Issue</t>
  </si>
  <si>
    <t xml:space="preserve"> ITS-TP035B I1.1</t>
  </si>
  <si>
    <t>Issue 1.1</t>
  </si>
  <si>
    <t>Raghuram G</t>
  </si>
  <si>
    <t>Senthilkumar S</t>
  </si>
  <si>
    <t>Thenmozhi S</t>
  </si>
  <si>
    <t>Ported template in new integrated template format post merger.</t>
  </si>
  <si>
    <t xml:space="preserve">Iteration Backlog and Burndown Chart </t>
  </si>
  <si>
    <t xml:space="preserve">                                                       Iteration Backlog and Burndown Chart </t>
  </si>
  <si>
    <t>Business Management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</si>
</sst>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mmm\-yy;@"/>
    <numFmt numFmtId="166" formatCode="[$-409]d\-mmm;@"/>
  </numFmts>
  <fonts count="15" x14ac:knownFonts="1">
    <font>
      <sz val="10"/>
      <name val="Arial"/>
    </font>
    <font>
      <sz val="10"/>
      <name val="Arial"/>
    </font>
    <font>
      <sz val="8"/>
      <name val="Arial"/>
      <family val="2"/>
    </font>
    <font>
      <b/>
      <sz val="10"/>
      <name val="Arial"/>
      <family val="2"/>
    </font>
    <font>
      <sz val="10"/>
      <name val="Arial"/>
      <family val="2"/>
    </font>
    <font>
      <sz val="8"/>
      <color indexed="81"/>
      <name val="Tahoma"/>
      <family val="2"/>
    </font>
    <font>
      <b/>
      <sz val="8"/>
      <color indexed="81"/>
      <name val="Tahoma"/>
      <family val="2"/>
    </font>
    <font>
      <b/>
      <sz val="10"/>
      <color indexed="9"/>
      <name val="Arial"/>
      <family val="2"/>
    </font>
    <font>
      <b/>
      <sz val="10"/>
      <color indexed="13"/>
      <name val="Arial"/>
      <family val="2"/>
    </font>
    <font>
      <b/>
      <sz val="10"/>
      <name val="Arial"/>
      <family val="2"/>
    </font>
    <font>
      <u/>
      <sz val="10"/>
      <color indexed="17"/>
      <name val="Arial"/>
      <family val="2"/>
    </font>
    <font>
      <sz val="8"/>
      <name val="Arial"/>
      <family val="2"/>
    </font>
    <font>
      <b/>
      <sz val="10"/>
      <color indexed="12"/>
      <name val="Arial"/>
      <family val="2"/>
    </font>
    <font>
      <sz val="10"/>
      <color rgb="FF000000"/>
      <name val="Arial"/>
      <family val="2"/>
    </font>
    <font>
      <b/>
      <sz val="10"/>
      <color rgb="FFFF0000"/>
      <name val="Arial"/>
      <family val="2"/>
    </font>
  </fonts>
  <fills count="12">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rgb="FFFFFF00"/>
        <bgColor indexed="64"/>
      </patternFill>
    </fill>
    <fill>
      <patternFill patternType="solid">
        <fgColor rgb="FFE31837"/>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4" fillId="0" borderId="0"/>
    <xf numFmtId="9" fontId="1" fillId="0" borderId="0" applyFont="0" applyFill="0" applyBorder="0" applyAlignment="0" applyProtection="0"/>
  </cellStyleXfs>
  <cellXfs count="214">
    <xf numFmtId="0" fontId="0" fillId="0" borderId="0" xfId="0"/>
    <xf numFmtId="0" fontId="0" fillId="0" borderId="0" xfId="0" applyFill="1" applyBorder="1"/>
    <xf numFmtId="0" fontId="3" fillId="0" borderId="0" xfId="0" applyFont="1" applyFill="1" applyBorder="1" applyAlignment="1">
      <alignment horizontal="right"/>
    </xf>
    <xf numFmtId="0" fontId="0" fillId="0" borderId="0" xfId="0" applyFill="1"/>
    <xf numFmtId="0" fontId="0" fillId="0" borderId="0" xfId="0" applyFill="1" applyAlignment="1">
      <alignment vertical="center"/>
    </xf>
    <xf numFmtId="0" fontId="3" fillId="0" borderId="1" xfId="0" applyFont="1" applyFill="1" applyBorder="1"/>
    <xf numFmtId="0" fontId="3" fillId="0" borderId="2" xfId="0" applyFont="1" applyFill="1" applyBorder="1"/>
    <xf numFmtId="1" fontId="3" fillId="2" borderId="3" xfId="0" applyNumberFormat="1" applyFont="1" applyFill="1" applyBorder="1" applyAlignment="1">
      <alignment horizontal="right"/>
    </xf>
    <xf numFmtId="0" fontId="0" fillId="0" borderId="4" xfId="0" applyBorder="1" applyAlignment="1">
      <alignment vertical="center"/>
    </xf>
    <xf numFmtId="0" fontId="3"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Fill="1"/>
    <xf numFmtId="0" fontId="0" fillId="0" borderId="3" xfId="0" applyBorder="1" applyAlignment="1">
      <alignment horizontal="left" vertical="center" indent="1"/>
    </xf>
    <xf numFmtId="0" fontId="4" fillId="0" borderId="3" xfId="0" applyFont="1" applyFill="1" applyBorder="1"/>
    <xf numFmtId="0" fontId="0" fillId="3" borderId="3" xfId="0" applyFill="1" applyBorder="1" applyAlignment="1">
      <alignment vertical="center"/>
    </xf>
    <xf numFmtId="0" fontId="0" fillId="4" borderId="3" xfId="0" applyFill="1" applyBorder="1" applyAlignment="1">
      <alignment vertical="center"/>
    </xf>
    <xf numFmtId="0" fontId="0" fillId="0" borderId="3" xfId="0" applyFill="1" applyBorder="1"/>
    <xf numFmtId="0" fontId="0" fillId="4" borderId="3" xfId="0" applyFill="1" applyBorder="1" applyAlignment="1">
      <alignment horizontal="left" vertical="center"/>
    </xf>
    <xf numFmtId="0" fontId="0" fillId="4" borderId="3" xfId="0" applyFill="1" applyBorder="1" applyAlignment="1">
      <alignment horizontal="left" vertical="center" indent="1"/>
    </xf>
    <xf numFmtId="0" fontId="0" fillId="0" borderId="0" xfId="0" applyAlignment="1">
      <alignment vertical="top" wrapText="1"/>
    </xf>
    <xf numFmtId="0" fontId="3" fillId="0" borderId="0" xfId="0" applyFont="1" applyAlignment="1">
      <alignment vertical="top"/>
    </xf>
    <xf numFmtId="0" fontId="0" fillId="0" borderId="3" xfId="0" applyBorder="1" applyAlignment="1">
      <alignment vertical="top" wrapText="1"/>
    </xf>
    <xf numFmtId="15" fontId="0" fillId="0" borderId="3" xfId="0" applyNumberFormat="1" applyBorder="1" applyAlignment="1">
      <alignment vertical="top" wrapText="1"/>
    </xf>
    <xf numFmtId="0" fontId="3" fillId="2" borderId="3" xfId="0" applyFont="1" applyFill="1" applyBorder="1" applyAlignment="1">
      <alignment vertical="top" wrapText="1"/>
    </xf>
    <xf numFmtId="0" fontId="4" fillId="5" borderId="0" xfId="0" applyFont="1" applyFill="1" applyBorder="1" applyAlignment="1"/>
    <xf numFmtId="0" fontId="3" fillId="5" borderId="0" xfId="0" applyFont="1" applyFill="1" applyBorder="1" applyAlignment="1">
      <alignment horizontal="right"/>
    </xf>
    <xf numFmtId="1" fontId="3" fillId="5" borderId="0" xfId="0" applyNumberFormat="1" applyFont="1" applyFill="1" applyBorder="1" applyAlignment="1">
      <alignment horizontal="right"/>
    </xf>
    <xf numFmtId="0" fontId="3" fillId="0" borderId="0" xfId="0" applyFont="1" applyFill="1" applyAlignment="1">
      <alignment horizontal="right"/>
    </xf>
    <xf numFmtId="0" fontId="3" fillId="2" borderId="1" xfId="0" applyFont="1" applyFill="1" applyBorder="1" applyAlignment="1">
      <alignment vertical="top" wrapText="1"/>
    </xf>
    <xf numFmtId="0" fontId="3" fillId="2" borderId="3" xfId="0" applyFont="1" applyFill="1" applyBorder="1" applyAlignment="1">
      <alignment horizontal="right"/>
    </xf>
    <xf numFmtId="0" fontId="4" fillId="0" borderId="3" xfId="0" applyFont="1" applyBorder="1" applyAlignment="1">
      <alignment vertical="top"/>
    </xf>
    <xf numFmtId="0" fontId="0" fillId="0" borderId="0" xfId="0" applyBorder="1" applyAlignment="1">
      <alignment vertical="top" wrapText="1"/>
    </xf>
    <xf numFmtId="0" fontId="3" fillId="4" borderId="1" xfId="0" applyFont="1" applyFill="1" applyBorder="1"/>
    <xf numFmtId="0" fontId="0" fillId="4" borderId="4"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166" fontId="3" fillId="4" borderId="5" xfId="0" applyNumberFormat="1" applyFont="1" applyFill="1" applyBorder="1" applyAlignment="1"/>
    <xf numFmtId="0" fontId="0" fillId="0" borderId="5" xfId="0" applyFill="1" applyBorder="1"/>
    <xf numFmtId="0" fontId="4" fillId="4" borderId="3" xfId="0" applyFont="1" applyFill="1" applyBorder="1" applyProtection="1">
      <protection locked="0"/>
    </xf>
    <xf numFmtId="0" fontId="0" fillId="0" borderId="0" xfId="0" applyBorder="1" applyAlignment="1">
      <alignment vertical="top"/>
    </xf>
    <xf numFmtId="0" fontId="3" fillId="0" borderId="0" xfId="0" applyFont="1" applyFill="1" applyAlignment="1">
      <alignment vertical="center"/>
    </xf>
    <xf numFmtId="0" fontId="7" fillId="5" borderId="0" xfId="0" applyFont="1" applyFill="1" applyAlignment="1" applyProtection="1">
      <alignment vertical="center"/>
    </xf>
    <xf numFmtId="0" fontId="7" fillId="5" borderId="0" xfId="0" applyFont="1" applyFill="1" applyBorder="1" applyAlignment="1" applyProtection="1">
      <alignment vertical="center"/>
    </xf>
    <xf numFmtId="0" fontId="3" fillId="5" borderId="0" xfId="0" applyFont="1" applyFill="1" applyBorder="1" applyAlignment="1" applyProtection="1">
      <alignment horizontal="left" vertical="center"/>
    </xf>
    <xf numFmtId="0" fontId="3" fillId="5" borderId="0" xfId="0" applyFont="1" applyFill="1" applyBorder="1" applyAlignment="1" applyProtection="1">
      <alignment vertical="center"/>
    </xf>
    <xf numFmtId="0" fontId="3" fillId="0" borderId="0" xfId="0" applyFont="1" applyFill="1" applyBorder="1" applyAlignment="1">
      <alignment horizontal="left" vertical="center"/>
    </xf>
    <xf numFmtId="0" fontId="4" fillId="0" borderId="0" xfId="0" applyFont="1" applyAlignment="1">
      <alignment vertical="top" wrapText="1"/>
    </xf>
    <xf numFmtId="0" fontId="4" fillId="0" borderId="3" xfId="0" applyFont="1" applyBorder="1" applyAlignment="1">
      <alignment vertical="top" wrapText="1"/>
    </xf>
    <xf numFmtId="164" fontId="4" fillId="0" borderId="3" xfId="0" applyNumberFormat="1" applyFont="1" applyBorder="1" applyAlignment="1">
      <alignment vertical="top"/>
    </xf>
    <xf numFmtId="15" fontId="4" fillId="0" borderId="3" xfId="0" applyNumberFormat="1" applyFont="1" applyBorder="1" applyAlignment="1">
      <alignment vertical="top" wrapText="1"/>
    </xf>
    <xf numFmtId="0" fontId="0" fillId="0" borderId="0" xfId="0" applyFill="1" applyBorder="1" applyAlignment="1">
      <alignment horizontal="right"/>
    </xf>
    <xf numFmtId="165" fontId="0" fillId="0" borderId="0" xfId="0" applyNumberFormat="1" applyAlignment="1">
      <alignment vertical="top" wrapText="1"/>
    </xf>
    <xf numFmtId="0" fontId="4" fillId="0" borderId="1" xfId="0" applyFont="1" applyFill="1" applyBorder="1" applyAlignment="1"/>
    <xf numFmtId="166" fontId="3" fillId="4" borderId="3" xfId="0" applyNumberFormat="1" applyFont="1" applyFill="1" applyBorder="1" applyAlignment="1"/>
    <xf numFmtId="0" fontId="4" fillId="6" borderId="3" xfId="0" applyFont="1" applyFill="1" applyBorder="1" applyAlignment="1">
      <alignment horizontal="center"/>
    </xf>
    <xf numFmtId="0" fontId="4" fillId="0" borderId="3" xfId="0" applyFont="1" applyFill="1" applyBorder="1" applyAlignment="1">
      <alignment horizontal="center"/>
    </xf>
    <xf numFmtId="0" fontId="3" fillId="0" borderId="0" xfId="0" applyFont="1" applyFill="1" applyBorder="1" applyAlignment="1">
      <alignment horizontal="left"/>
    </xf>
    <xf numFmtId="0" fontId="3" fillId="0" borderId="0" xfId="0" applyFont="1" applyFill="1" applyAlignment="1">
      <alignment horizontal="left"/>
    </xf>
    <xf numFmtId="0" fontId="0" fillId="0" borderId="0" xfId="0" applyAlignment="1">
      <alignment horizontal="left"/>
    </xf>
    <xf numFmtId="0" fontId="4" fillId="0" borderId="0" xfId="0" applyFont="1" applyFill="1" applyAlignment="1">
      <alignment vertical="top"/>
    </xf>
    <xf numFmtId="0" fontId="3" fillId="0" borderId="0" xfId="0" applyFont="1" applyFill="1" applyAlignment="1">
      <alignment horizontal="right" vertical="top"/>
    </xf>
    <xf numFmtId="166" fontId="3" fillId="4" borderId="3" xfId="0" applyNumberFormat="1" applyFont="1" applyFill="1" applyBorder="1" applyAlignment="1">
      <alignment vertical="top"/>
    </xf>
    <xf numFmtId="0" fontId="3" fillId="7" borderId="6" xfId="0" applyFont="1" applyFill="1" applyBorder="1" applyAlignment="1">
      <alignment vertical="top"/>
    </xf>
    <xf numFmtId="0" fontId="3" fillId="7" borderId="6" xfId="0" applyFont="1" applyFill="1" applyBorder="1" applyAlignment="1">
      <alignment vertical="top" wrapText="1"/>
    </xf>
    <xf numFmtId="0" fontId="4" fillId="7" borderId="1" xfId="0" applyFont="1" applyFill="1" applyBorder="1" applyAlignment="1">
      <alignment vertical="top"/>
    </xf>
    <xf numFmtId="0" fontId="4" fillId="7" borderId="2" xfId="0" applyFont="1" applyFill="1" applyBorder="1" applyAlignment="1">
      <alignment vertical="top"/>
    </xf>
    <xf numFmtId="0" fontId="3" fillId="7" borderId="4" xfId="0" applyFont="1" applyFill="1" applyBorder="1" applyAlignment="1">
      <alignment horizontal="right" vertical="top"/>
    </xf>
    <xf numFmtId="0" fontId="3" fillId="7" borderId="7" xfId="0" applyFont="1" applyFill="1" applyBorder="1" applyAlignment="1">
      <alignment vertical="top"/>
    </xf>
    <xf numFmtId="0" fontId="4" fillId="7" borderId="1" xfId="0" applyFont="1" applyFill="1" applyBorder="1"/>
    <xf numFmtId="0" fontId="4" fillId="7" borderId="2" xfId="0" applyFont="1" applyFill="1" applyBorder="1"/>
    <xf numFmtId="0" fontId="3" fillId="7" borderId="4" xfId="0" applyFont="1" applyFill="1" applyBorder="1" applyAlignment="1">
      <alignment horizontal="right"/>
    </xf>
    <xf numFmtId="0" fontId="0" fillId="0" borderId="0" xfId="0" applyAlignment="1">
      <alignment horizontal="center"/>
    </xf>
    <xf numFmtId="0" fontId="3" fillId="7" borderId="3" xfId="0" applyFont="1" applyFill="1" applyBorder="1" applyAlignment="1">
      <alignment horizontal="center" vertical="top" wrapText="1"/>
    </xf>
    <xf numFmtId="0" fontId="4" fillId="0" borderId="0" xfId="0" applyFont="1" applyFill="1" applyAlignment="1">
      <alignment vertical="center" wrapText="1"/>
    </xf>
    <xf numFmtId="0" fontId="3" fillId="3" borderId="1" xfId="0" applyFont="1" applyFill="1" applyBorder="1" applyAlignment="1">
      <alignment vertical="center" wrapText="1"/>
    </xf>
    <xf numFmtId="0" fontId="3" fillId="3"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0" borderId="0" xfId="0" applyFont="1" applyFill="1" applyAlignment="1">
      <alignment horizontal="right" vertical="center" wrapText="1"/>
    </xf>
    <xf numFmtId="0" fontId="4" fillId="6" borderId="3" xfId="0" applyFont="1" applyFill="1" applyBorder="1" applyAlignment="1">
      <alignment horizontal="center" vertical="center" wrapText="1"/>
    </xf>
    <xf numFmtId="166" fontId="3" fillId="4" borderId="6" xfId="0" applyNumberFormat="1" applyFont="1" applyFill="1" applyBorder="1" applyAlignment="1">
      <alignment vertical="top"/>
    </xf>
    <xf numFmtId="0" fontId="9" fillId="8" borderId="0" xfId="0" applyFont="1" applyFill="1" applyBorder="1"/>
    <xf numFmtId="1" fontId="0" fillId="0" borderId="0" xfId="0" applyNumberFormat="1" applyAlignment="1">
      <alignment vertical="top" wrapText="1"/>
    </xf>
    <xf numFmtId="0" fontId="7" fillId="5" borderId="0" xfId="0" applyFont="1" applyFill="1" applyAlignment="1">
      <alignment vertical="top" wrapText="1"/>
    </xf>
    <xf numFmtId="165" fontId="7" fillId="5" borderId="0" xfId="0" applyNumberFormat="1" applyFont="1" applyFill="1" applyAlignment="1">
      <alignment vertical="top"/>
    </xf>
    <xf numFmtId="165" fontId="7" fillId="5" borderId="0" xfId="0" applyNumberFormat="1" applyFont="1" applyFill="1" applyAlignment="1">
      <alignment vertical="top" wrapText="1"/>
    </xf>
    <xf numFmtId="1" fontId="7" fillId="5" borderId="0" xfId="0" applyNumberFormat="1" applyFont="1" applyFill="1" applyAlignment="1">
      <alignment vertical="top" wrapText="1"/>
    </xf>
    <xf numFmtId="0" fontId="7" fillId="0" borderId="0" xfId="0" applyFont="1" applyAlignment="1">
      <alignment vertical="top" wrapText="1"/>
    </xf>
    <xf numFmtId="0" fontId="3" fillId="7" borderId="3" xfId="0" applyFont="1" applyFill="1" applyBorder="1" applyAlignment="1">
      <alignment horizontal="right" vertical="top"/>
    </xf>
    <xf numFmtId="0" fontId="3" fillId="7" borderId="3" xfId="0" applyFont="1" applyFill="1" applyBorder="1" applyAlignment="1">
      <alignment vertical="top"/>
    </xf>
    <xf numFmtId="0" fontId="4" fillId="7" borderId="6" xfId="0" applyFont="1" applyFill="1" applyBorder="1" applyAlignment="1">
      <alignment vertical="top"/>
    </xf>
    <xf numFmtId="0" fontId="7" fillId="5" borderId="0" xfId="0" applyFont="1" applyFill="1" applyBorder="1" applyAlignment="1" applyProtection="1">
      <alignment horizontal="center" vertical="center"/>
    </xf>
    <xf numFmtId="0" fontId="4" fillId="7" borderId="3" xfId="0" applyFont="1" applyFill="1" applyBorder="1" applyAlignment="1">
      <alignment vertical="top"/>
    </xf>
    <xf numFmtId="0" fontId="10" fillId="0" borderId="9" xfId="0" applyFont="1" applyBorder="1" applyAlignment="1">
      <alignment vertical="top" wrapText="1"/>
    </xf>
    <xf numFmtId="0" fontId="3" fillId="0" borderId="10" xfId="0" applyFont="1" applyBorder="1" applyAlignment="1">
      <alignment vertical="top" wrapText="1"/>
    </xf>
    <xf numFmtId="0" fontId="3" fillId="0" borderId="9" xfId="0" applyFont="1" applyFill="1" applyBorder="1" applyAlignment="1">
      <alignment vertical="top" wrapText="1"/>
    </xf>
    <xf numFmtId="0" fontId="3" fillId="7" borderId="9" xfId="0" applyFont="1" applyFill="1" applyBorder="1" applyAlignment="1">
      <alignment vertical="top" wrapText="1"/>
    </xf>
    <xf numFmtId="0" fontId="3" fillId="9" borderId="0" xfId="0" applyFont="1" applyFill="1" applyBorder="1" applyAlignment="1">
      <alignment horizontal="left" vertical="top"/>
    </xf>
    <xf numFmtId="0" fontId="3" fillId="3" borderId="11" xfId="1" applyFont="1" applyFill="1" applyBorder="1" applyAlignment="1">
      <alignment horizontal="left" vertical="top"/>
    </xf>
    <xf numFmtId="0" fontId="3" fillId="3" borderId="12" xfId="1" applyFont="1" applyFill="1" applyBorder="1" applyAlignment="1">
      <alignment horizontal="left" vertical="top"/>
    </xf>
    <xf numFmtId="0" fontId="3" fillId="3" borderId="12" xfId="1" applyFont="1" applyFill="1" applyBorder="1" applyAlignment="1">
      <alignment horizontal="left" vertical="center"/>
    </xf>
    <xf numFmtId="0" fontId="3" fillId="2" borderId="11" xfId="1" applyFont="1" applyFill="1" applyBorder="1" applyAlignment="1">
      <alignment vertical="top"/>
    </xf>
    <xf numFmtId="0" fontId="3" fillId="2" borderId="12" xfId="1" applyFont="1" applyFill="1" applyBorder="1" applyAlignment="1">
      <alignment vertical="top" wrapText="1"/>
    </xf>
    <xf numFmtId="0" fontId="3" fillId="2" borderId="13" xfId="1" applyFont="1" applyFill="1" applyBorder="1" applyAlignment="1">
      <alignment vertical="top" wrapText="1"/>
    </xf>
    <xf numFmtId="0" fontId="11" fillId="0" borderId="0" xfId="0" applyFont="1"/>
    <xf numFmtId="0" fontId="3" fillId="0" borderId="8" xfId="0" applyFont="1" applyFill="1" applyBorder="1" applyAlignment="1">
      <alignment vertical="top" wrapText="1"/>
    </xf>
    <xf numFmtId="0" fontId="3" fillId="9" borderId="0" xfId="0" applyFont="1" applyFill="1" applyBorder="1" applyAlignment="1">
      <alignment horizontal="center" vertical="center"/>
    </xf>
    <xf numFmtId="0" fontId="4" fillId="9" borderId="0" xfId="0" applyFont="1" applyFill="1" applyBorder="1" applyAlignment="1">
      <alignment vertical="top" wrapText="1"/>
    </xf>
    <xf numFmtId="0" fontId="3" fillId="9" borderId="0" xfId="0" applyFont="1" applyFill="1" applyBorder="1" applyAlignment="1">
      <alignment horizontal="right" vertical="center"/>
    </xf>
    <xf numFmtId="0" fontId="4" fillId="0" borderId="0" xfId="0" applyFont="1" applyBorder="1" applyAlignment="1">
      <alignment vertical="top" wrapText="1"/>
    </xf>
    <xf numFmtId="0" fontId="3" fillId="3" borderId="13" xfId="1" applyFont="1" applyFill="1" applyBorder="1" applyAlignment="1">
      <alignment horizontal="right" vertical="center"/>
    </xf>
    <xf numFmtId="15" fontId="4" fillId="0" borderId="3" xfId="0" applyNumberFormat="1" applyFont="1" applyBorder="1" applyAlignment="1">
      <alignment horizontal="left" vertical="top" wrapText="1"/>
    </xf>
    <xf numFmtId="0" fontId="4" fillId="9" borderId="0" xfId="0" applyFont="1" applyFill="1" applyBorder="1" applyAlignment="1">
      <alignment vertical="top"/>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4" fillId="0" borderId="14" xfId="0" applyFont="1" applyBorder="1" applyAlignment="1">
      <alignment vertical="top" wrapText="1"/>
    </xf>
    <xf numFmtId="0" fontId="4" fillId="0" borderId="9" xfId="0" applyFont="1" applyBorder="1" applyAlignment="1">
      <alignment vertical="top" wrapText="1"/>
    </xf>
    <xf numFmtId="0" fontId="4" fillId="0" borderId="15" xfId="0" applyFont="1" applyBorder="1" applyAlignment="1">
      <alignment vertical="top" wrapText="1"/>
    </xf>
    <xf numFmtId="0" fontId="4" fillId="0" borderId="10"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0" borderId="0" xfId="0" applyFont="1" applyFill="1" applyAlignment="1">
      <alignment horizontal="center"/>
    </xf>
    <xf numFmtId="1" fontId="4" fillId="0" borderId="0" xfId="0" applyNumberFormat="1" applyFont="1"/>
    <xf numFmtId="0" fontId="4" fillId="8" borderId="3" xfId="0" applyFont="1" applyFill="1" applyBorder="1" applyAlignment="1">
      <alignment horizontal="left"/>
    </xf>
    <xf numFmtId="0" fontId="4" fillId="8" borderId="3" xfId="0" applyFont="1" applyFill="1" applyBorder="1" applyAlignment="1"/>
    <xf numFmtId="165" fontId="4" fillId="4" borderId="3" xfId="0" applyNumberFormat="1" applyFont="1" applyFill="1" applyBorder="1"/>
    <xf numFmtId="9" fontId="4" fillId="0" borderId="3" xfId="2" applyFont="1" applyBorder="1"/>
    <xf numFmtId="9" fontId="4" fillId="0" borderId="0" xfId="2" applyFont="1" applyFill="1" applyBorder="1" applyAlignment="1">
      <alignment horizontal="center"/>
    </xf>
    <xf numFmtId="0" fontId="4" fillId="0" borderId="5" xfId="0" applyFont="1" applyFill="1" applyBorder="1"/>
    <xf numFmtId="15" fontId="4" fillId="4" borderId="5" xfId="0" applyNumberFormat="1" applyFont="1" applyFill="1" applyBorder="1"/>
    <xf numFmtId="0" fontId="4" fillId="2" borderId="1" xfId="0" applyFont="1" applyFill="1" applyBorder="1" applyAlignment="1">
      <alignment horizontal="right"/>
    </xf>
    <xf numFmtId="0" fontId="4" fillId="2" borderId="4" xfId="0" applyFont="1" applyFill="1" applyBorder="1" applyAlignment="1">
      <alignment horizontal="right"/>
    </xf>
    <xf numFmtId="0" fontId="4" fillId="2" borderId="4" xfId="0" applyFont="1" applyFill="1" applyBorder="1"/>
    <xf numFmtId="0" fontId="4" fillId="0" borderId="0" xfId="0" applyFont="1" applyFill="1" applyBorder="1"/>
    <xf numFmtId="0" fontId="4" fillId="5" borderId="0" xfId="0" applyFont="1" applyFill="1" applyBorder="1" applyAlignment="1">
      <alignment horizontal="center"/>
    </xf>
    <xf numFmtId="0" fontId="4" fillId="5" borderId="0" xfId="0" applyFont="1" applyFill="1" applyBorder="1"/>
    <xf numFmtId="0" fontId="4" fillId="0" borderId="3" xfId="0" applyFont="1" applyFill="1" applyBorder="1" applyAlignment="1">
      <alignment vertical="top" wrapText="1"/>
    </xf>
    <xf numFmtId="0" fontId="4" fillId="0" borderId="3" xfId="0" applyFont="1" applyBorder="1" applyAlignment="1">
      <alignment horizontal="center" vertical="top"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0" borderId="0" xfId="0" applyFont="1" applyFill="1" applyAlignment="1">
      <alignment vertical="top" wrapText="1"/>
    </xf>
    <xf numFmtId="0" fontId="4" fillId="0" borderId="0" xfId="0" applyFont="1" applyFill="1" applyAlignment="1">
      <alignment vertical="center"/>
    </xf>
    <xf numFmtId="0" fontId="4" fillId="4" borderId="3" xfId="0" applyFont="1" applyFill="1" applyBorder="1" applyAlignment="1">
      <alignment vertical="center"/>
    </xf>
    <xf numFmtId="0" fontId="4" fillId="2" borderId="6" xfId="0" applyFont="1" applyFill="1" applyBorder="1" applyAlignment="1">
      <alignment vertical="center"/>
    </xf>
    <xf numFmtId="0" fontId="4" fillId="3" borderId="3" xfId="0" applyFont="1" applyFill="1" applyBorder="1" applyAlignment="1">
      <alignment horizontal="center" vertical="center"/>
    </xf>
    <xf numFmtId="0" fontId="4" fillId="4" borderId="6" xfId="0" applyFont="1" applyFill="1" applyBorder="1" applyAlignment="1">
      <alignment horizontal="left" vertical="center"/>
    </xf>
    <xf numFmtId="0" fontId="4" fillId="0" borderId="4" xfId="0" applyFont="1" applyBorder="1" applyAlignment="1">
      <alignment vertical="center"/>
    </xf>
    <xf numFmtId="0" fontId="4" fillId="2" borderId="4" xfId="0" applyFont="1" applyFill="1" applyBorder="1" applyAlignment="1">
      <alignment vertical="center"/>
    </xf>
    <xf numFmtId="0" fontId="4" fillId="2" borderId="3" xfId="0" applyFont="1" applyFill="1" applyBorder="1" applyAlignment="1">
      <alignment vertical="center"/>
    </xf>
    <xf numFmtId="0" fontId="4" fillId="4" borderId="3" xfId="0" applyFont="1" applyFill="1" applyBorder="1" applyAlignment="1">
      <alignment horizontal="left" vertical="center" indent="1"/>
    </xf>
    <xf numFmtId="0" fontId="4" fillId="4" borderId="4" xfId="0" applyFont="1" applyFill="1" applyBorder="1" applyAlignment="1">
      <alignment vertical="center"/>
    </xf>
    <xf numFmtId="0" fontId="4" fillId="4" borderId="3"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0" xfId="0" applyFont="1" applyBorder="1" applyAlignment="1">
      <alignment horizontal="center"/>
    </xf>
    <xf numFmtId="0" fontId="4" fillId="0" borderId="0" xfId="0" applyFont="1" applyBorder="1" applyAlignment="1">
      <alignment horizontal="left" vertical="center"/>
    </xf>
    <xf numFmtId="0" fontId="4" fillId="7" borderId="5" xfId="0" applyFont="1" applyFill="1" applyBorder="1" applyAlignment="1"/>
    <xf numFmtId="0" fontId="4" fillId="7" borderId="1" xfId="0" applyFont="1" applyFill="1" applyBorder="1" applyAlignment="1"/>
    <xf numFmtId="0" fontId="4" fillId="7" borderId="2" xfId="0" applyFont="1" applyFill="1" applyBorder="1" applyAlignment="1"/>
    <xf numFmtId="0" fontId="4" fillId="0" borderId="0" xfId="0" applyFont="1" applyAlignment="1"/>
    <xf numFmtId="165" fontId="4" fillId="0" borderId="0" xfId="0" applyNumberFormat="1" applyFont="1" applyAlignment="1">
      <alignment vertical="top" wrapText="1"/>
    </xf>
    <xf numFmtId="1" fontId="4" fillId="0" borderId="0" xfId="0" applyNumberFormat="1" applyFont="1" applyAlignment="1">
      <alignment vertical="top" wrapText="1"/>
    </xf>
    <xf numFmtId="0" fontId="12" fillId="0" borderId="0" xfId="0" applyFont="1" applyAlignment="1">
      <alignment vertical="top" wrapText="1"/>
    </xf>
    <xf numFmtId="165" fontId="12" fillId="0" borderId="0" xfId="0" applyNumberFormat="1" applyFont="1" applyAlignment="1">
      <alignment vertical="top" wrapText="1"/>
    </xf>
    <xf numFmtId="1" fontId="12" fillId="0" borderId="0" xfId="0" applyNumberFormat="1" applyFont="1" applyAlignment="1">
      <alignment vertical="top" wrapText="1"/>
    </xf>
    <xf numFmtId="2" fontId="4" fillId="0" borderId="0" xfId="0" applyNumberFormat="1" applyFont="1" applyAlignment="1">
      <alignment vertical="top" wrapText="1"/>
    </xf>
    <xf numFmtId="0" fontId="4" fillId="4" borderId="3" xfId="0" applyFont="1" applyFill="1" applyBorder="1" applyAlignment="1">
      <alignment vertical="top" wrapText="1"/>
    </xf>
    <xf numFmtId="165" fontId="4" fillId="4" borderId="3" xfId="0" applyNumberFormat="1" applyFont="1" applyFill="1" applyBorder="1" applyAlignment="1">
      <alignment vertical="top" wrapText="1"/>
    </xf>
    <xf numFmtId="1" fontId="4" fillId="2" borderId="3" xfId="0" applyNumberFormat="1" applyFont="1" applyFill="1" applyBorder="1" applyAlignment="1" applyProtection="1">
      <alignment vertical="top" wrapText="1"/>
    </xf>
    <xf numFmtId="0" fontId="3" fillId="0" borderId="0" xfId="0" applyFont="1"/>
    <xf numFmtId="0" fontId="4" fillId="0" borderId="3" xfId="0" applyFont="1" applyBorder="1"/>
    <xf numFmtId="16" fontId="4" fillId="0" borderId="0" xfId="0" applyNumberFormat="1" applyFont="1"/>
    <xf numFmtId="0" fontId="4" fillId="0" borderId="18" xfId="0" applyFont="1" applyBorder="1"/>
    <xf numFmtId="0" fontId="4" fillId="0" borderId="0" xfId="0" applyFont="1" applyBorder="1"/>
    <xf numFmtId="9" fontId="4" fillId="0" borderId="0" xfId="0" applyNumberFormat="1" applyFont="1" applyBorder="1"/>
    <xf numFmtId="0" fontId="4" fillId="0" borderId="19" xfId="0" applyFont="1" applyBorder="1"/>
    <xf numFmtId="0" fontId="3" fillId="10" borderId="3" xfId="0" applyFont="1" applyFill="1" applyBorder="1"/>
    <xf numFmtId="0" fontId="4" fillId="9" borderId="0" xfId="0" applyFont="1" applyFill="1"/>
    <xf numFmtId="0" fontId="3" fillId="9" borderId="0" xfId="0" applyFont="1" applyFill="1" applyAlignment="1">
      <alignment vertical="center"/>
    </xf>
    <xf numFmtId="0" fontId="7" fillId="11" borderId="21" xfId="1" applyFont="1" applyFill="1" applyBorder="1" applyAlignment="1">
      <alignment horizontal="center" vertical="center"/>
    </xf>
    <xf numFmtId="0" fontId="4" fillId="9" borderId="0" xfId="0" applyFont="1" applyFill="1" applyAlignment="1">
      <alignment horizontal="center"/>
    </xf>
    <xf numFmtId="0" fontId="3" fillId="9" borderId="0" xfId="0" applyFont="1" applyFill="1" applyBorder="1" applyAlignment="1">
      <alignment horizontal="center"/>
    </xf>
    <xf numFmtId="0" fontId="3" fillId="9" borderId="0" xfId="0" applyFont="1" applyFill="1" applyAlignment="1"/>
    <xf numFmtId="0" fontId="3" fillId="9" borderId="0" xfId="0" applyFont="1" applyFill="1" applyAlignment="1">
      <alignment horizontal="center"/>
    </xf>
    <xf numFmtId="0" fontId="3" fillId="9" borderId="0" xfId="0" applyFont="1" applyFill="1" applyAlignment="1">
      <alignment horizontal="left"/>
    </xf>
    <xf numFmtId="0" fontId="4" fillId="9" borderId="0" xfId="0" applyFont="1" applyFill="1" applyAlignment="1"/>
    <xf numFmtId="0" fontId="7" fillId="11" borderId="22" xfId="1" applyFont="1" applyFill="1" applyBorder="1" applyAlignment="1">
      <alignment vertical="center"/>
    </xf>
    <xf numFmtId="0" fontId="7" fillId="0" borderId="0" xfId="1" applyFont="1" applyFill="1" applyBorder="1" applyAlignment="1">
      <alignment vertical="center"/>
    </xf>
    <xf numFmtId="0" fontId="7" fillId="11" borderId="23" xfId="1" applyFont="1" applyFill="1" applyBorder="1" applyAlignment="1">
      <alignment horizontal="center" vertical="center"/>
    </xf>
    <xf numFmtId="0" fontId="7" fillId="11" borderId="24" xfId="1" applyFont="1" applyFill="1" applyBorder="1" applyAlignment="1">
      <alignment horizontal="center" vertical="center"/>
    </xf>
    <xf numFmtId="164" fontId="4" fillId="0" borderId="25" xfId="0" applyNumberFormat="1" applyFont="1" applyBorder="1" applyAlignment="1">
      <alignment horizontal="left" vertical="top"/>
    </xf>
    <xf numFmtId="0" fontId="4" fillId="0" borderId="26" xfId="0" applyFont="1" applyBorder="1" applyAlignment="1">
      <alignment vertical="top" wrapText="1"/>
    </xf>
    <xf numFmtId="0" fontId="4" fillId="0" borderId="25" xfId="0" applyFont="1" applyBorder="1" applyAlignment="1">
      <alignment vertical="top" wrapText="1"/>
    </xf>
    <xf numFmtId="0" fontId="4" fillId="0" borderId="26" xfId="0" applyFont="1" applyBorder="1" applyAlignment="1">
      <alignment horizontal="left" vertical="top" wrapText="1"/>
    </xf>
    <xf numFmtId="0" fontId="4" fillId="0" borderId="25" xfId="0" applyFont="1" applyBorder="1" applyAlignment="1">
      <alignment horizontal="left" vertical="top"/>
    </xf>
    <xf numFmtId="0" fontId="4" fillId="0" borderId="25" xfId="0" applyFont="1" applyBorder="1" applyAlignment="1">
      <alignment horizontal="left" vertical="top" indent="1"/>
    </xf>
    <xf numFmtId="0" fontId="4" fillId="0" borderId="27" xfId="0" applyFont="1" applyBorder="1" applyAlignment="1">
      <alignment horizontal="left" vertical="top" indent="1"/>
    </xf>
    <xf numFmtId="0" fontId="4" fillId="0" borderId="28" xfId="0" applyFont="1" applyBorder="1" applyAlignment="1">
      <alignment vertical="top" wrapText="1"/>
    </xf>
    <xf numFmtId="0" fontId="4" fillId="0" borderId="29" xfId="0" applyFont="1" applyBorder="1" applyAlignment="1">
      <alignment vertical="top" wrapText="1"/>
    </xf>
    <xf numFmtId="0" fontId="7" fillId="11" borderId="22" xfId="1" applyFont="1" applyFill="1" applyBorder="1" applyAlignment="1">
      <alignment vertical="center" wrapText="1"/>
    </xf>
    <xf numFmtId="0" fontId="3" fillId="9" borderId="0" xfId="0" applyFont="1" applyFill="1" applyBorder="1" applyAlignment="1">
      <alignment horizontal="center" vertical="center"/>
    </xf>
    <xf numFmtId="0" fontId="4" fillId="0" borderId="0" xfId="0" applyFont="1" applyAlignment="1">
      <alignment horizontal="center" vertical="top" wrapText="1"/>
    </xf>
    <xf numFmtId="0" fontId="3" fillId="2" borderId="5" xfId="0" applyFont="1" applyFill="1" applyBorder="1" applyAlignment="1">
      <alignment horizontal="right"/>
    </xf>
    <xf numFmtId="0" fontId="4" fillId="0" borderId="20" xfId="0" applyFont="1" applyBorder="1" applyAlignment="1"/>
    <xf numFmtId="0" fontId="4" fillId="0" borderId="6" xfId="0" applyFont="1" applyBorder="1" applyAlignment="1"/>
    <xf numFmtId="0" fontId="3" fillId="8" borderId="3" xfId="0" applyFont="1" applyFill="1" applyBorder="1" applyAlignment="1"/>
    <xf numFmtId="0" fontId="3" fillId="2" borderId="5" xfId="0" applyFont="1" applyFill="1" applyBorder="1" applyAlignment="1">
      <alignment horizontal="left"/>
    </xf>
    <xf numFmtId="0" fontId="4" fillId="2" borderId="20" xfId="0" applyFont="1" applyFill="1" applyBorder="1" applyAlignment="1">
      <alignment horizontal="left"/>
    </xf>
    <xf numFmtId="0" fontId="4" fillId="2" borderId="6" xfId="0" applyFont="1" applyFill="1" applyBorder="1" applyAlignment="1">
      <alignment horizontal="left"/>
    </xf>
    <xf numFmtId="1" fontId="4" fillId="0" borderId="0" xfId="0" applyNumberFormat="1" applyFont="1" applyAlignment="1">
      <alignment horizontal="center" vertical="top" wrapText="1"/>
    </xf>
  </cellXfs>
  <cellStyles count="3">
    <cellStyle name="Normal" xfId="0" builtinId="0"/>
    <cellStyle name="Normal_Audit Checklist for Configuration Management and  Requirement Management Practices_SL" xfId="1"/>
    <cellStyle name="Percent" xfId="2" builtinId="5"/>
  </cellStyles>
  <dxfs count="4">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bottom style="thin">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fill>
        <patternFill patternType="solid">
          <fgColor indexed="64"/>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en-US"/>
              <a:t>Burndown &amp; Burnup Charts</a:t>
            </a:r>
          </a:p>
        </c:rich>
      </c:tx>
      <c:layout>
        <c:manualLayout>
          <c:xMode val="edge"/>
          <c:yMode val="edge"/>
          <c:x val="0.32142857142857156"/>
          <c:y val="2.935010482180294E-2"/>
        </c:manualLayout>
      </c:layout>
      <c:overlay val="0"/>
      <c:spPr>
        <a:noFill/>
        <a:ln w="25400">
          <a:noFill/>
        </a:ln>
      </c:spPr>
    </c:title>
    <c:autoTitleDeleted val="0"/>
    <c:plotArea>
      <c:layout>
        <c:manualLayout>
          <c:layoutTarget val="inner"/>
          <c:xMode val="edge"/>
          <c:yMode val="edge"/>
          <c:x val="8.1473214285714246E-2"/>
          <c:y val="0.18239031051475391"/>
          <c:w val="0.8616071428571429"/>
          <c:h val="0.66247515083519815"/>
        </c:manualLayout>
      </c:layout>
      <c:lineChart>
        <c:grouping val="standard"/>
        <c:varyColors val="0"/>
        <c:ser>
          <c:idx val="0"/>
          <c:order val="0"/>
          <c:tx>
            <c:strRef>
              <c:f>'Sprint Backlog'!$J$8</c:f>
              <c:strCache>
                <c:ptCount val="1"/>
                <c:pt idx="0">
                  <c:v>Spent Hours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'Sprint Backlog'!$K$7:$AP$7</c:f>
              <c:strCache>
                <c:ptCount val="31"/>
                <c:pt idx="0">
                  <c:v>30d</c:v>
                </c:pt>
                <c:pt idx="1">
                  <c:v>29d</c:v>
                </c:pt>
                <c:pt idx="2">
                  <c:v>28d</c:v>
                </c:pt>
                <c:pt idx="3">
                  <c:v>27d</c:v>
                </c:pt>
                <c:pt idx="4">
                  <c:v>26d</c:v>
                </c:pt>
                <c:pt idx="5">
                  <c:v>25d</c:v>
                </c:pt>
                <c:pt idx="6">
                  <c:v>24d</c:v>
                </c:pt>
                <c:pt idx="7">
                  <c:v>23d</c:v>
                </c:pt>
                <c:pt idx="8">
                  <c:v>22d</c:v>
                </c:pt>
                <c:pt idx="9">
                  <c:v>21d</c:v>
                </c:pt>
                <c:pt idx="10">
                  <c:v>20d</c:v>
                </c:pt>
                <c:pt idx="11">
                  <c:v>19d</c:v>
                </c:pt>
                <c:pt idx="12">
                  <c:v>18d</c:v>
                </c:pt>
                <c:pt idx="13">
                  <c:v>17d</c:v>
                </c:pt>
                <c:pt idx="14">
                  <c:v>16d</c:v>
                </c:pt>
                <c:pt idx="15">
                  <c:v>15d</c:v>
                </c:pt>
                <c:pt idx="16">
                  <c:v>14d</c:v>
                </c:pt>
                <c:pt idx="17">
                  <c:v>13d</c:v>
                </c:pt>
                <c:pt idx="18">
                  <c:v>12d</c:v>
                </c:pt>
                <c:pt idx="19">
                  <c:v>11d</c:v>
                </c:pt>
                <c:pt idx="20">
                  <c:v>10d</c:v>
                </c:pt>
                <c:pt idx="21">
                  <c:v>9d</c:v>
                </c:pt>
                <c:pt idx="22">
                  <c:v>8d</c:v>
                </c:pt>
                <c:pt idx="23">
                  <c:v>7d</c:v>
                </c:pt>
                <c:pt idx="24">
                  <c:v>6d</c:v>
                </c:pt>
                <c:pt idx="25">
                  <c:v>5d</c:v>
                </c:pt>
                <c:pt idx="26">
                  <c:v>4d</c:v>
                </c:pt>
                <c:pt idx="27">
                  <c:v>3d</c:v>
                </c:pt>
                <c:pt idx="28">
                  <c:v>2d</c:v>
                </c:pt>
                <c:pt idx="29">
                  <c:v>1d</c:v>
                </c:pt>
                <c:pt idx="30">
                  <c:v>0d</c:v>
                </c:pt>
              </c:strCache>
            </c:strRef>
          </c:cat>
          <c:val>
            <c:numRef>
              <c:f>'Sprint Backlog'!$K$8:$AP$8</c:f>
              <c:numCache>
                <c:formatCode>0</c:formatCode>
                <c:ptCount val="31"/>
                <c:pt idx="0" formatCode="General">
                  <c:v>25</c:v>
                </c:pt>
                <c:pt idx="1">
                  <c:v>50</c:v>
                </c:pt>
                <c:pt idx="2">
                  <c:v>75</c:v>
                </c:pt>
                <c:pt idx="3">
                  <c:v>100</c:v>
                </c:pt>
                <c:pt idx="4">
                  <c:v>119</c:v>
                </c:pt>
                <c:pt idx="5">
                  <c:v>146</c:v>
                </c:pt>
                <c:pt idx="6">
                  <c:v>181</c:v>
                </c:pt>
                <c:pt idx="7">
                  <c:v>254</c:v>
                </c:pt>
                <c:pt idx="8">
                  <c:v>327</c:v>
                </c:pt>
                <c:pt idx="9">
                  <c:v>400</c:v>
                </c:pt>
                <c:pt idx="10">
                  <c:v>473</c:v>
                </c:pt>
                <c:pt idx="11">
                  <c:v>546</c:v>
                </c:pt>
                <c:pt idx="12">
                  <c:v>619</c:v>
                </c:pt>
                <c:pt idx="13">
                  <c:v>656</c:v>
                </c:pt>
                <c:pt idx="14">
                  <c:v>693</c:v>
                </c:pt>
                <c:pt idx="15">
                  <c:v>730</c:v>
                </c:pt>
                <c:pt idx="16">
                  <c:v>767</c:v>
                </c:pt>
                <c:pt idx="17">
                  <c:v>804</c:v>
                </c:pt>
                <c:pt idx="18">
                  <c:v>841</c:v>
                </c:pt>
                <c:pt idx="19">
                  <c:v>878</c:v>
                </c:pt>
                <c:pt idx="20">
                  <c:v>915</c:v>
                </c:pt>
                <c:pt idx="21">
                  <c:v>952</c:v>
                </c:pt>
                <c:pt idx="22">
                  <c:v>989</c:v>
                </c:pt>
                <c:pt idx="23">
                  <c:v>1026</c:v>
                </c:pt>
                <c:pt idx="24">
                  <c:v>1063</c:v>
                </c:pt>
                <c:pt idx="25">
                  <c:v>1100</c:v>
                </c:pt>
                <c:pt idx="26">
                  <c:v>1137</c:v>
                </c:pt>
                <c:pt idx="27">
                  <c:v>1174</c:v>
                </c:pt>
                <c:pt idx="28">
                  <c:v>1211</c:v>
                </c:pt>
                <c:pt idx="29">
                  <c:v>1248</c:v>
                </c:pt>
                <c:pt idx="30">
                  <c:v>1248</c:v>
                </c:pt>
              </c:numCache>
            </c:numRef>
          </c:val>
          <c:smooth val="0"/>
        </c:ser>
        <c:ser>
          <c:idx val="1"/>
          <c:order val="1"/>
          <c:tx>
            <c:strRef>
              <c:f>'Sprint Backlog'!$J$9</c:f>
              <c:strCache>
                <c:ptCount val="1"/>
                <c:pt idx="0">
                  <c:v>Available Hours</c:v>
                </c:pt>
              </c:strCache>
            </c:strRef>
          </c:tx>
          <c:spPr>
            <a:ln w="12700">
              <a:solidFill>
                <a:srgbClr val="0000FF"/>
              </a:solidFill>
              <a:prstDash val="solid"/>
            </a:ln>
          </c:spPr>
          <c:marker>
            <c:symbol val="square"/>
            <c:size val="5"/>
            <c:spPr>
              <a:solidFill>
                <a:srgbClr val="3366FF"/>
              </a:solidFill>
              <a:ln>
                <a:solidFill>
                  <a:srgbClr val="0000FF"/>
                </a:solidFill>
                <a:prstDash val="solid"/>
              </a:ln>
            </c:spPr>
          </c:marker>
          <c:cat>
            <c:strRef>
              <c:f>'Sprint Backlog'!$K$7:$AP$7</c:f>
              <c:strCache>
                <c:ptCount val="31"/>
                <c:pt idx="0">
                  <c:v>30d</c:v>
                </c:pt>
                <c:pt idx="1">
                  <c:v>29d</c:v>
                </c:pt>
                <c:pt idx="2">
                  <c:v>28d</c:v>
                </c:pt>
                <c:pt idx="3">
                  <c:v>27d</c:v>
                </c:pt>
                <c:pt idx="4">
                  <c:v>26d</c:v>
                </c:pt>
                <c:pt idx="5">
                  <c:v>25d</c:v>
                </c:pt>
                <c:pt idx="6">
                  <c:v>24d</c:v>
                </c:pt>
                <c:pt idx="7">
                  <c:v>23d</c:v>
                </c:pt>
                <c:pt idx="8">
                  <c:v>22d</c:v>
                </c:pt>
                <c:pt idx="9">
                  <c:v>21d</c:v>
                </c:pt>
                <c:pt idx="10">
                  <c:v>20d</c:v>
                </c:pt>
                <c:pt idx="11">
                  <c:v>19d</c:v>
                </c:pt>
                <c:pt idx="12">
                  <c:v>18d</c:v>
                </c:pt>
                <c:pt idx="13">
                  <c:v>17d</c:v>
                </c:pt>
                <c:pt idx="14">
                  <c:v>16d</c:v>
                </c:pt>
                <c:pt idx="15">
                  <c:v>15d</c:v>
                </c:pt>
                <c:pt idx="16">
                  <c:v>14d</c:v>
                </c:pt>
                <c:pt idx="17">
                  <c:v>13d</c:v>
                </c:pt>
                <c:pt idx="18">
                  <c:v>12d</c:v>
                </c:pt>
                <c:pt idx="19">
                  <c:v>11d</c:v>
                </c:pt>
                <c:pt idx="20">
                  <c:v>10d</c:v>
                </c:pt>
                <c:pt idx="21">
                  <c:v>9d</c:v>
                </c:pt>
                <c:pt idx="22">
                  <c:v>8d</c:v>
                </c:pt>
                <c:pt idx="23">
                  <c:v>7d</c:v>
                </c:pt>
                <c:pt idx="24">
                  <c:v>6d</c:v>
                </c:pt>
                <c:pt idx="25">
                  <c:v>5d</c:v>
                </c:pt>
                <c:pt idx="26">
                  <c:v>4d</c:v>
                </c:pt>
                <c:pt idx="27">
                  <c:v>3d</c:v>
                </c:pt>
                <c:pt idx="28">
                  <c:v>2d</c:v>
                </c:pt>
                <c:pt idx="29">
                  <c:v>1d</c:v>
                </c:pt>
                <c:pt idx="30">
                  <c:v>0d</c:v>
                </c:pt>
              </c:strCache>
            </c:strRef>
          </c:cat>
          <c:val>
            <c:numRef>
              <c:f>'Sprint Backlog'!$K$9:$AP$9</c:f>
              <c:numCache>
                <c:formatCode>0</c:formatCode>
                <c:ptCount val="31"/>
                <c:pt idx="0" formatCode="General">
                  <c:v>1248</c:v>
                </c:pt>
                <c:pt idx="1">
                  <c:v>1223</c:v>
                </c:pt>
                <c:pt idx="2">
                  <c:v>1198</c:v>
                </c:pt>
                <c:pt idx="3">
                  <c:v>1173</c:v>
                </c:pt>
                <c:pt idx="4">
                  <c:v>1148</c:v>
                </c:pt>
                <c:pt idx="5">
                  <c:v>1129</c:v>
                </c:pt>
                <c:pt idx="6">
                  <c:v>1102</c:v>
                </c:pt>
                <c:pt idx="7">
                  <c:v>1067</c:v>
                </c:pt>
                <c:pt idx="8">
                  <c:v>994</c:v>
                </c:pt>
                <c:pt idx="9">
                  <c:v>921</c:v>
                </c:pt>
                <c:pt idx="10">
                  <c:v>848</c:v>
                </c:pt>
                <c:pt idx="11">
                  <c:v>775</c:v>
                </c:pt>
                <c:pt idx="12">
                  <c:v>702</c:v>
                </c:pt>
                <c:pt idx="13">
                  <c:v>629</c:v>
                </c:pt>
                <c:pt idx="14">
                  <c:v>592</c:v>
                </c:pt>
                <c:pt idx="15">
                  <c:v>555</c:v>
                </c:pt>
                <c:pt idx="16">
                  <c:v>518</c:v>
                </c:pt>
                <c:pt idx="17">
                  <c:v>481</c:v>
                </c:pt>
                <c:pt idx="18">
                  <c:v>444</c:v>
                </c:pt>
                <c:pt idx="19">
                  <c:v>407</c:v>
                </c:pt>
                <c:pt idx="20">
                  <c:v>370</c:v>
                </c:pt>
                <c:pt idx="21">
                  <c:v>333</c:v>
                </c:pt>
                <c:pt idx="22">
                  <c:v>296</c:v>
                </c:pt>
                <c:pt idx="23">
                  <c:v>259</c:v>
                </c:pt>
                <c:pt idx="24">
                  <c:v>222</c:v>
                </c:pt>
                <c:pt idx="25">
                  <c:v>185</c:v>
                </c:pt>
                <c:pt idx="26">
                  <c:v>148</c:v>
                </c:pt>
                <c:pt idx="27">
                  <c:v>111</c:v>
                </c:pt>
                <c:pt idx="28">
                  <c:v>74</c:v>
                </c:pt>
                <c:pt idx="29">
                  <c:v>37</c:v>
                </c:pt>
                <c:pt idx="30">
                  <c:v>0</c:v>
                </c:pt>
              </c:numCache>
            </c:numRef>
          </c:val>
          <c:smooth val="0"/>
        </c:ser>
        <c:ser>
          <c:idx val="2"/>
          <c:order val="2"/>
          <c:tx>
            <c:strRef>
              <c:f>'Sprint Backlog'!$J$10</c:f>
              <c:strCache>
                <c:ptCount val="1"/>
                <c:pt idx="0">
                  <c:v>Ideal Hours</c:v>
                </c:pt>
              </c:strCache>
            </c:strRef>
          </c:tx>
          <c:spPr>
            <a:ln w="12700">
              <a:solidFill>
                <a:srgbClr val="FF00FF"/>
              </a:solidFill>
              <a:prstDash val="solid"/>
            </a:ln>
          </c:spPr>
          <c:marker>
            <c:symbol val="triangle"/>
            <c:size val="5"/>
            <c:spPr>
              <a:solidFill>
                <a:srgbClr val="FF00FF"/>
              </a:solidFill>
              <a:ln>
                <a:solidFill>
                  <a:srgbClr val="FF00FF"/>
                </a:solidFill>
                <a:prstDash val="solid"/>
              </a:ln>
            </c:spPr>
          </c:marker>
          <c:cat>
            <c:strRef>
              <c:f>'Sprint Backlog'!$K$7:$AP$7</c:f>
              <c:strCache>
                <c:ptCount val="31"/>
                <c:pt idx="0">
                  <c:v>30d</c:v>
                </c:pt>
                <c:pt idx="1">
                  <c:v>29d</c:v>
                </c:pt>
                <c:pt idx="2">
                  <c:v>28d</c:v>
                </c:pt>
                <c:pt idx="3">
                  <c:v>27d</c:v>
                </c:pt>
                <c:pt idx="4">
                  <c:v>26d</c:v>
                </c:pt>
                <c:pt idx="5">
                  <c:v>25d</c:v>
                </c:pt>
                <c:pt idx="6">
                  <c:v>24d</c:v>
                </c:pt>
                <c:pt idx="7">
                  <c:v>23d</c:v>
                </c:pt>
                <c:pt idx="8">
                  <c:v>22d</c:v>
                </c:pt>
                <c:pt idx="9">
                  <c:v>21d</c:v>
                </c:pt>
                <c:pt idx="10">
                  <c:v>20d</c:v>
                </c:pt>
                <c:pt idx="11">
                  <c:v>19d</c:v>
                </c:pt>
                <c:pt idx="12">
                  <c:v>18d</c:v>
                </c:pt>
                <c:pt idx="13">
                  <c:v>17d</c:v>
                </c:pt>
                <c:pt idx="14">
                  <c:v>16d</c:v>
                </c:pt>
                <c:pt idx="15">
                  <c:v>15d</c:v>
                </c:pt>
                <c:pt idx="16">
                  <c:v>14d</c:v>
                </c:pt>
                <c:pt idx="17">
                  <c:v>13d</c:v>
                </c:pt>
                <c:pt idx="18">
                  <c:v>12d</c:v>
                </c:pt>
                <c:pt idx="19">
                  <c:v>11d</c:v>
                </c:pt>
                <c:pt idx="20">
                  <c:v>10d</c:v>
                </c:pt>
                <c:pt idx="21">
                  <c:v>9d</c:v>
                </c:pt>
                <c:pt idx="22">
                  <c:v>8d</c:v>
                </c:pt>
                <c:pt idx="23">
                  <c:v>7d</c:v>
                </c:pt>
                <c:pt idx="24">
                  <c:v>6d</c:v>
                </c:pt>
                <c:pt idx="25">
                  <c:v>5d</c:v>
                </c:pt>
                <c:pt idx="26">
                  <c:v>4d</c:v>
                </c:pt>
                <c:pt idx="27">
                  <c:v>3d</c:v>
                </c:pt>
                <c:pt idx="28">
                  <c:v>2d</c:v>
                </c:pt>
                <c:pt idx="29">
                  <c:v>1d</c:v>
                </c:pt>
                <c:pt idx="30">
                  <c:v>0d</c:v>
                </c:pt>
              </c:strCache>
            </c:strRef>
          </c:cat>
          <c:val>
            <c:numRef>
              <c:f>'Sprint Backlog'!$K$10:$AP$10</c:f>
              <c:numCache>
                <c:formatCode>0</c:formatCode>
                <c:ptCount val="31"/>
                <c:pt idx="0">
                  <c:v>272</c:v>
                </c:pt>
                <c:pt idx="1">
                  <c:v>262.93333333333334</c:v>
                </c:pt>
                <c:pt idx="2">
                  <c:v>253.86666666666667</c:v>
                </c:pt>
                <c:pt idx="3">
                  <c:v>308.8</c:v>
                </c:pt>
                <c:pt idx="4">
                  <c:v>297.36296296296297</c:v>
                </c:pt>
                <c:pt idx="5">
                  <c:v>285.92592592592592</c:v>
                </c:pt>
                <c:pt idx="6">
                  <c:v>274.48888888888888</c:v>
                </c:pt>
                <c:pt idx="7">
                  <c:v>263.05185185185184</c:v>
                </c:pt>
                <c:pt idx="8">
                  <c:v>251.61481481481479</c:v>
                </c:pt>
                <c:pt idx="9">
                  <c:v>240.17777777777775</c:v>
                </c:pt>
                <c:pt idx="10">
                  <c:v>228.7407407407407</c:v>
                </c:pt>
                <c:pt idx="11">
                  <c:v>217.30370370370366</c:v>
                </c:pt>
                <c:pt idx="12">
                  <c:v>205.86666666666662</c:v>
                </c:pt>
                <c:pt idx="13">
                  <c:v>194.42962962962957</c:v>
                </c:pt>
                <c:pt idx="14">
                  <c:v>182.99259259259253</c:v>
                </c:pt>
                <c:pt idx="15">
                  <c:v>171.55555555555549</c:v>
                </c:pt>
                <c:pt idx="16">
                  <c:v>160.11851851851844</c:v>
                </c:pt>
                <c:pt idx="17">
                  <c:v>148.6814814814814</c:v>
                </c:pt>
                <c:pt idx="18">
                  <c:v>137.24444444444435</c:v>
                </c:pt>
                <c:pt idx="19">
                  <c:v>125.80740740740733</c:v>
                </c:pt>
                <c:pt idx="20">
                  <c:v>114.3703703703703</c:v>
                </c:pt>
                <c:pt idx="21">
                  <c:v>102.93333333333327</c:v>
                </c:pt>
                <c:pt idx="22">
                  <c:v>91.496296296296237</c:v>
                </c:pt>
                <c:pt idx="23">
                  <c:v>80.059259259259207</c:v>
                </c:pt>
                <c:pt idx="24">
                  <c:v>68.622222222222177</c:v>
                </c:pt>
                <c:pt idx="25">
                  <c:v>57.185185185185148</c:v>
                </c:pt>
                <c:pt idx="26">
                  <c:v>45.748148148148118</c:v>
                </c:pt>
                <c:pt idx="27">
                  <c:v>34.311111111111089</c:v>
                </c:pt>
                <c:pt idx="28">
                  <c:v>22.874074074074059</c:v>
                </c:pt>
                <c:pt idx="29">
                  <c:v>11.43703703703703</c:v>
                </c:pt>
                <c:pt idx="30">
                  <c:v>0</c:v>
                </c:pt>
              </c:numCache>
            </c:numRef>
          </c:val>
          <c:smooth val="0"/>
        </c:ser>
        <c:ser>
          <c:idx val="3"/>
          <c:order val="3"/>
          <c:tx>
            <c:strRef>
              <c:f>'Sprint Backlog'!$J$11</c:f>
              <c:strCache>
                <c:ptCount val="1"/>
                <c:pt idx="0">
                  <c:v>Remaining Hours</c:v>
                </c:pt>
              </c:strCache>
            </c:strRef>
          </c:tx>
          <c:spPr>
            <a:ln w="12700">
              <a:solidFill>
                <a:srgbClr val="99CC00"/>
              </a:solidFill>
              <a:prstDash val="solid"/>
            </a:ln>
          </c:spPr>
          <c:marker>
            <c:symbol val="circle"/>
            <c:size val="5"/>
            <c:spPr>
              <a:solidFill>
                <a:srgbClr val="99CC00"/>
              </a:solidFill>
              <a:ln>
                <a:solidFill>
                  <a:srgbClr val="99CC00"/>
                </a:solidFill>
                <a:prstDash val="solid"/>
              </a:ln>
            </c:spPr>
          </c:marker>
          <c:cat>
            <c:strRef>
              <c:f>'Sprint Backlog'!$K$7:$AP$7</c:f>
              <c:strCache>
                <c:ptCount val="31"/>
                <c:pt idx="0">
                  <c:v>30d</c:v>
                </c:pt>
                <c:pt idx="1">
                  <c:v>29d</c:v>
                </c:pt>
                <c:pt idx="2">
                  <c:v>28d</c:v>
                </c:pt>
                <c:pt idx="3">
                  <c:v>27d</c:v>
                </c:pt>
                <c:pt idx="4">
                  <c:v>26d</c:v>
                </c:pt>
                <c:pt idx="5">
                  <c:v>25d</c:v>
                </c:pt>
                <c:pt idx="6">
                  <c:v>24d</c:v>
                </c:pt>
                <c:pt idx="7">
                  <c:v>23d</c:v>
                </c:pt>
                <c:pt idx="8">
                  <c:v>22d</c:v>
                </c:pt>
                <c:pt idx="9">
                  <c:v>21d</c:v>
                </c:pt>
                <c:pt idx="10">
                  <c:v>20d</c:v>
                </c:pt>
                <c:pt idx="11">
                  <c:v>19d</c:v>
                </c:pt>
                <c:pt idx="12">
                  <c:v>18d</c:v>
                </c:pt>
                <c:pt idx="13">
                  <c:v>17d</c:v>
                </c:pt>
                <c:pt idx="14">
                  <c:v>16d</c:v>
                </c:pt>
                <c:pt idx="15">
                  <c:v>15d</c:v>
                </c:pt>
                <c:pt idx="16">
                  <c:v>14d</c:v>
                </c:pt>
                <c:pt idx="17">
                  <c:v>13d</c:v>
                </c:pt>
                <c:pt idx="18">
                  <c:v>12d</c:v>
                </c:pt>
                <c:pt idx="19">
                  <c:v>11d</c:v>
                </c:pt>
                <c:pt idx="20">
                  <c:v>10d</c:v>
                </c:pt>
                <c:pt idx="21">
                  <c:v>9d</c:v>
                </c:pt>
                <c:pt idx="22">
                  <c:v>8d</c:v>
                </c:pt>
                <c:pt idx="23">
                  <c:v>7d</c:v>
                </c:pt>
                <c:pt idx="24">
                  <c:v>6d</c:v>
                </c:pt>
                <c:pt idx="25">
                  <c:v>5d</c:v>
                </c:pt>
                <c:pt idx="26">
                  <c:v>4d</c:v>
                </c:pt>
                <c:pt idx="27">
                  <c:v>3d</c:v>
                </c:pt>
                <c:pt idx="28">
                  <c:v>2d</c:v>
                </c:pt>
                <c:pt idx="29">
                  <c:v>1d</c:v>
                </c:pt>
                <c:pt idx="30">
                  <c:v>0d</c:v>
                </c:pt>
              </c:strCache>
            </c:strRef>
          </c:cat>
          <c:val>
            <c:numRef>
              <c:f>'Sprint Backlog'!$K$11:$AP$11</c:f>
              <c:numCache>
                <c:formatCode>0</c:formatCode>
                <c:ptCount val="31"/>
                <c:pt idx="0">
                  <c:v>272</c:v>
                </c:pt>
                <c:pt idx="1">
                  <c:v>0</c:v>
                </c:pt>
                <c:pt idx="2">
                  <c:v>0</c:v>
                </c:pt>
                <c:pt idx="3">
                  <c:v>64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1"/>
        <c:smooth val="0"/>
        <c:axId val="67791488"/>
        <c:axId val="67802240"/>
      </c:lineChart>
      <c:catAx>
        <c:axId val="6779148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a:t>Days left</a:t>
                </a:r>
              </a:p>
            </c:rich>
          </c:tx>
          <c:layout>
            <c:manualLayout>
              <c:xMode val="edge"/>
              <c:yMode val="edge"/>
              <c:x val="0.47656250000000006"/>
              <c:y val="0.909855010262082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802240"/>
        <c:crosses val="autoZero"/>
        <c:auto val="1"/>
        <c:lblAlgn val="ctr"/>
        <c:lblOffset val="100"/>
        <c:tickLblSkip val="2"/>
        <c:tickMarkSkip val="1"/>
        <c:noMultiLvlLbl val="0"/>
      </c:catAx>
      <c:valAx>
        <c:axId val="67802240"/>
        <c:scaling>
          <c:orientation val="minMax"/>
        </c:scaling>
        <c:delete val="0"/>
        <c:axPos val="l"/>
        <c:majorGridlines>
          <c:spPr>
            <a:ln w="3175">
              <a:solidFill>
                <a:srgbClr val="00000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US"/>
                  <a:t>Effort (Hours)</a:t>
                </a:r>
              </a:p>
            </c:rich>
          </c:tx>
          <c:layout>
            <c:manualLayout>
              <c:xMode val="edge"/>
              <c:yMode val="edge"/>
              <c:x val="5.5803571428571438E-3"/>
              <c:y val="0.408805911839636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7791488"/>
        <c:crosses val="autoZero"/>
        <c:crossBetween val="between"/>
      </c:valAx>
      <c:spPr>
        <a:solidFill>
          <a:srgbClr val="FFFFCC"/>
        </a:solidFill>
        <a:ln w="12700">
          <a:solidFill>
            <a:srgbClr val="808080"/>
          </a:solidFill>
          <a:prstDash val="solid"/>
        </a:ln>
      </c:spPr>
    </c:plotArea>
    <c:legend>
      <c:legendPos val="r"/>
      <c:layout>
        <c:manualLayout>
          <c:xMode val="edge"/>
          <c:yMode val="edge"/>
          <c:x val="3.90625E-2"/>
          <c:y val="2.0964360587002101E-2"/>
          <c:w val="0.19308035714285718"/>
          <c:h val="0.12578638362028643"/>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C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12700</xdr:colOff>
      <xdr:row>0</xdr:row>
      <xdr:rowOff>352425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116417" y="0"/>
          <a:ext cx="1536700" cy="352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1022350</xdr:colOff>
      <xdr:row>0</xdr:row>
      <xdr:rowOff>352425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0" y="0"/>
          <a:ext cx="1536700" cy="3524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279400</xdr:colOff>
      <xdr:row>1</xdr:row>
      <xdr:rowOff>352425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266700" y="0"/>
          <a:ext cx="1536700" cy="3524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5</xdr:col>
      <xdr:colOff>50800</xdr:colOff>
      <xdr:row>2</xdr:row>
      <xdr:rowOff>9525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381000" y="0"/>
          <a:ext cx="1536700" cy="3524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xdr:col>
          <xdr:colOff>66675</xdr:colOff>
          <xdr:row>7</xdr:row>
          <xdr:rowOff>133350</xdr:rowOff>
        </xdr:from>
        <xdr:to>
          <xdr:col>3</xdr:col>
          <xdr:colOff>323850</xdr:colOff>
          <xdr:row>9</xdr:row>
          <xdr:rowOff>57150</xdr:rowOff>
        </xdr:to>
        <xdr:sp macro="" textlink="">
          <xdr:nvSpPr>
            <xdr:cNvPr id="3123" name="Button 51" hidden="1">
              <a:extLst>
                <a:ext uri="{63B3BB69-23CF-44E3-9099-C40C66FF867C}">
                  <a14:compatExt spid="_x0000_s312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Show Tasks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66675</xdr:colOff>
          <xdr:row>5</xdr:row>
          <xdr:rowOff>142875</xdr:rowOff>
        </xdr:from>
        <xdr:to>
          <xdr:col>3</xdr:col>
          <xdr:colOff>323850</xdr:colOff>
          <xdr:row>7</xdr:row>
          <xdr:rowOff>57150</xdr:rowOff>
        </xdr:to>
        <xdr:sp macro="" textlink="">
          <xdr:nvSpPr>
            <xdr:cNvPr id="3145" name="Button 73" hidden="1">
              <a:extLst>
                <a:ext uri="{63B3BB69-23CF-44E3-9099-C40C66FF867C}">
                  <a14:compatExt spid="_x0000_s314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Task</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66675</xdr:colOff>
          <xdr:row>3</xdr:row>
          <xdr:rowOff>104775</xdr:rowOff>
        </xdr:from>
        <xdr:to>
          <xdr:col>3</xdr:col>
          <xdr:colOff>314325</xdr:colOff>
          <xdr:row>5</xdr:row>
          <xdr:rowOff>47625</xdr:rowOff>
        </xdr:to>
        <xdr:sp macro="" textlink="">
          <xdr:nvSpPr>
            <xdr:cNvPr id="3146" name="Button 74" hidden="1">
              <a:extLst>
                <a:ext uri="{63B3BB69-23CF-44E3-9099-C40C66FF867C}">
                  <a14:compatExt spid="_x0000_s314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User Story</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742950</xdr:colOff>
          <xdr:row>3</xdr:row>
          <xdr:rowOff>123825</xdr:rowOff>
        </xdr:from>
        <xdr:to>
          <xdr:col>9</xdr:col>
          <xdr:colOff>1924050</xdr:colOff>
          <xdr:row>4</xdr:row>
          <xdr:rowOff>152400</xdr:rowOff>
        </xdr:to>
        <xdr:sp macro="" textlink="">
          <xdr:nvSpPr>
            <xdr:cNvPr id="3228" name="Button 156" hidden="1">
              <a:extLst>
                <a:ext uri="{63B3BB69-23CF-44E3-9099-C40C66FF867C}">
                  <a14:compatExt spid="_x0000_s3228"/>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Set Sprint Duration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3</xdr:row>
          <xdr:rowOff>152400</xdr:rowOff>
        </xdr:from>
        <xdr:to>
          <xdr:col>9</xdr:col>
          <xdr:colOff>523875</xdr:colOff>
          <xdr:row>6</xdr:row>
          <xdr:rowOff>133350</xdr:rowOff>
        </xdr:to>
        <xdr:sp macro="" textlink="">
          <xdr:nvSpPr>
            <xdr:cNvPr id="3229" name="Button 157" hidden="1">
              <a:extLst>
                <a:ext uri="{63B3BB69-23CF-44E3-9099-C40C66FF867C}">
                  <a14:compatExt spid="_x0000_s322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Show</a:t>
              </a:r>
            </a:p>
            <a:p>
              <a:pPr algn="ctr" rtl="0">
                <a:defRPr sz="1000"/>
              </a:pPr>
              <a:r>
                <a:rPr lang="en-US" sz="1000" b="1" i="0" u="none" strike="noStrike" baseline="0">
                  <a:solidFill>
                    <a:srgbClr val="FF0000"/>
                  </a:solidFill>
                  <a:latin typeface="Arial"/>
                  <a:cs typeface="Arial"/>
                </a:rPr>
                <a:t>Impediments</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279400</xdr:colOff>
      <xdr:row>1</xdr:row>
      <xdr:rowOff>352425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266700" y="0"/>
          <a:ext cx="1536700" cy="3524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0</xdr:rowOff>
    </xdr:from>
    <xdr:to>
      <xdr:col>15</xdr:col>
      <xdr:colOff>9525</xdr:colOff>
      <xdr:row>29</xdr:row>
      <xdr:rowOff>9525</xdr:rowOff>
    </xdr:to>
    <xdr:graphicFrame macro="">
      <xdr:nvGraphicFramePr>
        <xdr:cNvPr id="153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3</xdr:col>
      <xdr:colOff>317500</xdr:colOff>
      <xdr:row>0</xdr:row>
      <xdr:rowOff>352425</xdr:rowOff>
    </xdr:to>
    <xdr:pic>
      <xdr:nvPicPr>
        <xdr:cNvPr id="4" name="Picture 7" descr="Mahindra Logo.png"/>
        <xdr:cNvPicPr>
          <a:picLocks noChangeAspect="1" noChangeArrowheads="1"/>
        </xdr:cNvPicPr>
      </xdr:nvPicPr>
      <xdr:blipFill>
        <a:blip xmlns:r="http://schemas.openxmlformats.org/officeDocument/2006/relationships" r:embed="rId2" cstate="print"/>
        <a:srcRect/>
        <a:stretch>
          <a:fillRect/>
        </a:stretch>
      </xdr:blipFill>
      <xdr:spPr bwMode="gray">
        <a:xfrm>
          <a:off x="419100" y="0"/>
          <a:ext cx="1536700" cy="3524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603250</xdr:colOff>
      <xdr:row>1</xdr:row>
      <xdr:rowOff>28575</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438150" y="0"/>
          <a:ext cx="1536700" cy="3524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28575</xdr:colOff>
          <xdr:row>1</xdr:row>
          <xdr:rowOff>76200</xdr:rowOff>
        </xdr:from>
        <xdr:to>
          <xdr:col>3</xdr:col>
          <xdr:colOff>0</xdr:colOff>
          <xdr:row>2</xdr:row>
          <xdr:rowOff>66675</xdr:rowOff>
        </xdr:to>
        <xdr:sp macro="" textlink="">
          <xdr:nvSpPr>
            <xdr:cNvPr id="14344" name="Button 8" hidden="1">
              <a:extLst>
                <a:ext uri="{63B3BB69-23CF-44E3-9099-C40C66FF867C}">
                  <a14:compatExt spid="_x0000_s1434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Return</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1536700</xdr:colOff>
      <xdr:row>1</xdr:row>
      <xdr:rowOff>0</xdr:rowOff>
    </xdr:to>
    <xdr:pic>
      <xdr:nvPicPr>
        <xdr:cNvPr id="3" name="Picture 7" descr="Mahindra Logo.png"/>
        <xdr:cNvPicPr>
          <a:picLocks noChangeAspect="1" noChangeArrowheads="1"/>
        </xdr:cNvPicPr>
      </xdr:nvPicPr>
      <xdr:blipFill>
        <a:blip xmlns:r="http://schemas.openxmlformats.org/officeDocument/2006/relationships" r:embed="rId1" cstate="print"/>
        <a:srcRect/>
        <a:stretch>
          <a:fillRect/>
        </a:stretch>
      </xdr:blipFill>
      <xdr:spPr bwMode="gray">
        <a:xfrm>
          <a:off x="276225" y="0"/>
          <a:ext cx="1536700" cy="352425"/>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id="1" name="List1" displayName="List1" ref="B24:B26" totalsRowShown="0" headerRowDxfId="3" dataDxfId="2" tableBorderDxfId="1">
  <autoFilter ref="B24:B26"/>
  <tableColumns count="1">
    <tableColumn id="1" name="Impediment Statu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AF26"/>
  <sheetViews>
    <sheetView workbookViewId="0">
      <selection activeCell="C4" sqref="C4"/>
    </sheetView>
  </sheetViews>
  <sheetFormatPr defaultRowHeight="12.75" x14ac:dyDescent="0.2"/>
  <cols>
    <col min="2" max="2" width="20.42578125" customWidth="1"/>
    <col min="10" max="10" width="17" bestFit="1" customWidth="1"/>
  </cols>
  <sheetData>
    <row r="2" spans="1:32" x14ac:dyDescent="0.2">
      <c r="A2" s="1"/>
      <c r="C2" s="1"/>
    </row>
    <row r="3" spans="1:32" x14ac:dyDescent="0.2">
      <c r="A3" s="1"/>
      <c r="C3" s="1"/>
    </row>
    <row r="4" spans="1:32" x14ac:dyDescent="0.2">
      <c r="A4" s="1"/>
      <c r="C4" s="1"/>
    </row>
    <row r="5" spans="1:32" x14ac:dyDescent="0.2">
      <c r="A5" s="1"/>
      <c r="B5" s="1"/>
      <c r="C5" s="1"/>
    </row>
    <row r="6" spans="1:32" x14ac:dyDescent="0.2">
      <c r="A6" s="1"/>
      <c r="B6" s="50"/>
      <c r="C6" s="1"/>
    </row>
    <row r="7" spans="1:32" x14ac:dyDescent="0.2">
      <c r="A7" s="1"/>
      <c r="B7" s="1"/>
      <c r="C7" s="1"/>
    </row>
    <row r="8" spans="1:32" x14ac:dyDescent="0.2">
      <c r="C8" t="s">
        <v>62</v>
      </c>
      <c r="L8">
        <f>'Sprint Backlog'!L1</f>
        <v>30</v>
      </c>
      <c r="M8">
        <f>L8-1</f>
        <v>29</v>
      </c>
      <c r="N8">
        <f t="shared" ref="N8:AF8" si="0">M8-1</f>
        <v>28</v>
      </c>
      <c r="O8">
        <f t="shared" si="0"/>
        <v>27</v>
      </c>
      <c r="P8">
        <f t="shared" si="0"/>
        <v>26</v>
      </c>
      <c r="Q8">
        <f t="shared" si="0"/>
        <v>25</v>
      </c>
      <c r="R8">
        <f t="shared" si="0"/>
        <v>24</v>
      </c>
      <c r="S8">
        <f t="shared" si="0"/>
        <v>23</v>
      </c>
      <c r="T8">
        <f t="shared" si="0"/>
        <v>22</v>
      </c>
      <c r="U8">
        <f t="shared" si="0"/>
        <v>21</v>
      </c>
      <c r="V8">
        <f t="shared" si="0"/>
        <v>20</v>
      </c>
      <c r="W8">
        <f t="shared" si="0"/>
        <v>19</v>
      </c>
      <c r="X8">
        <f t="shared" si="0"/>
        <v>18</v>
      </c>
      <c r="Y8">
        <f t="shared" si="0"/>
        <v>17</v>
      </c>
      <c r="Z8">
        <f t="shared" si="0"/>
        <v>16</v>
      </c>
      <c r="AA8">
        <f t="shared" si="0"/>
        <v>15</v>
      </c>
      <c r="AB8">
        <f t="shared" si="0"/>
        <v>14</v>
      </c>
      <c r="AC8">
        <f t="shared" si="0"/>
        <v>13</v>
      </c>
      <c r="AD8">
        <f t="shared" si="0"/>
        <v>12</v>
      </c>
      <c r="AE8">
        <f t="shared" si="0"/>
        <v>11</v>
      </c>
      <c r="AF8">
        <f t="shared" si="0"/>
        <v>10</v>
      </c>
    </row>
    <row r="9" spans="1:32" s="4" customFormat="1" x14ac:dyDescent="0.2">
      <c r="A9" s="4" t="str">
        <f>CONCATENATE("-",C9,"-",E9,"-",G9,"-")</f>
        <v>----</v>
      </c>
      <c r="B9" s="15" t="s">
        <v>98</v>
      </c>
      <c r="C9" s="35"/>
      <c r="D9" s="35"/>
      <c r="E9" s="35"/>
      <c r="F9" s="35"/>
      <c r="G9" s="35"/>
      <c r="H9" s="35"/>
      <c r="I9" s="14">
        <f>SUM(K10:K12)</f>
        <v>0</v>
      </c>
      <c r="J9" s="17" t="s">
        <v>67</v>
      </c>
      <c r="K9" s="34"/>
      <c r="L9" s="34"/>
      <c r="M9" s="35"/>
      <c r="N9" s="35"/>
      <c r="O9" s="35"/>
      <c r="P9" s="35"/>
      <c r="Q9" s="35"/>
      <c r="R9" s="35"/>
      <c r="S9" s="35"/>
      <c r="T9" s="35"/>
      <c r="U9" s="35"/>
      <c r="V9" s="35"/>
      <c r="W9" s="35"/>
      <c r="X9" s="35"/>
      <c r="Y9" s="35"/>
      <c r="Z9" s="35"/>
      <c r="AA9" s="35"/>
      <c r="AB9" s="35"/>
      <c r="AC9" s="35"/>
      <c r="AD9" s="35"/>
      <c r="AE9" s="35"/>
      <c r="AF9" s="35"/>
    </row>
    <row r="10" spans="1:32" s="4" customFormat="1" x14ac:dyDescent="0.2">
      <c r="A10" s="4" t="str">
        <f>CONCATENATE("-",C10,"-",E10,"-",G10,"-")</f>
        <v>----</v>
      </c>
      <c r="B10" s="15" t="s">
        <v>98</v>
      </c>
      <c r="C10" s="15"/>
      <c r="D10" s="15"/>
      <c r="E10" s="15"/>
      <c r="F10" s="15"/>
      <c r="G10" s="15"/>
      <c r="H10" s="15"/>
      <c r="I10" s="14"/>
      <c r="J10" s="18" t="s">
        <v>5</v>
      </c>
      <c r="K10" s="8">
        <f>D10+F10+H10</f>
        <v>0</v>
      </c>
      <c r="L10" s="33">
        <f t="shared" ref="L10:AF12" si="1">IF($B10=$E$6,IF(Plan1Day=L$7,$K10,0),0)+IF($B10=$E$7,IF(Plan2Day=L$7,$K10,0),0)+IF($B10=$E$8,IF(Plan3Day=L$7,$K10,0),0)+IF($B10=$E$9,IF(Plan4Day=L$7,$K10,0),0)</f>
        <v>0</v>
      </c>
      <c r="M10" s="33">
        <f t="shared" si="1"/>
        <v>0</v>
      </c>
      <c r="N10" s="33">
        <f t="shared" si="1"/>
        <v>0</v>
      </c>
      <c r="O10" s="33">
        <f t="shared" si="1"/>
        <v>0</v>
      </c>
      <c r="P10" s="33">
        <f t="shared" si="1"/>
        <v>0</v>
      </c>
      <c r="Q10" s="33">
        <f t="shared" si="1"/>
        <v>0</v>
      </c>
      <c r="R10" s="33">
        <f t="shared" si="1"/>
        <v>0</v>
      </c>
      <c r="S10" s="33">
        <f t="shared" si="1"/>
        <v>0</v>
      </c>
      <c r="T10" s="33">
        <f t="shared" si="1"/>
        <v>0</v>
      </c>
      <c r="U10" s="33">
        <f t="shared" si="1"/>
        <v>0</v>
      </c>
      <c r="V10" s="33">
        <f t="shared" si="1"/>
        <v>0</v>
      </c>
      <c r="W10" s="33">
        <f t="shared" si="1"/>
        <v>0</v>
      </c>
      <c r="X10" s="33">
        <f t="shared" si="1"/>
        <v>0</v>
      </c>
      <c r="Y10" s="33">
        <f t="shared" si="1"/>
        <v>0</v>
      </c>
      <c r="Z10" s="33">
        <f t="shared" si="1"/>
        <v>0</v>
      </c>
      <c r="AA10" s="33">
        <f t="shared" si="1"/>
        <v>0</v>
      </c>
      <c r="AB10" s="33">
        <f t="shared" si="1"/>
        <v>0</v>
      </c>
      <c r="AC10" s="33">
        <f t="shared" si="1"/>
        <v>0</v>
      </c>
      <c r="AD10" s="33">
        <f t="shared" si="1"/>
        <v>0</v>
      </c>
      <c r="AE10" s="33">
        <f t="shared" si="1"/>
        <v>0</v>
      </c>
      <c r="AF10" s="33">
        <f t="shared" si="1"/>
        <v>0</v>
      </c>
    </row>
    <row r="11" spans="1:32" s="4" customFormat="1" x14ac:dyDescent="0.2">
      <c r="A11" s="4" t="str">
        <f>CONCATENATE("-",C11,"-",E11,"-",G11,"-")</f>
        <v>----</v>
      </c>
      <c r="B11" s="15" t="s">
        <v>98</v>
      </c>
      <c r="C11" s="15"/>
      <c r="D11" s="15"/>
      <c r="E11" s="15"/>
      <c r="F11" s="15"/>
      <c r="G11" s="15"/>
      <c r="H11" s="15"/>
      <c r="I11" s="14"/>
      <c r="J11" s="18" t="s">
        <v>64</v>
      </c>
      <c r="K11" s="8">
        <f>D11+F11+H11</f>
        <v>0</v>
      </c>
      <c r="L11" s="33">
        <f t="shared" si="1"/>
        <v>0</v>
      </c>
      <c r="M11" s="33">
        <f t="shared" si="1"/>
        <v>0</v>
      </c>
      <c r="N11" s="33">
        <f t="shared" si="1"/>
        <v>0</v>
      </c>
      <c r="O11" s="33">
        <f t="shared" si="1"/>
        <v>0</v>
      </c>
      <c r="P11" s="33">
        <f t="shared" si="1"/>
        <v>0</v>
      </c>
      <c r="Q11" s="33">
        <f t="shared" si="1"/>
        <v>0</v>
      </c>
      <c r="R11" s="33">
        <f t="shared" si="1"/>
        <v>0</v>
      </c>
      <c r="S11" s="33">
        <f t="shared" si="1"/>
        <v>0</v>
      </c>
      <c r="T11" s="33">
        <f t="shared" si="1"/>
        <v>0</v>
      </c>
      <c r="U11" s="33">
        <f t="shared" si="1"/>
        <v>0</v>
      </c>
      <c r="V11" s="33">
        <f t="shared" si="1"/>
        <v>0</v>
      </c>
      <c r="W11" s="33">
        <f t="shared" si="1"/>
        <v>0</v>
      </c>
      <c r="X11" s="33">
        <f t="shared" si="1"/>
        <v>0</v>
      </c>
      <c r="Y11" s="33">
        <f t="shared" si="1"/>
        <v>0</v>
      </c>
      <c r="Z11" s="33">
        <f t="shared" si="1"/>
        <v>0</v>
      </c>
      <c r="AA11" s="33">
        <f t="shared" si="1"/>
        <v>0</v>
      </c>
      <c r="AB11" s="33">
        <f t="shared" si="1"/>
        <v>0</v>
      </c>
      <c r="AC11" s="33">
        <f t="shared" si="1"/>
        <v>0</v>
      </c>
      <c r="AD11" s="33">
        <f t="shared" si="1"/>
        <v>0</v>
      </c>
      <c r="AE11" s="33">
        <f t="shared" si="1"/>
        <v>0</v>
      </c>
      <c r="AF11" s="33">
        <f t="shared" si="1"/>
        <v>0</v>
      </c>
    </row>
    <row r="12" spans="1:32" s="4" customFormat="1" x14ac:dyDescent="0.2">
      <c r="A12" s="4" t="str">
        <f>CONCATENATE("-",C12,"-",E12,"-",G12,"-")</f>
        <v>----</v>
      </c>
      <c r="B12" s="15" t="s">
        <v>98</v>
      </c>
      <c r="C12" s="15"/>
      <c r="D12" s="15"/>
      <c r="E12" s="15"/>
      <c r="F12" s="15"/>
      <c r="G12" s="15"/>
      <c r="H12" s="15"/>
      <c r="I12" s="14"/>
      <c r="J12" s="18" t="s">
        <v>65</v>
      </c>
      <c r="K12" s="8">
        <f>D12+F12+H12</f>
        <v>0</v>
      </c>
      <c r="L12" s="33">
        <f t="shared" si="1"/>
        <v>0</v>
      </c>
      <c r="M12" s="33">
        <f t="shared" si="1"/>
        <v>0</v>
      </c>
      <c r="N12" s="33">
        <f t="shared" si="1"/>
        <v>0</v>
      </c>
      <c r="O12" s="33">
        <f t="shared" si="1"/>
        <v>0</v>
      </c>
      <c r="P12" s="33">
        <f t="shared" si="1"/>
        <v>0</v>
      </c>
      <c r="Q12" s="33">
        <f t="shared" si="1"/>
        <v>0</v>
      </c>
      <c r="R12" s="33">
        <f t="shared" si="1"/>
        <v>0</v>
      </c>
      <c r="S12" s="33">
        <f t="shared" si="1"/>
        <v>0</v>
      </c>
      <c r="T12" s="33">
        <f t="shared" si="1"/>
        <v>0</v>
      </c>
      <c r="U12" s="33">
        <f t="shared" si="1"/>
        <v>0</v>
      </c>
      <c r="V12" s="33">
        <f t="shared" si="1"/>
        <v>0</v>
      </c>
      <c r="W12" s="33">
        <f t="shared" si="1"/>
        <v>0</v>
      </c>
      <c r="X12" s="33">
        <f t="shared" si="1"/>
        <v>0</v>
      </c>
      <c r="Y12" s="33">
        <f t="shared" si="1"/>
        <v>0</v>
      </c>
      <c r="Z12" s="33">
        <f t="shared" si="1"/>
        <v>0</v>
      </c>
      <c r="AA12" s="33">
        <f t="shared" si="1"/>
        <v>0</v>
      </c>
      <c r="AB12" s="33">
        <f t="shared" si="1"/>
        <v>0</v>
      </c>
      <c r="AC12" s="33">
        <f t="shared" si="1"/>
        <v>0</v>
      </c>
      <c r="AD12" s="33">
        <f t="shared" si="1"/>
        <v>0</v>
      </c>
      <c r="AE12" s="33">
        <f t="shared" si="1"/>
        <v>0</v>
      </c>
      <c r="AF12" s="33">
        <f t="shared" si="1"/>
        <v>0</v>
      </c>
    </row>
    <row r="19" spans="1:32" x14ac:dyDescent="0.2">
      <c r="C19" t="s">
        <v>66</v>
      </c>
    </row>
    <row r="20" spans="1:32" s="4" customFormat="1" x14ac:dyDescent="0.2">
      <c r="A20" s="4" t="str">
        <f>CONCATENATE("-",C20,"-",E20,"-",G20,"-")</f>
        <v>----</v>
      </c>
      <c r="B20" s="15" t="s">
        <v>98</v>
      </c>
      <c r="C20" s="15"/>
      <c r="D20" s="15"/>
      <c r="E20" s="15"/>
      <c r="F20" s="15"/>
      <c r="G20" s="15"/>
      <c r="H20" s="15"/>
      <c r="I20" s="14"/>
      <c r="J20" s="12" t="s">
        <v>5</v>
      </c>
      <c r="K20" s="8">
        <f>D20+F20+H20</f>
        <v>0</v>
      </c>
      <c r="L20" s="33">
        <f t="shared" ref="L20:AF20" si="2">IF($B20=$E$6,IF(Plan1Day=L$7,$K20,0),0)+IF($B20=$E$7,IF(Plan2Day=L$7,$K20,0),0)+IF($B20=$E$8,IF(Plan3Day=L$7,$K20,0),0)+IF($B20=$E$9,IF(Plan4Day=L$7,$K20,0),0)</f>
        <v>0</v>
      </c>
      <c r="M20" s="33">
        <f t="shared" si="2"/>
        <v>0</v>
      </c>
      <c r="N20" s="33">
        <f t="shared" si="2"/>
        <v>0</v>
      </c>
      <c r="O20" s="33">
        <f t="shared" si="2"/>
        <v>0</v>
      </c>
      <c r="P20" s="33">
        <f t="shared" si="2"/>
        <v>0</v>
      </c>
      <c r="Q20" s="33">
        <f t="shared" si="2"/>
        <v>0</v>
      </c>
      <c r="R20" s="33">
        <f t="shared" si="2"/>
        <v>0</v>
      </c>
      <c r="S20" s="33">
        <f t="shared" si="2"/>
        <v>0</v>
      </c>
      <c r="T20" s="33">
        <f t="shared" si="2"/>
        <v>0</v>
      </c>
      <c r="U20" s="33">
        <f t="shared" si="2"/>
        <v>0</v>
      </c>
      <c r="V20" s="33">
        <f t="shared" si="2"/>
        <v>0</v>
      </c>
      <c r="W20" s="33">
        <f t="shared" si="2"/>
        <v>0</v>
      </c>
      <c r="X20" s="33">
        <f t="shared" si="2"/>
        <v>0</v>
      </c>
      <c r="Y20" s="33">
        <f t="shared" si="2"/>
        <v>0</v>
      </c>
      <c r="Z20" s="33">
        <f t="shared" si="2"/>
        <v>0</v>
      </c>
      <c r="AA20" s="33">
        <f t="shared" si="2"/>
        <v>0</v>
      </c>
      <c r="AB20" s="33">
        <f t="shared" si="2"/>
        <v>0</v>
      </c>
      <c r="AC20" s="33">
        <f t="shared" si="2"/>
        <v>0</v>
      </c>
      <c r="AD20" s="33">
        <f t="shared" si="2"/>
        <v>0</v>
      </c>
      <c r="AE20" s="33">
        <f t="shared" si="2"/>
        <v>0</v>
      </c>
      <c r="AF20" s="33">
        <f t="shared" si="2"/>
        <v>0</v>
      </c>
    </row>
    <row r="24" spans="1:32" x14ac:dyDescent="0.2">
      <c r="B24" s="80" t="s">
        <v>152</v>
      </c>
    </row>
    <row r="25" spans="1:32" x14ac:dyDescent="0.2">
      <c r="B25" s="16" t="s">
        <v>150</v>
      </c>
    </row>
    <row r="26" spans="1:32" x14ac:dyDescent="0.2">
      <c r="B26" s="37" t="s">
        <v>151</v>
      </c>
    </row>
  </sheetData>
  <phoneticPr fontId="2" type="noConversion"/>
  <dataValidations count="2">
    <dataValidation type="list" allowBlank="1" showInputMessage="1" showErrorMessage="1" sqref="E10:E12 C10:C12 G10:G12 G20 C20 E20">
      <formula1>TeamMemberNames</formula1>
    </dataValidation>
    <dataValidation type="list" allowBlank="1" showInputMessage="1" showErrorMessage="1" sqref="B9:B12 B20">
      <formula1>Plans</formula1>
    </dataValidation>
  </dataValidations>
  <pageMargins left="0.75" right="0.75" top="1" bottom="1" header="0.5" footer="0.5"/>
  <pageSetup orientation="portrait"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workbookViewId="0">
      <selection activeCell="D34" sqref="D34"/>
    </sheetView>
  </sheetViews>
  <sheetFormatPr defaultRowHeight="11.25" x14ac:dyDescent="0.2"/>
  <cols>
    <col min="1" max="1" width="4.140625" style="103" bestFit="1" customWidth="1"/>
    <col min="2" max="2" width="27.85546875" style="103" customWidth="1"/>
    <col min="3" max="3" width="20.7109375" style="103" bestFit="1" customWidth="1"/>
    <col min="4" max="4" width="16" style="103" bestFit="1" customWidth="1"/>
    <col min="5" max="5" width="4.7109375" style="103" bestFit="1" customWidth="1"/>
    <col min="6" max="8" width="9.140625" style="103"/>
    <col min="9" max="9" width="9.85546875" style="103" bestFit="1" customWidth="1"/>
    <col min="10" max="16384" width="9.140625" style="103"/>
  </cols>
  <sheetData>
    <row r="1" spans="2:9" s="181" customFormat="1" ht="27.75" customHeight="1" x14ac:dyDescent="0.2">
      <c r="C1" s="182" t="s">
        <v>208</v>
      </c>
      <c r="I1" s="181" t="s">
        <v>210</v>
      </c>
    </row>
    <row r="2" spans="2:9" s="122" customFormat="1" ht="12.75" x14ac:dyDescent="0.2">
      <c r="B2" s="122" t="s">
        <v>170</v>
      </c>
      <c r="C2" s="122" t="s">
        <v>171</v>
      </c>
    </row>
    <row r="3" spans="2:9" s="122" customFormat="1" ht="12.75" x14ac:dyDescent="0.2"/>
    <row r="4" spans="2:9" s="122" customFormat="1" ht="12.75" x14ac:dyDescent="0.2"/>
    <row r="5" spans="2:9" s="122" customFormat="1" ht="12.75" x14ac:dyDescent="0.2"/>
    <row r="6" spans="2:9" s="122" customFormat="1" ht="12.75" x14ac:dyDescent="0.2">
      <c r="B6" s="173" t="s">
        <v>172</v>
      </c>
      <c r="C6" s="173" t="s">
        <v>173</v>
      </c>
      <c r="D6" s="173" t="s">
        <v>174</v>
      </c>
      <c r="E6" s="173" t="s">
        <v>175</v>
      </c>
      <c r="I6" s="173" t="s">
        <v>176</v>
      </c>
    </row>
    <row r="7" spans="2:9" s="122" customFormat="1" ht="12.75" x14ac:dyDescent="0.2">
      <c r="B7" s="174" t="s">
        <v>177</v>
      </c>
      <c r="C7" s="174" t="s">
        <v>178</v>
      </c>
      <c r="D7" s="174">
        <f t="shared" ref="D7:D17" si="0">6*E7</f>
        <v>114</v>
      </c>
      <c r="E7" s="174">
        <v>19</v>
      </c>
      <c r="I7" s="175">
        <v>39185</v>
      </c>
    </row>
    <row r="8" spans="2:9" s="122" customFormat="1" ht="12.75" x14ac:dyDescent="0.2">
      <c r="B8" s="174" t="s">
        <v>179</v>
      </c>
      <c r="C8" s="174" t="s">
        <v>178</v>
      </c>
      <c r="D8" s="174">
        <f t="shared" si="0"/>
        <v>114</v>
      </c>
      <c r="E8" s="174">
        <v>19</v>
      </c>
      <c r="I8" s="175">
        <v>39188</v>
      </c>
    </row>
    <row r="9" spans="2:9" s="122" customFormat="1" ht="12.75" x14ac:dyDescent="0.2">
      <c r="B9" s="174" t="s">
        <v>180</v>
      </c>
      <c r="C9" s="174" t="s">
        <v>181</v>
      </c>
      <c r="D9" s="174">
        <f t="shared" si="0"/>
        <v>102</v>
      </c>
      <c r="E9" s="174">
        <v>17</v>
      </c>
      <c r="I9" s="175">
        <v>39189</v>
      </c>
    </row>
    <row r="10" spans="2:9" s="122" customFormat="1" ht="12.75" x14ac:dyDescent="0.2">
      <c r="B10" s="174" t="s">
        <v>182</v>
      </c>
      <c r="C10" s="174" t="s">
        <v>181</v>
      </c>
      <c r="D10" s="174">
        <f t="shared" si="0"/>
        <v>108</v>
      </c>
      <c r="E10" s="174">
        <v>18</v>
      </c>
      <c r="I10" s="175">
        <v>39190</v>
      </c>
    </row>
    <row r="11" spans="2:9" s="122" customFormat="1" ht="12.75" x14ac:dyDescent="0.2">
      <c r="B11" s="174" t="s">
        <v>182</v>
      </c>
      <c r="C11" s="174" t="s">
        <v>183</v>
      </c>
      <c r="D11" s="174">
        <f t="shared" si="0"/>
        <v>108</v>
      </c>
      <c r="E11" s="174">
        <v>18</v>
      </c>
      <c r="I11" s="175">
        <v>39191</v>
      </c>
    </row>
    <row r="12" spans="2:9" s="122" customFormat="1" ht="12.75" x14ac:dyDescent="0.2">
      <c r="B12" s="174" t="s">
        <v>184</v>
      </c>
      <c r="C12" s="174" t="s">
        <v>185</v>
      </c>
      <c r="D12" s="174">
        <f t="shared" si="0"/>
        <v>114</v>
      </c>
      <c r="E12" s="174">
        <v>19</v>
      </c>
      <c r="I12" s="175">
        <v>39192</v>
      </c>
    </row>
    <row r="13" spans="2:9" s="122" customFormat="1" ht="12.75" x14ac:dyDescent="0.2">
      <c r="B13" s="174" t="s">
        <v>186</v>
      </c>
      <c r="C13" s="174" t="s">
        <v>178</v>
      </c>
      <c r="D13" s="174">
        <f t="shared" si="0"/>
        <v>114</v>
      </c>
      <c r="E13" s="174">
        <v>19</v>
      </c>
      <c r="I13" s="175">
        <v>39195</v>
      </c>
    </row>
    <row r="14" spans="2:9" s="122" customFormat="1" ht="12.75" x14ac:dyDescent="0.2">
      <c r="B14" s="174" t="s">
        <v>187</v>
      </c>
      <c r="C14" s="174" t="s">
        <v>183</v>
      </c>
      <c r="D14" s="174">
        <f t="shared" si="0"/>
        <v>108</v>
      </c>
      <c r="E14" s="174">
        <v>18</v>
      </c>
      <c r="I14" s="175">
        <v>39196</v>
      </c>
    </row>
    <row r="15" spans="2:9" s="122" customFormat="1" ht="12.75" x14ac:dyDescent="0.2">
      <c r="B15" s="174" t="s">
        <v>188</v>
      </c>
      <c r="C15" s="174" t="s">
        <v>181</v>
      </c>
      <c r="D15" s="174">
        <f t="shared" si="0"/>
        <v>84</v>
      </c>
      <c r="E15" s="174">
        <v>14</v>
      </c>
      <c r="I15" s="175">
        <v>39197</v>
      </c>
    </row>
    <row r="16" spans="2:9" s="122" customFormat="1" ht="12.75" x14ac:dyDescent="0.2">
      <c r="B16" s="174" t="s">
        <v>189</v>
      </c>
      <c r="C16" s="174" t="s">
        <v>178</v>
      </c>
      <c r="D16" s="174">
        <f t="shared" si="0"/>
        <v>84</v>
      </c>
      <c r="E16" s="174">
        <v>14</v>
      </c>
      <c r="I16" s="175">
        <v>39198</v>
      </c>
    </row>
    <row r="17" spans="2:9" s="122" customFormat="1" ht="12.75" x14ac:dyDescent="0.2">
      <c r="B17" s="174" t="s">
        <v>190</v>
      </c>
      <c r="C17" s="174" t="s">
        <v>178</v>
      </c>
      <c r="D17" s="174">
        <f t="shared" si="0"/>
        <v>84</v>
      </c>
      <c r="E17" s="174">
        <v>14</v>
      </c>
      <c r="I17" s="175">
        <v>39199</v>
      </c>
    </row>
    <row r="18" spans="2:9" s="122" customFormat="1" ht="13.5" thickBot="1" x14ac:dyDescent="0.25">
      <c r="B18" s="174" t="s">
        <v>191</v>
      </c>
      <c r="C18" s="176" t="s">
        <v>192</v>
      </c>
      <c r="D18" s="176">
        <v>114</v>
      </c>
      <c r="E18" s="176">
        <v>19</v>
      </c>
      <c r="I18" s="175">
        <v>39202</v>
      </c>
    </row>
    <row r="19" spans="2:9" s="122" customFormat="1" ht="13.5" thickBot="1" x14ac:dyDescent="0.25">
      <c r="B19" s="176"/>
      <c r="C19" s="176" t="s">
        <v>193</v>
      </c>
      <c r="D19" s="176">
        <f>SUM(D8:D18)</f>
        <v>1134</v>
      </c>
      <c r="I19" s="175">
        <v>39203</v>
      </c>
    </row>
    <row r="20" spans="2:9" s="122" customFormat="1" ht="13.5" thickBot="1" x14ac:dyDescent="0.25">
      <c r="B20" s="177"/>
      <c r="C20" s="178"/>
      <c r="D20" s="177"/>
      <c r="E20" s="179"/>
      <c r="I20" s="175">
        <v>39204</v>
      </c>
    </row>
    <row r="21" spans="2:9" s="122" customFormat="1" ht="12.75" x14ac:dyDescent="0.2">
      <c r="B21" s="180" t="s">
        <v>194</v>
      </c>
      <c r="C21" s="180"/>
      <c r="D21" s="180">
        <v>1206</v>
      </c>
      <c r="I21" s="175">
        <v>39205</v>
      </c>
    </row>
    <row r="22" spans="2:9" s="122" customFormat="1" ht="12.75" x14ac:dyDescent="0.2">
      <c r="B22" s="180" t="s">
        <v>195</v>
      </c>
      <c r="C22" s="180"/>
      <c r="D22" s="180">
        <v>1134</v>
      </c>
      <c r="I22" s="175">
        <v>39206</v>
      </c>
    </row>
    <row r="23" spans="2:9" s="122" customFormat="1" ht="12.75" x14ac:dyDescent="0.2">
      <c r="I23" s="175">
        <v>39209</v>
      </c>
    </row>
    <row r="24" spans="2:9" s="122" customFormat="1" ht="12.75" x14ac:dyDescent="0.2">
      <c r="I24" s="175">
        <v>39210</v>
      </c>
    </row>
    <row r="25" spans="2:9" s="122" customFormat="1" ht="12.75" x14ac:dyDescent="0.2">
      <c r="I25" s="175">
        <v>39211</v>
      </c>
    </row>
    <row r="26" spans="2:9" s="122" customFormat="1" ht="12.75" x14ac:dyDescent="0.2">
      <c r="I26" s="175">
        <v>39212</v>
      </c>
    </row>
    <row r="27" spans="2:9" s="122" customFormat="1" ht="12.75" x14ac:dyDescent="0.2">
      <c r="I27" s="175">
        <v>39213</v>
      </c>
    </row>
    <row r="28" spans="2:9" s="122" customFormat="1" ht="12.75" x14ac:dyDescent="0.2">
      <c r="I28" s="175">
        <v>39216</v>
      </c>
    </row>
    <row r="29" spans="2:9" s="122" customFormat="1" ht="12.75" x14ac:dyDescent="0.2"/>
    <row r="30" spans="2:9" s="122" customFormat="1" ht="12.75" x14ac:dyDescent="0.2"/>
    <row r="31" spans="2:9" s="122" customFormat="1" ht="12.75" x14ac:dyDescent="0.2"/>
  </sheetData>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E12"/>
  <sheetViews>
    <sheetView workbookViewId="0">
      <selection activeCell="C22" sqref="C22"/>
    </sheetView>
  </sheetViews>
  <sheetFormatPr defaultRowHeight="12.75" x14ac:dyDescent="0.2"/>
  <cols>
    <col min="1" max="2" width="9.140625" style="19"/>
    <col min="3" max="3" width="64.85546875" style="19" customWidth="1"/>
    <col min="4" max="4" width="17.42578125" style="19" customWidth="1"/>
    <col min="5" max="5" width="9.28515625" style="19" bestFit="1" customWidth="1"/>
    <col min="6" max="16384" width="9.140625" style="19"/>
  </cols>
  <sheetData>
    <row r="4" spans="2:5" x14ac:dyDescent="0.2">
      <c r="B4" s="20" t="s">
        <v>93</v>
      </c>
    </row>
    <row r="5" spans="2:5" x14ac:dyDescent="0.2">
      <c r="B5" s="30">
        <v>1.3</v>
      </c>
      <c r="C5" s="47" t="s">
        <v>139</v>
      </c>
      <c r="D5" s="47" t="s">
        <v>96</v>
      </c>
      <c r="E5" s="49">
        <v>39254</v>
      </c>
    </row>
    <row r="6" spans="2:5" s="46" customFormat="1" ht="25.5" x14ac:dyDescent="0.2">
      <c r="B6" s="30">
        <v>1.2</v>
      </c>
      <c r="C6" s="47" t="s">
        <v>131</v>
      </c>
      <c r="D6" s="47" t="s">
        <v>96</v>
      </c>
      <c r="E6" s="49">
        <v>39254</v>
      </c>
    </row>
    <row r="7" spans="2:5" s="46" customFormat="1" ht="38.25" x14ac:dyDescent="0.2">
      <c r="B7" s="30">
        <v>1.1000000000000001</v>
      </c>
      <c r="C7" s="47" t="s">
        <v>130</v>
      </c>
      <c r="D7" s="47" t="s">
        <v>96</v>
      </c>
      <c r="E7" s="49">
        <v>39244</v>
      </c>
    </row>
    <row r="8" spans="2:5" s="46" customFormat="1" x14ac:dyDescent="0.2">
      <c r="B8" s="48">
        <v>1</v>
      </c>
      <c r="C8" s="47" t="s">
        <v>129</v>
      </c>
      <c r="D8" s="47" t="s">
        <v>96</v>
      </c>
      <c r="E8" s="49">
        <v>39192</v>
      </c>
    </row>
    <row r="9" spans="2:5" ht="25.5" x14ac:dyDescent="0.2">
      <c r="B9" s="30">
        <v>0.4</v>
      </c>
      <c r="C9" s="21" t="s">
        <v>115</v>
      </c>
      <c r="D9" s="21" t="s">
        <v>96</v>
      </c>
      <c r="E9" s="22">
        <v>39190</v>
      </c>
    </row>
    <row r="10" spans="2:5" ht="38.25" x14ac:dyDescent="0.2">
      <c r="B10" s="30">
        <v>0.3</v>
      </c>
      <c r="C10" s="21" t="s">
        <v>110</v>
      </c>
      <c r="D10" s="21" t="s">
        <v>96</v>
      </c>
      <c r="E10" s="22">
        <v>39171</v>
      </c>
    </row>
    <row r="11" spans="2:5" ht="25.5" x14ac:dyDescent="0.2">
      <c r="B11" s="21">
        <v>0.2</v>
      </c>
      <c r="C11" s="21" t="s">
        <v>95</v>
      </c>
      <c r="D11" s="21" t="s">
        <v>96</v>
      </c>
      <c r="E11" s="22">
        <v>39162</v>
      </c>
    </row>
    <row r="12" spans="2:5" x14ac:dyDescent="0.2">
      <c r="B12" s="21">
        <v>0.1</v>
      </c>
      <c r="C12" s="21" t="s">
        <v>94</v>
      </c>
      <c r="D12" s="21" t="s">
        <v>96</v>
      </c>
      <c r="E12" s="22">
        <v>39149</v>
      </c>
    </row>
  </sheetData>
  <phoneticPr fontId="2"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37"/>
  <sheetViews>
    <sheetView showGridLines="0" tabSelected="1" zoomScaleNormal="100" workbookViewId="0">
      <selection activeCell="F38" sqref="F38"/>
    </sheetView>
  </sheetViews>
  <sheetFormatPr defaultRowHeight="12.75" x14ac:dyDescent="0.2"/>
  <cols>
    <col min="1" max="1" width="1.7109375" style="31" customWidth="1"/>
    <col min="2" max="2" width="10.85546875" style="39" customWidth="1"/>
    <col min="3" max="3" width="12" style="31" customWidth="1"/>
    <col min="4" max="4" width="19.140625" style="31" customWidth="1"/>
    <col min="5" max="6" width="19.85546875" style="31" customWidth="1"/>
    <col min="7" max="7" width="38.140625" style="31" customWidth="1"/>
    <col min="8" max="8" width="1.5703125" style="31" customWidth="1"/>
    <col min="9" max="9" width="9.85546875" style="31" customWidth="1"/>
    <col min="10" max="10" width="9.5703125" style="31" customWidth="1"/>
    <col min="11" max="11" width="9.85546875" style="31" customWidth="1"/>
    <col min="12" max="12" width="6.140625" style="31" customWidth="1"/>
    <col min="13" max="16384" width="9.140625" style="31"/>
  </cols>
  <sheetData>
    <row r="1" spans="1:8" s="108" customFormat="1" ht="30.75" customHeight="1" thickBot="1" x14ac:dyDescent="0.25">
      <c r="A1" s="106"/>
      <c r="B1" s="96"/>
      <c r="C1" s="96"/>
      <c r="D1" s="204" t="s">
        <v>208</v>
      </c>
      <c r="E1" s="204"/>
      <c r="F1" s="105" t="s">
        <v>202</v>
      </c>
      <c r="G1" s="107"/>
      <c r="H1" s="106"/>
    </row>
    <row r="2" spans="1:8" s="108" customFormat="1" ht="17.25" customHeight="1" thickBot="1" x14ac:dyDescent="0.25">
      <c r="A2" s="106"/>
      <c r="B2" s="97" t="s">
        <v>169</v>
      </c>
      <c r="C2" s="98"/>
      <c r="D2" s="99"/>
      <c r="E2" s="99"/>
      <c r="F2" s="99"/>
      <c r="G2" s="109"/>
      <c r="H2" s="106"/>
    </row>
    <row r="3" spans="1:8" s="108" customFormat="1" ht="13.5" thickBot="1" x14ac:dyDescent="0.25">
      <c r="A3" s="106"/>
      <c r="B3" s="100" t="s">
        <v>118</v>
      </c>
      <c r="C3" s="101"/>
      <c r="D3" s="101"/>
      <c r="E3" s="101"/>
      <c r="F3" s="101"/>
      <c r="G3" s="102"/>
      <c r="H3" s="106"/>
    </row>
    <row r="4" spans="1:8" s="108" customFormat="1" ht="25.5" customHeight="1" x14ac:dyDescent="0.2">
      <c r="A4" s="106"/>
      <c r="B4" s="183" t="s">
        <v>119</v>
      </c>
      <c r="C4" s="192" t="s">
        <v>120</v>
      </c>
      <c r="D4" s="192" t="s">
        <v>121</v>
      </c>
      <c r="E4" s="192" t="s">
        <v>122</v>
      </c>
      <c r="F4" s="192" t="s">
        <v>123</v>
      </c>
      <c r="G4" s="193" t="s">
        <v>124</v>
      </c>
      <c r="H4" s="106"/>
    </row>
    <row r="5" spans="1:8" s="108" customFormat="1" ht="25.5" x14ac:dyDescent="0.2">
      <c r="A5" s="106"/>
      <c r="B5" s="194" t="s">
        <v>200</v>
      </c>
      <c r="C5" s="110">
        <v>41383</v>
      </c>
      <c r="D5" s="47" t="s">
        <v>197</v>
      </c>
      <c r="E5" s="47" t="s">
        <v>198</v>
      </c>
      <c r="F5" s="110" t="s">
        <v>198</v>
      </c>
      <c r="G5" s="195" t="s">
        <v>201</v>
      </c>
      <c r="H5" s="106"/>
    </row>
    <row r="6" spans="1:8" s="108" customFormat="1" ht="25.5" x14ac:dyDescent="0.2">
      <c r="A6" s="106"/>
      <c r="B6" s="196" t="s">
        <v>203</v>
      </c>
      <c r="C6" s="49">
        <v>41487</v>
      </c>
      <c r="D6" s="47" t="s">
        <v>204</v>
      </c>
      <c r="E6" s="110" t="s">
        <v>205</v>
      </c>
      <c r="F6" s="110" t="s">
        <v>206</v>
      </c>
      <c r="G6" s="197" t="s">
        <v>207</v>
      </c>
      <c r="H6" s="106"/>
    </row>
    <row r="7" spans="1:8" s="108" customFormat="1" x14ac:dyDescent="0.2">
      <c r="A7" s="106"/>
      <c r="B7" s="198"/>
      <c r="C7" s="110"/>
      <c r="D7" s="47"/>
      <c r="E7" s="110"/>
      <c r="F7" s="110"/>
      <c r="G7" s="195"/>
      <c r="H7" s="106"/>
    </row>
    <row r="8" spans="1:8" s="108" customFormat="1" x14ac:dyDescent="0.2">
      <c r="A8" s="106"/>
      <c r="B8" s="194"/>
      <c r="C8" s="110"/>
      <c r="D8" s="47"/>
      <c r="E8" s="47"/>
      <c r="F8" s="110"/>
      <c r="G8" s="195"/>
      <c r="H8" s="106"/>
    </row>
    <row r="9" spans="1:8" s="108" customFormat="1" x14ac:dyDescent="0.2">
      <c r="A9" s="106"/>
      <c r="B9" s="199"/>
      <c r="C9" s="47"/>
      <c r="D9" s="47"/>
      <c r="E9" s="47"/>
      <c r="F9" s="47"/>
      <c r="G9" s="195"/>
      <c r="H9" s="106"/>
    </row>
    <row r="10" spans="1:8" s="108" customFormat="1" x14ac:dyDescent="0.2">
      <c r="A10" s="106"/>
      <c r="B10" s="199"/>
      <c r="C10" s="47"/>
      <c r="D10" s="47"/>
      <c r="E10" s="47"/>
      <c r="F10" s="47"/>
      <c r="G10" s="195"/>
      <c r="H10" s="106"/>
    </row>
    <row r="11" spans="1:8" s="108" customFormat="1" ht="13.5" thickBot="1" x14ac:dyDescent="0.25">
      <c r="A11" s="106"/>
      <c r="B11" s="200"/>
      <c r="C11" s="201"/>
      <c r="D11" s="201"/>
      <c r="E11" s="201"/>
      <c r="F11" s="201"/>
      <c r="G11" s="202"/>
      <c r="H11" s="106"/>
    </row>
    <row r="12" spans="1:8" s="108" customFormat="1" x14ac:dyDescent="0.2">
      <c r="A12" s="106"/>
      <c r="B12" s="111"/>
      <c r="C12" s="106"/>
      <c r="D12" s="106"/>
      <c r="E12" s="106"/>
      <c r="F12" s="106"/>
      <c r="G12" s="106"/>
      <c r="H12" s="106"/>
    </row>
    <row r="37" spans="4:4" x14ac:dyDescent="0.2">
      <c r="D37" s="191"/>
    </row>
  </sheetData>
  <mergeCells count="1">
    <mergeCell ref="D1:E1"/>
  </mergeCells>
  <phoneticPr fontId="2" type="noConversion"/>
  <pageMargins left="0.75" right="0.75" top="0.75" bottom="0.75" header="0.5" footer="0.5"/>
  <pageSetup scale="9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67"/>
  <sheetViews>
    <sheetView showGridLines="0" workbookViewId="0">
      <selection activeCell="F32" sqref="F32"/>
    </sheetView>
  </sheetViews>
  <sheetFormatPr defaultRowHeight="12.75" x14ac:dyDescent="0.2"/>
  <cols>
    <col min="1" max="1" width="7.7109375" style="19" customWidth="1"/>
    <col min="2" max="2" width="115.140625" style="19" customWidth="1"/>
    <col min="3" max="16384" width="9.140625" style="19"/>
  </cols>
  <sheetData>
    <row r="1" spans="2:5" s="46" customFormat="1" ht="28.5" customHeight="1" x14ac:dyDescent="0.2">
      <c r="B1" s="113" t="s">
        <v>209</v>
      </c>
      <c r="C1" s="205" t="s">
        <v>210</v>
      </c>
      <c r="D1" s="205"/>
      <c r="E1" s="205"/>
    </row>
    <row r="2" spans="2:5" s="46" customFormat="1" ht="13.5" thickBot="1" x14ac:dyDescent="0.25"/>
    <row r="3" spans="2:5" s="46" customFormat="1" ht="26.25" customHeight="1" x14ac:dyDescent="0.2">
      <c r="B3" s="93" t="s">
        <v>117</v>
      </c>
    </row>
    <row r="4" spans="2:5" s="46" customFormat="1" ht="25.5" x14ac:dyDescent="0.2">
      <c r="B4" s="116" t="s">
        <v>116</v>
      </c>
    </row>
    <row r="5" spans="2:5" s="46" customFormat="1" x14ac:dyDescent="0.2">
      <c r="B5" s="117" t="s">
        <v>86</v>
      </c>
    </row>
    <row r="6" spans="2:5" s="46" customFormat="1" x14ac:dyDescent="0.2">
      <c r="B6" s="117" t="s">
        <v>113</v>
      </c>
    </row>
    <row r="7" spans="2:5" s="46" customFormat="1" x14ac:dyDescent="0.2">
      <c r="B7" s="117" t="s">
        <v>167</v>
      </c>
    </row>
    <row r="8" spans="2:5" s="46" customFormat="1" ht="13.5" thickBot="1" x14ac:dyDescent="0.25">
      <c r="B8" s="118" t="s">
        <v>168</v>
      </c>
    </row>
    <row r="9" spans="2:5" s="46" customFormat="1" ht="18" customHeight="1" thickBot="1" x14ac:dyDescent="0.25"/>
    <row r="10" spans="2:5" s="46" customFormat="1" ht="13.5" thickBot="1" x14ac:dyDescent="0.25">
      <c r="B10" s="190" t="s">
        <v>73</v>
      </c>
    </row>
    <row r="11" spans="2:5" s="46" customFormat="1" x14ac:dyDescent="0.2">
      <c r="B11" s="116" t="s">
        <v>75</v>
      </c>
    </row>
    <row r="12" spans="2:5" s="46" customFormat="1" x14ac:dyDescent="0.2">
      <c r="B12" s="117" t="s">
        <v>88</v>
      </c>
    </row>
    <row r="13" spans="2:5" s="46" customFormat="1" x14ac:dyDescent="0.2">
      <c r="B13" s="117" t="s">
        <v>89</v>
      </c>
    </row>
    <row r="14" spans="2:5" s="46" customFormat="1" x14ac:dyDescent="0.2">
      <c r="B14" s="92" t="s">
        <v>160</v>
      </c>
    </row>
    <row r="15" spans="2:5" s="46" customFormat="1" x14ac:dyDescent="0.2">
      <c r="B15" s="117" t="s">
        <v>74</v>
      </c>
    </row>
    <row r="16" spans="2:5" s="46" customFormat="1" x14ac:dyDescent="0.2">
      <c r="B16" s="117" t="s">
        <v>111</v>
      </c>
    </row>
    <row r="17" spans="2:2" s="46" customFormat="1" ht="25.5" x14ac:dyDescent="0.2">
      <c r="B17" s="117" t="s">
        <v>146</v>
      </c>
    </row>
    <row r="18" spans="2:2" s="46" customFormat="1" x14ac:dyDescent="0.2">
      <c r="B18" s="117"/>
    </row>
    <row r="19" spans="2:2" s="46" customFormat="1" x14ac:dyDescent="0.2">
      <c r="B19" s="117" t="s">
        <v>112</v>
      </c>
    </row>
    <row r="20" spans="2:2" s="46" customFormat="1" x14ac:dyDescent="0.2">
      <c r="B20" s="117"/>
    </row>
    <row r="21" spans="2:2" s="46" customFormat="1" x14ac:dyDescent="0.2">
      <c r="B21" s="117" t="s">
        <v>158</v>
      </c>
    </row>
    <row r="22" spans="2:2" s="46" customFormat="1" x14ac:dyDescent="0.2">
      <c r="B22" s="117" t="s">
        <v>159</v>
      </c>
    </row>
    <row r="23" spans="2:2" s="46" customFormat="1" x14ac:dyDescent="0.2">
      <c r="B23" s="117"/>
    </row>
    <row r="24" spans="2:2" s="46" customFormat="1" x14ac:dyDescent="0.2">
      <c r="B24" s="117" t="s">
        <v>164</v>
      </c>
    </row>
    <row r="25" spans="2:2" s="46" customFormat="1" x14ac:dyDescent="0.2">
      <c r="B25" s="117" t="s">
        <v>157</v>
      </c>
    </row>
    <row r="26" spans="2:2" s="46" customFormat="1" x14ac:dyDescent="0.2">
      <c r="B26" s="117" t="s">
        <v>90</v>
      </c>
    </row>
    <row r="27" spans="2:2" s="46" customFormat="1" x14ac:dyDescent="0.2">
      <c r="B27" s="117" t="s">
        <v>162</v>
      </c>
    </row>
    <row r="28" spans="2:2" s="46" customFormat="1" x14ac:dyDescent="0.2">
      <c r="B28" s="117" t="s">
        <v>163</v>
      </c>
    </row>
    <row r="29" spans="2:2" s="46" customFormat="1" ht="13.5" thickBot="1" x14ac:dyDescent="0.25">
      <c r="B29" s="118"/>
    </row>
    <row r="30" spans="2:2" s="46" customFormat="1" x14ac:dyDescent="0.2">
      <c r="B30" s="119" t="s">
        <v>91</v>
      </c>
    </row>
    <row r="31" spans="2:2" s="46" customFormat="1" x14ac:dyDescent="0.2">
      <c r="B31" s="117" t="s">
        <v>87</v>
      </c>
    </row>
    <row r="32" spans="2:2" s="46" customFormat="1" x14ac:dyDescent="0.2">
      <c r="B32" s="117"/>
    </row>
    <row r="33" spans="2:2" s="46" customFormat="1" x14ac:dyDescent="0.2">
      <c r="B33" s="117" t="s">
        <v>165</v>
      </c>
    </row>
    <row r="34" spans="2:2" s="46" customFormat="1" x14ac:dyDescent="0.2">
      <c r="B34" s="117" t="s">
        <v>166</v>
      </c>
    </row>
    <row r="35" spans="2:2" s="46" customFormat="1" ht="6" customHeight="1" thickBot="1" x14ac:dyDescent="0.25">
      <c r="B35" s="118"/>
    </row>
    <row r="36" spans="2:2" s="46" customFormat="1" ht="13.5" thickBot="1" x14ac:dyDescent="0.25">
      <c r="B36" s="190" t="s">
        <v>85</v>
      </c>
    </row>
    <row r="37" spans="2:2" s="46" customFormat="1" x14ac:dyDescent="0.2">
      <c r="B37" s="94"/>
    </row>
    <row r="38" spans="2:2" s="46" customFormat="1" x14ac:dyDescent="0.2">
      <c r="B38" s="95" t="s">
        <v>143</v>
      </c>
    </row>
    <row r="39" spans="2:2" s="46" customFormat="1" x14ac:dyDescent="0.2">
      <c r="B39" s="116" t="s">
        <v>144</v>
      </c>
    </row>
    <row r="40" spans="2:2" s="46" customFormat="1" x14ac:dyDescent="0.2">
      <c r="B40" s="117" t="s">
        <v>145</v>
      </c>
    </row>
    <row r="41" spans="2:2" s="46" customFormat="1" ht="25.5" x14ac:dyDescent="0.2">
      <c r="B41" s="120" t="s">
        <v>161</v>
      </c>
    </row>
    <row r="42" spans="2:2" s="46" customFormat="1" x14ac:dyDescent="0.2">
      <c r="B42" s="117"/>
    </row>
    <row r="43" spans="2:2" s="46" customFormat="1" x14ac:dyDescent="0.2">
      <c r="B43" s="95" t="s">
        <v>76</v>
      </c>
    </row>
    <row r="44" spans="2:2" s="46" customFormat="1" x14ac:dyDescent="0.2">
      <c r="B44" s="116" t="s">
        <v>77</v>
      </c>
    </row>
    <row r="45" spans="2:2" s="46" customFormat="1" x14ac:dyDescent="0.2">
      <c r="B45" s="117" t="s">
        <v>78</v>
      </c>
    </row>
    <row r="46" spans="2:2" s="46" customFormat="1" x14ac:dyDescent="0.2">
      <c r="B46" s="120" t="s">
        <v>80</v>
      </c>
    </row>
    <row r="47" spans="2:2" s="46" customFormat="1" x14ac:dyDescent="0.2">
      <c r="B47" s="117"/>
    </row>
    <row r="48" spans="2:2" s="46" customFormat="1" x14ac:dyDescent="0.2">
      <c r="B48" s="95" t="s">
        <v>79</v>
      </c>
    </row>
    <row r="49" spans="2:2" s="46" customFormat="1" x14ac:dyDescent="0.2">
      <c r="B49" s="116" t="s">
        <v>81</v>
      </c>
    </row>
    <row r="50" spans="2:2" s="46" customFormat="1" x14ac:dyDescent="0.2">
      <c r="B50" s="117" t="s">
        <v>92</v>
      </c>
    </row>
    <row r="51" spans="2:2" s="46" customFormat="1" x14ac:dyDescent="0.2">
      <c r="B51" s="117" t="s">
        <v>82</v>
      </c>
    </row>
    <row r="52" spans="2:2" s="46" customFormat="1" x14ac:dyDescent="0.2">
      <c r="B52" s="117" t="s">
        <v>83</v>
      </c>
    </row>
    <row r="53" spans="2:2" s="46" customFormat="1" x14ac:dyDescent="0.2">
      <c r="B53" s="120" t="s">
        <v>84</v>
      </c>
    </row>
    <row r="54" spans="2:2" s="46" customFormat="1" x14ac:dyDescent="0.2">
      <c r="B54" s="117"/>
    </row>
    <row r="55" spans="2:2" s="46" customFormat="1" x14ac:dyDescent="0.2">
      <c r="B55" s="95" t="s">
        <v>69</v>
      </c>
    </row>
    <row r="56" spans="2:2" s="46" customFormat="1" x14ac:dyDescent="0.2">
      <c r="B56" s="116" t="s">
        <v>68</v>
      </c>
    </row>
    <row r="57" spans="2:2" s="46" customFormat="1" x14ac:dyDescent="0.2">
      <c r="B57" s="117" t="s">
        <v>70</v>
      </c>
    </row>
    <row r="58" spans="2:2" s="46" customFormat="1" x14ac:dyDescent="0.2">
      <c r="B58" s="117" t="s">
        <v>71</v>
      </c>
    </row>
    <row r="59" spans="2:2" s="46" customFormat="1" x14ac:dyDescent="0.2">
      <c r="B59" s="120" t="s">
        <v>72</v>
      </c>
    </row>
    <row r="60" spans="2:2" s="46" customFormat="1" x14ac:dyDescent="0.2">
      <c r="B60" s="117"/>
    </row>
    <row r="61" spans="2:2" s="46" customFormat="1" x14ac:dyDescent="0.2">
      <c r="B61" s="95" t="s">
        <v>140</v>
      </c>
    </row>
    <row r="62" spans="2:2" s="46" customFormat="1" ht="13.5" thickBot="1" x14ac:dyDescent="0.25">
      <c r="B62" s="121" t="s">
        <v>141</v>
      </c>
    </row>
    <row r="63" spans="2:2" s="46" customFormat="1" x14ac:dyDescent="0.2">
      <c r="B63" s="117"/>
    </row>
    <row r="64" spans="2:2" s="46" customFormat="1" x14ac:dyDescent="0.2">
      <c r="B64" s="95" t="s">
        <v>196</v>
      </c>
    </row>
    <row r="65" spans="2:2" s="46" customFormat="1" ht="39" thickBot="1" x14ac:dyDescent="0.25">
      <c r="B65" s="121" t="s">
        <v>199</v>
      </c>
    </row>
    <row r="66" spans="2:2" s="46" customFormat="1" x14ac:dyDescent="0.2">
      <c r="B66" s="104"/>
    </row>
    <row r="67" spans="2:2" s="46" customFormat="1" x14ac:dyDescent="0.2"/>
  </sheetData>
  <mergeCells count="1">
    <mergeCell ref="C1:E1"/>
  </mergeCells>
  <phoneticPr fontId="2" type="noConversion"/>
  <pageMargins left="0.25" right="0.25" top="1" bottom="1" header="0.5" footer="0.5"/>
  <pageSetup orientation="landscape" verticalDpi="300" r:id="rId1"/>
  <headerFooter alignWithMargins="0">
    <oddHeader>&amp;C&amp;A</oddHeader>
    <oddFooter>&amp;LTechM&amp;RPage &amp;P of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L38"/>
  <sheetViews>
    <sheetView showGridLines="0" workbookViewId="0">
      <pane xSplit="1" ySplit="6" topLeftCell="B7" activePane="bottomRight" state="frozen"/>
      <selection activeCell="A2" sqref="A2"/>
      <selection pane="topRight" activeCell="B2" sqref="B2"/>
      <selection pane="bottomLeft" activeCell="A6" sqref="A6"/>
      <selection pane="bottomRight" activeCell="H37" sqref="H37"/>
    </sheetView>
  </sheetViews>
  <sheetFormatPr defaultRowHeight="12.75" x14ac:dyDescent="0.2"/>
  <cols>
    <col min="1" max="1" width="4" customWidth="1"/>
    <col min="2" max="2" width="18.85546875" customWidth="1"/>
    <col min="3" max="3" width="9.85546875" customWidth="1"/>
    <col min="6" max="6" width="9.85546875" customWidth="1"/>
    <col min="7" max="7" width="18.140625" hidden="1" customWidth="1"/>
    <col min="8" max="11" width="6" bestFit="1" customWidth="1"/>
    <col min="12" max="33" width="7" bestFit="1" customWidth="1"/>
    <col min="34" max="38" width="5.7109375" bestFit="1" customWidth="1"/>
  </cols>
  <sheetData>
    <row r="1" spans="1:38" hidden="1" x14ac:dyDescent="0.2">
      <c r="H1">
        <f>'Sprint Backlog'!L1</f>
        <v>30</v>
      </c>
      <c r="I1">
        <f>H1-1</f>
        <v>29</v>
      </c>
      <c r="J1">
        <f t="shared" ref="J1:AL1" si="0">I1-1</f>
        <v>28</v>
      </c>
      <c r="K1">
        <f t="shared" si="0"/>
        <v>27</v>
      </c>
      <c r="L1">
        <f t="shared" si="0"/>
        <v>26</v>
      </c>
      <c r="M1">
        <f t="shared" si="0"/>
        <v>25</v>
      </c>
      <c r="N1">
        <f t="shared" si="0"/>
        <v>24</v>
      </c>
      <c r="O1">
        <f t="shared" si="0"/>
        <v>23</v>
      </c>
      <c r="P1">
        <f t="shared" si="0"/>
        <v>22</v>
      </c>
      <c r="Q1">
        <f t="shared" si="0"/>
        <v>21</v>
      </c>
      <c r="R1">
        <f t="shared" si="0"/>
        <v>20</v>
      </c>
      <c r="S1">
        <f t="shared" si="0"/>
        <v>19</v>
      </c>
      <c r="T1">
        <f t="shared" si="0"/>
        <v>18</v>
      </c>
      <c r="U1">
        <f t="shared" si="0"/>
        <v>17</v>
      </c>
      <c r="V1">
        <f t="shared" si="0"/>
        <v>16</v>
      </c>
      <c r="W1">
        <f t="shared" si="0"/>
        <v>15</v>
      </c>
      <c r="X1">
        <f t="shared" si="0"/>
        <v>14</v>
      </c>
      <c r="Y1">
        <f t="shared" si="0"/>
        <v>13</v>
      </c>
      <c r="Z1">
        <f t="shared" si="0"/>
        <v>12</v>
      </c>
      <c r="AA1">
        <f t="shared" si="0"/>
        <v>11</v>
      </c>
      <c r="AB1">
        <f t="shared" si="0"/>
        <v>10</v>
      </c>
      <c r="AC1">
        <f t="shared" si="0"/>
        <v>9</v>
      </c>
      <c r="AD1">
        <f t="shared" si="0"/>
        <v>8</v>
      </c>
      <c r="AE1">
        <f t="shared" si="0"/>
        <v>7</v>
      </c>
      <c r="AF1">
        <f t="shared" si="0"/>
        <v>6</v>
      </c>
      <c r="AG1">
        <f t="shared" si="0"/>
        <v>5</v>
      </c>
      <c r="AH1">
        <f t="shared" si="0"/>
        <v>4</v>
      </c>
      <c r="AI1">
        <f t="shared" si="0"/>
        <v>3</v>
      </c>
      <c r="AJ1">
        <f t="shared" si="0"/>
        <v>2</v>
      </c>
      <c r="AK1">
        <f t="shared" si="0"/>
        <v>1</v>
      </c>
      <c r="AL1">
        <f t="shared" si="0"/>
        <v>0</v>
      </c>
    </row>
    <row r="2" spans="1:38" s="122" customFormat="1" ht="31.5" customHeight="1" x14ac:dyDescent="0.2">
      <c r="H2" s="114" t="s">
        <v>208</v>
      </c>
      <c r="W2" s="122" t="s">
        <v>210</v>
      </c>
    </row>
    <row r="3" spans="1:38" s="123" customFormat="1" x14ac:dyDescent="0.2">
      <c r="A3" s="122"/>
    </row>
    <row r="4" spans="1:38" s="11" customFormat="1" x14ac:dyDescent="0.2">
      <c r="A4" s="91"/>
      <c r="B4" s="68"/>
      <c r="C4" s="69"/>
      <c r="D4" s="69"/>
      <c r="E4" s="69"/>
      <c r="F4" s="70" t="str">
        <f>'Sprint Backlog'!J6</f>
        <v>Working day dates</v>
      </c>
      <c r="G4" s="27">
        <f>'Sprint Backlog'!K6</f>
        <v>0</v>
      </c>
      <c r="H4" s="53">
        <f>'Sprint Backlog'!L6</f>
        <v>39146</v>
      </c>
      <c r="I4" s="53">
        <f>'Sprint Backlog'!M6</f>
        <v>39147</v>
      </c>
      <c r="J4" s="53">
        <f>'Sprint Backlog'!N6</f>
        <v>39148</v>
      </c>
      <c r="K4" s="53">
        <f>'Sprint Backlog'!O6</f>
        <v>39149</v>
      </c>
      <c r="L4" s="53">
        <f>'Sprint Backlog'!P6</f>
        <v>39151</v>
      </c>
      <c r="M4" s="53">
        <f>'Sprint Backlog'!Q6</f>
        <v>39152</v>
      </c>
      <c r="N4" s="53">
        <f>'Sprint Backlog'!R6</f>
        <v>39153</v>
      </c>
      <c r="O4" s="53">
        <f>'Sprint Backlog'!S6</f>
        <v>39154</v>
      </c>
      <c r="P4" s="53">
        <f>'Sprint Backlog'!T6</f>
        <v>39155</v>
      </c>
      <c r="Q4" s="53">
        <f>'Sprint Backlog'!U6</f>
        <v>39156</v>
      </c>
      <c r="R4" s="53">
        <f>'Sprint Backlog'!V6</f>
        <v>39157</v>
      </c>
      <c r="S4" s="53">
        <f>'Sprint Backlog'!W6</f>
        <v>39158</v>
      </c>
      <c r="T4" s="53">
        <f>'Sprint Backlog'!X6</f>
        <v>39159</v>
      </c>
      <c r="U4" s="53">
        <f>'Sprint Backlog'!Y6</f>
        <v>39160</v>
      </c>
      <c r="V4" s="53">
        <f>'Sprint Backlog'!Z6</f>
        <v>39161</v>
      </c>
      <c r="W4" s="53">
        <f>'Sprint Backlog'!AA6</f>
        <v>39162</v>
      </c>
      <c r="X4" s="53">
        <f>'Sprint Backlog'!AB6</f>
        <v>39163</v>
      </c>
      <c r="Y4" s="53">
        <f>'Sprint Backlog'!AC6</f>
        <v>39164</v>
      </c>
      <c r="Z4" s="53">
        <f>'Sprint Backlog'!AD6</f>
        <v>39165</v>
      </c>
      <c r="AA4" s="53">
        <f>'Sprint Backlog'!AE6</f>
        <v>39166</v>
      </c>
      <c r="AB4" s="53">
        <f>'Sprint Backlog'!AF6</f>
        <v>39167</v>
      </c>
      <c r="AC4" s="53">
        <f>'Sprint Backlog'!AG6</f>
        <v>39168</v>
      </c>
      <c r="AD4" s="53">
        <f>'Sprint Backlog'!AH6</f>
        <v>39169</v>
      </c>
      <c r="AE4" s="53">
        <f>'Sprint Backlog'!AI6</f>
        <v>39170</v>
      </c>
      <c r="AF4" s="53">
        <f>'Sprint Backlog'!AJ6</f>
        <v>39171</v>
      </c>
      <c r="AG4" s="53">
        <f>'Sprint Backlog'!AK6</f>
        <v>39172</v>
      </c>
      <c r="AH4" s="53">
        <f>'Sprint Backlog'!AL6</f>
        <v>39173</v>
      </c>
      <c r="AI4" s="53">
        <f>'Sprint Backlog'!AM6</f>
        <v>39174</v>
      </c>
      <c r="AJ4" s="53">
        <f>'Sprint Backlog'!AN6</f>
        <v>39175</v>
      </c>
      <c r="AK4" s="53">
        <f>'Sprint Backlog'!AO6</f>
        <v>39176</v>
      </c>
      <c r="AL4" s="53">
        <f>'Sprint Backlog'!AP6</f>
        <v>39177</v>
      </c>
    </row>
    <row r="5" spans="1:38" s="11" customFormat="1" ht="25.5" customHeight="1" x14ac:dyDescent="0.2">
      <c r="A5" s="88" t="s">
        <v>156</v>
      </c>
      <c r="B5" s="67" t="s">
        <v>15</v>
      </c>
      <c r="C5" s="63" t="s">
        <v>16</v>
      </c>
      <c r="D5" s="63" t="s">
        <v>17</v>
      </c>
      <c r="E5" s="63" t="s">
        <v>63</v>
      </c>
      <c r="F5" s="72" t="str">
        <f>'Sprint Backlog'!J7</f>
        <v xml:space="preserve">Days left </v>
      </c>
      <c r="G5" s="27">
        <f>'Sprint Backlog'!K7</f>
        <v>0</v>
      </c>
      <c r="H5" s="57" t="str">
        <f>'Sprint Backlog'!L7</f>
        <v>30d</v>
      </c>
      <c r="I5" s="57" t="str">
        <f>'Sprint Backlog'!M7</f>
        <v>29d</v>
      </c>
      <c r="J5" s="57" t="str">
        <f>'Sprint Backlog'!N7</f>
        <v>28d</v>
      </c>
      <c r="K5" s="57" t="str">
        <f>'Sprint Backlog'!O7</f>
        <v>27d</v>
      </c>
      <c r="L5" s="57" t="str">
        <f>'Sprint Backlog'!P7</f>
        <v>26d</v>
      </c>
      <c r="M5" s="57" t="str">
        <f>'Sprint Backlog'!Q7</f>
        <v>25d</v>
      </c>
      <c r="N5" s="57" t="str">
        <f>'Sprint Backlog'!R7</f>
        <v>24d</v>
      </c>
      <c r="O5" s="57" t="str">
        <f>'Sprint Backlog'!S7</f>
        <v>23d</v>
      </c>
      <c r="P5" s="57" t="str">
        <f>'Sprint Backlog'!T7</f>
        <v>22d</v>
      </c>
      <c r="Q5" s="57" t="str">
        <f>'Sprint Backlog'!U7</f>
        <v>21d</v>
      </c>
      <c r="R5" s="57" t="str">
        <f>'Sprint Backlog'!V7</f>
        <v>20d</v>
      </c>
      <c r="S5" s="57" t="str">
        <f>'Sprint Backlog'!W7</f>
        <v>19d</v>
      </c>
      <c r="T5" s="57" t="str">
        <f>'Sprint Backlog'!X7</f>
        <v>18d</v>
      </c>
      <c r="U5" s="57" t="str">
        <f>'Sprint Backlog'!Y7</f>
        <v>17d</v>
      </c>
      <c r="V5" s="57" t="str">
        <f>'Sprint Backlog'!Z7</f>
        <v>16d</v>
      </c>
      <c r="W5" s="57" t="str">
        <f>'Sprint Backlog'!AA7</f>
        <v>15d</v>
      </c>
      <c r="X5" s="57" t="str">
        <f>'Sprint Backlog'!AB7</f>
        <v>14d</v>
      </c>
      <c r="Y5" s="57" t="str">
        <f>'Sprint Backlog'!AC7</f>
        <v>13d</v>
      </c>
      <c r="Z5" s="57" t="str">
        <f>'Sprint Backlog'!AD7</f>
        <v>12d</v>
      </c>
      <c r="AA5" s="57" t="str">
        <f>'Sprint Backlog'!AE7</f>
        <v>11d</v>
      </c>
      <c r="AB5" s="57" t="str">
        <f>'Sprint Backlog'!AF7</f>
        <v>10d</v>
      </c>
      <c r="AC5" s="57" t="str">
        <f>'Sprint Backlog'!AG7</f>
        <v>9d</v>
      </c>
      <c r="AD5" s="57" t="str">
        <f>'Sprint Backlog'!AH7</f>
        <v>8d</v>
      </c>
      <c r="AE5" s="57" t="str">
        <f>'Sprint Backlog'!AI7</f>
        <v>7d</v>
      </c>
      <c r="AF5" s="57" t="str">
        <f>'Sprint Backlog'!AJ7</f>
        <v>6d</v>
      </c>
      <c r="AG5" s="57" t="str">
        <f>'Sprint Backlog'!AK7</f>
        <v>5d</v>
      </c>
      <c r="AH5" s="57" t="str">
        <f>'Sprint Backlog'!AL7</f>
        <v>4d</v>
      </c>
      <c r="AI5" s="57" t="str">
        <f>'Sprint Backlog'!AM7</f>
        <v>3d</v>
      </c>
      <c r="AJ5" s="57" t="str">
        <f>'Sprint Backlog'!AN7</f>
        <v>2d</v>
      </c>
      <c r="AK5" s="57" t="str">
        <f>'Sprint Backlog'!AO7</f>
        <v>1d</v>
      </c>
      <c r="AL5" s="57" t="str">
        <f>'Sprint Backlog'!AP7</f>
        <v>0d</v>
      </c>
    </row>
    <row r="6" spans="1:38" s="73" customFormat="1" ht="25.5" x14ac:dyDescent="0.2">
      <c r="A6" s="74"/>
      <c r="B6" s="74" t="s">
        <v>49</v>
      </c>
      <c r="C6" s="75">
        <f>SUM(C7:C31)</f>
        <v>1248</v>
      </c>
      <c r="D6" s="75">
        <f>SUM(D7:D31)</f>
        <v>336</v>
      </c>
      <c r="E6" s="75">
        <f>SUM(E7:E31)</f>
        <v>912</v>
      </c>
      <c r="F6" s="76" t="str">
        <f>'Sprint Backlog'!J9</f>
        <v>Available Hours</v>
      </c>
      <c r="G6" s="77"/>
      <c r="H6" s="78">
        <f>SUM(H7:H31)</f>
        <v>25</v>
      </c>
      <c r="I6" s="78">
        <f t="shared" ref="I6:AL6" si="1">SUM(I7:I31)</f>
        <v>25</v>
      </c>
      <c r="J6" s="78">
        <f t="shared" si="1"/>
        <v>25</v>
      </c>
      <c r="K6" s="78">
        <f t="shared" si="1"/>
        <v>25</v>
      </c>
      <c r="L6" s="78">
        <f t="shared" si="1"/>
        <v>19</v>
      </c>
      <c r="M6" s="78">
        <f t="shared" si="1"/>
        <v>27</v>
      </c>
      <c r="N6" s="78">
        <f t="shared" si="1"/>
        <v>35</v>
      </c>
      <c r="O6" s="78">
        <f t="shared" si="1"/>
        <v>73</v>
      </c>
      <c r="P6" s="78">
        <f t="shared" si="1"/>
        <v>73</v>
      </c>
      <c r="Q6" s="78">
        <f t="shared" si="1"/>
        <v>73</v>
      </c>
      <c r="R6" s="78">
        <f t="shared" si="1"/>
        <v>73</v>
      </c>
      <c r="S6" s="78">
        <f t="shared" si="1"/>
        <v>73</v>
      </c>
      <c r="T6" s="78">
        <f t="shared" si="1"/>
        <v>73</v>
      </c>
      <c r="U6" s="78">
        <f t="shared" si="1"/>
        <v>37</v>
      </c>
      <c r="V6" s="78">
        <f t="shared" si="1"/>
        <v>37</v>
      </c>
      <c r="W6" s="78">
        <f t="shared" si="1"/>
        <v>37</v>
      </c>
      <c r="X6" s="78">
        <f t="shared" si="1"/>
        <v>37</v>
      </c>
      <c r="Y6" s="78">
        <f t="shared" si="1"/>
        <v>37</v>
      </c>
      <c r="Z6" s="78">
        <f t="shared" si="1"/>
        <v>37</v>
      </c>
      <c r="AA6" s="78">
        <f t="shared" si="1"/>
        <v>37</v>
      </c>
      <c r="AB6" s="78">
        <f t="shared" si="1"/>
        <v>37</v>
      </c>
      <c r="AC6" s="78">
        <f t="shared" si="1"/>
        <v>37</v>
      </c>
      <c r="AD6" s="78">
        <f t="shared" si="1"/>
        <v>37</v>
      </c>
      <c r="AE6" s="78">
        <f t="shared" si="1"/>
        <v>37</v>
      </c>
      <c r="AF6" s="78">
        <f t="shared" si="1"/>
        <v>37</v>
      </c>
      <c r="AG6" s="78">
        <f t="shared" si="1"/>
        <v>37</v>
      </c>
      <c r="AH6" s="78">
        <f t="shared" si="1"/>
        <v>37</v>
      </c>
      <c r="AI6" s="78">
        <f t="shared" si="1"/>
        <v>37</v>
      </c>
      <c r="AJ6" s="78">
        <f t="shared" si="1"/>
        <v>37</v>
      </c>
      <c r="AK6" s="78">
        <f t="shared" si="1"/>
        <v>37</v>
      </c>
      <c r="AL6" s="78">
        <f t="shared" si="1"/>
        <v>0</v>
      </c>
    </row>
    <row r="7" spans="1:38" s="11" customFormat="1" x14ac:dyDescent="0.2">
      <c r="A7" s="11">
        <v>1</v>
      </c>
      <c r="B7" s="52" t="s">
        <v>32</v>
      </c>
      <c r="C7" s="38">
        <f>SUM(H7:AL7)</f>
        <v>150</v>
      </c>
      <c r="D7" s="13">
        <f>SUMIF('Sprint Backlog'!C$14:C$1003,B7,'Sprint Backlog'!D$14:D$1003)+SUMIF('Sprint Backlog'!E$14:E$1003,B7,'Sprint Backlog'!F$14:F$1003)+SUMIF('Sprint Backlog'!G$14:G$1003,B7,'Sprint Backlog'!H$14:H$1003)</f>
        <v>55</v>
      </c>
      <c r="E7" s="13">
        <f>C7-D7</f>
        <v>95</v>
      </c>
      <c r="F7" s="206"/>
      <c r="G7" s="2"/>
      <c r="H7" s="55">
        <v>5</v>
      </c>
      <c r="I7" s="55">
        <v>5</v>
      </c>
      <c r="J7" s="55">
        <v>5</v>
      </c>
      <c r="K7" s="55">
        <v>5</v>
      </c>
      <c r="L7" s="55">
        <v>5</v>
      </c>
      <c r="M7" s="55">
        <v>5</v>
      </c>
      <c r="N7" s="55">
        <v>5</v>
      </c>
      <c r="O7" s="55">
        <v>5</v>
      </c>
      <c r="P7" s="55">
        <v>5</v>
      </c>
      <c r="Q7" s="55">
        <v>5</v>
      </c>
      <c r="R7" s="55">
        <v>5</v>
      </c>
      <c r="S7" s="55">
        <v>5</v>
      </c>
      <c r="T7" s="55">
        <v>5</v>
      </c>
      <c r="U7" s="55">
        <v>5</v>
      </c>
      <c r="V7" s="55">
        <v>5</v>
      </c>
      <c r="W7" s="55">
        <v>5</v>
      </c>
      <c r="X7" s="55">
        <v>5</v>
      </c>
      <c r="Y7" s="55">
        <v>5</v>
      </c>
      <c r="Z7" s="55">
        <v>5</v>
      </c>
      <c r="AA7" s="55">
        <v>5</v>
      </c>
      <c r="AB7" s="55">
        <v>5</v>
      </c>
      <c r="AC7" s="55">
        <v>5</v>
      </c>
      <c r="AD7" s="55">
        <v>5</v>
      </c>
      <c r="AE7" s="55">
        <v>5</v>
      </c>
      <c r="AF7" s="55">
        <v>5</v>
      </c>
      <c r="AG7" s="55">
        <v>5</v>
      </c>
      <c r="AH7" s="55">
        <v>5</v>
      </c>
      <c r="AI7" s="55">
        <v>5</v>
      </c>
      <c r="AJ7" s="55">
        <v>5</v>
      </c>
      <c r="AK7" s="55">
        <v>5</v>
      </c>
      <c r="AL7" s="55">
        <v>0</v>
      </c>
    </row>
    <row r="8" spans="1:38" s="11" customFormat="1" x14ac:dyDescent="0.2">
      <c r="A8" s="11">
        <v>2</v>
      </c>
      <c r="B8" s="52" t="s">
        <v>33</v>
      </c>
      <c r="C8" s="38">
        <f t="shared" ref="C8:C31" si="2">SUM(H8:AL8)</f>
        <v>168</v>
      </c>
      <c r="D8" s="13">
        <f>SUMIF('Sprint Backlog'!C$14:C$1003,B8,'Sprint Backlog'!D$14:D$1003)+SUMIF('Sprint Backlog'!E$14:E$1003,B8,'Sprint Backlog'!F$14:F$1003)+SUMIF('Sprint Backlog'!G$14:G$1003,B8,'Sprint Backlog'!H$14:H$1003)</f>
        <v>42</v>
      </c>
      <c r="E8" s="13">
        <f t="shared" ref="E8:E31" si="3">C8-D8</f>
        <v>126</v>
      </c>
      <c r="F8" s="207"/>
      <c r="G8" s="2"/>
      <c r="H8" s="55">
        <v>6</v>
      </c>
      <c r="I8" s="55">
        <v>6</v>
      </c>
      <c r="J8" s="55">
        <v>6</v>
      </c>
      <c r="K8" s="55">
        <v>6</v>
      </c>
      <c r="L8" s="55">
        <v>0</v>
      </c>
      <c r="M8" s="55">
        <v>0</v>
      </c>
      <c r="N8" s="55">
        <v>6</v>
      </c>
      <c r="O8" s="55">
        <v>6</v>
      </c>
      <c r="P8" s="55">
        <v>6</v>
      </c>
      <c r="Q8" s="55">
        <v>6</v>
      </c>
      <c r="R8" s="55">
        <v>6</v>
      </c>
      <c r="S8" s="55">
        <v>6</v>
      </c>
      <c r="T8" s="55">
        <v>6</v>
      </c>
      <c r="U8" s="55">
        <v>6</v>
      </c>
      <c r="V8" s="55">
        <v>6</v>
      </c>
      <c r="W8" s="55">
        <v>6</v>
      </c>
      <c r="X8" s="55">
        <v>6</v>
      </c>
      <c r="Y8" s="55">
        <v>6</v>
      </c>
      <c r="Z8" s="55">
        <v>6</v>
      </c>
      <c r="AA8" s="55">
        <v>6</v>
      </c>
      <c r="AB8" s="55">
        <v>6</v>
      </c>
      <c r="AC8" s="55">
        <v>6</v>
      </c>
      <c r="AD8" s="55">
        <v>6</v>
      </c>
      <c r="AE8" s="55">
        <v>6</v>
      </c>
      <c r="AF8" s="55">
        <v>6</v>
      </c>
      <c r="AG8" s="55">
        <v>6</v>
      </c>
      <c r="AH8" s="55">
        <v>6</v>
      </c>
      <c r="AI8" s="55">
        <v>6</v>
      </c>
      <c r="AJ8" s="55">
        <v>6</v>
      </c>
      <c r="AK8" s="55">
        <v>6</v>
      </c>
      <c r="AL8" s="55">
        <v>0</v>
      </c>
    </row>
    <row r="9" spans="1:38" s="11" customFormat="1" x14ac:dyDescent="0.2">
      <c r="A9" s="11">
        <v>3</v>
      </c>
      <c r="B9" s="52" t="s">
        <v>34</v>
      </c>
      <c r="C9" s="38">
        <f t="shared" si="2"/>
        <v>200</v>
      </c>
      <c r="D9" s="13">
        <f>SUMIF('Sprint Backlog'!C$14:C$1003,B9,'Sprint Backlog'!D$14:D$1003)+SUMIF('Sprint Backlog'!E$14:E$1003,B9,'Sprint Backlog'!F$14:F$1003)+SUMIF('Sprint Backlog'!G$14:G$1003,B9,'Sprint Backlog'!H$14:H$1003)</f>
        <v>56</v>
      </c>
      <c r="E9" s="13">
        <f t="shared" si="3"/>
        <v>144</v>
      </c>
      <c r="F9" s="207"/>
      <c r="G9" s="2"/>
      <c r="H9" s="55">
        <v>0</v>
      </c>
      <c r="I9" s="55">
        <v>0</v>
      </c>
      <c r="J9" s="55">
        <v>0</v>
      </c>
      <c r="K9" s="55">
        <v>0</v>
      </c>
      <c r="L9" s="55">
        <v>0</v>
      </c>
      <c r="M9" s="55">
        <v>8</v>
      </c>
      <c r="N9" s="55">
        <v>8</v>
      </c>
      <c r="O9" s="55">
        <v>8</v>
      </c>
      <c r="P9" s="55">
        <v>8</v>
      </c>
      <c r="Q9" s="55">
        <v>8</v>
      </c>
      <c r="R9" s="55">
        <v>8</v>
      </c>
      <c r="S9" s="55">
        <v>8</v>
      </c>
      <c r="T9" s="55">
        <v>8</v>
      </c>
      <c r="U9" s="55">
        <v>8</v>
      </c>
      <c r="V9" s="55">
        <v>8</v>
      </c>
      <c r="W9" s="55">
        <v>8</v>
      </c>
      <c r="X9" s="55">
        <v>8</v>
      </c>
      <c r="Y9" s="55">
        <v>8</v>
      </c>
      <c r="Z9" s="55">
        <v>8</v>
      </c>
      <c r="AA9" s="55">
        <v>8</v>
      </c>
      <c r="AB9" s="55">
        <v>8</v>
      </c>
      <c r="AC9" s="55">
        <v>8</v>
      </c>
      <c r="AD9" s="55">
        <v>8</v>
      </c>
      <c r="AE9" s="55">
        <v>8</v>
      </c>
      <c r="AF9" s="55">
        <v>8</v>
      </c>
      <c r="AG9" s="55">
        <v>8</v>
      </c>
      <c r="AH9" s="55">
        <v>8</v>
      </c>
      <c r="AI9" s="55">
        <v>8</v>
      </c>
      <c r="AJ9" s="55">
        <v>8</v>
      </c>
      <c r="AK9" s="55">
        <v>8</v>
      </c>
      <c r="AL9" s="55">
        <v>0</v>
      </c>
    </row>
    <row r="10" spans="1:38" s="11" customFormat="1" x14ac:dyDescent="0.2">
      <c r="A10" s="11">
        <v>4</v>
      </c>
      <c r="B10" s="52" t="s">
        <v>35</v>
      </c>
      <c r="C10" s="38">
        <f t="shared" si="2"/>
        <v>60</v>
      </c>
      <c r="D10" s="13">
        <f>SUMIF('Sprint Backlog'!C$14:C$1003,B10,'Sprint Backlog'!D$14:D$1003)+SUMIF('Sprint Backlog'!E$14:E$1003,B10,'Sprint Backlog'!F$14:F$1003)+SUMIF('Sprint Backlog'!G$14:G$1003,B10,'Sprint Backlog'!H$14:H$1003)</f>
        <v>59</v>
      </c>
      <c r="E10" s="13">
        <f t="shared" si="3"/>
        <v>1</v>
      </c>
      <c r="F10" s="207"/>
      <c r="G10" s="2"/>
      <c r="H10" s="55">
        <v>2</v>
      </c>
      <c r="I10" s="55">
        <v>2</v>
      </c>
      <c r="J10" s="55">
        <v>2</v>
      </c>
      <c r="K10" s="55">
        <v>2</v>
      </c>
      <c r="L10" s="55">
        <v>2</v>
      </c>
      <c r="M10" s="55">
        <v>2</v>
      </c>
      <c r="N10" s="55">
        <v>2</v>
      </c>
      <c r="O10" s="55">
        <v>2</v>
      </c>
      <c r="P10" s="55">
        <v>2</v>
      </c>
      <c r="Q10" s="55">
        <v>2</v>
      </c>
      <c r="R10" s="55">
        <v>2</v>
      </c>
      <c r="S10" s="55">
        <v>2</v>
      </c>
      <c r="T10" s="55">
        <v>2</v>
      </c>
      <c r="U10" s="55">
        <v>2</v>
      </c>
      <c r="V10" s="55">
        <v>2</v>
      </c>
      <c r="W10" s="55">
        <v>2</v>
      </c>
      <c r="X10" s="55">
        <v>2</v>
      </c>
      <c r="Y10" s="55">
        <v>2</v>
      </c>
      <c r="Z10" s="55">
        <v>2</v>
      </c>
      <c r="AA10" s="55">
        <v>2</v>
      </c>
      <c r="AB10" s="55">
        <v>2</v>
      </c>
      <c r="AC10" s="55">
        <v>2</v>
      </c>
      <c r="AD10" s="55">
        <v>2</v>
      </c>
      <c r="AE10" s="55">
        <v>2</v>
      </c>
      <c r="AF10" s="55">
        <v>2</v>
      </c>
      <c r="AG10" s="55">
        <v>2</v>
      </c>
      <c r="AH10" s="55">
        <v>2</v>
      </c>
      <c r="AI10" s="55">
        <v>2</v>
      </c>
      <c r="AJ10" s="55">
        <v>2</v>
      </c>
      <c r="AK10" s="55">
        <v>2</v>
      </c>
      <c r="AL10" s="55">
        <v>0</v>
      </c>
    </row>
    <row r="11" spans="1:38" s="11" customFormat="1" x14ac:dyDescent="0.2">
      <c r="A11" s="11">
        <v>5</v>
      </c>
      <c r="B11" s="52" t="s">
        <v>36</v>
      </c>
      <c r="C11" s="38">
        <f t="shared" si="2"/>
        <v>60</v>
      </c>
      <c r="D11" s="13">
        <f>SUMIF('Sprint Backlog'!C$14:C$1003,B11,'Sprint Backlog'!D$14:D$1003)+SUMIF('Sprint Backlog'!E$14:E$1003,B11,'Sprint Backlog'!F$14:F$1003)+SUMIF('Sprint Backlog'!G$14:G$1003,B11,'Sprint Backlog'!H$14:H$1003)</f>
        <v>20</v>
      </c>
      <c r="E11" s="13">
        <f t="shared" si="3"/>
        <v>40</v>
      </c>
      <c r="F11" s="207"/>
      <c r="G11" s="2"/>
      <c r="H11" s="55">
        <v>2</v>
      </c>
      <c r="I11" s="55">
        <v>2</v>
      </c>
      <c r="J11" s="55">
        <v>2</v>
      </c>
      <c r="K11" s="55">
        <v>2</v>
      </c>
      <c r="L11" s="55">
        <v>2</v>
      </c>
      <c r="M11" s="55">
        <v>2</v>
      </c>
      <c r="N11" s="55">
        <v>2</v>
      </c>
      <c r="O11" s="55">
        <v>2</v>
      </c>
      <c r="P11" s="55">
        <v>2</v>
      </c>
      <c r="Q11" s="55">
        <v>2</v>
      </c>
      <c r="R11" s="55">
        <v>2</v>
      </c>
      <c r="S11" s="55">
        <v>2</v>
      </c>
      <c r="T11" s="55">
        <v>2</v>
      </c>
      <c r="U11" s="55">
        <v>2</v>
      </c>
      <c r="V11" s="55">
        <v>2</v>
      </c>
      <c r="W11" s="55">
        <v>2</v>
      </c>
      <c r="X11" s="55">
        <v>2</v>
      </c>
      <c r="Y11" s="55">
        <v>2</v>
      </c>
      <c r="Z11" s="55">
        <v>2</v>
      </c>
      <c r="AA11" s="55">
        <v>2</v>
      </c>
      <c r="AB11" s="55">
        <v>2</v>
      </c>
      <c r="AC11" s="55">
        <v>2</v>
      </c>
      <c r="AD11" s="55">
        <v>2</v>
      </c>
      <c r="AE11" s="55">
        <v>2</v>
      </c>
      <c r="AF11" s="55">
        <v>2</v>
      </c>
      <c r="AG11" s="55">
        <v>2</v>
      </c>
      <c r="AH11" s="55">
        <v>2</v>
      </c>
      <c r="AI11" s="55">
        <v>2</v>
      </c>
      <c r="AJ11" s="55">
        <v>2</v>
      </c>
      <c r="AK11" s="55">
        <v>2</v>
      </c>
      <c r="AL11" s="55">
        <v>0</v>
      </c>
    </row>
    <row r="12" spans="1:38" s="11" customFormat="1" x14ac:dyDescent="0.2">
      <c r="A12" s="11">
        <v>6</v>
      </c>
      <c r="B12" s="52" t="s">
        <v>37</v>
      </c>
      <c r="C12" s="38">
        <f t="shared" si="2"/>
        <v>48</v>
      </c>
      <c r="D12" s="13">
        <f>SUMIF('Sprint Backlog'!C$14:C$1003,B12,'Sprint Backlog'!D$14:D$1003)+SUMIF('Sprint Backlog'!E$14:E$1003,B12,'Sprint Backlog'!F$14:F$1003)+SUMIF('Sprint Backlog'!G$14:G$1003,B12,'Sprint Backlog'!H$14:H$1003)</f>
        <v>10</v>
      </c>
      <c r="E12" s="13">
        <f t="shared" si="3"/>
        <v>38</v>
      </c>
      <c r="F12" s="207"/>
      <c r="G12" s="2"/>
      <c r="H12" s="55">
        <v>0</v>
      </c>
      <c r="I12" s="55">
        <v>0</v>
      </c>
      <c r="J12" s="55">
        <v>0</v>
      </c>
      <c r="K12" s="55">
        <v>0</v>
      </c>
      <c r="L12" s="55">
        <v>0</v>
      </c>
      <c r="M12" s="55">
        <v>0</v>
      </c>
      <c r="N12" s="55">
        <v>2</v>
      </c>
      <c r="O12" s="55">
        <v>2</v>
      </c>
      <c r="P12" s="55">
        <v>2</v>
      </c>
      <c r="Q12" s="55">
        <v>2</v>
      </c>
      <c r="R12" s="55">
        <v>2</v>
      </c>
      <c r="S12" s="55">
        <v>2</v>
      </c>
      <c r="T12" s="55">
        <v>2</v>
      </c>
      <c r="U12" s="55">
        <v>2</v>
      </c>
      <c r="V12" s="55">
        <v>2</v>
      </c>
      <c r="W12" s="55">
        <v>2</v>
      </c>
      <c r="X12" s="55">
        <v>2</v>
      </c>
      <c r="Y12" s="55">
        <v>2</v>
      </c>
      <c r="Z12" s="55">
        <v>2</v>
      </c>
      <c r="AA12" s="55">
        <v>2</v>
      </c>
      <c r="AB12" s="55">
        <v>2</v>
      </c>
      <c r="AC12" s="55">
        <v>2</v>
      </c>
      <c r="AD12" s="55">
        <v>2</v>
      </c>
      <c r="AE12" s="55">
        <v>2</v>
      </c>
      <c r="AF12" s="55">
        <v>2</v>
      </c>
      <c r="AG12" s="55">
        <v>2</v>
      </c>
      <c r="AH12" s="55">
        <v>2</v>
      </c>
      <c r="AI12" s="55">
        <v>2</v>
      </c>
      <c r="AJ12" s="55">
        <v>2</v>
      </c>
      <c r="AK12" s="55">
        <v>2</v>
      </c>
      <c r="AL12" s="55">
        <v>0</v>
      </c>
    </row>
    <row r="13" spans="1:38" s="11" customFormat="1" x14ac:dyDescent="0.2">
      <c r="A13" s="11">
        <v>7</v>
      </c>
      <c r="B13" s="52" t="s">
        <v>38</v>
      </c>
      <c r="C13" s="38">
        <f t="shared" si="2"/>
        <v>96</v>
      </c>
      <c r="D13" s="13">
        <f>SUMIF('Sprint Backlog'!C$14:C$1003,B13,'Sprint Backlog'!D$14:D$1003)+SUMIF('Sprint Backlog'!E$14:E$1003,B13,'Sprint Backlog'!F$14:F$1003)+SUMIF('Sprint Backlog'!G$14:G$1003,B13,'Sprint Backlog'!H$14:H$1003)</f>
        <v>20</v>
      </c>
      <c r="E13" s="13">
        <f t="shared" si="3"/>
        <v>76</v>
      </c>
      <c r="F13" s="207"/>
      <c r="G13" s="2"/>
      <c r="H13" s="55">
        <v>2</v>
      </c>
      <c r="I13" s="55">
        <v>2</v>
      </c>
      <c r="J13" s="55">
        <v>2</v>
      </c>
      <c r="K13" s="55">
        <v>2</v>
      </c>
      <c r="L13" s="55">
        <v>2</v>
      </c>
      <c r="M13" s="55">
        <v>2</v>
      </c>
      <c r="N13" s="55">
        <v>2</v>
      </c>
      <c r="O13" s="55">
        <v>8</v>
      </c>
      <c r="P13" s="55">
        <v>8</v>
      </c>
      <c r="Q13" s="55">
        <v>8</v>
      </c>
      <c r="R13" s="55">
        <v>8</v>
      </c>
      <c r="S13" s="55">
        <v>8</v>
      </c>
      <c r="T13" s="55">
        <v>8</v>
      </c>
      <c r="U13" s="55">
        <v>2</v>
      </c>
      <c r="V13" s="55">
        <v>2</v>
      </c>
      <c r="W13" s="55">
        <v>2</v>
      </c>
      <c r="X13" s="55">
        <v>2</v>
      </c>
      <c r="Y13" s="55">
        <v>2</v>
      </c>
      <c r="Z13" s="55">
        <v>2</v>
      </c>
      <c r="AA13" s="55">
        <v>2</v>
      </c>
      <c r="AB13" s="55">
        <v>2</v>
      </c>
      <c r="AC13" s="55">
        <v>2</v>
      </c>
      <c r="AD13" s="55">
        <v>2</v>
      </c>
      <c r="AE13" s="55">
        <v>2</v>
      </c>
      <c r="AF13" s="55">
        <v>2</v>
      </c>
      <c r="AG13" s="55">
        <v>2</v>
      </c>
      <c r="AH13" s="55">
        <v>2</v>
      </c>
      <c r="AI13" s="55">
        <v>2</v>
      </c>
      <c r="AJ13" s="55">
        <v>2</v>
      </c>
      <c r="AK13" s="55">
        <v>2</v>
      </c>
      <c r="AL13" s="55">
        <v>0</v>
      </c>
    </row>
    <row r="14" spans="1:38" s="11" customFormat="1" x14ac:dyDescent="0.2">
      <c r="A14" s="11">
        <v>8</v>
      </c>
      <c r="B14" s="52" t="s">
        <v>39</v>
      </c>
      <c r="C14" s="38">
        <f t="shared" si="2"/>
        <v>82</v>
      </c>
      <c r="D14" s="13">
        <f>SUMIF('Sprint Backlog'!C$14:C$1003,B14,'Sprint Backlog'!D$14:D$1003)+SUMIF('Sprint Backlog'!E$14:E$1003,B14,'Sprint Backlog'!F$14:F$1003)+SUMIF('Sprint Backlog'!G$14:G$1003,B14,'Sprint Backlog'!H$14:H$1003)</f>
        <v>21</v>
      </c>
      <c r="E14" s="13">
        <f t="shared" si="3"/>
        <v>61</v>
      </c>
      <c r="F14" s="207"/>
      <c r="G14" s="2"/>
      <c r="H14" s="55">
        <v>0</v>
      </c>
      <c r="I14" s="55">
        <v>0</v>
      </c>
      <c r="J14" s="55">
        <v>0</v>
      </c>
      <c r="K14" s="55">
        <v>0</v>
      </c>
      <c r="L14" s="55">
        <v>0</v>
      </c>
      <c r="M14" s="55">
        <v>0</v>
      </c>
      <c r="N14" s="55">
        <v>0</v>
      </c>
      <c r="O14" s="55">
        <v>8</v>
      </c>
      <c r="P14" s="55">
        <v>8</v>
      </c>
      <c r="Q14" s="55">
        <v>8</v>
      </c>
      <c r="R14" s="55">
        <v>8</v>
      </c>
      <c r="S14" s="55">
        <v>8</v>
      </c>
      <c r="T14" s="55">
        <v>8</v>
      </c>
      <c r="U14" s="55">
        <v>2</v>
      </c>
      <c r="V14" s="55">
        <v>2</v>
      </c>
      <c r="W14" s="55">
        <v>2</v>
      </c>
      <c r="X14" s="55">
        <v>2</v>
      </c>
      <c r="Y14" s="55">
        <v>2</v>
      </c>
      <c r="Z14" s="55">
        <v>2</v>
      </c>
      <c r="AA14" s="55">
        <v>2</v>
      </c>
      <c r="AB14" s="55">
        <v>2</v>
      </c>
      <c r="AC14" s="55">
        <v>2</v>
      </c>
      <c r="AD14" s="55">
        <v>2</v>
      </c>
      <c r="AE14" s="55">
        <v>2</v>
      </c>
      <c r="AF14" s="55">
        <v>2</v>
      </c>
      <c r="AG14" s="55">
        <v>2</v>
      </c>
      <c r="AH14" s="55">
        <v>2</v>
      </c>
      <c r="AI14" s="55">
        <v>2</v>
      </c>
      <c r="AJ14" s="55">
        <v>2</v>
      </c>
      <c r="AK14" s="55">
        <v>2</v>
      </c>
      <c r="AL14" s="55">
        <v>0</v>
      </c>
    </row>
    <row r="15" spans="1:38" s="11" customFormat="1" x14ac:dyDescent="0.2">
      <c r="A15" s="11">
        <v>9</v>
      </c>
      <c r="B15" s="52" t="s">
        <v>40</v>
      </c>
      <c r="C15" s="38">
        <f t="shared" si="2"/>
        <v>96</v>
      </c>
      <c r="D15" s="13">
        <f>SUMIF('Sprint Backlog'!C$14:C$1003,B15,'Sprint Backlog'!D$14:D$1003)+SUMIF('Sprint Backlog'!E$14:E$1003,B15,'Sprint Backlog'!F$14:F$1003)+SUMIF('Sprint Backlog'!G$14:G$1003,B15,'Sprint Backlog'!H$14:H$1003)</f>
        <v>24</v>
      </c>
      <c r="E15" s="13">
        <f t="shared" si="3"/>
        <v>72</v>
      </c>
      <c r="F15" s="207"/>
      <c r="G15" s="2"/>
      <c r="H15" s="55">
        <v>2</v>
      </c>
      <c r="I15" s="55">
        <v>2</v>
      </c>
      <c r="J15" s="55">
        <v>2</v>
      </c>
      <c r="K15" s="55">
        <v>2</v>
      </c>
      <c r="L15" s="55">
        <v>2</v>
      </c>
      <c r="M15" s="55">
        <v>2</v>
      </c>
      <c r="N15" s="55">
        <v>2</v>
      </c>
      <c r="O15" s="55">
        <v>8</v>
      </c>
      <c r="P15" s="55">
        <v>8</v>
      </c>
      <c r="Q15" s="55">
        <v>8</v>
      </c>
      <c r="R15" s="55">
        <v>8</v>
      </c>
      <c r="S15" s="55">
        <v>8</v>
      </c>
      <c r="T15" s="55">
        <v>8</v>
      </c>
      <c r="U15" s="55">
        <v>2</v>
      </c>
      <c r="V15" s="55">
        <v>2</v>
      </c>
      <c r="W15" s="55">
        <v>2</v>
      </c>
      <c r="X15" s="55">
        <v>2</v>
      </c>
      <c r="Y15" s="55">
        <v>2</v>
      </c>
      <c r="Z15" s="55">
        <v>2</v>
      </c>
      <c r="AA15" s="55">
        <v>2</v>
      </c>
      <c r="AB15" s="55">
        <v>2</v>
      </c>
      <c r="AC15" s="55">
        <v>2</v>
      </c>
      <c r="AD15" s="55">
        <v>2</v>
      </c>
      <c r="AE15" s="55">
        <v>2</v>
      </c>
      <c r="AF15" s="55">
        <v>2</v>
      </c>
      <c r="AG15" s="55">
        <v>2</v>
      </c>
      <c r="AH15" s="55">
        <v>2</v>
      </c>
      <c r="AI15" s="55">
        <v>2</v>
      </c>
      <c r="AJ15" s="55">
        <v>2</v>
      </c>
      <c r="AK15" s="55">
        <v>2</v>
      </c>
      <c r="AL15" s="55">
        <v>0</v>
      </c>
    </row>
    <row r="16" spans="1:38" s="11" customFormat="1" x14ac:dyDescent="0.2">
      <c r="A16" s="11">
        <v>10</v>
      </c>
      <c r="B16" s="52" t="s">
        <v>41</v>
      </c>
      <c r="C16" s="38">
        <f t="shared" si="2"/>
        <v>96</v>
      </c>
      <c r="D16" s="13">
        <f>SUMIF('Sprint Backlog'!C$14:C$1003,B16,'Sprint Backlog'!D$14:D$1003)+SUMIF('Sprint Backlog'!E$14:E$1003,B16,'Sprint Backlog'!F$14:F$1003)+SUMIF('Sprint Backlog'!G$14:G$1003,B16,'Sprint Backlog'!H$14:H$1003)</f>
        <v>10</v>
      </c>
      <c r="E16" s="13">
        <f t="shared" si="3"/>
        <v>86</v>
      </c>
      <c r="F16" s="207"/>
      <c r="G16" s="2"/>
      <c r="H16" s="55">
        <v>2</v>
      </c>
      <c r="I16" s="55">
        <v>2</v>
      </c>
      <c r="J16" s="55">
        <v>2</v>
      </c>
      <c r="K16" s="55">
        <v>2</v>
      </c>
      <c r="L16" s="55">
        <v>2</v>
      </c>
      <c r="M16" s="55">
        <v>2</v>
      </c>
      <c r="N16" s="55">
        <v>2</v>
      </c>
      <c r="O16" s="55">
        <v>8</v>
      </c>
      <c r="P16" s="55">
        <v>8</v>
      </c>
      <c r="Q16" s="55">
        <v>8</v>
      </c>
      <c r="R16" s="55">
        <v>8</v>
      </c>
      <c r="S16" s="55">
        <v>8</v>
      </c>
      <c r="T16" s="55">
        <v>8</v>
      </c>
      <c r="U16" s="55">
        <v>2</v>
      </c>
      <c r="V16" s="55">
        <v>2</v>
      </c>
      <c r="W16" s="55">
        <v>2</v>
      </c>
      <c r="X16" s="55">
        <v>2</v>
      </c>
      <c r="Y16" s="55">
        <v>2</v>
      </c>
      <c r="Z16" s="55">
        <v>2</v>
      </c>
      <c r="AA16" s="55">
        <v>2</v>
      </c>
      <c r="AB16" s="55">
        <v>2</v>
      </c>
      <c r="AC16" s="55">
        <v>2</v>
      </c>
      <c r="AD16" s="55">
        <v>2</v>
      </c>
      <c r="AE16" s="55">
        <v>2</v>
      </c>
      <c r="AF16" s="55">
        <v>2</v>
      </c>
      <c r="AG16" s="55">
        <v>2</v>
      </c>
      <c r="AH16" s="55">
        <v>2</v>
      </c>
      <c r="AI16" s="55">
        <v>2</v>
      </c>
      <c r="AJ16" s="55">
        <v>2</v>
      </c>
      <c r="AK16" s="55">
        <v>2</v>
      </c>
      <c r="AL16" s="55">
        <v>0</v>
      </c>
    </row>
    <row r="17" spans="1:38" s="11" customFormat="1" x14ac:dyDescent="0.2">
      <c r="A17" s="11">
        <v>11</v>
      </c>
      <c r="B17" s="52" t="s">
        <v>42</v>
      </c>
      <c r="C17" s="38">
        <f t="shared" si="2"/>
        <v>96</v>
      </c>
      <c r="D17" s="13">
        <f>SUMIF('Sprint Backlog'!C$14:C$1003,B17,'Sprint Backlog'!D$14:D$1003)+SUMIF('Sprint Backlog'!E$14:E$1003,B17,'Sprint Backlog'!F$14:F$1003)+SUMIF('Sprint Backlog'!G$14:G$1003,B17,'Sprint Backlog'!H$14:H$1003)</f>
        <v>15</v>
      </c>
      <c r="E17" s="13">
        <f t="shared" si="3"/>
        <v>81</v>
      </c>
      <c r="F17" s="207"/>
      <c r="G17" s="2"/>
      <c r="H17" s="55">
        <v>2</v>
      </c>
      <c r="I17" s="55">
        <v>2</v>
      </c>
      <c r="J17" s="55">
        <v>2</v>
      </c>
      <c r="K17" s="55">
        <v>2</v>
      </c>
      <c r="L17" s="55">
        <v>2</v>
      </c>
      <c r="M17" s="55">
        <v>2</v>
      </c>
      <c r="N17" s="55">
        <v>2</v>
      </c>
      <c r="O17" s="55">
        <v>8</v>
      </c>
      <c r="P17" s="55">
        <v>8</v>
      </c>
      <c r="Q17" s="55">
        <v>8</v>
      </c>
      <c r="R17" s="55">
        <v>8</v>
      </c>
      <c r="S17" s="55">
        <v>8</v>
      </c>
      <c r="T17" s="55">
        <v>8</v>
      </c>
      <c r="U17" s="55">
        <v>2</v>
      </c>
      <c r="V17" s="55">
        <v>2</v>
      </c>
      <c r="W17" s="55">
        <v>2</v>
      </c>
      <c r="X17" s="55">
        <v>2</v>
      </c>
      <c r="Y17" s="55">
        <v>2</v>
      </c>
      <c r="Z17" s="55">
        <v>2</v>
      </c>
      <c r="AA17" s="55">
        <v>2</v>
      </c>
      <c r="AB17" s="55">
        <v>2</v>
      </c>
      <c r="AC17" s="55">
        <v>2</v>
      </c>
      <c r="AD17" s="55">
        <v>2</v>
      </c>
      <c r="AE17" s="55">
        <v>2</v>
      </c>
      <c r="AF17" s="55">
        <v>2</v>
      </c>
      <c r="AG17" s="55">
        <v>2</v>
      </c>
      <c r="AH17" s="55">
        <v>2</v>
      </c>
      <c r="AI17" s="55">
        <v>2</v>
      </c>
      <c r="AJ17" s="55">
        <v>2</v>
      </c>
      <c r="AK17" s="55">
        <v>2</v>
      </c>
      <c r="AL17" s="55">
        <v>0</v>
      </c>
    </row>
    <row r="18" spans="1:38" s="11" customFormat="1" x14ac:dyDescent="0.2">
      <c r="A18" s="11">
        <v>12</v>
      </c>
      <c r="B18" s="52" t="s">
        <v>43</v>
      </c>
      <c r="C18" s="38">
        <f t="shared" si="2"/>
        <v>96</v>
      </c>
      <c r="D18" s="13">
        <f>SUMIF('Sprint Backlog'!C$14:C$1003,B18,'Sprint Backlog'!D$14:D$1003)+SUMIF('Sprint Backlog'!E$14:E$1003,B18,'Sprint Backlog'!F$14:F$1003)+SUMIF('Sprint Backlog'!G$14:G$1003,B18,'Sprint Backlog'!H$14:H$1003)</f>
        <v>4</v>
      </c>
      <c r="E18" s="13">
        <f t="shared" si="3"/>
        <v>92</v>
      </c>
      <c r="F18" s="207"/>
      <c r="G18" s="2"/>
      <c r="H18" s="55">
        <v>2</v>
      </c>
      <c r="I18" s="55">
        <v>2</v>
      </c>
      <c r="J18" s="55">
        <v>2</v>
      </c>
      <c r="K18" s="55">
        <v>2</v>
      </c>
      <c r="L18" s="55">
        <v>2</v>
      </c>
      <c r="M18" s="55">
        <v>2</v>
      </c>
      <c r="N18" s="55">
        <v>2</v>
      </c>
      <c r="O18" s="55">
        <v>8</v>
      </c>
      <c r="P18" s="55">
        <v>8</v>
      </c>
      <c r="Q18" s="55">
        <v>8</v>
      </c>
      <c r="R18" s="55">
        <v>8</v>
      </c>
      <c r="S18" s="55">
        <v>8</v>
      </c>
      <c r="T18" s="55">
        <v>8</v>
      </c>
      <c r="U18" s="55">
        <v>2</v>
      </c>
      <c r="V18" s="55">
        <v>2</v>
      </c>
      <c r="W18" s="55">
        <v>2</v>
      </c>
      <c r="X18" s="55">
        <v>2</v>
      </c>
      <c r="Y18" s="55">
        <v>2</v>
      </c>
      <c r="Z18" s="55">
        <v>2</v>
      </c>
      <c r="AA18" s="55">
        <v>2</v>
      </c>
      <c r="AB18" s="55">
        <v>2</v>
      </c>
      <c r="AC18" s="55">
        <v>2</v>
      </c>
      <c r="AD18" s="55">
        <v>2</v>
      </c>
      <c r="AE18" s="55">
        <v>2</v>
      </c>
      <c r="AF18" s="55">
        <v>2</v>
      </c>
      <c r="AG18" s="55">
        <v>2</v>
      </c>
      <c r="AH18" s="55">
        <v>2</v>
      </c>
      <c r="AI18" s="55">
        <v>2</v>
      </c>
      <c r="AJ18" s="55">
        <v>2</v>
      </c>
      <c r="AK18" s="55">
        <v>2</v>
      </c>
      <c r="AL18" s="55">
        <v>0</v>
      </c>
    </row>
    <row r="19" spans="1:38" s="11" customFormat="1" x14ac:dyDescent="0.2">
      <c r="A19" s="11">
        <v>13</v>
      </c>
      <c r="B19" s="52" t="s">
        <v>44</v>
      </c>
      <c r="C19" s="38">
        <f t="shared" si="2"/>
        <v>0</v>
      </c>
      <c r="D19" s="13">
        <f>SUMIF('Sprint Backlog'!C$14:C$1003,B19,'Sprint Backlog'!D$14:D$1003)+SUMIF('Sprint Backlog'!E$14:E$1003,B19,'Sprint Backlog'!F$14:F$1003)+SUMIF('Sprint Backlog'!G$14:G$1003,B19,'Sprint Backlog'!H$14:H$1003)</f>
        <v>0</v>
      </c>
      <c r="E19" s="13">
        <f t="shared" si="3"/>
        <v>0</v>
      </c>
      <c r="F19" s="207"/>
      <c r="G19" s="2"/>
      <c r="H19" s="55">
        <v>0</v>
      </c>
      <c r="I19" s="55">
        <v>0</v>
      </c>
      <c r="J19" s="55">
        <v>0</v>
      </c>
      <c r="K19" s="55">
        <v>0</v>
      </c>
      <c r="L19" s="55">
        <v>0</v>
      </c>
      <c r="M19" s="55">
        <v>0</v>
      </c>
      <c r="N19" s="55">
        <v>0</v>
      </c>
      <c r="O19" s="55">
        <v>0</v>
      </c>
      <c r="P19" s="55">
        <v>0</v>
      </c>
      <c r="Q19" s="55">
        <v>0</v>
      </c>
      <c r="R19" s="55">
        <v>0</v>
      </c>
      <c r="S19" s="55">
        <v>0</v>
      </c>
      <c r="T19" s="55">
        <v>0</v>
      </c>
      <c r="U19" s="55">
        <v>0</v>
      </c>
      <c r="V19" s="55">
        <v>0</v>
      </c>
      <c r="W19" s="55">
        <v>0</v>
      </c>
      <c r="X19" s="55">
        <v>0</v>
      </c>
      <c r="Y19" s="55">
        <v>0</v>
      </c>
      <c r="Z19" s="55">
        <v>0</v>
      </c>
      <c r="AA19" s="55">
        <v>0</v>
      </c>
      <c r="AB19" s="55">
        <v>0</v>
      </c>
      <c r="AC19" s="55">
        <v>0</v>
      </c>
      <c r="AD19" s="55">
        <v>0</v>
      </c>
      <c r="AE19" s="55">
        <v>0</v>
      </c>
      <c r="AF19" s="55">
        <v>0</v>
      </c>
      <c r="AG19" s="55">
        <v>0</v>
      </c>
      <c r="AH19" s="55">
        <v>0</v>
      </c>
      <c r="AI19" s="55">
        <v>0</v>
      </c>
      <c r="AJ19" s="55">
        <v>0</v>
      </c>
      <c r="AK19" s="55">
        <v>0</v>
      </c>
      <c r="AL19" s="55">
        <v>0</v>
      </c>
    </row>
    <row r="20" spans="1:38" s="11" customFormat="1" x14ac:dyDescent="0.2">
      <c r="A20" s="11">
        <v>14</v>
      </c>
      <c r="B20" s="52" t="s">
        <v>45</v>
      </c>
      <c r="C20" s="38">
        <f t="shared" si="2"/>
        <v>0</v>
      </c>
      <c r="D20" s="13">
        <f>SUMIF('Sprint Backlog'!C$14:C$1003,B20,'Sprint Backlog'!D$14:D$1003)+SUMIF('Sprint Backlog'!E$14:E$1003,B20,'Sprint Backlog'!F$14:F$1003)+SUMIF('Sprint Backlog'!G$14:G$1003,B20,'Sprint Backlog'!H$14:H$1003)</f>
        <v>0</v>
      </c>
      <c r="E20" s="13">
        <f t="shared" si="3"/>
        <v>0</v>
      </c>
      <c r="F20" s="207"/>
      <c r="G20" s="2"/>
      <c r="H20" s="55">
        <v>0</v>
      </c>
      <c r="I20" s="55">
        <v>0</v>
      </c>
      <c r="J20" s="55">
        <v>0</v>
      </c>
      <c r="K20" s="55">
        <v>0</v>
      </c>
      <c r="L20" s="55">
        <v>0</v>
      </c>
      <c r="M20" s="55">
        <v>0</v>
      </c>
      <c r="N20" s="55">
        <v>0</v>
      </c>
      <c r="O20" s="55">
        <v>0</v>
      </c>
      <c r="P20" s="55">
        <v>0</v>
      </c>
      <c r="Q20" s="55">
        <v>0</v>
      </c>
      <c r="R20" s="55">
        <v>0</v>
      </c>
      <c r="S20" s="55">
        <v>0</v>
      </c>
      <c r="T20" s="55">
        <v>0</v>
      </c>
      <c r="U20" s="55">
        <v>0</v>
      </c>
      <c r="V20" s="55">
        <v>0</v>
      </c>
      <c r="W20" s="55">
        <v>0</v>
      </c>
      <c r="X20" s="55">
        <v>0</v>
      </c>
      <c r="Y20" s="55">
        <v>0</v>
      </c>
      <c r="Z20" s="55">
        <v>0</v>
      </c>
      <c r="AA20" s="55">
        <v>0</v>
      </c>
      <c r="AB20" s="55">
        <v>0</v>
      </c>
      <c r="AC20" s="55">
        <v>0</v>
      </c>
      <c r="AD20" s="55">
        <v>0</v>
      </c>
      <c r="AE20" s="55">
        <v>0</v>
      </c>
      <c r="AF20" s="55">
        <v>0</v>
      </c>
      <c r="AG20" s="55">
        <v>0</v>
      </c>
      <c r="AH20" s="55">
        <v>0</v>
      </c>
      <c r="AI20" s="55">
        <v>0</v>
      </c>
      <c r="AJ20" s="55">
        <v>0</v>
      </c>
      <c r="AK20" s="55">
        <v>0</v>
      </c>
      <c r="AL20" s="55">
        <v>0</v>
      </c>
    </row>
    <row r="21" spans="1:38" s="11" customFormat="1" x14ac:dyDescent="0.2">
      <c r="A21" s="11">
        <v>15</v>
      </c>
      <c r="B21" s="52" t="s">
        <v>46</v>
      </c>
      <c r="C21" s="38">
        <f t="shared" si="2"/>
        <v>0</v>
      </c>
      <c r="D21" s="13">
        <f>SUMIF('Sprint Backlog'!C$14:C$1003,B21,'Sprint Backlog'!D$14:D$1003)+SUMIF('Sprint Backlog'!E$14:E$1003,B21,'Sprint Backlog'!F$14:F$1003)+SUMIF('Sprint Backlog'!G$14:G$1003,B21,'Sprint Backlog'!H$14:H$1003)</f>
        <v>0</v>
      </c>
      <c r="E21" s="13">
        <f t="shared" si="3"/>
        <v>0</v>
      </c>
      <c r="F21" s="207"/>
      <c r="G21" s="2"/>
      <c r="H21" s="55">
        <v>0</v>
      </c>
      <c r="I21" s="55">
        <v>0</v>
      </c>
      <c r="J21" s="55">
        <v>0</v>
      </c>
      <c r="K21" s="55">
        <v>0</v>
      </c>
      <c r="L21" s="55">
        <v>0</v>
      </c>
      <c r="M21" s="55">
        <v>0</v>
      </c>
      <c r="N21" s="55">
        <v>0</v>
      </c>
      <c r="O21" s="55">
        <v>0</v>
      </c>
      <c r="P21" s="55">
        <v>0</v>
      </c>
      <c r="Q21" s="55">
        <v>0</v>
      </c>
      <c r="R21" s="55">
        <v>0</v>
      </c>
      <c r="S21" s="55">
        <v>0</v>
      </c>
      <c r="T21" s="55">
        <v>0</v>
      </c>
      <c r="U21" s="55">
        <v>0</v>
      </c>
      <c r="V21" s="55">
        <v>0</v>
      </c>
      <c r="W21" s="55">
        <v>0</v>
      </c>
      <c r="X21" s="55">
        <v>0</v>
      </c>
      <c r="Y21" s="55">
        <v>0</v>
      </c>
      <c r="Z21" s="55">
        <v>0</v>
      </c>
      <c r="AA21" s="55">
        <v>0</v>
      </c>
      <c r="AB21" s="55">
        <v>0</v>
      </c>
      <c r="AC21" s="55">
        <v>0</v>
      </c>
      <c r="AD21" s="55">
        <v>0</v>
      </c>
      <c r="AE21" s="55">
        <v>0</v>
      </c>
      <c r="AF21" s="55">
        <v>0</v>
      </c>
      <c r="AG21" s="55">
        <v>0</v>
      </c>
      <c r="AH21" s="55">
        <v>0</v>
      </c>
      <c r="AI21" s="55">
        <v>0</v>
      </c>
      <c r="AJ21" s="55">
        <v>0</v>
      </c>
      <c r="AK21" s="55">
        <v>0</v>
      </c>
      <c r="AL21" s="55">
        <v>0</v>
      </c>
    </row>
    <row r="22" spans="1:38" s="11" customFormat="1" x14ac:dyDescent="0.2">
      <c r="A22" s="11">
        <v>16</v>
      </c>
      <c r="B22" s="52" t="s">
        <v>51</v>
      </c>
      <c r="C22" s="38">
        <f t="shared" si="2"/>
        <v>0</v>
      </c>
      <c r="D22" s="13">
        <f>SUMIF('Sprint Backlog'!C$14:C$1003,B22,'Sprint Backlog'!D$14:D$1003)+SUMIF('Sprint Backlog'!E$14:E$1003,B22,'Sprint Backlog'!F$14:F$1003)+SUMIF('Sprint Backlog'!G$14:G$1003,B22,'Sprint Backlog'!H$14:H$1003)</f>
        <v>0</v>
      </c>
      <c r="E22" s="13">
        <f t="shared" si="3"/>
        <v>0</v>
      </c>
      <c r="F22" s="207"/>
      <c r="G22" s="2"/>
      <c r="H22" s="55">
        <v>0</v>
      </c>
      <c r="I22" s="55">
        <v>0</v>
      </c>
      <c r="J22" s="55">
        <v>0</v>
      </c>
      <c r="K22" s="55">
        <v>0</v>
      </c>
      <c r="L22" s="55">
        <v>0</v>
      </c>
      <c r="M22" s="55">
        <v>0</v>
      </c>
      <c r="N22" s="55">
        <v>0</v>
      </c>
      <c r="O22" s="55">
        <v>0</v>
      </c>
      <c r="P22" s="55">
        <v>0</v>
      </c>
      <c r="Q22" s="55">
        <v>0</v>
      </c>
      <c r="R22" s="55">
        <v>0</v>
      </c>
      <c r="S22" s="55">
        <v>0</v>
      </c>
      <c r="T22" s="55">
        <v>0</v>
      </c>
      <c r="U22" s="55">
        <v>0</v>
      </c>
      <c r="V22" s="55">
        <v>0</v>
      </c>
      <c r="W22" s="55">
        <v>0</v>
      </c>
      <c r="X22" s="55">
        <v>0</v>
      </c>
      <c r="Y22" s="55">
        <v>0</v>
      </c>
      <c r="Z22" s="55">
        <v>0</v>
      </c>
      <c r="AA22" s="55">
        <v>0</v>
      </c>
      <c r="AB22" s="55">
        <v>0</v>
      </c>
      <c r="AC22" s="55">
        <v>0</v>
      </c>
      <c r="AD22" s="55">
        <v>0</v>
      </c>
      <c r="AE22" s="55">
        <v>0</v>
      </c>
      <c r="AF22" s="55">
        <v>0</v>
      </c>
      <c r="AG22" s="55">
        <v>0</v>
      </c>
      <c r="AH22" s="55">
        <v>0</v>
      </c>
      <c r="AI22" s="55">
        <v>0</v>
      </c>
      <c r="AJ22" s="55">
        <v>0</v>
      </c>
      <c r="AK22" s="55">
        <v>0</v>
      </c>
      <c r="AL22" s="55">
        <v>0</v>
      </c>
    </row>
    <row r="23" spans="1:38" s="11" customFormat="1" x14ac:dyDescent="0.2">
      <c r="A23" s="11">
        <v>17</v>
      </c>
      <c r="B23" s="52" t="s">
        <v>52</v>
      </c>
      <c r="C23" s="38">
        <f t="shared" si="2"/>
        <v>0</v>
      </c>
      <c r="D23" s="13">
        <f>SUMIF('Sprint Backlog'!C$14:C$1003,B23,'Sprint Backlog'!D$14:D$1003)+SUMIF('Sprint Backlog'!E$14:E$1003,B23,'Sprint Backlog'!F$14:F$1003)+SUMIF('Sprint Backlog'!G$14:G$1003,B23,'Sprint Backlog'!H$14:H$1003)</f>
        <v>0</v>
      </c>
      <c r="E23" s="13">
        <f t="shared" si="3"/>
        <v>0</v>
      </c>
      <c r="F23" s="207"/>
      <c r="G23" s="2"/>
      <c r="H23" s="55">
        <v>0</v>
      </c>
      <c r="I23" s="55">
        <v>0</v>
      </c>
      <c r="J23" s="55">
        <v>0</v>
      </c>
      <c r="K23" s="55">
        <v>0</v>
      </c>
      <c r="L23" s="55">
        <v>0</v>
      </c>
      <c r="M23" s="55">
        <v>0</v>
      </c>
      <c r="N23" s="55">
        <v>0</v>
      </c>
      <c r="O23" s="55">
        <v>0</v>
      </c>
      <c r="P23" s="55">
        <v>0</v>
      </c>
      <c r="Q23" s="55">
        <v>0</v>
      </c>
      <c r="R23" s="55">
        <v>0</v>
      </c>
      <c r="S23" s="55">
        <v>0</v>
      </c>
      <c r="T23" s="55">
        <v>0</v>
      </c>
      <c r="U23" s="55">
        <v>0</v>
      </c>
      <c r="V23" s="55">
        <v>0</v>
      </c>
      <c r="W23" s="55">
        <v>0</v>
      </c>
      <c r="X23" s="55">
        <v>0</v>
      </c>
      <c r="Y23" s="55">
        <v>0</v>
      </c>
      <c r="Z23" s="55">
        <v>0</v>
      </c>
      <c r="AA23" s="55">
        <v>0</v>
      </c>
      <c r="AB23" s="55">
        <v>0</v>
      </c>
      <c r="AC23" s="55">
        <v>0</v>
      </c>
      <c r="AD23" s="55">
        <v>0</v>
      </c>
      <c r="AE23" s="55">
        <v>0</v>
      </c>
      <c r="AF23" s="55">
        <v>0</v>
      </c>
      <c r="AG23" s="55">
        <v>0</v>
      </c>
      <c r="AH23" s="55">
        <v>0</v>
      </c>
      <c r="AI23" s="55">
        <v>0</v>
      </c>
      <c r="AJ23" s="55">
        <v>0</v>
      </c>
      <c r="AK23" s="55">
        <v>0</v>
      </c>
      <c r="AL23" s="55">
        <v>0</v>
      </c>
    </row>
    <row r="24" spans="1:38" s="11" customFormat="1" x14ac:dyDescent="0.2">
      <c r="A24" s="11">
        <v>18</v>
      </c>
      <c r="B24" s="52" t="s">
        <v>53</v>
      </c>
      <c r="C24" s="38">
        <f t="shared" si="2"/>
        <v>0</v>
      </c>
      <c r="D24" s="13">
        <f>SUMIF('Sprint Backlog'!C$14:C$1003,B24,'Sprint Backlog'!D$14:D$1003)+SUMIF('Sprint Backlog'!E$14:E$1003,B24,'Sprint Backlog'!F$14:F$1003)+SUMIF('Sprint Backlog'!G$14:G$1003,B24,'Sprint Backlog'!H$14:H$1003)</f>
        <v>0</v>
      </c>
      <c r="E24" s="13">
        <f t="shared" si="3"/>
        <v>0</v>
      </c>
      <c r="F24" s="207"/>
      <c r="G24" s="2"/>
      <c r="H24" s="55">
        <v>0</v>
      </c>
      <c r="I24" s="55">
        <v>0</v>
      </c>
      <c r="J24" s="55">
        <v>0</v>
      </c>
      <c r="K24" s="55">
        <v>0</v>
      </c>
      <c r="L24" s="55">
        <v>0</v>
      </c>
      <c r="M24" s="55">
        <v>0</v>
      </c>
      <c r="N24" s="55">
        <v>0</v>
      </c>
      <c r="O24" s="55">
        <v>0</v>
      </c>
      <c r="P24" s="55">
        <v>0</v>
      </c>
      <c r="Q24" s="55">
        <v>0</v>
      </c>
      <c r="R24" s="55">
        <v>0</v>
      </c>
      <c r="S24" s="55">
        <v>0</v>
      </c>
      <c r="T24" s="55">
        <v>0</v>
      </c>
      <c r="U24" s="55">
        <v>0</v>
      </c>
      <c r="V24" s="55">
        <v>0</v>
      </c>
      <c r="W24" s="55">
        <v>0</v>
      </c>
      <c r="X24" s="55">
        <v>0</v>
      </c>
      <c r="Y24" s="55">
        <v>0</v>
      </c>
      <c r="Z24" s="55">
        <v>0</v>
      </c>
      <c r="AA24" s="55">
        <v>0</v>
      </c>
      <c r="AB24" s="55">
        <v>0</v>
      </c>
      <c r="AC24" s="55">
        <v>0</v>
      </c>
      <c r="AD24" s="55">
        <v>0</v>
      </c>
      <c r="AE24" s="55">
        <v>0</v>
      </c>
      <c r="AF24" s="55">
        <v>0</v>
      </c>
      <c r="AG24" s="55">
        <v>0</v>
      </c>
      <c r="AH24" s="55">
        <v>0</v>
      </c>
      <c r="AI24" s="55">
        <v>0</v>
      </c>
      <c r="AJ24" s="55">
        <v>0</v>
      </c>
      <c r="AK24" s="55">
        <v>0</v>
      </c>
      <c r="AL24" s="55">
        <v>0</v>
      </c>
    </row>
    <row r="25" spans="1:38" s="11" customFormat="1" x14ac:dyDescent="0.2">
      <c r="A25" s="11">
        <v>19</v>
      </c>
      <c r="B25" s="52" t="s">
        <v>54</v>
      </c>
      <c r="C25" s="38">
        <f t="shared" si="2"/>
        <v>0</v>
      </c>
      <c r="D25" s="13">
        <f>SUMIF('Sprint Backlog'!C$14:C$1003,B25,'Sprint Backlog'!D$14:D$1003)+SUMIF('Sprint Backlog'!E$14:E$1003,B25,'Sprint Backlog'!F$14:F$1003)+SUMIF('Sprint Backlog'!G$14:G$1003,B25,'Sprint Backlog'!H$14:H$1003)</f>
        <v>0</v>
      </c>
      <c r="E25" s="13">
        <f t="shared" si="3"/>
        <v>0</v>
      </c>
      <c r="F25" s="207"/>
      <c r="G25" s="2"/>
      <c r="H25" s="55">
        <v>0</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v>0</v>
      </c>
      <c r="AK25" s="55">
        <v>0</v>
      </c>
      <c r="AL25" s="55">
        <v>0</v>
      </c>
    </row>
    <row r="26" spans="1:38" s="11" customFormat="1" x14ac:dyDescent="0.2">
      <c r="A26" s="11">
        <v>20</v>
      </c>
      <c r="B26" s="52" t="s">
        <v>55</v>
      </c>
      <c r="C26" s="38">
        <f t="shared" si="2"/>
        <v>0</v>
      </c>
      <c r="D26" s="13">
        <f>SUMIF('Sprint Backlog'!C$14:C$1003,B26,'Sprint Backlog'!D$14:D$1003)+SUMIF('Sprint Backlog'!E$14:E$1003,B26,'Sprint Backlog'!F$14:F$1003)+SUMIF('Sprint Backlog'!G$14:G$1003,B26,'Sprint Backlog'!H$14:H$1003)</f>
        <v>0</v>
      </c>
      <c r="E26" s="13">
        <f t="shared" si="3"/>
        <v>0</v>
      </c>
      <c r="F26" s="207"/>
      <c r="G26" s="2"/>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row>
    <row r="27" spans="1:38" s="11" customFormat="1" x14ac:dyDescent="0.2">
      <c r="A27" s="11">
        <v>21</v>
      </c>
      <c r="B27" s="52" t="s">
        <v>56</v>
      </c>
      <c r="C27" s="38">
        <f t="shared" si="2"/>
        <v>0</v>
      </c>
      <c r="D27" s="13">
        <f>SUMIF('Sprint Backlog'!C$14:C$1003,B27,'Sprint Backlog'!D$14:D$1003)+SUMIF('Sprint Backlog'!E$14:E$1003,B27,'Sprint Backlog'!F$14:F$1003)+SUMIF('Sprint Backlog'!G$14:G$1003,B27,'Sprint Backlog'!H$14:H$1003)</f>
        <v>0</v>
      </c>
      <c r="E27" s="13">
        <f t="shared" si="3"/>
        <v>0</v>
      </c>
      <c r="F27" s="207"/>
      <c r="G27" s="2"/>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row>
    <row r="28" spans="1:38" s="11" customFormat="1" x14ac:dyDescent="0.2">
      <c r="A28" s="11">
        <v>22</v>
      </c>
      <c r="B28" s="52" t="s">
        <v>57</v>
      </c>
      <c r="C28" s="38">
        <f t="shared" si="2"/>
        <v>0</v>
      </c>
      <c r="D28" s="13">
        <f>SUMIF('Sprint Backlog'!C$14:C$1003,B28,'Sprint Backlog'!D$14:D$1003)+SUMIF('Sprint Backlog'!E$14:E$1003,B28,'Sprint Backlog'!F$14:F$1003)+SUMIF('Sprint Backlog'!G$14:G$1003,B28,'Sprint Backlog'!H$14:H$1003)</f>
        <v>0</v>
      </c>
      <c r="E28" s="13">
        <f t="shared" si="3"/>
        <v>0</v>
      </c>
      <c r="F28" s="207"/>
      <c r="G28" s="2"/>
      <c r="H28" s="55">
        <v>0</v>
      </c>
      <c r="I28" s="55">
        <v>0</v>
      </c>
      <c r="J28" s="55">
        <v>0</v>
      </c>
      <c r="K28" s="55">
        <v>0</v>
      </c>
      <c r="L28" s="55">
        <v>0</v>
      </c>
      <c r="M28" s="55">
        <v>0</v>
      </c>
      <c r="N28" s="55">
        <v>0</v>
      </c>
      <c r="O28" s="55">
        <v>0</v>
      </c>
      <c r="P28" s="55">
        <v>0</v>
      </c>
      <c r="Q28" s="55">
        <v>0</v>
      </c>
      <c r="R28" s="55">
        <v>0</v>
      </c>
      <c r="S28" s="55">
        <v>0</v>
      </c>
      <c r="T28" s="55">
        <v>0</v>
      </c>
      <c r="U28" s="55">
        <v>0</v>
      </c>
      <c r="V28" s="55">
        <v>0</v>
      </c>
      <c r="W28" s="55">
        <v>0</v>
      </c>
      <c r="X28" s="55">
        <v>0</v>
      </c>
      <c r="Y28" s="55">
        <v>0</v>
      </c>
      <c r="Z28" s="55">
        <v>0</v>
      </c>
      <c r="AA28" s="55">
        <v>0</v>
      </c>
      <c r="AB28" s="55">
        <v>0</v>
      </c>
      <c r="AC28" s="55">
        <v>0</v>
      </c>
      <c r="AD28" s="55">
        <v>0</v>
      </c>
      <c r="AE28" s="55">
        <v>0</v>
      </c>
      <c r="AF28" s="55">
        <v>0</v>
      </c>
      <c r="AG28" s="55">
        <v>0</v>
      </c>
      <c r="AH28" s="55">
        <v>0</v>
      </c>
      <c r="AI28" s="55">
        <v>0</v>
      </c>
      <c r="AJ28" s="55">
        <v>0</v>
      </c>
      <c r="AK28" s="55">
        <v>0</v>
      </c>
      <c r="AL28" s="55">
        <v>0</v>
      </c>
    </row>
    <row r="29" spans="1:38" s="11" customFormat="1" x14ac:dyDescent="0.2">
      <c r="A29" s="11">
        <v>23</v>
      </c>
      <c r="B29" s="52" t="s">
        <v>58</v>
      </c>
      <c r="C29" s="38">
        <f t="shared" si="2"/>
        <v>0</v>
      </c>
      <c r="D29" s="13">
        <f>SUMIF('Sprint Backlog'!C$14:C$1003,B29,'Sprint Backlog'!D$14:D$1003)+SUMIF('Sprint Backlog'!E$14:E$1003,B29,'Sprint Backlog'!F$14:F$1003)+SUMIF('Sprint Backlog'!G$14:G$1003,B29,'Sprint Backlog'!H$14:H$1003)</f>
        <v>0</v>
      </c>
      <c r="E29" s="13">
        <f t="shared" si="3"/>
        <v>0</v>
      </c>
      <c r="F29" s="207"/>
      <c r="G29" s="2"/>
      <c r="H29" s="55">
        <v>0</v>
      </c>
      <c r="I29" s="55">
        <v>0</v>
      </c>
      <c r="J29" s="55">
        <v>0</v>
      </c>
      <c r="K29" s="55">
        <v>0</v>
      </c>
      <c r="L29" s="55">
        <v>0</v>
      </c>
      <c r="M29" s="55">
        <v>0</v>
      </c>
      <c r="N29" s="55">
        <v>0</v>
      </c>
      <c r="O29" s="55">
        <v>0</v>
      </c>
      <c r="P29" s="55">
        <v>0</v>
      </c>
      <c r="Q29" s="55">
        <v>0</v>
      </c>
      <c r="R29" s="55">
        <v>0</v>
      </c>
      <c r="S29" s="55">
        <v>0</v>
      </c>
      <c r="T29" s="55">
        <v>0</v>
      </c>
      <c r="U29" s="55">
        <v>0</v>
      </c>
      <c r="V29" s="55">
        <v>0</v>
      </c>
      <c r="W29" s="55">
        <v>0</v>
      </c>
      <c r="X29" s="55">
        <v>0</v>
      </c>
      <c r="Y29" s="55">
        <v>0</v>
      </c>
      <c r="Z29" s="55">
        <v>0</v>
      </c>
      <c r="AA29" s="55">
        <v>0</v>
      </c>
      <c r="AB29" s="55">
        <v>0</v>
      </c>
      <c r="AC29" s="55">
        <v>0</v>
      </c>
      <c r="AD29" s="55">
        <v>0</v>
      </c>
      <c r="AE29" s="55">
        <v>0</v>
      </c>
      <c r="AF29" s="55">
        <v>0</v>
      </c>
      <c r="AG29" s="55">
        <v>0</v>
      </c>
      <c r="AH29" s="55">
        <v>0</v>
      </c>
      <c r="AI29" s="55">
        <v>0</v>
      </c>
      <c r="AJ29" s="55">
        <v>0</v>
      </c>
      <c r="AK29" s="55">
        <v>0</v>
      </c>
      <c r="AL29" s="55">
        <v>0</v>
      </c>
    </row>
    <row r="30" spans="1:38" s="11" customFormat="1" x14ac:dyDescent="0.2">
      <c r="A30" s="11">
        <v>24</v>
      </c>
      <c r="B30" s="52" t="s">
        <v>59</v>
      </c>
      <c r="C30" s="38">
        <f t="shared" si="2"/>
        <v>0</v>
      </c>
      <c r="D30" s="13">
        <f>SUMIF('Sprint Backlog'!C$14:C$1003,B30,'Sprint Backlog'!D$14:D$1003)+SUMIF('Sprint Backlog'!E$14:E$1003,B30,'Sprint Backlog'!F$14:F$1003)+SUMIF('Sprint Backlog'!G$14:G$1003,B30,'Sprint Backlog'!H$14:H$1003)</f>
        <v>0</v>
      </c>
      <c r="E30" s="13">
        <f t="shared" si="3"/>
        <v>0</v>
      </c>
      <c r="F30" s="207"/>
      <c r="G30" s="2"/>
      <c r="H30" s="55">
        <v>0</v>
      </c>
      <c r="I30" s="55">
        <v>0</v>
      </c>
      <c r="J30" s="55">
        <v>0</v>
      </c>
      <c r="K30" s="55">
        <v>0</v>
      </c>
      <c r="L30" s="55">
        <v>0</v>
      </c>
      <c r="M30" s="55">
        <v>0</v>
      </c>
      <c r="N30" s="55">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v>0</v>
      </c>
      <c r="AG30" s="55">
        <v>0</v>
      </c>
      <c r="AH30" s="55">
        <v>0</v>
      </c>
      <c r="AI30" s="55">
        <v>0</v>
      </c>
      <c r="AJ30" s="55">
        <v>0</v>
      </c>
      <c r="AK30" s="55">
        <v>0</v>
      </c>
      <c r="AL30" s="55">
        <v>0</v>
      </c>
    </row>
    <row r="31" spans="1:38" s="11" customFormat="1" x14ac:dyDescent="0.2">
      <c r="A31" s="11">
        <v>25</v>
      </c>
      <c r="B31" s="52" t="s">
        <v>60</v>
      </c>
      <c r="C31" s="38">
        <f t="shared" si="2"/>
        <v>0</v>
      </c>
      <c r="D31" s="13">
        <f>SUMIF('Sprint Backlog'!C$14:C$1003,B31,'Sprint Backlog'!D$14:D$1003)+SUMIF('Sprint Backlog'!E$14:E$1003,B31,'Sprint Backlog'!F$14:F$1003)+SUMIF('Sprint Backlog'!G$14:G$1003,B31,'Sprint Backlog'!H$14:H$1003)</f>
        <v>0</v>
      </c>
      <c r="E31" s="13">
        <f t="shared" si="3"/>
        <v>0</v>
      </c>
      <c r="F31" s="208"/>
      <c r="G31" s="9"/>
      <c r="H31" s="55">
        <v>0</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v>0</v>
      </c>
      <c r="AG31" s="55">
        <v>0</v>
      </c>
      <c r="AH31" s="55">
        <v>0</v>
      </c>
      <c r="AI31" s="55">
        <v>0</v>
      </c>
      <c r="AJ31" s="55">
        <v>0</v>
      </c>
      <c r="AK31" s="55">
        <v>0</v>
      </c>
      <c r="AL31" s="55">
        <v>0</v>
      </c>
    </row>
    <row r="32" spans="1:38" s="11" customFormat="1" x14ac:dyDescent="0.2">
      <c r="F32" s="9"/>
      <c r="G32" s="9"/>
      <c r="H32" s="10"/>
      <c r="I32" s="10"/>
      <c r="J32" s="10"/>
      <c r="K32" s="10"/>
      <c r="L32" s="10"/>
      <c r="M32" s="10"/>
      <c r="N32" s="10"/>
      <c r="O32" s="10"/>
      <c r="P32" s="10"/>
      <c r="Q32" s="10"/>
      <c r="R32" s="10"/>
      <c r="S32" s="10"/>
      <c r="T32" s="10"/>
      <c r="U32" s="10"/>
      <c r="V32" s="10"/>
      <c r="W32" s="10"/>
      <c r="X32" s="10"/>
      <c r="Y32" s="10"/>
      <c r="Z32" s="10"/>
    </row>
    <row r="33" s="122" customFormat="1" x14ac:dyDescent="0.2"/>
    <row r="34" s="122" customFormat="1" x14ac:dyDescent="0.2"/>
    <row r="35" s="122" customFormat="1" x14ac:dyDescent="0.2"/>
    <row r="36" s="122" customFormat="1" x14ac:dyDescent="0.2"/>
    <row r="37" s="122" customFormat="1" x14ac:dyDescent="0.2"/>
    <row r="38" s="122" customFormat="1" x14ac:dyDescent="0.2"/>
  </sheetData>
  <autoFilter ref="B5:AL5"/>
  <mergeCells count="1">
    <mergeCell ref="F7:F31"/>
  </mergeCells>
  <phoneticPr fontId="2" type="noConversion"/>
  <pageMargins left="0.25" right="0.25" top="1" bottom="1" header="0.5" footer="0.5"/>
  <pageSetup orientation="landscape" r:id="rId1"/>
  <headerFooter alignWithMargins="0">
    <oddHeader>&amp;C&amp;A</oddHeader>
    <oddFooter>&amp;LTechM&amp;RPage &amp;P of &amp;N</oddFooter>
  </headerFooter>
  <ignoredErrors>
    <ignoredError sqref="C9:C31 C7 C8"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P50"/>
  <sheetViews>
    <sheetView showGridLines="0" topLeftCell="B1" workbookViewId="0">
      <pane ySplit="13" topLeftCell="A14" activePane="bottomLeft" state="frozen"/>
      <selection activeCell="B1" sqref="B1"/>
      <selection pane="bottomLeft" activeCell="O3" sqref="O3"/>
    </sheetView>
  </sheetViews>
  <sheetFormatPr defaultRowHeight="12.75" x14ac:dyDescent="0.2"/>
  <cols>
    <col min="1" max="1" width="21.140625" style="3" hidden="1" customWidth="1"/>
    <col min="2" max="2" width="5.7109375" style="3" bestFit="1" customWidth="1"/>
    <col min="3" max="3" width="7.85546875" style="3" customWidth="1"/>
    <col min="4" max="4" width="7.42578125" style="3" customWidth="1"/>
    <col min="5" max="5" width="7" style="3" customWidth="1"/>
    <col min="6" max="6" width="9.42578125" style="3" customWidth="1"/>
    <col min="7" max="8" width="8.85546875" style="3" customWidth="1"/>
    <col min="9" max="9" width="10.140625" style="71" customWidth="1"/>
    <col min="10" max="10" width="29.28515625" customWidth="1"/>
    <col min="11" max="11" width="3" hidden="1" customWidth="1"/>
    <col min="12" max="12" width="6.85546875" bestFit="1" customWidth="1"/>
    <col min="13" max="13" width="8.5703125" bestFit="1" customWidth="1"/>
    <col min="14" max="17" width="8.5703125" customWidth="1"/>
    <col min="18" max="26" width="7" customWidth="1"/>
    <col min="27" max="27" width="7.42578125" customWidth="1"/>
    <col min="28" max="41" width="7" customWidth="1"/>
    <col min="42" max="42" width="6.5703125" style="3" customWidth="1"/>
    <col min="43" max="16384" width="9.140625" style="3"/>
  </cols>
  <sheetData>
    <row r="1" spans="1:42" hidden="1" x14ac:dyDescent="0.2">
      <c r="L1">
        <f>SprintDuration</f>
        <v>30</v>
      </c>
      <c r="M1">
        <f>L1-1</f>
        <v>29</v>
      </c>
      <c r="N1">
        <f>M1-1</f>
        <v>28</v>
      </c>
      <c r="O1">
        <f>N1-1</f>
        <v>27</v>
      </c>
      <c r="P1">
        <f t="shared" ref="P1:AF1" si="0">O1-1</f>
        <v>26</v>
      </c>
      <c r="Q1">
        <f t="shared" si="0"/>
        <v>25</v>
      </c>
      <c r="R1">
        <f>Q1-1</f>
        <v>24</v>
      </c>
      <c r="S1">
        <f t="shared" si="0"/>
        <v>23</v>
      </c>
      <c r="T1">
        <f t="shared" si="0"/>
        <v>22</v>
      </c>
      <c r="U1">
        <f t="shared" si="0"/>
        <v>21</v>
      </c>
      <c r="V1">
        <f t="shared" si="0"/>
        <v>20</v>
      </c>
      <c r="W1">
        <f t="shared" si="0"/>
        <v>19</v>
      </c>
      <c r="X1">
        <f t="shared" si="0"/>
        <v>18</v>
      </c>
      <c r="Y1">
        <f t="shared" si="0"/>
        <v>17</v>
      </c>
      <c r="Z1">
        <f t="shared" si="0"/>
        <v>16</v>
      </c>
      <c r="AA1">
        <f t="shared" si="0"/>
        <v>15</v>
      </c>
      <c r="AB1">
        <f t="shared" si="0"/>
        <v>14</v>
      </c>
      <c r="AC1">
        <f t="shared" si="0"/>
        <v>13</v>
      </c>
      <c r="AD1">
        <f t="shared" si="0"/>
        <v>12</v>
      </c>
      <c r="AE1">
        <f t="shared" si="0"/>
        <v>11</v>
      </c>
      <c r="AF1">
        <f t="shared" si="0"/>
        <v>10</v>
      </c>
      <c r="AG1">
        <f t="shared" ref="AG1:AP1" si="1">AF1-1</f>
        <v>9</v>
      </c>
      <c r="AH1">
        <f t="shared" si="1"/>
        <v>8</v>
      </c>
      <c r="AI1">
        <f t="shared" si="1"/>
        <v>7</v>
      </c>
      <c r="AJ1">
        <f t="shared" si="1"/>
        <v>6</v>
      </c>
      <c r="AK1">
        <f t="shared" si="1"/>
        <v>5</v>
      </c>
      <c r="AL1">
        <f t="shared" si="1"/>
        <v>4</v>
      </c>
      <c r="AM1">
        <f t="shared" si="1"/>
        <v>3</v>
      </c>
      <c r="AN1">
        <f t="shared" si="1"/>
        <v>2</v>
      </c>
      <c r="AO1">
        <f t="shared" si="1"/>
        <v>1</v>
      </c>
      <c r="AP1">
        <f t="shared" si="1"/>
        <v>0</v>
      </c>
    </row>
    <row r="2" spans="1:42" s="11" customFormat="1" ht="27" customHeight="1" x14ac:dyDescent="0.2">
      <c r="B2" s="181"/>
      <c r="C2" s="181"/>
      <c r="D2" s="181"/>
      <c r="E2" s="181"/>
      <c r="F2" s="181"/>
      <c r="G2" s="181"/>
      <c r="H2" s="181"/>
      <c r="I2" s="184"/>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22"/>
      <c r="AK2" s="122"/>
      <c r="AL2" s="122"/>
      <c r="AM2" s="122"/>
      <c r="AN2" s="122"/>
      <c r="AO2" s="122"/>
      <c r="AP2" s="122"/>
    </row>
    <row r="3" spans="1:42" s="186" customFormat="1" x14ac:dyDescent="0.2">
      <c r="A3" s="185"/>
      <c r="B3" s="185"/>
      <c r="G3" s="187"/>
      <c r="H3" s="188"/>
      <c r="I3" s="188" t="s">
        <v>208</v>
      </c>
      <c r="T3" s="189" t="s">
        <v>210</v>
      </c>
    </row>
    <row r="4" spans="1:42" s="11" customFormat="1" x14ac:dyDescent="0.2">
      <c r="I4" s="125"/>
      <c r="J4" s="2"/>
      <c r="K4" s="2"/>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row>
    <row r="5" spans="1:42" s="11" customFormat="1" x14ac:dyDescent="0.2">
      <c r="E5" s="127" t="s">
        <v>101</v>
      </c>
      <c r="F5" s="127" t="s">
        <v>102</v>
      </c>
      <c r="G5" s="128" t="s">
        <v>105</v>
      </c>
      <c r="H5" s="128" t="s">
        <v>106</v>
      </c>
      <c r="I5" s="10"/>
      <c r="J5" s="2" t="s">
        <v>2</v>
      </c>
      <c r="K5" s="2"/>
      <c r="L5" s="32">
        <v>30</v>
      </c>
      <c r="M5" s="5" t="s">
        <v>107</v>
      </c>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s="11" customFormat="1" x14ac:dyDescent="0.2">
      <c r="E6" s="13" t="s">
        <v>98</v>
      </c>
      <c r="F6" s="129">
        <f>L6</f>
        <v>39146</v>
      </c>
      <c r="G6" s="13">
        <f>SUMIF(B14:B41,E6, K14:K41)</f>
        <v>272</v>
      </c>
      <c r="H6" s="130">
        <f>HLOOKUP(Plan1Day,$L$6:$AF$11,6)/HLOOKUP(Plan1Day,$L$6:$AF$11,4)</f>
        <v>0.21794871794871795</v>
      </c>
      <c r="I6" s="131"/>
      <c r="J6" s="27" t="s">
        <v>108</v>
      </c>
      <c r="K6" s="27"/>
      <c r="L6" s="36">
        <v>39146</v>
      </c>
      <c r="M6" s="36">
        <v>39147</v>
      </c>
      <c r="N6" s="36">
        <v>39148</v>
      </c>
      <c r="O6" s="36">
        <v>39149</v>
      </c>
      <c r="P6" s="36">
        <v>39151</v>
      </c>
      <c r="Q6" s="36">
        <v>39152</v>
      </c>
      <c r="R6" s="36">
        <v>39153</v>
      </c>
      <c r="S6" s="36">
        <v>39154</v>
      </c>
      <c r="T6" s="36">
        <v>39155</v>
      </c>
      <c r="U6" s="36">
        <v>39156</v>
      </c>
      <c r="V6" s="36">
        <v>39157</v>
      </c>
      <c r="W6" s="36">
        <v>39158</v>
      </c>
      <c r="X6" s="36">
        <v>39159</v>
      </c>
      <c r="Y6" s="36">
        <v>39160</v>
      </c>
      <c r="Z6" s="36">
        <v>39161</v>
      </c>
      <c r="AA6" s="36">
        <v>39162</v>
      </c>
      <c r="AB6" s="36">
        <v>39163</v>
      </c>
      <c r="AC6" s="36">
        <v>39164</v>
      </c>
      <c r="AD6" s="36">
        <v>39165</v>
      </c>
      <c r="AE6" s="36">
        <v>39166</v>
      </c>
      <c r="AF6" s="36">
        <v>39167</v>
      </c>
      <c r="AG6" s="36">
        <v>39168</v>
      </c>
      <c r="AH6" s="36">
        <v>39169</v>
      </c>
      <c r="AI6" s="36">
        <v>39170</v>
      </c>
      <c r="AJ6" s="36">
        <v>39171</v>
      </c>
      <c r="AK6" s="36">
        <v>39172</v>
      </c>
      <c r="AL6" s="36">
        <v>39173</v>
      </c>
      <c r="AM6" s="36">
        <v>39174</v>
      </c>
      <c r="AN6" s="36">
        <v>39175</v>
      </c>
      <c r="AO6" s="36">
        <v>39176</v>
      </c>
      <c r="AP6" s="36">
        <v>39177</v>
      </c>
    </row>
    <row r="7" spans="1:42" s="11" customFormat="1" x14ac:dyDescent="0.2">
      <c r="E7" s="13" t="s">
        <v>99</v>
      </c>
      <c r="F7" s="129">
        <v>39149</v>
      </c>
      <c r="G7" s="13">
        <f>SUMIF(B14:B41,E7, K14:K41)</f>
        <v>64</v>
      </c>
      <c r="H7" s="130">
        <f>HLOOKUP(Plan2Day,$L$6:$AF$11,6)/HLOOKUP(Plan2Day,$L$6:$AF$11,4)</f>
        <v>5.4560954816709292E-2</v>
      </c>
      <c r="I7" s="131"/>
      <c r="J7" s="2" t="s">
        <v>1</v>
      </c>
      <c r="K7" s="2"/>
      <c r="L7" s="29" t="str">
        <f>CONCATENATE(L5,"d")</f>
        <v>30d</v>
      </c>
      <c r="M7" s="29" t="str">
        <f t="shared" ref="M7:AF7" si="2">CONCATENATE(L1-1,"d")</f>
        <v>29d</v>
      </c>
      <c r="N7" s="29" t="str">
        <f t="shared" si="2"/>
        <v>28d</v>
      </c>
      <c r="O7" s="29" t="str">
        <f t="shared" si="2"/>
        <v>27d</v>
      </c>
      <c r="P7" s="29" t="str">
        <f t="shared" si="2"/>
        <v>26d</v>
      </c>
      <c r="Q7" s="29" t="str">
        <f t="shared" si="2"/>
        <v>25d</v>
      </c>
      <c r="R7" s="29" t="str">
        <f t="shared" si="2"/>
        <v>24d</v>
      </c>
      <c r="S7" s="29" t="str">
        <f t="shared" si="2"/>
        <v>23d</v>
      </c>
      <c r="T7" s="29" t="str">
        <f t="shared" si="2"/>
        <v>22d</v>
      </c>
      <c r="U7" s="29" t="str">
        <f t="shared" si="2"/>
        <v>21d</v>
      </c>
      <c r="V7" s="29" t="str">
        <f t="shared" si="2"/>
        <v>20d</v>
      </c>
      <c r="W7" s="29" t="str">
        <f t="shared" si="2"/>
        <v>19d</v>
      </c>
      <c r="X7" s="29" t="str">
        <f t="shared" si="2"/>
        <v>18d</v>
      </c>
      <c r="Y7" s="29" t="str">
        <f t="shared" si="2"/>
        <v>17d</v>
      </c>
      <c r="Z7" s="29" t="str">
        <f t="shared" si="2"/>
        <v>16d</v>
      </c>
      <c r="AA7" s="29" t="str">
        <f t="shared" si="2"/>
        <v>15d</v>
      </c>
      <c r="AB7" s="29" t="str">
        <f t="shared" si="2"/>
        <v>14d</v>
      </c>
      <c r="AC7" s="29" t="str">
        <f t="shared" si="2"/>
        <v>13d</v>
      </c>
      <c r="AD7" s="29" t="str">
        <f t="shared" si="2"/>
        <v>12d</v>
      </c>
      <c r="AE7" s="29" t="str">
        <f t="shared" si="2"/>
        <v>11d</v>
      </c>
      <c r="AF7" s="29" t="str">
        <f t="shared" si="2"/>
        <v>10d</v>
      </c>
      <c r="AG7" s="29" t="str">
        <f t="shared" ref="AG7:AP7" si="3">CONCATENATE(AF1-1,"d")</f>
        <v>9d</v>
      </c>
      <c r="AH7" s="29" t="str">
        <f t="shared" si="3"/>
        <v>8d</v>
      </c>
      <c r="AI7" s="29" t="str">
        <f t="shared" si="3"/>
        <v>7d</v>
      </c>
      <c r="AJ7" s="29" t="str">
        <f t="shared" si="3"/>
        <v>6d</v>
      </c>
      <c r="AK7" s="29" t="str">
        <f t="shared" si="3"/>
        <v>5d</v>
      </c>
      <c r="AL7" s="29" t="str">
        <f t="shared" si="3"/>
        <v>4d</v>
      </c>
      <c r="AM7" s="29" t="str">
        <f t="shared" si="3"/>
        <v>3d</v>
      </c>
      <c r="AN7" s="29" t="str">
        <f t="shared" si="3"/>
        <v>2d</v>
      </c>
      <c r="AO7" s="29" t="str">
        <f t="shared" si="3"/>
        <v>1d</v>
      </c>
      <c r="AP7" s="29" t="str">
        <f t="shared" si="3"/>
        <v>0d</v>
      </c>
    </row>
    <row r="8" spans="1:42" s="11" customFormat="1" x14ac:dyDescent="0.2">
      <c r="E8" s="13" t="s">
        <v>100</v>
      </c>
      <c r="F8" s="129"/>
      <c r="G8" s="13">
        <f>SUMIF(B14:B41,E8, K14:K41)</f>
        <v>0</v>
      </c>
      <c r="H8" s="130" t="e">
        <f>HLOOKUP(Plan3Day,$L$6:$AF$11,6)/HLOOKUP(Plan3Day,$L$6:$AF$11,4)</f>
        <v>#N/A</v>
      </c>
      <c r="I8" s="131"/>
      <c r="J8" s="2" t="s">
        <v>147</v>
      </c>
      <c r="K8" s="122"/>
      <c r="L8" s="29">
        <f>'Team effort spent'!H6</f>
        <v>25</v>
      </c>
      <c r="M8" s="7">
        <f>'Team effort spent'!I6+L8</f>
        <v>50</v>
      </c>
      <c r="N8" s="7">
        <f>'Team effort spent'!J6+M8</f>
        <v>75</v>
      </c>
      <c r="O8" s="7">
        <f>'Team effort spent'!K6+N8</f>
        <v>100</v>
      </c>
      <c r="P8" s="7">
        <f>'Team effort spent'!L6+O8</f>
        <v>119</v>
      </c>
      <c r="Q8" s="7">
        <f>'Team effort spent'!M6+P8</f>
        <v>146</v>
      </c>
      <c r="R8" s="7">
        <f>'Team effort spent'!N6+Q8</f>
        <v>181</v>
      </c>
      <c r="S8" s="7">
        <f>'Team effort spent'!O6+R8</f>
        <v>254</v>
      </c>
      <c r="T8" s="7">
        <f>'Team effort spent'!P6+S8</f>
        <v>327</v>
      </c>
      <c r="U8" s="7">
        <f>'Team effort spent'!Q6+T8</f>
        <v>400</v>
      </c>
      <c r="V8" s="7">
        <f>'Team effort spent'!R6+U8</f>
        <v>473</v>
      </c>
      <c r="W8" s="7">
        <f>'Team effort spent'!S6+V8</f>
        <v>546</v>
      </c>
      <c r="X8" s="7">
        <f>'Team effort spent'!T6+W8</f>
        <v>619</v>
      </c>
      <c r="Y8" s="7">
        <f>'Team effort spent'!U6+X8</f>
        <v>656</v>
      </c>
      <c r="Z8" s="7">
        <f>'Team effort spent'!V6+Y8</f>
        <v>693</v>
      </c>
      <c r="AA8" s="7">
        <f>'Team effort spent'!W6+Z8</f>
        <v>730</v>
      </c>
      <c r="AB8" s="7">
        <f>'Team effort spent'!X6+AA8</f>
        <v>767</v>
      </c>
      <c r="AC8" s="7">
        <f>'Team effort spent'!Y6+AB8</f>
        <v>804</v>
      </c>
      <c r="AD8" s="7">
        <f>'Team effort spent'!Z6+AC8</f>
        <v>841</v>
      </c>
      <c r="AE8" s="7">
        <f>'Team effort spent'!AA6+AD8</f>
        <v>878</v>
      </c>
      <c r="AF8" s="7">
        <f>'Team effort spent'!AB6+AE8</f>
        <v>915</v>
      </c>
      <c r="AG8" s="7">
        <f>'Team effort spent'!AC6+AF8</f>
        <v>952</v>
      </c>
      <c r="AH8" s="7">
        <f>'Team effort spent'!AD6+AG8</f>
        <v>989</v>
      </c>
      <c r="AI8" s="7">
        <f>'Team effort spent'!AE6+AH8</f>
        <v>1026</v>
      </c>
      <c r="AJ8" s="7">
        <f>'Team effort spent'!AF6+AI8</f>
        <v>1063</v>
      </c>
      <c r="AK8" s="7">
        <f>'Team effort spent'!AG6+AJ8</f>
        <v>1100</v>
      </c>
      <c r="AL8" s="7">
        <f>'Team effort spent'!AH6+AK8</f>
        <v>1137</v>
      </c>
      <c r="AM8" s="7">
        <f>'Team effort spent'!AI6+AL8</f>
        <v>1174</v>
      </c>
      <c r="AN8" s="7">
        <f>'Team effort spent'!AJ6+AM8</f>
        <v>1211</v>
      </c>
      <c r="AO8" s="7">
        <f>'Team effort spent'!AK6+AN8</f>
        <v>1248</v>
      </c>
      <c r="AP8" s="7">
        <f>'Team effort spent'!AL6+AO8</f>
        <v>1248</v>
      </c>
    </row>
    <row r="9" spans="1:42" s="11" customFormat="1" x14ac:dyDescent="0.2">
      <c r="E9" s="132" t="s">
        <v>103</v>
      </c>
      <c r="F9" s="133"/>
      <c r="G9" s="13">
        <f>SUMIF(B14:B41,E9, K14:K41)</f>
        <v>0</v>
      </c>
      <c r="H9" s="130" t="e">
        <f>HLOOKUP(Plan4Day,$L$6:$AF$11,6)/HLOOKUP(Plan4Day,$L$6:$AF$11,4)</f>
        <v>#N/A</v>
      </c>
      <c r="I9" s="131"/>
      <c r="J9" s="2" t="s">
        <v>97</v>
      </c>
      <c r="K9" s="2"/>
      <c r="L9" s="29">
        <f>'Team Signup'!C6</f>
        <v>1248</v>
      </c>
      <c r="M9" s="7">
        <f>L9-'Team Signup'!H6</f>
        <v>1223</v>
      </c>
      <c r="N9" s="7">
        <f>M9-'Team Signup'!I6</f>
        <v>1198</v>
      </c>
      <c r="O9" s="7">
        <f>N9-'Team Signup'!J6</f>
        <v>1173</v>
      </c>
      <c r="P9" s="7">
        <f>O9-'Team Signup'!K6</f>
        <v>1148</v>
      </c>
      <c r="Q9" s="7">
        <f>P9-'Team Signup'!L6</f>
        <v>1129</v>
      </c>
      <c r="R9" s="7">
        <f>Q9-'Team Signup'!M6</f>
        <v>1102</v>
      </c>
      <c r="S9" s="7">
        <f>R9-'Team Signup'!N6</f>
        <v>1067</v>
      </c>
      <c r="T9" s="7">
        <f>S9-'Team Signup'!O6</f>
        <v>994</v>
      </c>
      <c r="U9" s="7">
        <f>T9-'Team Signup'!P6</f>
        <v>921</v>
      </c>
      <c r="V9" s="7">
        <f>U9-'Team Signup'!Q6</f>
        <v>848</v>
      </c>
      <c r="W9" s="7">
        <f>V9-'Team Signup'!R6</f>
        <v>775</v>
      </c>
      <c r="X9" s="7">
        <f>W9-'Team Signup'!S6</f>
        <v>702</v>
      </c>
      <c r="Y9" s="7">
        <f>X9-'Team Signup'!T6</f>
        <v>629</v>
      </c>
      <c r="Z9" s="7">
        <f>Y9-'Team Signup'!U6</f>
        <v>592</v>
      </c>
      <c r="AA9" s="7">
        <f>Z9-'Team Signup'!V6</f>
        <v>555</v>
      </c>
      <c r="AB9" s="7">
        <f>AA9-'Team Signup'!W6</f>
        <v>518</v>
      </c>
      <c r="AC9" s="7">
        <f>AB9-'Team Signup'!X6</f>
        <v>481</v>
      </c>
      <c r="AD9" s="7">
        <f>AC9-'Team Signup'!Y6</f>
        <v>444</v>
      </c>
      <c r="AE9" s="7">
        <f>AD9-'Team Signup'!Z6</f>
        <v>407</v>
      </c>
      <c r="AF9" s="7">
        <f>AE9-'Team Signup'!AA6</f>
        <v>370</v>
      </c>
      <c r="AG9" s="7">
        <f>AF9-'Team Signup'!AB6</f>
        <v>333</v>
      </c>
      <c r="AH9" s="7">
        <f>AG9-'Team Signup'!AC6</f>
        <v>296</v>
      </c>
      <c r="AI9" s="7">
        <f>AH9-'Team Signup'!AD6</f>
        <v>259</v>
      </c>
      <c r="AJ9" s="7">
        <f>AI9-'Team Signup'!AE6</f>
        <v>222</v>
      </c>
      <c r="AK9" s="7">
        <f>AJ9-'Team Signup'!AF6</f>
        <v>185</v>
      </c>
      <c r="AL9" s="7">
        <f>AK9-'Team Signup'!AG6</f>
        <v>148</v>
      </c>
      <c r="AM9" s="7">
        <f>AL9-'Team Signup'!AH6</f>
        <v>111</v>
      </c>
      <c r="AN9" s="7">
        <f>AM9-'Team Signup'!AI6</f>
        <v>74</v>
      </c>
      <c r="AO9" s="7">
        <f>AN9-'Team Signup'!AJ6</f>
        <v>37</v>
      </c>
      <c r="AP9" s="7">
        <f>AO9-'Team Signup'!AK6</f>
        <v>0</v>
      </c>
    </row>
    <row r="10" spans="1:42" s="11" customFormat="1" x14ac:dyDescent="0.2">
      <c r="E10" s="134"/>
      <c r="F10" s="135" t="s">
        <v>114</v>
      </c>
      <c r="G10" s="136">
        <f>SUM(G6:G9)</f>
        <v>336</v>
      </c>
      <c r="I10" s="125"/>
      <c r="J10" s="2" t="s">
        <v>0</v>
      </c>
      <c r="K10" s="2"/>
      <c r="L10" s="7">
        <f>L11</f>
        <v>272</v>
      </c>
      <c r="M10" s="7">
        <f t="shared" ref="M10:AF10" si="4">L10-(L10/L1)+(IF(M6=Plan2Day,Plan2Effort,0)+IF(M6=Plan3Day,Plan3Effort,0))+IF(M6=Plan4Day,Plan4Effort,0)</f>
        <v>262.93333333333334</v>
      </c>
      <c r="N10" s="7">
        <f t="shared" si="4"/>
        <v>253.86666666666667</v>
      </c>
      <c r="O10" s="7">
        <f t="shared" si="4"/>
        <v>308.8</v>
      </c>
      <c r="P10" s="7">
        <f t="shared" si="4"/>
        <v>297.36296296296297</v>
      </c>
      <c r="Q10" s="7">
        <f t="shared" si="4"/>
        <v>285.92592592592592</v>
      </c>
      <c r="R10" s="7">
        <f t="shared" si="4"/>
        <v>274.48888888888888</v>
      </c>
      <c r="S10" s="7">
        <f t="shared" si="4"/>
        <v>263.05185185185184</v>
      </c>
      <c r="T10" s="7">
        <f t="shared" si="4"/>
        <v>251.61481481481479</v>
      </c>
      <c r="U10" s="7">
        <f t="shared" si="4"/>
        <v>240.17777777777775</v>
      </c>
      <c r="V10" s="7">
        <f t="shared" si="4"/>
        <v>228.7407407407407</v>
      </c>
      <c r="W10" s="7">
        <f t="shared" si="4"/>
        <v>217.30370370370366</v>
      </c>
      <c r="X10" s="7">
        <f t="shared" si="4"/>
        <v>205.86666666666662</v>
      </c>
      <c r="Y10" s="7">
        <f t="shared" si="4"/>
        <v>194.42962962962957</v>
      </c>
      <c r="Z10" s="7">
        <f t="shared" si="4"/>
        <v>182.99259259259253</v>
      </c>
      <c r="AA10" s="7">
        <f t="shared" si="4"/>
        <v>171.55555555555549</v>
      </c>
      <c r="AB10" s="7">
        <f t="shared" si="4"/>
        <v>160.11851851851844</v>
      </c>
      <c r="AC10" s="7">
        <f t="shared" si="4"/>
        <v>148.6814814814814</v>
      </c>
      <c r="AD10" s="7">
        <f t="shared" si="4"/>
        <v>137.24444444444435</v>
      </c>
      <c r="AE10" s="7">
        <f t="shared" si="4"/>
        <v>125.80740740740733</v>
      </c>
      <c r="AF10" s="7">
        <f t="shared" si="4"/>
        <v>114.3703703703703</v>
      </c>
      <c r="AG10" s="7">
        <f t="shared" ref="AG10:AP10" si="5">AF10-(AF10/AF1)+(IF(AG6=Plan2Day,Plan2Effort,0)+IF(AG6=Plan3Day,Plan3Effort,0))+IF(AG6=Plan4Day,Plan4Effort,0)</f>
        <v>102.93333333333327</v>
      </c>
      <c r="AH10" s="7">
        <f t="shared" si="5"/>
        <v>91.496296296296237</v>
      </c>
      <c r="AI10" s="7">
        <f t="shared" si="5"/>
        <v>80.059259259259207</v>
      </c>
      <c r="AJ10" s="7">
        <f t="shared" si="5"/>
        <v>68.622222222222177</v>
      </c>
      <c r="AK10" s="7">
        <f t="shared" si="5"/>
        <v>57.185185185185148</v>
      </c>
      <c r="AL10" s="7">
        <f t="shared" si="5"/>
        <v>45.748148148148118</v>
      </c>
      <c r="AM10" s="7">
        <f t="shared" si="5"/>
        <v>34.311111111111089</v>
      </c>
      <c r="AN10" s="7">
        <f t="shared" si="5"/>
        <v>22.874074074074059</v>
      </c>
      <c r="AO10" s="7">
        <f t="shared" si="5"/>
        <v>11.43703703703703</v>
      </c>
      <c r="AP10" s="7">
        <f t="shared" si="5"/>
        <v>0</v>
      </c>
    </row>
    <row r="11" spans="1:42" s="11" customFormat="1" x14ac:dyDescent="0.2">
      <c r="B11" s="125" t="s">
        <v>47</v>
      </c>
      <c r="C11" s="209" t="s">
        <v>49</v>
      </c>
      <c r="D11" s="209"/>
      <c r="E11" s="11" t="s">
        <v>50</v>
      </c>
      <c r="G11" s="13">
        <f>SUMIF('Team Signup'!B6:B31,ShowNameTasks,'Team Signup'!D6:D31)</f>
        <v>336</v>
      </c>
      <c r="H11" s="11" t="s">
        <v>14</v>
      </c>
      <c r="I11" s="10"/>
      <c r="J11" s="2" t="s">
        <v>109</v>
      </c>
      <c r="K11" s="2"/>
      <c r="L11" s="7">
        <f>SUM(L14:L42)-L42</f>
        <v>272</v>
      </c>
      <c r="M11" s="7">
        <f>SUM(M14:M42)-M42</f>
        <v>0</v>
      </c>
      <c r="N11" s="7">
        <f t="shared" ref="N11:S11" si="6">SUM(N14:N42)-N42</f>
        <v>0</v>
      </c>
      <c r="O11" s="7">
        <f>SUM(O14:O42)-O42</f>
        <v>64</v>
      </c>
      <c r="P11" s="7">
        <f t="shared" si="6"/>
        <v>0</v>
      </c>
      <c r="Q11" s="7">
        <f t="shared" si="6"/>
        <v>0</v>
      </c>
      <c r="R11" s="7">
        <f t="shared" si="6"/>
        <v>0</v>
      </c>
      <c r="S11" s="7">
        <f t="shared" si="6"/>
        <v>0</v>
      </c>
      <c r="T11" s="7">
        <f t="shared" ref="T11:AF11" si="7">SUM(T14:T42)-T42</f>
        <v>0</v>
      </c>
      <c r="U11" s="7">
        <f t="shared" si="7"/>
        <v>0</v>
      </c>
      <c r="V11" s="7">
        <f t="shared" si="7"/>
        <v>0</v>
      </c>
      <c r="W11" s="7">
        <f t="shared" si="7"/>
        <v>0</v>
      </c>
      <c r="X11" s="7">
        <f t="shared" si="7"/>
        <v>0</v>
      </c>
      <c r="Y11" s="7">
        <f t="shared" si="7"/>
        <v>0</v>
      </c>
      <c r="Z11" s="7">
        <f t="shared" si="7"/>
        <v>0</v>
      </c>
      <c r="AA11" s="7">
        <f t="shared" si="7"/>
        <v>0</v>
      </c>
      <c r="AB11" s="7">
        <f t="shared" si="7"/>
        <v>0</v>
      </c>
      <c r="AC11" s="7">
        <f t="shared" si="7"/>
        <v>0</v>
      </c>
      <c r="AD11" s="7">
        <f t="shared" si="7"/>
        <v>0</v>
      </c>
      <c r="AE11" s="7">
        <f t="shared" si="7"/>
        <v>0</v>
      </c>
      <c r="AF11" s="7">
        <f t="shared" si="7"/>
        <v>0</v>
      </c>
      <c r="AG11" s="7">
        <f t="shared" ref="AG11:AP11" si="8">SUM(AG14:AG42)-AG42</f>
        <v>0</v>
      </c>
      <c r="AH11" s="7">
        <f t="shared" si="8"/>
        <v>0</v>
      </c>
      <c r="AI11" s="7">
        <f t="shared" si="8"/>
        <v>0</v>
      </c>
      <c r="AJ11" s="7">
        <f t="shared" si="8"/>
        <v>0</v>
      </c>
      <c r="AK11" s="7">
        <f t="shared" si="8"/>
        <v>0</v>
      </c>
      <c r="AL11" s="7">
        <f t="shared" si="8"/>
        <v>0</v>
      </c>
      <c r="AM11" s="7">
        <f t="shared" si="8"/>
        <v>0</v>
      </c>
      <c r="AN11" s="7">
        <f t="shared" si="8"/>
        <v>0</v>
      </c>
      <c r="AO11" s="7">
        <f t="shared" si="8"/>
        <v>0</v>
      </c>
      <c r="AP11" s="7">
        <f t="shared" si="8"/>
        <v>0</v>
      </c>
    </row>
    <row r="12" spans="1:42" s="137" customFormat="1" ht="3.75" customHeight="1" x14ac:dyDescent="0.2">
      <c r="B12" s="138"/>
      <c r="C12" s="138"/>
      <c r="D12" s="24"/>
      <c r="E12" s="24"/>
      <c r="F12" s="139"/>
      <c r="G12" s="139"/>
      <c r="H12" s="139"/>
      <c r="I12" s="138"/>
      <c r="J12" s="25"/>
      <c r="K12" s="25"/>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row>
    <row r="13" spans="1:42" s="144" customFormat="1" ht="25.5" x14ac:dyDescent="0.2">
      <c r="A13" s="140" t="s">
        <v>48</v>
      </c>
      <c r="B13" s="140" t="s">
        <v>104</v>
      </c>
      <c r="C13" s="140" t="s">
        <v>13</v>
      </c>
      <c r="D13" s="141" t="s">
        <v>14</v>
      </c>
      <c r="E13" s="140" t="s">
        <v>13</v>
      </c>
      <c r="F13" s="141" t="s">
        <v>14</v>
      </c>
      <c r="G13" s="140" t="s">
        <v>13</v>
      </c>
      <c r="H13" s="141" t="s">
        <v>14</v>
      </c>
      <c r="I13" s="141" t="s">
        <v>31</v>
      </c>
      <c r="J13" s="23" t="s">
        <v>4</v>
      </c>
      <c r="K13" s="28"/>
      <c r="L13" s="142"/>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row>
    <row r="14" spans="1:42" s="145" customFormat="1" x14ac:dyDescent="0.2">
      <c r="A14" s="145" t="str">
        <f>CONCATENATE("-",C14,"-",E14,"-",G14,"-")</f>
        <v>----</v>
      </c>
      <c r="B14" s="146" t="s">
        <v>98</v>
      </c>
      <c r="C14" s="147"/>
      <c r="D14" s="147"/>
      <c r="E14" s="147"/>
      <c r="F14" s="147"/>
      <c r="G14" s="147"/>
      <c r="H14" s="147"/>
      <c r="I14" s="148">
        <f>SUM(K15:K17)</f>
        <v>55</v>
      </c>
      <c r="J14" s="149" t="s">
        <v>61</v>
      </c>
      <c r="K14" s="150"/>
      <c r="L14" s="151"/>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row>
    <row r="15" spans="1:42" s="145" customFormat="1" x14ac:dyDescent="0.2">
      <c r="A15" s="145" t="str">
        <f>CONCATENATE("-",C15,"-",E15,"-",G15,"-")</f>
        <v>-Name1-Name6--</v>
      </c>
      <c r="B15" s="146" t="s">
        <v>98</v>
      </c>
      <c r="C15" s="146" t="s">
        <v>32</v>
      </c>
      <c r="D15" s="146">
        <v>15</v>
      </c>
      <c r="E15" s="146" t="s">
        <v>37</v>
      </c>
      <c r="F15" s="146">
        <v>10</v>
      </c>
      <c r="G15" s="146"/>
      <c r="H15" s="146"/>
      <c r="I15" s="148"/>
      <c r="J15" s="153" t="s">
        <v>5</v>
      </c>
      <c r="K15" s="150">
        <f>D15+F15+H15</f>
        <v>25</v>
      </c>
      <c r="L15" s="154">
        <f t="shared" ref="L15:U17" si="9">IF($B15=$E$6,IF(Plan1Day=L$6,$K15,0),0)+IF($B15=$E$7,IF(Plan2Day=L$6,$K15,0),0)+IF($B15=$E$8,IF(Plan3Day=L$6,$K15,0),0)+IF($B15=$E$9,IF(Plan4Day=L$6,$K15,0),0)</f>
        <v>25</v>
      </c>
      <c r="M15" s="154">
        <f t="shared" si="9"/>
        <v>0</v>
      </c>
      <c r="N15" s="154">
        <f t="shared" si="9"/>
        <v>0</v>
      </c>
      <c r="O15" s="154">
        <f t="shared" si="9"/>
        <v>0</v>
      </c>
      <c r="P15" s="154">
        <f t="shared" si="9"/>
        <v>0</v>
      </c>
      <c r="Q15" s="154">
        <f t="shared" si="9"/>
        <v>0</v>
      </c>
      <c r="R15" s="154">
        <f t="shared" si="9"/>
        <v>0</v>
      </c>
      <c r="S15" s="154">
        <f t="shared" si="9"/>
        <v>0</v>
      </c>
      <c r="T15" s="154">
        <f t="shared" si="9"/>
        <v>0</v>
      </c>
      <c r="U15" s="154">
        <f t="shared" si="9"/>
        <v>0</v>
      </c>
      <c r="V15" s="154">
        <f t="shared" ref="V15:AE17" si="10">IF($B15=$E$6,IF(Plan1Day=V$6,$K15,0),0)+IF($B15=$E$7,IF(Plan2Day=V$6,$K15,0),0)+IF($B15=$E$8,IF(Plan3Day=V$6,$K15,0),0)+IF($B15=$E$9,IF(Plan4Day=V$6,$K15,0),0)</f>
        <v>0</v>
      </c>
      <c r="W15" s="154">
        <f t="shared" si="10"/>
        <v>0</v>
      </c>
      <c r="X15" s="154">
        <f t="shared" si="10"/>
        <v>0</v>
      </c>
      <c r="Y15" s="154">
        <f t="shared" si="10"/>
        <v>0</v>
      </c>
      <c r="Z15" s="154">
        <f t="shared" si="10"/>
        <v>0</v>
      </c>
      <c r="AA15" s="154">
        <f t="shared" si="10"/>
        <v>0</v>
      </c>
      <c r="AB15" s="154">
        <f t="shared" si="10"/>
        <v>0</v>
      </c>
      <c r="AC15" s="154">
        <f t="shared" si="10"/>
        <v>0</v>
      </c>
      <c r="AD15" s="154">
        <f t="shared" si="10"/>
        <v>0</v>
      </c>
      <c r="AE15" s="154">
        <f t="shared" si="10"/>
        <v>0</v>
      </c>
      <c r="AF15" s="154">
        <f t="shared" ref="AF15:AP17" si="11">IF($B15=$E$6,IF(Plan1Day=AF$6,$K15,0),0)+IF($B15=$E$7,IF(Plan2Day=AF$6,$K15,0),0)+IF($B15=$E$8,IF(Plan3Day=AF$6,$K15,0),0)+IF($B15=$E$9,IF(Plan4Day=AF$6,$K15,0),0)</f>
        <v>0</v>
      </c>
      <c r="AG15" s="154">
        <f t="shared" si="11"/>
        <v>0</v>
      </c>
      <c r="AH15" s="154">
        <f t="shared" si="11"/>
        <v>0</v>
      </c>
      <c r="AI15" s="154">
        <f t="shared" si="11"/>
        <v>0</v>
      </c>
      <c r="AJ15" s="154">
        <f t="shared" si="11"/>
        <v>0</v>
      </c>
      <c r="AK15" s="154">
        <f t="shared" si="11"/>
        <v>0</v>
      </c>
      <c r="AL15" s="154">
        <f t="shared" si="11"/>
        <v>0</v>
      </c>
      <c r="AM15" s="154">
        <f t="shared" si="11"/>
        <v>0</v>
      </c>
      <c r="AN15" s="154">
        <f t="shared" si="11"/>
        <v>0</v>
      </c>
      <c r="AO15" s="154">
        <f t="shared" si="11"/>
        <v>0</v>
      </c>
      <c r="AP15" s="154">
        <f t="shared" si="11"/>
        <v>0</v>
      </c>
    </row>
    <row r="16" spans="1:42" s="145" customFormat="1" x14ac:dyDescent="0.2">
      <c r="A16" s="145" t="str">
        <f t="shared" ref="A16:A41" si="12">CONCATENATE("-",C16,"-",E16,"-",G16,"-")</f>
        <v>-Name3---</v>
      </c>
      <c r="B16" s="146" t="s">
        <v>98</v>
      </c>
      <c r="C16" s="146" t="s">
        <v>34</v>
      </c>
      <c r="D16" s="146">
        <v>10</v>
      </c>
      <c r="E16" s="146"/>
      <c r="F16" s="146"/>
      <c r="G16" s="146"/>
      <c r="H16" s="146"/>
      <c r="I16" s="148"/>
      <c r="J16" s="153" t="s">
        <v>64</v>
      </c>
      <c r="K16" s="150">
        <f t="shared" ref="K16:K41" si="13">D16+F16+H16</f>
        <v>10</v>
      </c>
      <c r="L16" s="154">
        <f t="shared" si="9"/>
        <v>10</v>
      </c>
      <c r="M16" s="154">
        <f t="shared" si="9"/>
        <v>0</v>
      </c>
      <c r="N16" s="154">
        <f t="shared" si="9"/>
        <v>0</v>
      </c>
      <c r="O16" s="154">
        <f t="shared" si="9"/>
        <v>0</v>
      </c>
      <c r="P16" s="154">
        <f t="shared" si="9"/>
        <v>0</v>
      </c>
      <c r="Q16" s="154">
        <f t="shared" si="9"/>
        <v>0</v>
      </c>
      <c r="R16" s="154">
        <f t="shared" si="9"/>
        <v>0</v>
      </c>
      <c r="S16" s="154">
        <f t="shared" si="9"/>
        <v>0</v>
      </c>
      <c r="T16" s="154">
        <f t="shared" si="9"/>
        <v>0</v>
      </c>
      <c r="U16" s="154">
        <f t="shared" si="9"/>
        <v>0</v>
      </c>
      <c r="V16" s="154">
        <f t="shared" si="10"/>
        <v>0</v>
      </c>
      <c r="W16" s="154">
        <f t="shared" si="10"/>
        <v>0</v>
      </c>
      <c r="X16" s="154">
        <f t="shared" si="10"/>
        <v>0</v>
      </c>
      <c r="Y16" s="154">
        <f t="shared" si="10"/>
        <v>0</v>
      </c>
      <c r="Z16" s="154">
        <f t="shared" si="10"/>
        <v>0</v>
      </c>
      <c r="AA16" s="154">
        <f t="shared" si="10"/>
        <v>0</v>
      </c>
      <c r="AB16" s="154">
        <f t="shared" si="10"/>
        <v>0</v>
      </c>
      <c r="AC16" s="154">
        <f t="shared" si="10"/>
        <v>0</v>
      </c>
      <c r="AD16" s="154">
        <f t="shared" si="10"/>
        <v>0</v>
      </c>
      <c r="AE16" s="154">
        <f t="shared" si="10"/>
        <v>0</v>
      </c>
      <c r="AF16" s="154">
        <f t="shared" si="11"/>
        <v>0</v>
      </c>
      <c r="AG16" s="154">
        <f t="shared" si="11"/>
        <v>0</v>
      </c>
      <c r="AH16" s="154">
        <f t="shared" si="11"/>
        <v>0</v>
      </c>
      <c r="AI16" s="154">
        <f t="shared" si="11"/>
        <v>0</v>
      </c>
      <c r="AJ16" s="154">
        <f t="shared" si="11"/>
        <v>0</v>
      </c>
      <c r="AK16" s="154">
        <f t="shared" si="11"/>
        <v>0</v>
      </c>
      <c r="AL16" s="154">
        <f t="shared" si="11"/>
        <v>0</v>
      </c>
      <c r="AM16" s="154">
        <f t="shared" si="11"/>
        <v>0</v>
      </c>
      <c r="AN16" s="154">
        <f t="shared" si="11"/>
        <v>0</v>
      </c>
      <c r="AO16" s="154">
        <f t="shared" si="11"/>
        <v>0</v>
      </c>
      <c r="AP16" s="154">
        <f t="shared" si="11"/>
        <v>0</v>
      </c>
    </row>
    <row r="17" spans="1:42" s="145" customFormat="1" x14ac:dyDescent="0.2">
      <c r="A17" s="145" t="str">
        <f t="shared" si="12"/>
        <v>-Name1---</v>
      </c>
      <c r="B17" s="146" t="s">
        <v>98</v>
      </c>
      <c r="C17" s="146" t="s">
        <v>32</v>
      </c>
      <c r="D17" s="146">
        <v>20</v>
      </c>
      <c r="E17" s="146"/>
      <c r="F17" s="146"/>
      <c r="G17" s="146"/>
      <c r="H17" s="146"/>
      <c r="I17" s="148"/>
      <c r="J17" s="153" t="s">
        <v>65</v>
      </c>
      <c r="K17" s="150">
        <f t="shared" si="13"/>
        <v>20</v>
      </c>
      <c r="L17" s="154">
        <f t="shared" si="9"/>
        <v>20</v>
      </c>
      <c r="M17" s="154">
        <f t="shared" si="9"/>
        <v>0</v>
      </c>
      <c r="N17" s="154">
        <f t="shared" si="9"/>
        <v>0</v>
      </c>
      <c r="O17" s="154">
        <f t="shared" si="9"/>
        <v>0</v>
      </c>
      <c r="P17" s="154">
        <f t="shared" si="9"/>
        <v>0</v>
      </c>
      <c r="Q17" s="154">
        <f t="shared" si="9"/>
        <v>0</v>
      </c>
      <c r="R17" s="154">
        <f t="shared" si="9"/>
        <v>0</v>
      </c>
      <c r="S17" s="154">
        <f t="shared" si="9"/>
        <v>0</v>
      </c>
      <c r="T17" s="154">
        <f t="shared" si="9"/>
        <v>0</v>
      </c>
      <c r="U17" s="154">
        <f t="shared" si="9"/>
        <v>0</v>
      </c>
      <c r="V17" s="154">
        <f t="shared" si="10"/>
        <v>0</v>
      </c>
      <c r="W17" s="154">
        <f t="shared" si="10"/>
        <v>0</v>
      </c>
      <c r="X17" s="154">
        <f t="shared" si="10"/>
        <v>0</v>
      </c>
      <c r="Y17" s="154">
        <f t="shared" si="10"/>
        <v>0</v>
      </c>
      <c r="Z17" s="154">
        <f t="shared" si="10"/>
        <v>0</v>
      </c>
      <c r="AA17" s="154">
        <f t="shared" si="10"/>
        <v>0</v>
      </c>
      <c r="AB17" s="154">
        <f t="shared" si="10"/>
        <v>0</v>
      </c>
      <c r="AC17" s="154">
        <f t="shared" si="10"/>
        <v>0</v>
      </c>
      <c r="AD17" s="154">
        <f t="shared" si="10"/>
        <v>0</v>
      </c>
      <c r="AE17" s="154">
        <f t="shared" si="10"/>
        <v>0</v>
      </c>
      <c r="AF17" s="154">
        <f t="shared" si="11"/>
        <v>0</v>
      </c>
      <c r="AG17" s="154">
        <f t="shared" si="11"/>
        <v>0</v>
      </c>
      <c r="AH17" s="154">
        <f t="shared" si="11"/>
        <v>0</v>
      </c>
      <c r="AI17" s="154">
        <f t="shared" si="11"/>
        <v>0</v>
      </c>
      <c r="AJ17" s="154">
        <f t="shared" si="11"/>
        <v>0</v>
      </c>
      <c r="AK17" s="154">
        <f t="shared" si="11"/>
        <v>0</v>
      </c>
      <c r="AL17" s="154">
        <f t="shared" si="11"/>
        <v>0</v>
      </c>
      <c r="AM17" s="154">
        <f t="shared" si="11"/>
        <v>0</v>
      </c>
      <c r="AN17" s="154">
        <f t="shared" si="11"/>
        <v>0</v>
      </c>
      <c r="AO17" s="154">
        <f t="shared" si="11"/>
        <v>0</v>
      </c>
      <c r="AP17" s="154">
        <f t="shared" si="11"/>
        <v>0</v>
      </c>
    </row>
    <row r="18" spans="1:42" s="145" customFormat="1" x14ac:dyDescent="0.2">
      <c r="A18" s="145" t="str">
        <f t="shared" si="12"/>
        <v>----</v>
      </c>
      <c r="B18" s="146" t="s">
        <v>98</v>
      </c>
      <c r="C18" s="152"/>
      <c r="D18" s="152"/>
      <c r="E18" s="152"/>
      <c r="F18" s="152"/>
      <c r="G18" s="152"/>
      <c r="H18" s="152"/>
      <c r="I18" s="148">
        <f>SUM(K19:K21)</f>
        <v>45</v>
      </c>
      <c r="J18" s="155" t="s">
        <v>3</v>
      </c>
      <c r="K18" s="150"/>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row>
    <row r="19" spans="1:42" s="145" customFormat="1" x14ac:dyDescent="0.2">
      <c r="A19" s="145" t="str">
        <f t="shared" si="12"/>
        <v>-Name2---</v>
      </c>
      <c r="B19" s="146" t="s">
        <v>98</v>
      </c>
      <c r="C19" s="146" t="s">
        <v>33</v>
      </c>
      <c r="D19" s="146">
        <v>15</v>
      </c>
      <c r="E19" s="146"/>
      <c r="F19" s="146"/>
      <c r="G19" s="146"/>
      <c r="H19" s="146"/>
      <c r="I19" s="148"/>
      <c r="J19" s="153" t="s">
        <v>6</v>
      </c>
      <c r="K19" s="150">
        <f t="shared" si="13"/>
        <v>15</v>
      </c>
      <c r="L19" s="154">
        <f t="shared" ref="L19:U21" si="14">IF($B19=$E$6,IF(Plan1Day=L$6,$K19,0),0)+IF($B19=$E$7,IF(Plan2Day=L$6,$K19,0),0)+IF($B19=$E$8,IF(Plan3Day=L$6,$K19,0),0)+IF($B19=$E$9,IF(Plan4Day=L$6,$K19,0),0)</f>
        <v>15</v>
      </c>
      <c r="M19" s="154">
        <f t="shared" si="14"/>
        <v>0</v>
      </c>
      <c r="N19" s="154">
        <f t="shared" si="14"/>
        <v>0</v>
      </c>
      <c r="O19" s="154">
        <f t="shared" si="14"/>
        <v>0</v>
      </c>
      <c r="P19" s="154">
        <f t="shared" si="14"/>
        <v>0</v>
      </c>
      <c r="Q19" s="154">
        <f t="shared" si="14"/>
        <v>0</v>
      </c>
      <c r="R19" s="154">
        <f t="shared" si="14"/>
        <v>0</v>
      </c>
      <c r="S19" s="154">
        <f t="shared" si="14"/>
        <v>0</v>
      </c>
      <c r="T19" s="154">
        <f t="shared" si="14"/>
        <v>0</v>
      </c>
      <c r="U19" s="154">
        <f t="shared" si="14"/>
        <v>0</v>
      </c>
      <c r="V19" s="154">
        <f t="shared" ref="V19:AE21" si="15">IF($B19=$E$6,IF(Plan1Day=V$6,$K19,0),0)+IF($B19=$E$7,IF(Plan2Day=V$6,$K19,0),0)+IF($B19=$E$8,IF(Plan3Day=V$6,$K19,0),0)+IF($B19=$E$9,IF(Plan4Day=V$6,$K19,0),0)</f>
        <v>0</v>
      </c>
      <c r="W19" s="154">
        <f t="shared" si="15"/>
        <v>0</v>
      </c>
      <c r="X19" s="154">
        <f t="shared" si="15"/>
        <v>0</v>
      </c>
      <c r="Y19" s="154">
        <f t="shared" si="15"/>
        <v>0</v>
      </c>
      <c r="Z19" s="154">
        <f t="shared" si="15"/>
        <v>0</v>
      </c>
      <c r="AA19" s="154">
        <f t="shared" si="15"/>
        <v>0</v>
      </c>
      <c r="AB19" s="154">
        <f t="shared" si="15"/>
        <v>0</v>
      </c>
      <c r="AC19" s="154">
        <f t="shared" si="15"/>
        <v>0</v>
      </c>
      <c r="AD19" s="154">
        <f t="shared" si="15"/>
        <v>0</v>
      </c>
      <c r="AE19" s="154">
        <f t="shared" si="15"/>
        <v>0</v>
      </c>
      <c r="AF19" s="154">
        <f t="shared" ref="AF19:AP21" si="16">IF($B19=$E$6,IF(Plan1Day=AF$6,$K19,0),0)+IF($B19=$E$7,IF(Plan2Day=AF$6,$K19,0),0)+IF($B19=$E$8,IF(Plan3Day=AF$6,$K19,0),0)+IF($B19=$E$9,IF(Plan4Day=AF$6,$K19,0),0)</f>
        <v>0</v>
      </c>
      <c r="AG19" s="154">
        <f t="shared" si="16"/>
        <v>0</v>
      </c>
      <c r="AH19" s="154">
        <f t="shared" si="16"/>
        <v>0</v>
      </c>
      <c r="AI19" s="154">
        <f t="shared" si="16"/>
        <v>0</v>
      </c>
      <c r="AJ19" s="154">
        <f t="shared" si="16"/>
        <v>0</v>
      </c>
      <c r="AK19" s="154">
        <f t="shared" si="16"/>
        <v>0</v>
      </c>
      <c r="AL19" s="154">
        <f t="shared" si="16"/>
        <v>0</v>
      </c>
      <c r="AM19" s="154">
        <f t="shared" si="16"/>
        <v>0</v>
      </c>
      <c r="AN19" s="154">
        <f t="shared" si="16"/>
        <v>0</v>
      </c>
      <c r="AO19" s="154">
        <f t="shared" si="16"/>
        <v>0</v>
      </c>
      <c r="AP19" s="154">
        <f t="shared" si="16"/>
        <v>0</v>
      </c>
    </row>
    <row r="20" spans="1:42" s="145" customFormat="1" x14ac:dyDescent="0.2">
      <c r="A20" s="145" t="str">
        <f t="shared" si="12"/>
        <v>-Name4---</v>
      </c>
      <c r="B20" s="146" t="s">
        <v>98</v>
      </c>
      <c r="C20" s="146" t="s">
        <v>35</v>
      </c>
      <c r="D20" s="146">
        <v>30</v>
      </c>
      <c r="E20" s="146"/>
      <c r="F20" s="146"/>
      <c r="G20" s="146"/>
      <c r="H20" s="146"/>
      <c r="I20" s="148"/>
      <c r="J20" s="153" t="s">
        <v>8</v>
      </c>
      <c r="K20" s="150">
        <f t="shared" si="13"/>
        <v>30</v>
      </c>
      <c r="L20" s="154">
        <f t="shared" si="14"/>
        <v>30</v>
      </c>
      <c r="M20" s="154">
        <f t="shared" si="14"/>
        <v>0</v>
      </c>
      <c r="N20" s="154">
        <f t="shared" si="14"/>
        <v>0</v>
      </c>
      <c r="O20" s="154">
        <f t="shared" si="14"/>
        <v>0</v>
      </c>
      <c r="P20" s="154">
        <f t="shared" si="14"/>
        <v>0</v>
      </c>
      <c r="Q20" s="154">
        <f t="shared" si="14"/>
        <v>0</v>
      </c>
      <c r="R20" s="154">
        <f t="shared" si="14"/>
        <v>0</v>
      </c>
      <c r="S20" s="154">
        <f t="shared" si="14"/>
        <v>0</v>
      </c>
      <c r="T20" s="154">
        <f t="shared" si="14"/>
        <v>0</v>
      </c>
      <c r="U20" s="154">
        <f t="shared" si="14"/>
        <v>0</v>
      </c>
      <c r="V20" s="154">
        <f t="shared" si="15"/>
        <v>0</v>
      </c>
      <c r="W20" s="154">
        <f t="shared" si="15"/>
        <v>0</v>
      </c>
      <c r="X20" s="154">
        <f t="shared" si="15"/>
        <v>0</v>
      </c>
      <c r="Y20" s="154">
        <f t="shared" si="15"/>
        <v>0</v>
      </c>
      <c r="Z20" s="154">
        <f t="shared" si="15"/>
        <v>0</v>
      </c>
      <c r="AA20" s="154">
        <f t="shared" si="15"/>
        <v>0</v>
      </c>
      <c r="AB20" s="154">
        <f t="shared" si="15"/>
        <v>0</v>
      </c>
      <c r="AC20" s="154">
        <f t="shared" si="15"/>
        <v>0</v>
      </c>
      <c r="AD20" s="154">
        <f t="shared" si="15"/>
        <v>0</v>
      </c>
      <c r="AE20" s="154">
        <f t="shared" si="15"/>
        <v>0</v>
      </c>
      <c r="AF20" s="154">
        <f t="shared" si="16"/>
        <v>0</v>
      </c>
      <c r="AG20" s="154">
        <f t="shared" si="16"/>
        <v>0</v>
      </c>
      <c r="AH20" s="154">
        <f t="shared" si="16"/>
        <v>0</v>
      </c>
      <c r="AI20" s="154">
        <f t="shared" si="16"/>
        <v>0</v>
      </c>
      <c r="AJ20" s="154">
        <f t="shared" si="16"/>
        <v>0</v>
      </c>
      <c r="AK20" s="154">
        <f t="shared" si="16"/>
        <v>0</v>
      </c>
      <c r="AL20" s="154">
        <f t="shared" si="16"/>
        <v>0</v>
      </c>
      <c r="AM20" s="154">
        <f t="shared" si="16"/>
        <v>0</v>
      </c>
      <c r="AN20" s="154">
        <f t="shared" si="16"/>
        <v>0</v>
      </c>
      <c r="AO20" s="154">
        <f t="shared" si="16"/>
        <v>0</v>
      </c>
      <c r="AP20" s="154">
        <f t="shared" si="16"/>
        <v>0</v>
      </c>
    </row>
    <row r="21" spans="1:42" s="145" customFormat="1" x14ac:dyDescent="0.2">
      <c r="A21" s="145" t="str">
        <f t="shared" si="12"/>
        <v>----</v>
      </c>
      <c r="B21" s="146" t="s">
        <v>98</v>
      </c>
      <c r="C21" s="146"/>
      <c r="D21" s="146"/>
      <c r="E21" s="146"/>
      <c r="F21" s="146"/>
      <c r="G21" s="146"/>
      <c r="H21" s="146"/>
      <c r="I21" s="148"/>
      <c r="J21" s="153" t="s">
        <v>9</v>
      </c>
      <c r="K21" s="150">
        <f t="shared" si="13"/>
        <v>0</v>
      </c>
      <c r="L21" s="154">
        <f t="shared" si="14"/>
        <v>0</v>
      </c>
      <c r="M21" s="154">
        <f t="shared" si="14"/>
        <v>0</v>
      </c>
      <c r="N21" s="154">
        <f t="shared" si="14"/>
        <v>0</v>
      </c>
      <c r="O21" s="154">
        <f t="shared" si="14"/>
        <v>0</v>
      </c>
      <c r="P21" s="154">
        <f t="shared" si="14"/>
        <v>0</v>
      </c>
      <c r="Q21" s="154">
        <f t="shared" si="14"/>
        <v>0</v>
      </c>
      <c r="R21" s="154">
        <f t="shared" si="14"/>
        <v>0</v>
      </c>
      <c r="S21" s="154">
        <f t="shared" si="14"/>
        <v>0</v>
      </c>
      <c r="T21" s="154">
        <f t="shared" si="14"/>
        <v>0</v>
      </c>
      <c r="U21" s="154">
        <f t="shared" si="14"/>
        <v>0</v>
      </c>
      <c r="V21" s="154">
        <f t="shared" si="15"/>
        <v>0</v>
      </c>
      <c r="W21" s="154">
        <f t="shared" si="15"/>
        <v>0</v>
      </c>
      <c r="X21" s="154">
        <f t="shared" si="15"/>
        <v>0</v>
      </c>
      <c r="Y21" s="154">
        <f t="shared" si="15"/>
        <v>0</v>
      </c>
      <c r="Z21" s="154">
        <f t="shared" si="15"/>
        <v>0</v>
      </c>
      <c r="AA21" s="154">
        <f t="shared" si="15"/>
        <v>0</v>
      </c>
      <c r="AB21" s="154">
        <f t="shared" si="15"/>
        <v>0</v>
      </c>
      <c r="AC21" s="154">
        <f t="shared" si="15"/>
        <v>0</v>
      </c>
      <c r="AD21" s="154">
        <f t="shared" si="15"/>
        <v>0</v>
      </c>
      <c r="AE21" s="154">
        <f t="shared" si="15"/>
        <v>0</v>
      </c>
      <c r="AF21" s="154">
        <f t="shared" si="16"/>
        <v>0</v>
      </c>
      <c r="AG21" s="154">
        <f t="shared" si="16"/>
        <v>0</v>
      </c>
      <c r="AH21" s="154">
        <f t="shared" si="16"/>
        <v>0</v>
      </c>
      <c r="AI21" s="154">
        <f t="shared" si="16"/>
        <v>0</v>
      </c>
      <c r="AJ21" s="154">
        <f t="shared" si="16"/>
        <v>0</v>
      </c>
      <c r="AK21" s="154">
        <f t="shared" si="16"/>
        <v>0</v>
      </c>
      <c r="AL21" s="154">
        <f t="shared" si="16"/>
        <v>0</v>
      </c>
      <c r="AM21" s="154">
        <f t="shared" si="16"/>
        <v>0</v>
      </c>
      <c r="AN21" s="154">
        <f t="shared" si="16"/>
        <v>0</v>
      </c>
      <c r="AO21" s="154">
        <f t="shared" si="16"/>
        <v>0</v>
      </c>
      <c r="AP21" s="154">
        <f t="shared" si="16"/>
        <v>0</v>
      </c>
    </row>
    <row r="22" spans="1:42" s="145" customFormat="1" x14ac:dyDescent="0.2">
      <c r="A22" s="145" t="str">
        <f t="shared" si="12"/>
        <v>----</v>
      </c>
      <c r="B22" s="146" t="s">
        <v>98</v>
      </c>
      <c r="C22" s="152"/>
      <c r="D22" s="152"/>
      <c r="E22" s="152"/>
      <c r="F22" s="152"/>
      <c r="G22" s="152"/>
      <c r="H22" s="152"/>
      <c r="I22" s="148">
        <f>SUM(K23:K25)</f>
        <v>47</v>
      </c>
      <c r="J22" s="155" t="s">
        <v>10</v>
      </c>
      <c r="K22" s="150"/>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row>
    <row r="23" spans="1:42" s="145" customFormat="1" x14ac:dyDescent="0.2">
      <c r="A23" s="145" t="str">
        <f t="shared" si="12"/>
        <v>-Name2-Name8--</v>
      </c>
      <c r="B23" s="146" t="s">
        <v>98</v>
      </c>
      <c r="C23" s="146" t="s">
        <v>33</v>
      </c>
      <c r="D23" s="146">
        <v>12</v>
      </c>
      <c r="E23" s="146" t="s">
        <v>39</v>
      </c>
      <c r="F23" s="146">
        <v>9</v>
      </c>
      <c r="G23" s="146"/>
      <c r="H23" s="146"/>
      <c r="I23" s="148"/>
      <c r="J23" s="153" t="s">
        <v>7</v>
      </c>
      <c r="K23" s="150">
        <f t="shared" si="13"/>
        <v>21</v>
      </c>
      <c r="L23" s="154">
        <f t="shared" ref="L23:U25" si="17">IF($B23=$E$6,IF(Plan1Day=L$6,$K23,0),0)+IF($B23=$E$7,IF(Plan2Day=L$6,$K23,0),0)+IF($B23=$E$8,IF(Plan3Day=L$6,$K23,0),0)+IF($B23=$E$9,IF(Plan4Day=L$6,$K23,0),0)</f>
        <v>21</v>
      </c>
      <c r="M23" s="154">
        <f t="shared" si="17"/>
        <v>0</v>
      </c>
      <c r="N23" s="154">
        <f t="shared" si="17"/>
        <v>0</v>
      </c>
      <c r="O23" s="154">
        <f t="shared" si="17"/>
        <v>0</v>
      </c>
      <c r="P23" s="154">
        <f t="shared" si="17"/>
        <v>0</v>
      </c>
      <c r="Q23" s="154">
        <f t="shared" si="17"/>
        <v>0</v>
      </c>
      <c r="R23" s="154">
        <f t="shared" si="17"/>
        <v>0</v>
      </c>
      <c r="S23" s="154">
        <f t="shared" si="17"/>
        <v>0</v>
      </c>
      <c r="T23" s="154">
        <f t="shared" si="17"/>
        <v>0</v>
      </c>
      <c r="U23" s="154">
        <f t="shared" si="17"/>
        <v>0</v>
      </c>
      <c r="V23" s="154">
        <f t="shared" ref="V23:AE25" si="18">IF($B23=$E$6,IF(Plan1Day=V$6,$K23,0),0)+IF($B23=$E$7,IF(Plan2Day=V$6,$K23,0),0)+IF($B23=$E$8,IF(Plan3Day=V$6,$K23,0),0)+IF($B23=$E$9,IF(Plan4Day=V$6,$K23,0),0)</f>
        <v>0</v>
      </c>
      <c r="W23" s="154">
        <f t="shared" si="18"/>
        <v>0</v>
      </c>
      <c r="X23" s="154">
        <f t="shared" si="18"/>
        <v>0</v>
      </c>
      <c r="Y23" s="154">
        <f t="shared" si="18"/>
        <v>0</v>
      </c>
      <c r="Z23" s="154">
        <f t="shared" si="18"/>
        <v>0</v>
      </c>
      <c r="AA23" s="154">
        <f t="shared" si="18"/>
        <v>0</v>
      </c>
      <c r="AB23" s="154">
        <f t="shared" si="18"/>
        <v>0</v>
      </c>
      <c r="AC23" s="154">
        <f t="shared" si="18"/>
        <v>0</v>
      </c>
      <c r="AD23" s="154">
        <f t="shared" si="18"/>
        <v>0</v>
      </c>
      <c r="AE23" s="154">
        <f t="shared" si="18"/>
        <v>0</v>
      </c>
      <c r="AF23" s="154">
        <f t="shared" ref="AF23:AP25" si="19">IF($B23=$E$6,IF(Plan1Day=AF$6,$K23,0),0)+IF($B23=$E$7,IF(Plan2Day=AF$6,$K23,0),0)+IF($B23=$E$8,IF(Plan3Day=AF$6,$K23,0),0)+IF($B23=$E$9,IF(Plan4Day=AF$6,$K23,0),0)</f>
        <v>0</v>
      </c>
      <c r="AG23" s="154">
        <f t="shared" si="19"/>
        <v>0</v>
      </c>
      <c r="AH23" s="154">
        <f t="shared" si="19"/>
        <v>0</v>
      </c>
      <c r="AI23" s="154">
        <f t="shared" si="19"/>
        <v>0</v>
      </c>
      <c r="AJ23" s="154">
        <f t="shared" si="19"/>
        <v>0</v>
      </c>
      <c r="AK23" s="154">
        <f t="shared" si="19"/>
        <v>0</v>
      </c>
      <c r="AL23" s="154">
        <f t="shared" si="19"/>
        <v>0</v>
      </c>
      <c r="AM23" s="154">
        <f t="shared" si="19"/>
        <v>0</v>
      </c>
      <c r="AN23" s="154">
        <f t="shared" si="19"/>
        <v>0</v>
      </c>
      <c r="AO23" s="154">
        <f t="shared" si="19"/>
        <v>0</v>
      </c>
      <c r="AP23" s="154">
        <f t="shared" si="19"/>
        <v>0</v>
      </c>
    </row>
    <row r="24" spans="1:42" s="145" customFormat="1" x14ac:dyDescent="0.2">
      <c r="A24" s="145" t="str">
        <f t="shared" si="12"/>
        <v>-Name3---</v>
      </c>
      <c r="B24" s="146" t="s">
        <v>98</v>
      </c>
      <c r="C24" s="146" t="s">
        <v>34</v>
      </c>
      <c r="D24" s="146">
        <v>26</v>
      </c>
      <c r="E24" s="146"/>
      <c r="F24" s="146"/>
      <c r="G24" s="146"/>
      <c r="H24" s="146"/>
      <c r="I24" s="148"/>
      <c r="J24" s="153" t="s">
        <v>11</v>
      </c>
      <c r="K24" s="150">
        <f t="shared" si="13"/>
        <v>26</v>
      </c>
      <c r="L24" s="154">
        <f t="shared" si="17"/>
        <v>26</v>
      </c>
      <c r="M24" s="154">
        <f t="shared" si="17"/>
        <v>0</v>
      </c>
      <c r="N24" s="154">
        <f t="shared" si="17"/>
        <v>0</v>
      </c>
      <c r="O24" s="154">
        <f t="shared" si="17"/>
        <v>0</v>
      </c>
      <c r="P24" s="154">
        <f t="shared" si="17"/>
        <v>0</v>
      </c>
      <c r="Q24" s="154">
        <f t="shared" si="17"/>
        <v>0</v>
      </c>
      <c r="R24" s="154">
        <f t="shared" si="17"/>
        <v>0</v>
      </c>
      <c r="S24" s="154">
        <f t="shared" si="17"/>
        <v>0</v>
      </c>
      <c r="T24" s="154">
        <f t="shared" si="17"/>
        <v>0</v>
      </c>
      <c r="U24" s="154">
        <f t="shared" si="17"/>
        <v>0</v>
      </c>
      <c r="V24" s="154">
        <f t="shared" si="18"/>
        <v>0</v>
      </c>
      <c r="W24" s="154">
        <f t="shared" si="18"/>
        <v>0</v>
      </c>
      <c r="X24" s="154">
        <f t="shared" si="18"/>
        <v>0</v>
      </c>
      <c r="Y24" s="154">
        <f t="shared" si="18"/>
        <v>0</v>
      </c>
      <c r="Z24" s="154">
        <f t="shared" si="18"/>
        <v>0</v>
      </c>
      <c r="AA24" s="154">
        <f t="shared" si="18"/>
        <v>0</v>
      </c>
      <c r="AB24" s="154">
        <f t="shared" si="18"/>
        <v>0</v>
      </c>
      <c r="AC24" s="154">
        <f t="shared" si="18"/>
        <v>0</v>
      </c>
      <c r="AD24" s="154">
        <f t="shared" si="18"/>
        <v>0</v>
      </c>
      <c r="AE24" s="154">
        <f t="shared" si="18"/>
        <v>0</v>
      </c>
      <c r="AF24" s="154">
        <f t="shared" si="19"/>
        <v>0</v>
      </c>
      <c r="AG24" s="154">
        <f t="shared" si="19"/>
        <v>0</v>
      </c>
      <c r="AH24" s="154">
        <f t="shared" si="19"/>
        <v>0</v>
      </c>
      <c r="AI24" s="154">
        <f t="shared" si="19"/>
        <v>0</v>
      </c>
      <c r="AJ24" s="154">
        <f t="shared" si="19"/>
        <v>0</v>
      </c>
      <c r="AK24" s="154">
        <f t="shared" si="19"/>
        <v>0</v>
      </c>
      <c r="AL24" s="154">
        <f t="shared" si="19"/>
        <v>0</v>
      </c>
      <c r="AM24" s="154">
        <f t="shared" si="19"/>
        <v>0</v>
      </c>
      <c r="AN24" s="154">
        <f t="shared" si="19"/>
        <v>0</v>
      </c>
      <c r="AO24" s="154">
        <f t="shared" si="19"/>
        <v>0</v>
      </c>
      <c r="AP24" s="154">
        <f t="shared" si="19"/>
        <v>0</v>
      </c>
    </row>
    <row r="25" spans="1:42" s="145" customFormat="1" x14ac:dyDescent="0.2">
      <c r="A25" s="145" t="str">
        <f t="shared" si="12"/>
        <v>----</v>
      </c>
      <c r="B25" s="146" t="s">
        <v>98</v>
      </c>
      <c r="C25" s="146"/>
      <c r="D25" s="146"/>
      <c r="E25" s="146"/>
      <c r="F25" s="146"/>
      <c r="G25" s="146"/>
      <c r="H25" s="146"/>
      <c r="I25" s="148"/>
      <c r="J25" s="153" t="s">
        <v>12</v>
      </c>
      <c r="K25" s="150">
        <f t="shared" si="13"/>
        <v>0</v>
      </c>
      <c r="L25" s="154">
        <f t="shared" si="17"/>
        <v>0</v>
      </c>
      <c r="M25" s="154">
        <f t="shared" si="17"/>
        <v>0</v>
      </c>
      <c r="N25" s="154">
        <f t="shared" si="17"/>
        <v>0</v>
      </c>
      <c r="O25" s="154">
        <f t="shared" si="17"/>
        <v>0</v>
      </c>
      <c r="P25" s="154">
        <f t="shared" si="17"/>
        <v>0</v>
      </c>
      <c r="Q25" s="154">
        <f t="shared" si="17"/>
        <v>0</v>
      </c>
      <c r="R25" s="154">
        <f t="shared" si="17"/>
        <v>0</v>
      </c>
      <c r="S25" s="154">
        <f t="shared" si="17"/>
        <v>0</v>
      </c>
      <c r="T25" s="154">
        <f t="shared" si="17"/>
        <v>0</v>
      </c>
      <c r="U25" s="154">
        <f t="shared" si="17"/>
        <v>0</v>
      </c>
      <c r="V25" s="154">
        <f t="shared" si="18"/>
        <v>0</v>
      </c>
      <c r="W25" s="154">
        <f t="shared" si="18"/>
        <v>0</v>
      </c>
      <c r="X25" s="154">
        <f t="shared" si="18"/>
        <v>0</v>
      </c>
      <c r="Y25" s="154">
        <f t="shared" si="18"/>
        <v>0</v>
      </c>
      <c r="Z25" s="154">
        <f t="shared" si="18"/>
        <v>0</v>
      </c>
      <c r="AA25" s="154">
        <f t="shared" si="18"/>
        <v>0</v>
      </c>
      <c r="AB25" s="154">
        <f t="shared" si="18"/>
        <v>0</v>
      </c>
      <c r="AC25" s="154">
        <f t="shared" si="18"/>
        <v>0</v>
      </c>
      <c r="AD25" s="154">
        <f t="shared" si="18"/>
        <v>0</v>
      </c>
      <c r="AE25" s="154">
        <f t="shared" si="18"/>
        <v>0</v>
      </c>
      <c r="AF25" s="154">
        <f t="shared" si="19"/>
        <v>0</v>
      </c>
      <c r="AG25" s="154">
        <f t="shared" si="19"/>
        <v>0</v>
      </c>
      <c r="AH25" s="154">
        <f t="shared" si="19"/>
        <v>0</v>
      </c>
      <c r="AI25" s="154">
        <f t="shared" si="19"/>
        <v>0</v>
      </c>
      <c r="AJ25" s="154">
        <f t="shared" si="19"/>
        <v>0</v>
      </c>
      <c r="AK25" s="154">
        <f t="shared" si="19"/>
        <v>0</v>
      </c>
      <c r="AL25" s="154">
        <f t="shared" si="19"/>
        <v>0</v>
      </c>
      <c r="AM25" s="154">
        <f t="shared" si="19"/>
        <v>0</v>
      </c>
      <c r="AN25" s="154">
        <f t="shared" si="19"/>
        <v>0</v>
      </c>
      <c r="AO25" s="154">
        <f t="shared" si="19"/>
        <v>0</v>
      </c>
      <c r="AP25" s="154">
        <f t="shared" si="19"/>
        <v>0</v>
      </c>
    </row>
    <row r="26" spans="1:42" s="145" customFormat="1" x14ac:dyDescent="0.2">
      <c r="A26" s="145" t="str">
        <f t="shared" si="12"/>
        <v>----</v>
      </c>
      <c r="B26" s="146" t="s">
        <v>98</v>
      </c>
      <c r="C26" s="152"/>
      <c r="D26" s="152"/>
      <c r="E26" s="152"/>
      <c r="F26" s="152"/>
      <c r="G26" s="152"/>
      <c r="H26" s="152"/>
      <c r="I26" s="148">
        <f>SUM(K27:K29)</f>
        <v>29</v>
      </c>
      <c r="J26" s="155" t="s">
        <v>27</v>
      </c>
      <c r="K26" s="150"/>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row>
    <row r="27" spans="1:42" s="145" customFormat="1" x14ac:dyDescent="0.2">
      <c r="A27" s="145" t="str">
        <f t="shared" si="12"/>
        <v>-Name5-Name2--</v>
      </c>
      <c r="B27" s="146" t="s">
        <v>98</v>
      </c>
      <c r="C27" s="146" t="s">
        <v>36</v>
      </c>
      <c r="D27" s="146">
        <v>10</v>
      </c>
      <c r="E27" s="146" t="s">
        <v>33</v>
      </c>
      <c r="F27" s="146">
        <v>15</v>
      </c>
      <c r="G27" s="146"/>
      <c r="H27" s="146"/>
      <c r="I27" s="148"/>
      <c r="J27" s="153" t="s">
        <v>18</v>
      </c>
      <c r="K27" s="150">
        <f t="shared" si="13"/>
        <v>25</v>
      </c>
      <c r="L27" s="154">
        <f t="shared" ref="L27:U29" si="20">IF($B27=$E$6,IF(Plan1Day=L$6,$K27,0),0)+IF($B27=$E$7,IF(Plan2Day=L$6,$K27,0),0)+IF($B27=$E$8,IF(Plan3Day=L$6,$K27,0),0)+IF($B27=$E$9,IF(Plan4Day=L$6,$K27,0),0)</f>
        <v>25</v>
      </c>
      <c r="M27" s="154">
        <f t="shared" si="20"/>
        <v>0</v>
      </c>
      <c r="N27" s="154">
        <f t="shared" si="20"/>
        <v>0</v>
      </c>
      <c r="O27" s="154">
        <f t="shared" si="20"/>
        <v>0</v>
      </c>
      <c r="P27" s="154">
        <f t="shared" si="20"/>
        <v>0</v>
      </c>
      <c r="Q27" s="154">
        <f t="shared" si="20"/>
        <v>0</v>
      </c>
      <c r="R27" s="154">
        <f t="shared" si="20"/>
        <v>0</v>
      </c>
      <c r="S27" s="154">
        <f t="shared" si="20"/>
        <v>0</v>
      </c>
      <c r="T27" s="154">
        <f t="shared" si="20"/>
        <v>0</v>
      </c>
      <c r="U27" s="154">
        <f t="shared" si="20"/>
        <v>0</v>
      </c>
      <c r="V27" s="154">
        <f t="shared" ref="V27:AE29" si="21">IF($B27=$E$6,IF(Plan1Day=V$6,$K27,0),0)+IF($B27=$E$7,IF(Plan2Day=V$6,$K27,0),0)+IF($B27=$E$8,IF(Plan3Day=V$6,$K27,0),0)+IF($B27=$E$9,IF(Plan4Day=V$6,$K27,0),0)</f>
        <v>0</v>
      </c>
      <c r="W27" s="154">
        <f t="shared" si="21"/>
        <v>0</v>
      </c>
      <c r="X27" s="154">
        <f t="shared" si="21"/>
        <v>0</v>
      </c>
      <c r="Y27" s="154">
        <f t="shared" si="21"/>
        <v>0</v>
      </c>
      <c r="Z27" s="154">
        <f t="shared" si="21"/>
        <v>0</v>
      </c>
      <c r="AA27" s="154">
        <f t="shared" si="21"/>
        <v>0</v>
      </c>
      <c r="AB27" s="154">
        <f t="shared" si="21"/>
        <v>0</v>
      </c>
      <c r="AC27" s="154">
        <f t="shared" si="21"/>
        <v>0</v>
      </c>
      <c r="AD27" s="154">
        <f t="shared" si="21"/>
        <v>0</v>
      </c>
      <c r="AE27" s="154">
        <f t="shared" si="21"/>
        <v>0</v>
      </c>
      <c r="AF27" s="154">
        <f t="shared" ref="AF27:AP29" si="22">IF($B27=$E$6,IF(Plan1Day=AF$6,$K27,0),0)+IF($B27=$E$7,IF(Plan2Day=AF$6,$K27,0),0)+IF($B27=$E$8,IF(Plan3Day=AF$6,$K27,0),0)+IF($B27=$E$9,IF(Plan4Day=AF$6,$K27,0),0)</f>
        <v>0</v>
      </c>
      <c r="AG27" s="154">
        <f t="shared" si="22"/>
        <v>0</v>
      </c>
      <c r="AH27" s="154">
        <f t="shared" si="22"/>
        <v>0</v>
      </c>
      <c r="AI27" s="154">
        <f t="shared" si="22"/>
        <v>0</v>
      </c>
      <c r="AJ27" s="154">
        <f t="shared" si="22"/>
        <v>0</v>
      </c>
      <c r="AK27" s="154">
        <f t="shared" si="22"/>
        <v>0</v>
      </c>
      <c r="AL27" s="154">
        <f t="shared" si="22"/>
        <v>0</v>
      </c>
      <c r="AM27" s="154">
        <f t="shared" si="22"/>
        <v>0</v>
      </c>
      <c r="AN27" s="154">
        <f t="shared" si="22"/>
        <v>0</v>
      </c>
      <c r="AO27" s="154">
        <f t="shared" si="22"/>
        <v>0</v>
      </c>
      <c r="AP27" s="154">
        <f t="shared" si="22"/>
        <v>0</v>
      </c>
    </row>
    <row r="28" spans="1:42" s="145" customFormat="1" x14ac:dyDescent="0.2">
      <c r="A28" s="145" t="str">
        <f t="shared" si="12"/>
        <v>-Name4---</v>
      </c>
      <c r="B28" s="146" t="s">
        <v>98</v>
      </c>
      <c r="C28" s="146" t="s">
        <v>35</v>
      </c>
      <c r="D28" s="146">
        <v>4</v>
      </c>
      <c r="E28" s="146"/>
      <c r="F28" s="146"/>
      <c r="G28" s="146"/>
      <c r="H28" s="146"/>
      <c r="I28" s="148"/>
      <c r="J28" s="153" t="s">
        <v>19</v>
      </c>
      <c r="K28" s="150">
        <f t="shared" si="13"/>
        <v>4</v>
      </c>
      <c r="L28" s="154">
        <f t="shared" si="20"/>
        <v>4</v>
      </c>
      <c r="M28" s="154">
        <f t="shared" si="20"/>
        <v>0</v>
      </c>
      <c r="N28" s="154">
        <f t="shared" si="20"/>
        <v>0</v>
      </c>
      <c r="O28" s="154">
        <f t="shared" si="20"/>
        <v>0</v>
      </c>
      <c r="P28" s="154">
        <f t="shared" si="20"/>
        <v>0</v>
      </c>
      <c r="Q28" s="154">
        <f t="shared" si="20"/>
        <v>0</v>
      </c>
      <c r="R28" s="154">
        <f t="shared" si="20"/>
        <v>0</v>
      </c>
      <c r="S28" s="154">
        <f t="shared" si="20"/>
        <v>0</v>
      </c>
      <c r="T28" s="154">
        <f t="shared" si="20"/>
        <v>0</v>
      </c>
      <c r="U28" s="154">
        <f t="shared" si="20"/>
        <v>0</v>
      </c>
      <c r="V28" s="154">
        <f t="shared" si="21"/>
        <v>0</v>
      </c>
      <c r="W28" s="154">
        <f t="shared" si="21"/>
        <v>0</v>
      </c>
      <c r="X28" s="154">
        <f t="shared" si="21"/>
        <v>0</v>
      </c>
      <c r="Y28" s="154">
        <f t="shared" si="21"/>
        <v>0</v>
      </c>
      <c r="Z28" s="154">
        <f t="shared" si="21"/>
        <v>0</v>
      </c>
      <c r="AA28" s="154">
        <f t="shared" si="21"/>
        <v>0</v>
      </c>
      <c r="AB28" s="154">
        <f t="shared" si="21"/>
        <v>0</v>
      </c>
      <c r="AC28" s="154">
        <f t="shared" si="21"/>
        <v>0</v>
      </c>
      <c r="AD28" s="154">
        <f t="shared" si="21"/>
        <v>0</v>
      </c>
      <c r="AE28" s="154">
        <f t="shared" si="21"/>
        <v>0</v>
      </c>
      <c r="AF28" s="154">
        <f t="shared" si="22"/>
        <v>0</v>
      </c>
      <c r="AG28" s="154">
        <f t="shared" si="22"/>
        <v>0</v>
      </c>
      <c r="AH28" s="154">
        <f t="shared" si="22"/>
        <v>0</v>
      </c>
      <c r="AI28" s="154">
        <f t="shared" si="22"/>
        <v>0</v>
      </c>
      <c r="AJ28" s="154">
        <f t="shared" si="22"/>
        <v>0</v>
      </c>
      <c r="AK28" s="154">
        <f t="shared" si="22"/>
        <v>0</v>
      </c>
      <c r="AL28" s="154">
        <f t="shared" si="22"/>
        <v>0</v>
      </c>
      <c r="AM28" s="154">
        <f t="shared" si="22"/>
        <v>0</v>
      </c>
      <c r="AN28" s="154">
        <f t="shared" si="22"/>
        <v>0</v>
      </c>
      <c r="AO28" s="154">
        <f t="shared" si="22"/>
        <v>0</v>
      </c>
      <c r="AP28" s="154">
        <f t="shared" si="22"/>
        <v>0</v>
      </c>
    </row>
    <row r="29" spans="1:42" s="145" customFormat="1" x14ac:dyDescent="0.2">
      <c r="A29" s="145" t="str">
        <f t="shared" si="12"/>
        <v>----</v>
      </c>
      <c r="B29" s="146" t="s">
        <v>98</v>
      </c>
      <c r="C29" s="146"/>
      <c r="D29" s="146"/>
      <c r="E29" s="146"/>
      <c r="F29" s="146"/>
      <c r="G29" s="146"/>
      <c r="H29" s="146"/>
      <c r="I29" s="148"/>
      <c r="J29" s="153" t="s">
        <v>20</v>
      </c>
      <c r="K29" s="150">
        <f t="shared" si="13"/>
        <v>0</v>
      </c>
      <c r="L29" s="154">
        <f t="shared" si="20"/>
        <v>0</v>
      </c>
      <c r="M29" s="154">
        <f t="shared" si="20"/>
        <v>0</v>
      </c>
      <c r="N29" s="154">
        <f t="shared" si="20"/>
        <v>0</v>
      </c>
      <c r="O29" s="154">
        <f t="shared" si="20"/>
        <v>0</v>
      </c>
      <c r="P29" s="154">
        <f t="shared" si="20"/>
        <v>0</v>
      </c>
      <c r="Q29" s="154">
        <f t="shared" si="20"/>
        <v>0</v>
      </c>
      <c r="R29" s="154">
        <f t="shared" si="20"/>
        <v>0</v>
      </c>
      <c r="S29" s="154">
        <f t="shared" si="20"/>
        <v>0</v>
      </c>
      <c r="T29" s="154">
        <f t="shared" si="20"/>
        <v>0</v>
      </c>
      <c r="U29" s="154">
        <f t="shared" si="20"/>
        <v>0</v>
      </c>
      <c r="V29" s="154">
        <f t="shared" si="21"/>
        <v>0</v>
      </c>
      <c r="W29" s="154">
        <f t="shared" si="21"/>
        <v>0</v>
      </c>
      <c r="X29" s="154">
        <f t="shared" si="21"/>
        <v>0</v>
      </c>
      <c r="Y29" s="154">
        <f t="shared" si="21"/>
        <v>0</v>
      </c>
      <c r="Z29" s="154">
        <f t="shared" si="21"/>
        <v>0</v>
      </c>
      <c r="AA29" s="154">
        <f t="shared" si="21"/>
        <v>0</v>
      </c>
      <c r="AB29" s="154">
        <f t="shared" si="21"/>
        <v>0</v>
      </c>
      <c r="AC29" s="154">
        <f t="shared" si="21"/>
        <v>0</v>
      </c>
      <c r="AD29" s="154">
        <f t="shared" si="21"/>
        <v>0</v>
      </c>
      <c r="AE29" s="154">
        <f t="shared" si="21"/>
        <v>0</v>
      </c>
      <c r="AF29" s="154">
        <f t="shared" si="22"/>
        <v>0</v>
      </c>
      <c r="AG29" s="154">
        <f t="shared" si="22"/>
        <v>0</v>
      </c>
      <c r="AH29" s="154">
        <f t="shared" si="22"/>
        <v>0</v>
      </c>
      <c r="AI29" s="154">
        <f t="shared" si="22"/>
        <v>0</v>
      </c>
      <c r="AJ29" s="154">
        <f t="shared" si="22"/>
        <v>0</v>
      </c>
      <c r="AK29" s="154">
        <f t="shared" si="22"/>
        <v>0</v>
      </c>
      <c r="AL29" s="154">
        <f t="shared" si="22"/>
        <v>0</v>
      </c>
      <c r="AM29" s="154">
        <f t="shared" si="22"/>
        <v>0</v>
      </c>
      <c r="AN29" s="154">
        <f t="shared" si="22"/>
        <v>0</v>
      </c>
      <c r="AO29" s="154">
        <f t="shared" si="22"/>
        <v>0</v>
      </c>
      <c r="AP29" s="154">
        <f t="shared" si="22"/>
        <v>0</v>
      </c>
    </row>
    <row r="30" spans="1:42" s="145" customFormat="1" x14ac:dyDescent="0.2">
      <c r="A30" s="145" t="str">
        <f t="shared" si="12"/>
        <v>----</v>
      </c>
      <c r="B30" s="146" t="s">
        <v>98</v>
      </c>
      <c r="C30" s="152"/>
      <c r="D30" s="152"/>
      <c r="E30" s="152"/>
      <c r="F30" s="152"/>
      <c r="G30" s="152"/>
      <c r="H30" s="152"/>
      <c r="I30" s="148">
        <f>SUM(K31:K33)</f>
        <v>50</v>
      </c>
      <c r="J30" s="155" t="s">
        <v>28</v>
      </c>
      <c r="K30" s="150"/>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row>
    <row r="31" spans="1:42" s="145" customFormat="1" x14ac:dyDescent="0.2">
      <c r="A31" s="145" t="str">
        <f t="shared" si="12"/>
        <v>-Name7-Name11--</v>
      </c>
      <c r="B31" s="146" t="s">
        <v>98</v>
      </c>
      <c r="C31" s="146" t="s">
        <v>38</v>
      </c>
      <c r="D31" s="146">
        <v>20</v>
      </c>
      <c r="E31" s="146" t="s">
        <v>42</v>
      </c>
      <c r="F31" s="146">
        <v>15</v>
      </c>
      <c r="G31" s="146"/>
      <c r="H31" s="146"/>
      <c r="I31" s="148"/>
      <c r="J31" s="153" t="s">
        <v>21</v>
      </c>
      <c r="K31" s="150">
        <f t="shared" si="13"/>
        <v>35</v>
      </c>
      <c r="L31" s="154">
        <f t="shared" ref="L31:U33" si="23">IF($B31=$E$6,IF(Plan1Day=L$6,$K31,0),0)+IF($B31=$E$7,IF(Plan2Day=L$6,$K31,0),0)+IF($B31=$E$8,IF(Plan3Day=L$6,$K31,0),0)+IF($B31=$E$9,IF(Plan4Day=L$6,$K31,0),0)</f>
        <v>35</v>
      </c>
      <c r="M31" s="154">
        <f t="shared" si="23"/>
        <v>0</v>
      </c>
      <c r="N31" s="154">
        <f t="shared" si="23"/>
        <v>0</v>
      </c>
      <c r="O31" s="154">
        <f t="shared" si="23"/>
        <v>0</v>
      </c>
      <c r="P31" s="154">
        <f t="shared" si="23"/>
        <v>0</v>
      </c>
      <c r="Q31" s="154">
        <f t="shared" si="23"/>
        <v>0</v>
      </c>
      <c r="R31" s="154">
        <f t="shared" si="23"/>
        <v>0</v>
      </c>
      <c r="S31" s="154">
        <f t="shared" si="23"/>
        <v>0</v>
      </c>
      <c r="T31" s="154">
        <f t="shared" si="23"/>
        <v>0</v>
      </c>
      <c r="U31" s="154">
        <f t="shared" si="23"/>
        <v>0</v>
      </c>
      <c r="V31" s="154">
        <f t="shared" ref="V31:AE33" si="24">IF($B31=$E$6,IF(Plan1Day=V$6,$K31,0),0)+IF($B31=$E$7,IF(Plan2Day=V$6,$K31,0),0)+IF($B31=$E$8,IF(Plan3Day=V$6,$K31,0),0)+IF($B31=$E$9,IF(Plan4Day=V$6,$K31,0),0)</f>
        <v>0</v>
      </c>
      <c r="W31" s="154">
        <f t="shared" si="24"/>
        <v>0</v>
      </c>
      <c r="X31" s="154">
        <f t="shared" si="24"/>
        <v>0</v>
      </c>
      <c r="Y31" s="154">
        <f t="shared" si="24"/>
        <v>0</v>
      </c>
      <c r="Z31" s="154">
        <f t="shared" si="24"/>
        <v>0</v>
      </c>
      <c r="AA31" s="154">
        <f t="shared" si="24"/>
        <v>0</v>
      </c>
      <c r="AB31" s="154">
        <f t="shared" si="24"/>
        <v>0</v>
      </c>
      <c r="AC31" s="154">
        <f t="shared" si="24"/>
        <v>0</v>
      </c>
      <c r="AD31" s="154">
        <f t="shared" si="24"/>
        <v>0</v>
      </c>
      <c r="AE31" s="154">
        <f t="shared" si="24"/>
        <v>0</v>
      </c>
      <c r="AF31" s="154">
        <f t="shared" ref="AF31:AP33" si="25">IF($B31=$E$6,IF(Plan1Day=AF$6,$K31,0),0)+IF($B31=$E$7,IF(Plan2Day=AF$6,$K31,0),0)+IF($B31=$E$8,IF(Plan3Day=AF$6,$K31,0),0)+IF($B31=$E$9,IF(Plan4Day=AF$6,$K31,0),0)</f>
        <v>0</v>
      </c>
      <c r="AG31" s="154">
        <f t="shared" si="25"/>
        <v>0</v>
      </c>
      <c r="AH31" s="154">
        <f t="shared" si="25"/>
        <v>0</v>
      </c>
      <c r="AI31" s="154">
        <f t="shared" si="25"/>
        <v>0</v>
      </c>
      <c r="AJ31" s="154">
        <f t="shared" si="25"/>
        <v>0</v>
      </c>
      <c r="AK31" s="154">
        <f t="shared" si="25"/>
        <v>0</v>
      </c>
      <c r="AL31" s="154">
        <f t="shared" si="25"/>
        <v>0</v>
      </c>
      <c r="AM31" s="154">
        <f t="shared" si="25"/>
        <v>0</v>
      </c>
      <c r="AN31" s="154">
        <f t="shared" si="25"/>
        <v>0</v>
      </c>
      <c r="AO31" s="154">
        <f t="shared" si="25"/>
        <v>0</v>
      </c>
      <c r="AP31" s="154">
        <f t="shared" si="25"/>
        <v>0</v>
      </c>
    </row>
    <row r="32" spans="1:42" s="145" customFormat="1" x14ac:dyDescent="0.2">
      <c r="A32" s="145" t="str">
        <f t="shared" si="12"/>
        <v>-Name9---</v>
      </c>
      <c r="B32" s="146" t="s">
        <v>98</v>
      </c>
      <c r="C32" s="146" t="s">
        <v>40</v>
      </c>
      <c r="D32" s="146">
        <v>15</v>
      </c>
      <c r="E32" s="146"/>
      <c r="F32" s="146"/>
      <c r="G32" s="146"/>
      <c r="H32" s="146"/>
      <c r="I32" s="148"/>
      <c r="J32" s="153" t="s">
        <v>22</v>
      </c>
      <c r="K32" s="150">
        <f t="shared" si="13"/>
        <v>15</v>
      </c>
      <c r="L32" s="154">
        <f t="shared" si="23"/>
        <v>15</v>
      </c>
      <c r="M32" s="154">
        <f t="shared" si="23"/>
        <v>0</v>
      </c>
      <c r="N32" s="154">
        <f t="shared" si="23"/>
        <v>0</v>
      </c>
      <c r="O32" s="154">
        <f t="shared" si="23"/>
        <v>0</v>
      </c>
      <c r="P32" s="154">
        <f t="shared" si="23"/>
        <v>0</v>
      </c>
      <c r="Q32" s="154">
        <f t="shared" si="23"/>
        <v>0</v>
      </c>
      <c r="R32" s="154">
        <f t="shared" si="23"/>
        <v>0</v>
      </c>
      <c r="S32" s="154">
        <f t="shared" si="23"/>
        <v>0</v>
      </c>
      <c r="T32" s="154">
        <f t="shared" si="23"/>
        <v>0</v>
      </c>
      <c r="U32" s="154">
        <f t="shared" si="23"/>
        <v>0</v>
      </c>
      <c r="V32" s="154">
        <f t="shared" si="24"/>
        <v>0</v>
      </c>
      <c r="W32" s="154">
        <f t="shared" si="24"/>
        <v>0</v>
      </c>
      <c r="X32" s="154">
        <f t="shared" si="24"/>
        <v>0</v>
      </c>
      <c r="Y32" s="154">
        <f t="shared" si="24"/>
        <v>0</v>
      </c>
      <c r="Z32" s="154">
        <f t="shared" si="24"/>
        <v>0</v>
      </c>
      <c r="AA32" s="154">
        <f t="shared" si="24"/>
        <v>0</v>
      </c>
      <c r="AB32" s="154">
        <f t="shared" si="24"/>
        <v>0</v>
      </c>
      <c r="AC32" s="154">
        <f t="shared" si="24"/>
        <v>0</v>
      </c>
      <c r="AD32" s="154">
        <f t="shared" si="24"/>
        <v>0</v>
      </c>
      <c r="AE32" s="154">
        <f t="shared" si="24"/>
        <v>0</v>
      </c>
      <c r="AF32" s="154">
        <f t="shared" si="25"/>
        <v>0</v>
      </c>
      <c r="AG32" s="154">
        <f t="shared" si="25"/>
        <v>0</v>
      </c>
      <c r="AH32" s="154">
        <f t="shared" si="25"/>
        <v>0</v>
      </c>
      <c r="AI32" s="154">
        <f t="shared" si="25"/>
        <v>0</v>
      </c>
      <c r="AJ32" s="154">
        <f t="shared" si="25"/>
        <v>0</v>
      </c>
      <c r="AK32" s="154">
        <f t="shared" si="25"/>
        <v>0</v>
      </c>
      <c r="AL32" s="154">
        <f t="shared" si="25"/>
        <v>0</v>
      </c>
      <c r="AM32" s="154">
        <f t="shared" si="25"/>
        <v>0</v>
      </c>
      <c r="AN32" s="154">
        <f t="shared" si="25"/>
        <v>0</v>
      </c>
      <c r="AO32" s="154">
        <f t="shared" si="25"/>
        <v>0</v>
      </c>
      <c r="AP32" s="154">
        <f t="shared" si="25"/>
        <v>0</v>
      </c>
    </row>
    <row r="33" spans="1:42" s="145" customFormat="1" x14ac:dyDescent="0.2">
      <c r="A33" s="145" t="str">
        <f t="shared" si="12"/>
        <v>----</v>
      </c>
      <c r="B33" s="146" t="s">
        <v>98</v>
      </c>
      <c r="C33" s="146"/>
      <c r="D33" s="146"/>
      <c r="E33" s="146"/>
      <c r="F33" s="146"/>
      <c r="G33" s="146"/>
      <c r="H33" s="146"/>
      <c r="I33" s="148"/>
      <c r="J33" s="153" t="s">
        <v>23</v>
      </c>
      <c r="K33" s="150">
        <f t="shared" si="13"/>
        <v>0</v>
      </c>
      <c r="L33" s="154">
        <f t="shared" si="23"/>
        <v>0</v>
      </c>
      <c r="M33" s="154">
        <f t="shared" si="23"/>
        <v>0</v>
      </c>
      <c r="N33" s="154">
        <f t="shared" si="23"/>
        <v>0</v>
      </c>
      <c r="O33" s="154">
        <f t="shared" si="23"/>
        <v>0</v>
      </c>
      <c r="P33" s="154">
        <f t="shared" si="23"/>
        <v>0</v>
      </c>
      <c r="Q33" s="154">
        <f t="shared" si="23"/>
        <v>0</v>
      </c>
      <c r="R33" s="154">
        <f t="shared" si="23"/>
        <v>0</v>
      </c>
      <c r="S33" s="154">
        <f t="shared" si="23"/>
        <v>0</v>
      </c>
      <c r="T33" s="154">
        <f t="shared" si="23"/>
        <v>0</v>
      </c>
      <c r="U33" s="154">
        <f t="shared" si="23"/>
        <v>0</v>
      </c>
      <c r="V33" s="154">
        <f t="shared" si="24"/>
        <v>0</v>
      </c>
      <c r="W33" s="154">
        <f t="shared" si="24"/>
        <v>0</v>
      </c>
      <c r="X33" s="154">
        <f t="shared" si="24"/>
        <v>0</v>
      </c>
      <c r="Y33" s="154">
        <f t="shared" si="24"/>
        <v>0</v>
      </c>
      <c r="Z33" s="154">
        <f t="shared" si="24"/>
        <v>0</v>
      </c>
      <c r="AA33" s="154">
        <f t="shared" si="24"/>
        <v>0</v>
      </c>
      <c r="AB33" s="154">
        <f t="shared" si="24"/>
        <v>0</v>
      </c>
      <c r="AC33" s="154">
        <f t="shared" si="24"/>
        <v>0</v>
      </c>
      <c r="AD33" s="154">
        <f t="shared" si="24"/>
        <v>0</v>
      </c>
      <c r="AE33" s="154">
        <f t="shared" si="24"/>
        <v>0</v>
      </c>
      <c r="AF33" s="154">
        <f t="shared" si="25"/>
        <v>0</v>
      </c>
      <c r="AG33" s="154">
        <f t="shared" si="25"/>
        <v>0</v>
      </c>
      <c r="AH33" s="154">
        <f t="shared" si="25"/>
        <v>0</v>
      </c>
      <c r="AI33" s="154">
        <f t="shared" si="25"/>
        <v>0</v>
      </c>
      <c r="AJ33" s="154">
        <f t="shared" si="25"/>
        <v>0</v>
      </c>
      <c r="AK33" s="154">
        <f t="shared" si="25"/>
        <v>0</v>
      </c>
      <c r="AL33" s="154">
        <f t="shared" si="25"/>
        <v>0</v>
      </c>
      <c r="AM33" s="154">
        <f t="shared" si="25"/>
        <v>0</v>
      </c>
      <c r="AN33" s="154">
        <f t="shared" si="25"/>
        <v>0</v>
      </c>
      <c r="AO33" s="154">
        <f t="shared" si="25"/>
        <v>0</v>
      </c>
      <c r="AP33" s="154">
        <f t="shared" si="25"/>
        <v>0</v>
      </c>
    </row>
    <row r="34" spans="1:42" s="145" customFormat="1" x14ac:dyDescent="0.2">
      <c r="A34" s="145" t="str">
        <f t="shared" si="12"/>
        <v>----</v>
      </c>
      <c r="B34" s="146" t="s">
        <v>98</v>
      </c>
      <c r="C34" s="152"/>
      <c r="D34" s="152"/>
      <c r="E34" s="152"/>
      <c r="F34" s="152"/>
      <c r="G34" s="152"/>
      <c r="H34" s="152"/>
      <c r="I34" s="148">
        <f>SUM(K35:K37)</f>
        <v>46</v>
      </c>
      <c r="J34" s="155" t="s">
        <v>29</v>
      </c>
      <c r="K34" s="150"/>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row>
    <row r="35" spans="1:42" s="145" customFormat="1" x14ac:dyDescent="0.2">
      <c r="A35" s="145" t="str">
        <f t="shared" si="12"/>
        <v>-Name8-Name5-Name1-</v>
      </c>
      <c r="B35" s="146" t="s">
        <v>98</v>
      </c>
      <c r="C35" s="146" t="s">
        <v>39</v>
      </c>
      <c r="D35" s="146">
        <v>12</v>
      </c>
      <c r="E35" s="146" t="s">
        <v>36</v>
      </c>
      <c r="F35" s="146">
        <v>10</v>
      </c>
      <c r="G35" s="146" t="s">
        <v>32</v>
      </c>
      <c r="H35" s="146">
        <v>20</v>
      </c>
      <c r="I35" s="148"/>
      <c r="J35" s="153" t="s">
        <v>24</v>
      </c>
      <c r="K35" s="150">
        <f t="shared" si="13"/>
        <v>42</v>
      </c>
      <c r="L35" s="154">
        <f t="shared" ref="L35:U37" si="26">IF($B35=$E$6,IF(Plan1Day=L$6,$K35,0),0)+IF($B35=$E$7,IF(Plan2Day=L$6,$K35,0),0)+IF($B35=$E$8,IF(Plan3Day=L$6,$K35,0),0)+IF($B35=$E$9,IF(Plan4Day=L$6,$K35,0),0)</f>
        <v>42</v>
      </c>
      <c r="M35" s="154">
        <f t="shared" si="26"/>
        <v>0</v>
      </c>
      <c r="N35" s="154">
        <f t="shared" si="26"/>
        <v>0</v>
      </c>
      <c r="O35" s="154">
        <f t="shared" si="26"/>
        <v>0</v>
      </c>
      <c r="P35" s="154">
        <f t="shared" si="26"/>
        <v>0</v>
      </c>
      <c r="Q35" s="154">
        <f t="shared" si="26"/>
        <v>0</v>
      </c>
      <c r="R35" s="154">
        <f t="shared" si="26"/>
        <v>0</v>
      </c>
      <c r="S35" s="154">
        <f t="shared" si="26"/>
        <v>0</v>
      </c>
      <c r="T35" s="154">
        <f t="shared" si="26"/>
        <v>0</v>
      </c>
      <c r="U35" s="154">
        <f t="shared" si="26"/>
        <v>0</v>
      </c>
      <c r="V35" s="154">
        <f t="shared" ref="V35:AE37" si="27">IF($B35=$E$6,IF(Plan1Day=V$6,$K35,0),0)+IF($B35=$E$7,IF(Plan2Day=V$6,$K35,0),0)+IF($B35=$E$8,IF(Plan3Day=V$6,$K35,0),0)+IF($B35=$E$9,IF(Plan4Day=V$6,$K35,0),0)</f>
        <v>0</v>
      </c>
      <c r="W35" s="154">
        <f t="shared" si="27"/>
        <v>0</v>
      </c>
      <c r="X35" s="154">
        <f t="shared" si="27"/>
        <v>0</v>
      </c>
      <c r="Y35" s="154">
        <f t="shared" si="27"/>
        <v>0</v>
      </c>
      <c r="Z35" s="154">
        <f t="shared" si="27"/>
        <v>0</v>
      </c>
      <c r="AA35" s="154">
        <f t="shared" si="27"/>
        <v>0</v>
      </c>
      <c r="AB35" s="154">
        <f t="shared" si="27"/>
        <v>0</v>
      </c>
      <c r="AC35" s="154">
        <f t="shared" si="27"/>
        <v>0</v>
      </c>
      <c r="AD35" s="154">
        <f t="shared" si="27"/>
        <v>0</v>
      </c>
      <c r="AE35" s="154">
        <f t="shared" si="27"/>
        <v>0</v>
      </c>
      <c r="AF35" s="154">
        <f t="shared" ref="AF35:AP37" si="28">IF($B35=$E$6,IF(Plan1Day=AF$6,$K35,0),0)+IF($B35=$E$7,IF(Plan2Day=AF$6,$K35,0),0)+IF($B35=$E$8,IF(Plan3Day=AF$6,$K35,0),0)+IF($B35=$E$9,IF(Plan4Day=AF$6,$K35,0),0)</f>
        <v>0</v>
      </c>
      <c r="AG35" s="154">
        <f t="shared" si="28"/>
        <v>0</v>
      </c>
      <c r="AH35" s="154">
        <f t="shared" si="28"/>
        <v>0</v>
      </c>
      <c r="AI35" s="154">
        <f t="shared" si="28"/>
        <v>0</v>
      </c>
      <c r="AJ35" s="154">
        <f t="shared" si="28"/>
        <v>0</v>
      </c>
      <c r="AK35" s="154">
        <f t="shared" si="28"/>
        <v>0</v>
      </c>
      <c r="AL35" s="154">
        <f t="shared" si="28"/>
        <v>0</v>
      </c>
      <c r="AM35" s="154">
        <f t="shared" si="28"/>
        <v>0</v>
      </c>
      <c r="AN35" s="154">
        <f t="shared" si="28"/>
        <v>0</v>
      </c>
      <c r="AO35" s="154">
        <f t="shared" si="28"/>
        <v>0</v>
      </c>
      <c r="AP35" s="154">
        <f t="shared" si="28"/>
        <v>0</v>
      </c>
    </row>
    <row r="36" spans="1:42" s="145" customFormat="1" x14ac:dyDescent="0.2">
      <c r="A36" s="145" t="str">
        <f t="shared" si="12"/>
        <v>-Name12---</v>
      </c>
      <c r="B36" s="146" t="s">
        <v>98</v>
      </c>
      <c r="C36" s="146" t="s">
        <v>43</v>
      </c>
      <c r="D36" s="146">
        <v>4</v>
      </c>
      <c r="E36" s="146"/>
      <c r="F36" s="146"/>
      <c r="G36" s="146"/>
      <c r="H36" s="146"/>
      <c r="I36" s="148"/>
      <c r="J36" s="153" t="s">
        <v>25</v>
      </c>
      <c r="K36" s="150">
        <f t="shared" si="13"/>
        <v>4</v>
      </c>
      <c r="L36" s="154">
        <f t="shared" si="26"/>
        <v>4</v>
      </c>
      <c r="M36" s="154">
        <f t="shared" si="26"/>
        <v>0</v>
      </c>
      <c r="N36" s="154">
        <f t="shared" si="26"/>
        <v>0</v>
      </c>
      <c r="O36" s="154">
        <f t="shared" si="26"/>
        <v>0</v>
      </c>
      <c r="P36" s="154">
        <f t="shared" si="26"/>
        <v>0</v>
      </c>
      <c r="Q36" s="154">
        <f t="shared" si="26"/>
        <v>0</v>
      </c>
      <c r="R36" s="154">
        <f t="shared" si="26"/>
        <v>0</v>
      </c>
      <c r="S36" s="154">
        <f t="shared" si="26"/>
        <v>0</v>
      </c>
      <c r="T36" s="154">
        <f t="shared" si="26"/>
        <v>0</v>
      </c>
      <c r="U36" s="154">
        <f t="shared" si="26"/>
        <v>0</v>
      </c>
      <c r="V36" s="154">
        <f t="shared" si="27"/>
        <v>0</v>
      </c>
      <c r="W36" s="154">
        <f t="shared" si="27"/>
        <v>0</v>
      </c>
      <c r="X36" s="154">
        <f t="shared" si="27"/>
        <v>0</v>
      </c>
      <c r="Y36" s="154">
        <f t="shared" si="27"/>
        <v>0</v>
      </c>
      <c r="Z36" s="154">
        <f t="shared" si="27"/>
        <v>0</v>
      </c>
      <c r="AA36" s="154">
        <f t="shared" si="27"/>
        <v>0</v>
      </c>
      <c r="AB36" s="154">
        <f t="shared" si="27"/>
        <v>0</v>
      </c>
      <c r="AC36" s="154">
        <f t="shared" si="27"/>
        <v>0</v>
      </c>
      <c r="AD36" s="154">
        <f t="shared" si="27"/>
        <v>0</v>
      </c>
      <c r="AE36" s="154">
        <f t="shared" si="27"/>
        <v>0</v>
      </c>
      <c r="AF36" s="154">
        <f t="shared" si="28"/>
        <v>0</v>
      </c>
      <c r="AG36" s="154">
        <f t="shared" si="28"/>
        <v>0</v>
      </c>
      <c r="AH36" s="154">
        <f t="shared" si="28"/>
        <v>0</v>
      </c>
      <c r="AI36" s="154">
        <f t="shared" si="28"/>
        <v>0</v>
      </c>
      <c r="AJ36" s="154">
        <f t="shared" si="28"/>
        <v>0</v>
      </c>
      <c r="AK36" s="154">
        <f t="shared" si="28"/>
        <v>0</v>
      </c>
      <c r="AL36" s="154">
        <f t="shared" si="28"/>
        <v>0</v>
      </c>
      <c r="AM36" s="154">
        <f t="shared" si="28"/>
        <v>0</v>
      </c>
      <c r="AN36" s="154">
        <f t="shared" si="28"/>
        <v>0</v>
      </c>
      <c r="AO36" s="154">
        <f t="shared" si="28"/>
        <v>0</v>
      </c>
      <c r="AP36" s="154">
        <f t="shared" si="28"/>
        <v>0</v>
      </c>
    </row>
    <row r="37" spans="1:42" s="145" customFormat="1" x14ac:dyDescent="0.2">
      <c r="A37" s="145" t="str">
        <f t="shared" si="12"/>
        <v>----</v>
      </c>
      <c r="B37" s="146" t="s">
        <v>98</v>
      </c>
      <c r="C37" s="146"/>
      <c r="D37" s="146"/>
      <c r="E37" s="146"/>
      <c r="F37" s="146"/>
      <c r="G37" s="146"/>
      <c r="H37" s="146"/>
      <c r="I37" s="148"/>
      <c r="J37" s="153" t="s">
        <v>26</v>
      </c>
      <c r="K37" s="150">
        <f t="shared" si="13"/>
        <v>0</v>
      </c>
      <c r="L37" s="154">
        <f t="shared" si="26"/>
        <v>0</v>
      </c>
      <c r="M37" s="154">
        <f t="shared" si="26"/>
        <v>0</v>
      </c>
      <c r="N37" s="154">
        <f t="shared" si="26"/>
        <v>0</v>
      </c>
      <c r="O37" s="154">
        <f t="shared" si="26"/>
        <v>0</v>
      </c>
      <c r="P37" s="154">
        <f t="shared" si="26"/>
        <v>0</v>
      </c>
      <c r="Q37" s="154">
        <f t="shared" si="26"/>
        <v>0</v>
      </c>
      <c r="R37" s="154">
        <f t="shared" si="26"/>
        <v>0</v>
      </c>
      <c r="S37" s="154">
        <f t="shared" si="26"/>
        <v>0</v>
      </c>
      <c r="T37" s="154">
        <f t="shared" si="26"/>
        <v>0</v>
      </c>
      <c r="U37" s="154">
        <f t="shared" si="26"/>
        <v>0</v>
      </c>
      <c r="V37" s="154">
        <f t="shared" si="27"/>
        <v>0</v>
      </c>
      <c r="W37" s="154">
        <f t="shared" si="27"/>
        <v>0</v>
      </c>
      <c r="X37" s="154">
        <f t="shared" si="27"/>
        <v>0</v>
      </c>
      <c r="Y37" s="154">
        <f t="shared" si="27"/>
        <v>0</v>
      </c>
      <c r="Z37" s="154">
        <f t="shared" si="27"/>
        <v>0</v>
      </c>
      <c r="AA37" s="154">
        <f t="shared" si="27"/>
        <v>0</v>
      </c>
      <c r="AB37" s="154">
        <f t="shared" si="27"/>
        <v>0</v>
      </c>
      <c r="AC37" s="154">
        <f t="shared" si="27"/>
        <v>0</v>
      </c>
      <c r="AD37" s="154">
        <f t="shared" si="27"/>
        <v>0</v>
      </c>
      <c r="AE37" s="154">
        <f t="shared" si="27"/>
        <v>0</v>
      </c>
      <c r="AF37" s="154">
        <f t="shared" si="28"/>
        <v>0</v>
      </c>
      <c r="AG37" s="154">
        <f t="shared" si="28"/>
        <v>0</v>
      </c>
      <c r="AH37" s="154">
        <f t="shared" si="28"/>
        <v>0</v>
      </c>
      <c r="AI37" s="154">
        <f t="shared" si="28"/>
        <v>0</v>
      </c>
      <c r="AJ37" s="154">
        <f t="shared" si="28"/>
        <v>0</v>
      </c>
      <c r="AK37" s="154">
        <f t="shared" si="28"/>
        <v>0</v>
      </c>
      <c r="AL37" s="154">
        <f t="shared" si="28"/>
        <v>0</v>
      </c>
      <c r="AM37" s="154">
        <f t="shared" si="28"/>
        <v>0</v>
      </c>
      <c r="AN37" s="154">
        <f t="shared" si="28"/>
        <v>0</v>
      </c>
      <c r="AO37" s="154">
        <f t="shared" si="28"/>
        <v>0</v>
      </c>
      <c r="AP37" s="154">
        <f t="shared" si="28"/>
        <v>0</v>
      </c>
    </row>
    <row r="38" spans="1:42" s="145" customFormat="1" x14ac:dyDescent="0.2">
      <c r="A38" s="145" t="str">
        <f t="shared" si="12"/>
        <v>----</v>
      </c>
      <c r="B38" s="146" t="s">
        <v>99</v>
      </c>
      <c r="C38" s="152"/>
      <c r="D38" s="152"/>
      <c r="E38" s="152"/>
      <c r="F38" s="152"/>
      <c r="G38" s="152"/>
      <c r="H38" s="152"/>
      <c r="I38" s="148">
        <f>SUM(K39:K41)</f>
        <v>64</v>
      </c>
      <c r="J38" s="155" t="s">
        <v>30</v>
      </c>
      <c r="K38" s="150"/>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row>
    <row r="39" spans="1:42" s="145" customFormat="1" x14ac:dyDescent="0.2">
      <c r="A39" s="145" t="str">
        <f t="shared" si="12"/>
        <v>-Name3---</v>
      </c>
      <c r="B39" s="146" t="s">
        <v>99</v>
      </c>
      <c r="C39" s="146" t="s">
        <v>34</v>
      </c>
      <c r="D39" s="146">
        <v>20</v>
      </c>
      <c r="E39" s="146"/>
      <c r="F39" s="146"/>
      <c r="G39" s="146"/>
      <c r="H39" s="146"/>
      <c r="I39" s="148"/>
      <c r="J39" s="153" t="s">
        <v>125</v>
      </c>
      <c r="K39" s="150">
        <f t="shared" si="13"/>
        <v>20</v>
      </c>
      <c r="L39" s="154">
        <f t="shared" ref="L39:U41" si="29">IF($B39=$E$6,IF(Plan1Day=L$6,$K39,0),0)+IF($B39=$E$7,IF(Plan2Day=L$6,$K39,0),0)+IF($B39=$E$8,IF(Plan3Day=L$6,$K39,0),0)+IF($B39=$E$9,IF(Plan4Day=L$6,$K39,0),0)</f>
        <v>0</v>
      </c>
      <c r="M39" s="154">
        <f t="shared" si="29"/>
        <v>0</v>
      </c>
      <c r="N39" s="154">
        <f t="shared" si="29"/>
        <v>0</v>
      </c>
      <c r="O39" s="154">
        <f t="shared" si="29"/>
        <v>20</v>
      </c>
      <c r="P39" s="154">
        <f t="shared" si="29"/>
        <v>0</v>
      </c>
      <c r="Q39" s="154">
        <f t="shared" si="29"/>
        <v>0</v>
      </c>
      <c r="R39" s="154">
        <f t="shared" si="29"/>
        <v>0</v>
      </c>
      <c r="S39" s="154">
        <f t="shared" si="29"/>
        <v>0</v>
      </c>
      <c r="T39" s="154">
        <f t="shared" si="29"/>
        <v>0</v>
      </c>
      <c r="U39" s="154">
        <f t="shared" si="29"/>
        <v>0</v>
      </c>
      <c r="V39" s="154">
        <f t="shared" ref="V39:AE41" si="30">IF($B39=$E$6,IF(Plan1Day=V$6,$K39,0),0)+IF($B39=$E$7,IF(Plan2Day=V$6,$K39,0),0)+IF($B39=$E$8,IF(Plan3Day=V$6,$K39,0),0)+IF($B39=$E$9,IF(Plan4Day=V$6,$K39,0),0)</f>
        <v>0</v>
      </c>
      <c r="W39" s="154">
        <f t="shared" si="30"/>
        <v>0</v>
      </c>
      <c r="X39" s="154">
        <f t="shared" si="30"/>
        <v>0</v>
      </c>
      <c r="Y39" s="154">
        <f t="shared" si="30"/>
        <v>0</v>
      </c>
      <c r="Z39" s="154">
        <f t="shared" si="30"/>
        <v>0</v>
      </c>
      <c r="AA39" s="154">
        <f t="shared" si="30"/>
        <v>0</v>
      </c>
      <c r="AB39" s="154">
        <f t="shared" si="30"/>
        <v>0</v>
      </c>
      <c r="AC39" s="154">
        <f t="shared" si="30"/>
        <v>0</v>
      </c>
      <c r="AD39" s="154">
        <f t="shared" si="30"/>
        <v>0</v>
      </c>
      <c r="AE39" s="154">
        <f t="shared" si="30"/>
        <v>0</v>
      </c>
      <c r="AF39" s="154">
        <f t="shared" ref="AF39:AP41" si="31">IF($B39=$E$6,IF(Plan1Day=AF$6,$K39,0),0)+IF($B39=$E$7,IF(Plan2Day=AF$6,$K39,0),0)+IF($B39=$E$8,IF(Plan3Day=AF$6,$K39,0),0)+IF($B39=$E$9,IF(Plan4Day=AF$6,$K39,0),0)</f>
        <v>0</v>
      </c>
      <c r="AG39" s="154">
        <f t="shared" si="31"/>
        <v>0</v>
      </c>
      <c r="AH39" s="154">
        <f t="shared" si="31"/>
        <v>0</v>
      </c>
      <c r="AI39" s="154">
        <f t="shared" si="31"/>
        <v>0</v>
      </c>
      <c r="AJ39" s="154">
        <f t="shared" si="31"/>
        <v>0</v>
      </c>
      <c r="AK39" s="154">
        <f t="shared" si="31"/>
        <v>0</v>
      </c>
      <c r="AL39" s="154">
        <f t="shared" si="31"/>
        <v>0</v>
      </c>
      <c r="AM39" s="154">
        <f t="shared" si="31"/>
        <v>0</v>
      </c>
      <c r="AN39" s="154">
        <f t="shared" si="31"/>
        <v>0</v>
      </c>
      <c r="AO39" s="154">
        <f t="shared" si="31"/>
        <v>0</v>
      </c>
      <c r="AP39" s="154">
        <f t="shared" si="31"/>
        <v>0</v>
      </c>
    </row>
    <row r="40" spans="1:42" s="145" customFormat="1" x14ac:dyDescent="0.2">
      <c r="A40" s="145" t="str">
        <f t="shared" si="12"/>
        <v>-Name4---</v>
      </c>
      <c r="B40" s="146" t="s">
        <v>99</v>
      </c>
      <c r="C40" s="146" t="s">
        <v>35</v>
      </c>
      <c r="D40" s="146">
        <v>25</v>
      </c>
      <c r="E40" s="146"/>
      <c r="F40" s="146"/>
      <c r="G40" s="146"/>
      <c r="H40" s="146"/>
      <c r="I40" s="148"/>
      <c r="J40" s="153" t="s">
        <v>126</v>
      </c>
      <c r="K40" s="150">
        <f t="shared" si="13"/>
        <v>25</v>
      </c>
      <c r="L40" s="154">
        <f t="shared" si="29"/>
        <v>0</v>
      </c>
      <c r="M40" s="154">
        <f t="shared" si="29"/>
        <v>0</v>
      </c>
      <c r="N40" s="154">
        <f t="shared" si="29"/>
        <v>0</v>
      </c>
      <c r="O40" s="154">
        <f t="shared" si="29"/>
        <v>25</v>
      </c>
      <c r="P40" s="154">
        <f t="shared" si="29"/>
        <v>0</v>
      </c>
      <c r="Q40" s="154">
        <f t="shared" si="29"/>
        <v>0</v>
      </c>
      <c r="R40" s="154">
        <f t="shared" si="29"/>
        <v>0</v>
      </c>
      <c r="S40" s="154">
        <f t="shared" si="29"/>
        <v>0</v>
      </c>
      <c r="T40" s="154">
        <f t="shared" si="29"/>
        <v>0</v>
      </c>
      <c r="U40" s="154">
        <f t="shared" si="29"/>
        <v>0</v>
      </c>
      <c r="V40" s="154">
        <f t="shared" si="30"/>
        <v>0</v>
      </c>
      <c r="W40" s="154">
        <f t="shared" si="30"/>
        <v>0</v>
      </c>
      <c r="X40" s="154">
        <f t="shared" si="30"/>
        <v>0</v>
      </c>
      <c r="Y40" s="154">
        <f t="shared" si="30"/>
        <v>0</v>
      </c>
      <c r="Z40" s="154">
        <f t="shared" si="30"/>
        <v>0</v>
      </c>
      <c r="AA40" s="154">
        <f t="shared" si="30"/>
        <v>0</v>
      </c>
      <c r="AB40" s="154">
        <f t="shared" si="30"/>
        <v>0</v>
      </c>
      <c r="AC40" s="154">
        <f t="shared" si="30"/>
        <v>0</v>
      </c>
      <c r="AD40" s="154">
        <f t="shared" si="30"/>
        <v>0</v>
      </c>
      <c r="AE40" s="154">
        <f t="shared" si="30"/>
        <v>0</v>
      </c>
      <c r="AF40" s="154">
        <f t="shared" si="31"/>
        <v>0</v>
      </c>
      <c r="AG40" s="154">
        <f t="shared" si="31"/>
        <v>0</v>
      </c>
      <c r="AH40" s="154">
        <f t="shared" si="31"/>
        <v>0</v>
      </c>
      <c r="AI40" s="154">
        <f t="shared" si="31"/>
        <v>0</v>
      </c>
      <c r="AJ40" s="154">
        <f t="shared" si="31"/>
        <v>0</v>
      </c>
      <c r="AK40" s="154">
        <f t="shared" si="31"/>
        <v>0</v>
      </c>
      <c r="AL40" s="154">
        <f t="shared" si="31"/>
        <v>0</v>
      </c>
      <c r="AM40" s="154">
        <f t="shared" si="31"/>
        <v>0</v>
      </c>
      <c r="AN40" s="154">
        <f t="shared" si="31"/>
        <v>0</v>
      </c>
      <c r="AO40" s="154">
        <f t="shared" si="31"/>
        <v>0</v>
      </c>
      <c r="AP40" s="154">
        <f t="shared" si="31"/>
        <v>0</v>
      </c>
    </row>
    <row r="41" spans="1:42" s="145" customFormat="1" x14ac:dyDescent="0.2">
      <c r="A41" s="145" t="str">
        <f t="shared" si="12"/>
        <v>-Name10-Name9--</v>
      </c>
      <c r="B41" s="146" t="s">
        <v>99</v>
      </c>
      <c r="C41" s="146" t="s">
        <v>41</v>
      </c>
      <c r="D41" s="146">
        <v>10</v>
      </c>
      <c r="E41" s="146" t="s">
        <v>40</v>
      </c>
      <c r="F41" s="146">
        <v>9</v>
      </c>
      <c r="G41" s="146"/>
      <c r="H41" s="146"/>
      <c r="I41" s="148"/>
      <c r="J41" s="153" t="s">
        <v>127</v>
      </c>
      <c r="K41" s="150">
        <f t="shared" si="13"/>
        <v>19</v>
      </c>
      <c r="L41" s="154">
        <f t="shared" si="29"/>
        <v>0</v>
      </c>
      <c r="M41" s="154">
        <f t="shared" si="29"/>
        <v>0</v>
      </c>
      <c r="N41" s="154">
        <f t="shared" si="29"/>
        <v>0</v>
      </c>
      <c r="O41" s="154">
        <f t="shared" si="29"/>
        <v>19</v>
      </c>
      <c r="P41" s="154">
        <f t="shared" si="29"/>
        <v>0</v>
      </c>
      <c r="Q41" s="154">
        <f t="shared" si="29"/>
        <v>0</v>
      </c>
      <c r="R41" s="154">
        <f t="shared" si="29"/>
        <v>0</v>
      </c>
      <c r="S41" s="154">
        <f t="shared" si="29"/>
        <v>0</v>
      </c>
      <c r="T41" s="154">
        <f t="shared" si="29"/>
        <v>0</v>
      </c>
      <c r="U41" s="154">
        <f t="shared" si="29"/>
        <v>0</v>
      </c>
      <c r="V41" s="154">
        <f t="shared" si="30"/>
        <v>0</v>
      </c>
      <c r="W41" s="154">
        <f t="shared" si="30"/>
        <v>0</v>
      </c>
      <c r="X41" s="154">
        <f t="shared" si="30"/>
        <v>0</v>
      </c>
      <c r="Y41" s="154">
        <f t="shared" si="30"/>
        <v>0</v>
      </c>
      <c r="Z41" s="154">
        <f t="shared" si="30"/>
        <v>0</v>
      </c>
      <c r="AA41" s="154">
        <f t="shared" si="30"/>
        <v>0</v>
      </c>
      <c r="AB41" s="154">
        <f t="shared" si="30"/>
        <v>0</v>
      </c>
      <c r="AC41" s="154">
        <f t="shared" si="30"/>
        <v>0</v>
      </c>
      <c r="AD41" s="154">
        <f t="shared" si="30"/>
        <v>0</v>
      </c>
      <c r="AE41" s="154">
        <f t="shared" si="30"/>
        <v>0</v>
      </c>
      <c r="AF41" s="154">
        <f t="shared" si="31"/>
        <v>0</v>
      </c>
      <c r="AG41" s="154">
        <f t="shared" si="31"/>
        <v>0</v>
      </c>
      <c r="AH41" s="154">
        <f t="shared" si="31"/>
        <v>0</v>
      </c>
      <c r="AI41" s="154">
        <f t="shared" si="31"/>
        <v>0</v>
      </c>
      <c r="AJ41" s="154">
        <f t="shared" si="31"/>
        <v>0</v>
      </c>
      <c r="AK41" s="154">
        <f t="shared" si="31"/>
        <v>0</v>
      </c>
      <c r="AL41" s="154">
        <f t="shared" si="31"/>
        <v>0</v>
      </c>
      <c r="AM41" s="154">
        <f t="shared" si="31"/>
        <v>0</v>
      </c>
      <c r="AN41" s="154">
        <f t="shared" si="31"/>
        <v>0</v>
      </c>
      <c r="AO41" s="154">
        <f t="shared" si="31"/>
        <v>0</v>
      </c>
      <c r="AP41" s="154">
        <f t="shared" si="31"/>
        <v>0</v>
      </c>
    </row>
    <row r="42" spans="1:42" s="40" customFormat="1" x14ac:dyDescent="0.2">
      <c r="B42" s="41" t="s">
        <v>128</v>
      </c>
      <c r="C42" s="42"/>
      <c r="D42" s="42"/>
      <c r="E42" s="42"/>
      <c r="F42" s="42"/>
      <c r="G42" s="42"/>
      <c r="H42" s="42"/>
      <c r="I42" s="90"/>
      <c r="J42" s="43"/>
      <c r="K42" s="43"/>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row>
    <row r="43" spans="1:42" s="156" customFormat="1" x14ac:dyDescent="0.2">
      <c r="I43" s="157"/>
      <c r="J43" s="45"/>
      <c r="K43" s="45"/>
    </row>
    <row r="44" spans="1:42" s="11" customFormat="1" x14ac:dyDescent="0.2">
      <c r="I44" s="158"/>
      <c r="J44" s="159"/>
      <c r="K44" s="159"/>
      <c r="L44" s="122"/>
      <c r="M44" s="122"/>
      <c r="N44" s="122"/>
      <c r="O44" s="122"/>
      <c r="P44" s="122"/>
      <c r="Q44" s="122"/>
      <c r="R44" s="122"/>
      <c r="S44" s="122"/>
      <c r="T44" s="122"/>
      <c r="U44" s="122"/>
      <c r="V44" s="122"/>
      <c r="W44" s="122"/>
      <c r="X44" s="122"/>
      <c r="Y44" s="122"/>
      <c r="Z44" s="122"/>
      <c r="AA44" s="122"/>
      <c r="AB44" s="122"/>
      <c r="AC44" s="122"/>
      <c r="AD44" s="122"/>
      <c r="AE44" s="122"/>
      <c r="AF44" s="122"/>
    </row>
    <row r="45" spans="1:42" s="11" customFormat="1" x14ac:dyDescent="0.2">
      <c r="I45" s="158"/>
      <c r="J45" s="159"/>
      <c r="K45" s="159"/>
      <c r="L45" s="122"/>
      <c r="M45" s="122"/>
      <c r="N45" s="122"/>
      <c r="O45" s="122"/>
      <c r="P45" s="122"/>
      <c r="Q45" s="122"/>
      <c r="R45" s="122"/>
      <c r="S45" s="122"/>
      <c r="T45" s="122"/>
      <c r="U45" s="122"/>
      <c r="V45" s="122"/>
      <c r="W45" s="122"/>
      <c r="X45" s="122"/>
      <c r="Y45" s="122"/>
      <c r="Z45" s="122"/>
      <c r="AA45" s="122"/>
      <c r="AB45" s="122"/>
      <c r="AC45" s="122"/>
      <c r="AD45" s="122"/>
      <c r="AE45" s="122"/>
      <c r="AF45" s="122"/>
    </row>
    <row r="46" spans="1:42" s="11" customFormat="1" x14ac:dyDescent="0.2">
      <c r="I46" s="158"/>
      <c r="J46" s="159"/>
      <c r="K46" s="159"/>
      <c r="L46" s="122"/>
      <c r="M46" s="122"/>
      <c r="N46" s="122"/>
      <c r="O46" s="122"/>
      <c r="P46" s="122"/>
      <c r="Q46" s="122"/>
      <c r="R46" s="122"/>
      <c r="S46" s="122"/>
      <c r="T46" s="122"/>
      <c r="U46" s="122"/>
      <c r="V46" s="122"/>
      <c r="W46" s="122"/>
      <c r="X46" s="122"/>
      <c r="Y46" s="122"/>
      <c r="Z46" s="122"/>
      <c r="AA46" s="122"/>
      <c r="AB46" s="122"/>
      <c r="AC46" s="122"/>
      <c r="AD46" s="122"/>
      <c r="AE46" s="122"/>
      <c r="AF46" s="122"/>
    </row>
    <row r="47" spans="1:42" s="11" customFormat="1" x14ac:dyDescent="0.2">
      <c r="I47" s="124"/>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row>
    <row r="48" spans="1:42" x14ac:dyDescent="0.2">
      <c r="AG48" s="3"/>
      <c r="AH48" s="3"/>
      <c r="AI48" s="3"/>
      <c r="AJ48" s="3"/>
      <c r="AK48" s="3"/>
      <c r="AL48" s="3"/>
      <c r="AM48" s="3"/>
      <c r="AN48" s="3"/>
      <c r="AO48" s="3"/>
    </row>
    <row r="49" spans="33:41" x14ac:dyDescent="0.2">
      <c r="AG49" s="3"/>
      <c r="AH49" s="3"/>
      <c r="AI49" s="3"/>
      <c r="AJ49" s="3"/>
      <c r="AK49" s="3"/>
      <c r="AL49" s="3"/>
      <c r="AM49" s="3"/>
      <c r="AN49" s="3"/>
      <c r="AO49" s="3"/>
    </row>
    <row r="50" spans="33:41" x14ac:dyDescent="0.2">
      <c r="AG50" s="3"/>
      <c r="AH50" s="3"/>
      <c r="AI50" s="3"/>
      <c r="AJ50" s="3"/>
      <c r="AK50" s="3"/>
      <c r="AL50" s="3"/>
      <c r="AM50" s="3"/>
      <c r="AN50" s="3"/>
      <c r="AO50" s="3"/>
    </row>
  </sheetData>
  <autoFilter ref="A13:J43"/>
  <mergeCells count="1">
    <mergeCell ref="C11:D11"/>
  </mergeCells>
  <phoneticPr fontId="2" type="noConversion"/>
  <dataValidations count="6">
    <dataValidation type="whole" allowBlank="1" showErrorMessage="1" errorTitle="Invalid Sprint Duration" error="Enter a value from 5 to 30 only" sqref="L5">
      <formula1>5</formula1>
      <formula2>30</formula2>
    </dataValidation>
    <dataValidation type="list" allowBlank="1" showInputMessage="1" showErrorMessage="1" sqref="G39:G41 E35:E37 E39:E41 C35:C37 G35:G37 D12:E12 C39:C41 E15:E17 G15:G17 C15:C17 E31:E33 E27:E29 G19:G25 C31:C33 G31:G33 C27:C29 G27:G29 E19:E25 C19:C25">
      <formula1>TeamMemberNames</formula1>
    </dataValidation>
    <dataValidation type="list" allowBlank="1" showInputMessage="1" showErrorMessage="1" sqref="B14:B28">
      <formula1>$E$6:$E$9</formula1>
    </dataValidation>
    <dataValidation type="list" allowBlank="1" showInputMessage="1" showErrorMessage="1" sqref="B29:B41">
      <formula1>Plans</formula1>
    </dataValidation>
    <dataValidation type="list" allowBlank="1" showInputMessage="1" showErrorMessage="1" sqref="F6:F8">
      <formula1>$L$6:$AF$6</formula1>
    </dataValidation>
    <dataValidation type="list" allowBlank="1" showInputMessage="1" showErrorMessage="1" sqref="C11:D11">
      <formula1>AllTeamMemberNames</formula1>
    </dataValidation>
  </dataValidations>
  <pageMargins left="0.25" right="0.25" top="1" bottom="1" header="0.5" footer="0.5"/>
  <pageSetup orientation="landscape" r:id="rId1"/>
  <headerFooter alignWithMargins="0">
    <oddHeader>&amp;C&amp;A</oddHeader>
    <oddFooter>&amp;LTechM&amp;RPage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123" r:id="rId4" name="Button 51">
              <controlPr defaultSize="0" autoFill="0" autoPict="0" macro="[0]!ShowUserTasks">
                <anchor moveWithCells="1" sizeWithCells="1">
                  <from>
                    <xdr:col>1</xdr:col>
                    <xdr:colOff>66675</xdr:colOff>
                    <xdr:row>7</xdr:row>
                    <xdr:rowOff>133350</xdr:rowOff>
                  </from>
                  <to>
                    <xdr:col>3</xdr:col>
                    <xdr:colOff>323850</xdr:colOff>
                    <xdr:row>9</xdr:row>
                    <xdr:rowOff>57150</xdr:rowOff>
                  </to>
                </anchor>
              </controlPr>
            </control>
          </mc:Choice>
        </mc:AlternateContent>
        <mc:AlternateContent xmlns:mc="http://schemas.openxmlformats.org/markup-compatibility/2006">
          <mc:Choice Requires="x14">
            <control shapeId="3145" r:id="rId5" name="Button 73">
              <controlPr defaultSize="0" autoFill="0" autoPict="0" macro="[0]!AddTask">
                <anchor moveWithCells="1" sizeWithCells="1">
                  <from>
                    <xdr:col>1</xdr:col>
                    <xdr:colOff>66675</xdr:colOff>
                    <xdr:row>5</xdr:row>
                    <xdr:rowOff>142875</xdr:rowOff>
                  </from>
                  <to>
                    <xdr:col>3</xdr:col>
                    <xdr:colOff>323850</xdr:colOff>
                    <xdr:row>7</xdr:row>
                    <xdr:rowOff>57150</xdr:rowOff>
                  </to>
                </anchor>
              </controlPr>
            </control>
          </mc:Choice>
        </mc:AlternateContent>
        <mc:AlternateContent xmlns:mc="http://schemas.openxmlformats.org/markup-compatibility/2006">
          <mc:Choice Requires="x14">
            <control shapeId="3146" r:id="rId6" name="Button 74">
              <controlPr defaultSize="0" autoFill="0" autoPict="0" macro="[0]!AddUserStory">
                <anchor moveWithCells="1" sizeWithCells="1">
                  <from>
                    <xdr:col>1</xdr:col>
                    <xdr:colOff>66675</xdr:colOff>
                    <xdr:row>3</xdr:row>
                    <xdr:rowOff>104775</xdr:rowOff>
                  </from>
                  <to>
                    <xdr:col>3</xdr:col>
                    <xdr:colOff>314325</xdr:colOff>
                    <xdr:row>5</xdr:row>
                    <xdr:rowOff>47625</xdr:rowOff>
                  </to>
                </anchor>
              </controlPr>
            </control>
          </mc:Choice>
        </mc:AlternateContent>
        <mc:AlternateContent xmlns:mc="http://schemas.openxmlformats.org/markup-compatibility/2006">
          <mc:Choice Requires="x14">
            <control shapeId="3228" r:id="rId7" name="Button 156">
              <controlPr defaultSize="0" print="0" autoFill="0" autoPict="0" macro="[0]!SetIterationDays">
                <anchor moveWithCells="1" sizeWithCells="1">
                  <from>
                    <xdr:col>9</xdr:col>
                    <xdr:colOff>742950</xdr:colOff>
                    <xdr:row>3</xdr:row>
                    <xdr:rowOff>123825</xdr:rowOff>
                  </from>
                  <to>
                    <xdr:col>9</xdr:col>
                    <xdr:colOff>1924050</xdr:colOff>
                    <xdr:row>4</xdr:row>
                    <xdr:rowOff>152400</xdr:rowOff>
                  </to>
                </anchor>
              </controlPr>
            </control>
          </mc:Choice>
        </mc:AlternateContent>
        <mc:AlternateContent xmlns:mc="http://schemas.openxmlformats.org/markup-compatibility/2006">
          <mc:Choice Requires="x14">
            <control shapeId="3229" r:id="rId8" name="Button 157">
              <controlPr defaultSize="0" print="0" autoFill="0" autoPict="0" macro="[0]!GoToImpediments">
                <anchor moveWithCells="1" sizeWithCells="1">
                  <from>
                    <xdr:col>8</xdr:col>
                    <xdr:colOff>76200</xdr:colOff>
                    <xdr:row>3</xdr:row>
                    <xdr:rowOff>152400</xdr:rowOff>
                  </from>
                  <to>
                    <xdr:col>9</xdr:col>
                    <xdr:colOff>523875</xdr:colOff>
                    <xdr:row>6</xdr:row>
                    <xdr:rowOff>133350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L32"/>
  <sheetViews>
    <sheetView showGridLines="0" workbookViewId="0">
      <pane xSplit="1" ySplit="6" topLeftCell="B7" activePane="bottomRight" state="frozen"/>
      <selection activeCell="A2" sqref="A2"/>
      <selection pane="topRight" activeCell="B2" sqref="B2"/>
      <selection pane="bottomLeft" activeCell="A6" sqref="A6"/>
      <selection pane="bottomRight" activeCell="S2" sqref="S2"/>
    </sheetView>
  </sheetViews>
  <sheetFormatPr defaultRowHeight="12.75" x14ac:dyDescent="0.2"/>
  <cols>
    <col min="1" max="1" width="4" customWidth="1"/>
    <col min="2" max="2" width="18.85546875" customWidth="1"/>
    <col min="3" max="3" width="11.85546875" bestFit="1" customWidth="1"/>
    <col min="4" max="4" width="10.140625" bestFit="1" customWidth="1"/>
    <col min="5" max="5" width="10.28515625" bestFit="1" customWidth="1"/>
    <col min="6" max="6" width="8.7109375" style="58" customWidth="1"/>
    <col min="7" max="7" width="18.140625" hidden="1" customWidth="1"/>
    <col min="8" max="8" width="6.42578125" bestFit="1" customWidth="1"/>
    <col min="9" max="11" width="6" bestFit="1" customWidth="1"/>
    <col min="12" max="33" width="7" bestFit="1" customWidth="1"/>
    <col min="34" max="38" width="5.7109375" bestFit="1" customWidth="1"/>
  </cols>
  <sheetData>
    <row r="1" spans="1:38" hidden="1" x14ac:dyDescent="0.2">
      <c r="H1">
        <f>'Sprint Backlog'!L1</f>
        <v>30</v>
      </c>
      <c r="I1">
        <f>H1-1</f>
        <v>29</v>
      </c>
      <c r="J1">
        <f t="shared" ref="J1:AB1" si="0">I1-1</f>
        <v>28</v>
      </c>
      <c r="K1">
        <f t="shared" si="0"/>
        <v>27</v>
      </c>
      <c r="L1">
        <f t="shared" si="0"/>
        <v>26</v>
      </c>
      <c r="M1">
        <f t="shared" si="0"/>
        <v>25</v>
      </c>
      <c r="N1">
        <f t="shared" si="0"/>
        <v>24</v>
      </c>
      <c r="O1">
        <f t="shared" si="0"/>
        <v>23</v>
      </c>
      <c r="P1">
        <f t="shared" si="0"/>
        <v>22</v>
      </c>
      <c r="Q1">
        <f t="shared" si="0"/>
        <v>21</v>
      </c>
      <c r="R1">
        <f t="shared" si="0"/>
        <v>20</v>
      </c>
      <c r="S1">
        <f t="shared" si="0"/>
        <v>19</v>
      </c>
      <c r="T1">
        <f t="shared" si="0"/>
        <v>18</v>
      </c>
      <c r="U1">
        <f t="shared" si="0"/>
        <v>17</v>
      </c>
      <c r="V1">
        <f t="shared" si="0"/>
        <v>16</v>
      </c>
      <c r="W1">
        <f t="shared" si="0"/>
        <v>15</v>
      </c>
      <c r="X1">
        <f t="shared" si="0"/>
        <v>14</v>
      </c>
      <c r="Y1">
        <f t="shared" si="0"/>
        <v>13</v>
      </c>
      <c r="Z1">
        <f t="shared" si="0"/>
        <v>12</v>
      </c>
      <c r="AA1">
        <f t="shared" si="0"/>
        <v>11</v>
      </c>
      <c r="AB1">
        <f t="shared" si="0"/>
        <v>10</v>
      </c>
      <c r="AC1">
        <f t="shared" ref="AC1:AL1" si="1">AB1-1</f>
        <v>9</v>
      </c>
      <c r="AD1">
        <f t="shared" si="1"/>
        <v>8</v>
      </c>
      <c r="AE1">
        <f t="shared" si="1"/>
        <v>7</v>
      </c>
      <c r="AF1">
        <f t="shared" si="1"/>
        <v>6</v>
      </c>
      <c r="AG1">
        <f t="shared" si="1"/>
        <v>5</v>
      </c>
      <c r="AH1">
        <f t="shared" si="1"/>
        <v>4</v>
      </c>
      <c r="AI1">
        <f t="shared" si="1"/>
        <v>3</v>
      </c>
      <c r="AJ1">
        <f t="shared" si="1"/>
        <v>2</v>
      </c>
      <c r="AK1">
        <f t="shared" si="1"/>
        <v>1</v>
      </c>
      <c r="AL1">
        <f t="shared" si="1"/>
        <v>0</v>
      </c>
    </row>
    <row r="2" spans="1:38" s="122" customFormat="1" ht="33" customHeight="1" x14ac:dyDescent="0.2">
      <c r="F2" s="115" t="s">
        <v>208</v>
      </c>
      <c r="V2" s="122" t="s">
        <v>210</v>
      </c>
    </row>
    <row r="3" spans="1:38" s="11" customFormat="1" x14ac:dyDescent="0.2">
      <c r="A3" s="160"/>
      <c r="B3" s="161"/>
      <c r="C3" s="162"/>
      <c r="D3" s="162"/>
      <c r="E3" s="162"/>
      <c r="F3" s="87" t="s">
        <v>148</v>
      </c>
      <c r="G3" s="163"/>
      <c r="H3" s="54">
        <f>SUM(H6:AL6)</f>
        <v>1248</v>
      </c>
      <c r="I3" s="163"/>
      <c r="J3" s="163"/>
      <c r="K3" s="163"/>
      <c r="L3" s="163"/>
      <c r="M3" s="163"/>
      <c r="N3" s="163"/>
      <c r="O3" s="163"/>
      <c r="P3" s="163"/>
      <c r="Q3" s="163"/>
    </row>
    <row r="4" spans="1:38" s="59" customFormat="1" x14ac:dyDescent="0.2">
      <c r="A4" s="89"/>
      <c r="B4" s="64"/>
      <c r="C4" s="65"/>
      <c r="D4" s="65"/>
      <c r="E4" s="65"/>
      <c r="F4" s="66" t="str">
        <f>'Sprint Backlog'!J6</f>
        <v>Working day dates</v>
      </c>
      <c r="G4" s="60">
        <f>'Sprint Backlog'!K6</f>
        <v>0</v>
      </c>
      <c r="H4" s="79">
        <f>'Sprint Backlog'!L6</f>
        <v>39146</v>
      </c>
      <c r="I4" s="61">
        <f>'Sprint Backlog'!M6</f>
        <v>39147</v>
      </c>
      <c r="J4" s="61">
        <f>'Sprint Backlog'!N6</f>
        <v>39148</v>
      </c>
      <c r="K4" s="61">
        <f>'Sprint Backlog'!O6</f>
        <v>39149</v>
      </c>
      <c r="L4" s="61">
        <f>'Sprint Backlog'!P6</f>
        <v>39151</v>
      </c>
      <c r="M4" s="61">
        <f>'Sprint Backlog'!Q6</f>
        <v>39152</v>
      </c>
      <c r="N4" s="61">
        <f>'Sprint Backlog'!R6</f>
        <v>39153</v>
      </c>
      <c r="O4" s="61">
        <f>'Sprint Backlog'!S6</f>
        <v>39154</v>
      </c>
      <c r="P4" s="61">
        <f>'Sprint Backlog'!T6</f>
        <v>39155</v>
      </c>
      <c r="Q4" s="61">
        <f>'Sprint Backlog'!U6</f>
        <v>39156</v>
      </c>
      <c r="R4" s="61">
        <f>'Sprint Backlog'!V6</f>
        <v>39157</v>
      </c>
      <c r="S4" s="61">
        <f>'Sprint Backlog'!W6</f>
        <v>39158</v>
      </c>
      <c r="T4" s="61">
        <f>'Sprint Backlog'!X6</f>
        <v>39159</v>
      </c>
      <c r="U4" s="61">
        <f>'Sprint Backlog'!Y6</f>
        <v>39160</v>
      </c>
      <c r="V4" s="61">
        <f>'Sprint Backlog'!Z6</f>
        <v>39161</v>
      </c>
      <c r="W4" s="61">
        <f>'Sprint Backlog'!AA6</f>
        <v>39162</v>
      </c>
      <c r="X4" s="61">
        <f>'Sprint Backlog'!AB6</f>
        <v>39163</v>
      </c>
      <c r="Y4" s="61">
        <f>'Sprint Backlog'!AC6</f>
        <v>39164</v>
      </c>
      <c r="Z4" s="61">
        <f>'Sprint Backlog'!AD6</f>
        <v>39165</v>
      </c>
      <c r="AA4" s="61">
        <f>'Sprint Backlog'!AE6</f>
        <v>39166</v>
      </c>
      <c r="AB4" s="61">
        <f>'Sprint Backlog'!AF6</f>
        <v>39167</v>
      </c>
      <c r="AC4" s="61">
        <f>'Sprint Backlog'!AG6</f>
        <v>39168</v>
      </c>
      <c r="AD4" s="61">
        <f>'Sprint Backlog'!AH6</f>
        <v>39169</v>
      </c>
      <c r="AE4" s="61">
        <f>'Sprint Backlog'!AI6</f>
        <v>39170</v>
      </c>
      <c r="AF4" s="61">
        <f>'Sprint Backlog'!AJ6</f>
        <v>39171</v>
      </c>
      <c r="AG4" s="61">
        <f>'Sprint Backlog'!AK6</f>
        <v>39172</v>
      </c>
      <c r="AH4" s="61">
        <f>'Sprint Backlog'!AL6</f>
        <v>39173</v>
      </c>
      <c r="AI4" s="61">
        <f>'Sprint Backlog'!AM6</f>
        <v>39174</v>
      </c>
      <c r="AJ4" s="61">
        <f>'Sprint Backlog'!AN6</f>
        <v>39175</v>
      </c>
      <c r="AK4" s="61">
        <f>'Sprint Backlog'!AO6</f>
        <v>39176</v>
      </c>
      <c r="AL4" s="61">
        <f>'Sprint Backlog'!AP6</f>
        <v>39177</v>
      </c>
    </row>
    <row r="5" spans="1:38" s="11" customFormat="1" ht="25.5" customHeight="1" x14ac:dyDescent="0.2">
      <c r="A5" s="88" t="s">
        <v>156</v>
      </c>
      <c r="B5" s="62" t="s">
        <v>15</v>
      </c>
      <c r="C5" s="63" t="s">
        <v>16</v>
      </c>
      <c r="D5" s="63" t="s">
        <v>17</v>
      </c>
      <c r="E5" s="63" t="s">
        <v>63</v>
      </c>
      <c r="F5" s="62" t="str">
        <f>'Sprint Backlog'!J7</f>
        <v xml:space="preserve">Days left </v>
      </c>
      <c r="G5" s="27">
        <f>'Sprint Backlog'!K7</f>
        <v>0</v>
      </c>
      <c r="H5" s="57" t="str">
        <f>'Sprint Backlog'!L7</f>
        <v>30d</v>
      </c>
      <c r="I5" s="57" t="str">
        <f>'Sprint Backlog'!M7</f>
        <v>29d</v>
      </c>
      <c r="J5" s="57" t="str">
        <f>'Sprint Backlog'!N7</f>
        <v>28d</v>
      </c>
      <c r="K5" s="57" t="str">
        <f>'Sprint Backlog'!O7</f>
        <v>27d</v>
      </c>
      <c r="L5" s="57" t="str">
        <f>'Sprint Backlog'!P7</f>
        <v>26d</v>
      </c>
      <c r="M5" s="57" t="str">
        <f>'Sprint Backlog'!Q7</f>
        <v>25d</v>
      </c>
      <c r="N5" s="57" t="str">
        <f>'Sprint Backlog'!R7</f>
        <v>24d</v>
      </c>
      <c r="O5" s="57" t="str">
        <f>'Sprint Backlog'!S7</f>
        <v>23d</v>
      </c>
      <c r="P5" s="57" t="str">
        <f>'Sprint Backlog'!T7</f>
        <v>22d</v>
      </c>
      <c r="Q5" s="57" t="str">
        <f>'Sprint Backlog'!U7</f>
        <v>21d</v>
      </c>
      <c r="R5" s="57" t="str">
        <f>'Sprint Backlog'!V7</f>
        <v>20d</v>
      </c>
      <c r="S5" s="57" t="str">
        <f>'Sprint Backlog'!W7</f>
        <v>19d</v>
      </c>
      <c r="T5" s="57" t="str">
        <f>'Sprint Backlog'!X7</f>
        <v>18d</v>
      </c>
      <c r="U5" s="57" t="str">
        <f>'Sprint Backlog'!Y7</f>
        <v>17d</v>
      </c>
      <c r="V5" s="57" t="str">
        <f>'Sprint Backlog'!Z7</f>
        <v>16d</v>
      </c>
      <c r="W5" s="57" t="str">
        <f>'Sprint Backlog'!AA7</f>
        <v>15d</v>
      </c>
      <c r="X5" s="57" t="str">
        <f>'Sprint Backlog'!AB7</f>
        <v>14d</v>
      </c>
      <c r="Y5" s="57" t="str">
        <f>'Sprint Backlog'!AC7</f>
        <v>13d</v>
      </c>
      <c r="Z5" s="57" t="str">
        <f>'Sprint Backlog'!AD7</f>
        <v>12d</v>
      </c>
      <c r="AA5" s="57" t="str">
        <f>'Sprint Backlog'!AE7</f>
        <v>11d</v>
      </c>
      <c r="AB5" s="57" t="str">
        <f>'Sprint Backlog'!AF7</f>
        <v>10d</v>
      </c>
      <c r="AC5" s="57" t="str">
        <f>'Sprint Backlog'!AG7</f>
        <v>9d</v>
      </c>
      <c r="AD5" s="57" t="str">
        <f>'Sprint Backlog'!AH7</f>
        <v>8d</v>
      </c>
      <c r="AE5" s="57" t="str">
        <f>'Sprint Backlog'!AI7</f>
        <v>7d</v>
      </c>
      <c r="AF5" s="57" t="str">
        <f>'Sprint Backlog'!AJ7</f>
        <v>6d</v>
      </c>
      <c r="AG5" s="57" t="str">
        <f>'Sprint Backlog'!AK7</f>
        <v>5d</v>
      </c>
      <c r="AH5" s="57" t="str">
        <f>'Sprint Backlog'!AL7</f>
        <v>4d</v>
      </c>
      <c r="AI5" s="57" t="str">
        <f>'Sprint Backlog'!AM7</f>
        <v>3d</v>
      </c>
      <c r="AJ5" s="57" t="str">
        <f>'Sprint Backlog'!AN7</f>
        <v>2d</v>
      </c>
      <c r="AK5" s="57" t="str">
        <f>'Sprint Backlog'!AO7</f>
        <v>1d</v>
      </c>
      <c r="AL5" s="57" t="str">
        <f>'Sprint Backlog'!AP7</f>
        <v>0d</v>
      </c>
    </row>
    <row r="6" spans="1:38" s="73" customFormat="1" ht="25.5" x14ac:dyDescent="0.2">
      <c r="A6" s="74"/>
      <c r="B6" s="74" t="s">
        <v>49</v>
      </c>
      <c r="C6" s="75">
        <f>SUM(C7:C31)</f>
        <v>915</v>
      </c>
      <c r="D6" s="75">
        <f>SUM(D7:D31)</f>
        <v>336</v>
      </c>
      <c r="E6" s="75">
        <f>SUM(E7:E31)</f>
        <v>579</v>
      </c>
      <c r="F6" s="76" t="str">
        <f>'Sprint Backlog'!J8</f>
        <v>Spent Hours</v>
      </c>
      <c r="G6" s="77"/>
      <c r="H6" s="78">
        <f>SUM(H7:H31)</f>
        <v>25</v>
      </c>
      <c r="I6" s="78">
        <f t="shared" ref="I6:AB6" si="2">SUM(I7:I31)</f>
        <v>25</v>
      </c>
      <c r="J6" s="78">
        <f t="shared" si="2"/>
        <v>25</v>
      </c>
      <c r="K6" s="78">
        <f t="shared" si="2"/>
        <v>25</v>
      </c>
      <c r="L6" s="78">
        <f t="shared" si="2"/>
        <v>19</v>
      </c>
      <c r="M6" s="78">
        <f t="shared" si="2"/>
        <v>27</v>
      </c>
      <c r="N6" s="78">
        <f t="shared" si="2"/>
        <v>35</v>
      </c>
      <c r="O6" s="78">
        <f t="shared" si="2"/>
        <v>73</v>
      </c>
      <c r="P6" s="78">
        <f t="shared" si="2"/>
        <v>73</v>
      </c>
      <c r="Q6" s="78">
        <f t="shared" si="2"/>
        <v>73</v>
      </c>
      <c r="R6" s="78">
        <f t="shared" si="2"/>
        <v>73</v>
      </c>
      <c r="S6" s="78">
        <f t="shared" si="2"/>
        <v>73</v>
      </c>
      <c r="T6" s="78">
        <f t="shared" si="2"/>
        <v>73</v>
      </c>
      <c r="U6" s="78">
        <f t="shared" si="2"/>
        <v>37</v>
      </c>
      <c r="V6" s="78">
        <f t="shared" si="2"/>
        <v>37</v>
      </c>
      <c r="W6" s="78">
        <f t="shared" si="2"/>
        <v>37</v>
      </c>
      <c r="X6" s="78">
        <f t="shared" si="2"/>
        <v>37</v>
      </c>
      <c r="Y6" s="78">
        <f t="shared" si="2"/>
        <v>37</v>
      </c>
      <c r="Z6" s="78">
        <f t="shared" si="2"/>
        <v>37</v>
      </c>
      <c r="AA6" s="78">
        <f t="shared" si="2"/>
        <v>37</v>
      </c>
      <c r="AB6" s="78">
        <f t="shared" si="2"/>
        <v>37</v>
      </c>
      <c r="AC6" s="78">
        <f t="shared" ref="AC6:AL6" si="3">SUM(AC7:AC31)</f>
        <v>37</v>
      </c>
      <c r="AD6" s="78">
        <f t="shared" si="3"/>
        <v>37</v>
      </c>
      <c r="AE6" s="78">
        <f t="shared" si="3"/>
        <v>37</v>
      </c>
      <c r="AF6" s="78">
        <f t="shared" si="3"/>
        <v>37</v>
      </c>
      <c r="AG6" s="78">
        <f t="shared" si="3"/>
        <v>37</v>
      </c>
      <c r="AH6" s="78">
        <f t="shared" si="3"/>
        <v>37</v>
      </c>
      <c r="AI6" s="78">
        <f t="shared" si="3"/>
        <v>37</v>
      </c>
      <c r="AJ6" s="78">
        <f t="shared" si="3"/>
        <v>37</v>
      </c>
      <c r="AK6" s="78">
        <f t="shared" si="3"/>
        <v>37</v>
      </c>
      <c r="AL6" s="78">
        <f t="shared" si="3"/>
        <v>0</v>
      </c>
    </row>
    <row r="7" spans="1:38" s="11" customFormat="1" x14ac:dyDescent="0.2">
      <c r="A7" s="11">
        <v>1</v>
      </c>
      <c r="B7" s="52" t="str">
        <f>'Team Signup'!B7</f>
        <v>Name1</v>
      </c>
      <c r="C7" s="38">
        <f t="shared" ref="C7:C31" si="4">SUM(H7:AB7)</f>
        <v>105</v>
      </c>
      <c r="D7" s="13">
        <f>SUMIF('Sprint Backlog'!C$14:C$1003,B7,'Sprint Backlog'!D$14:D$1003)+SUMIF('Sprint Backlog'!E$14:E$1003,B7,'Sprint Backlog'!F$14:F$1003)+SUMIF('Sprint Backlog'!G$14:G$1003,B7,'Sprint Backlog'!H$14:H$1003)</f>
        <v>55</v>
      </c>
      <c r="E7" s="13">
        <f>C7-D7</f>
        <v>50</v>
      </c>
      <c r="F7" s="210"/>
      <c r="G7" s="2"/>
      <c r="H7" s="55">
        <v>5</v>
      </c>
      <c r="I7" s="55">
        <v>5</v>
      </c>
      <c r="J7" s="55">
        <v>5</v>
      </c>
      <c r="K7" s="55">
        <v>5</v>
      </c>
      <c r="L7" s="55">
        <v>5</v>
      </c>
      <c r="M7" s="55">
        <v>5</v>
      </c>
      <c r="N7" s="55">
        <v>5</v>
      </c>
      <c r="O7" s="55">
        <v>5</v>
      </c>
      <c r="P7" s="55">
        <v>5</v>
      </c>
      <c r="Q7" s="55">
        <v>5</v>
      </c>
      <c r="R7" s="55">
        <v>5</v>
      </c>
      <c r="S7" s="55">
        <v>5</v>
      </c>
      <c r="T7" s="55">
        <v>5</v>
      </c>
      <c r="U7" s="55">
        <v>5</v>
      </c>
      <c r="V7" s="55">
        <v>5</v>
      </c>
      <c r="W7" s="55">
        <v>5</v>
      </c>
      <c r="X7" s="55">
        <v>5</v>
      </c>
      <c r="Y7" s="55">
        <v>5</v>
      </c>
      <c r="Z7" s="55">
        <v>5</v>
      </c>
      <c r="AA7" s="55">
        <v>5</v>
      </c>
      <c r="AB7" s="55">
        <v>5</v>
      </c>
      <c r="AC7" s="55">
        <v>5</v>
      </c>
      <c r="AD7" s="55">
        <v>5</v>
      </c>
      <c r="AE7" s="55">
        <v>5</v>
      </c>
      <c r="AF7" s="55">
        <v>5</v>
      </c>
      <c r="AG7" s="55">
        <v>5</v>
      </c>
      <c r="AH7" s="55">
        <v>5</v>
      </c>
      <c r="AI7" s="55">
        <v>5</v>
      </c>
      <c r="AJ7" s="55">
        <v>5</v>
      </c>
      <c r="AK7" s="55">
        <v>5</v>
      </c>
      <c r="AL7" s="55">
        <v>0</v>
      </c>
    </row>
    <row r="8" spans="1:38" s="11" customFormat="1" x14ac:dyDescent="0.2">
      <c r="A8" s="11">
        <v>2</v>
      </c>
      <c r="B8" s="52" t="str">
        <f>'Team Signup'!B8</f>
        <v>Name2</v>
      </c>
      <c r="C8" s="38">
        <f t="shared" si="4"/>
        <v>114</v>
      </c>
      <c r="D8" s="13">
        <f>SUMIF('Sprint Backlog'!C$14:C$1003,B8,'Sprint Backlog'!D$14:D$1003)+SUMIF('Sprint Backlog'!E$14:E$1003,B8,'Sprint Backlog'!F$14:F$1003)+SUMIF('Sprint Backlog'!G$14:G$1003,B8,'Sprint Backlog'!H$14:H$1003)</f>
        <v>42</v>
      </c>
      <c r="E8" s="13">
        <f t="shared" ref="E8:E31" si="5">C8-D8</f>
        <v>72</v>
      </c>
      <c r="F8" s="211"/>
      <c r="G8" s="2"/>
      <c r="H8" s="55">
        <v>6</v>
      </c>
      <c r="I8" s="55">
        <v>6</v>
      </c>
      <c r="J8" s="55">
        <v>6</v>
      </c>
      <c r="K8" s="55">
        <v>6</v>
      </c>
      <c r="L8" s="55">
        <v>0</v>
      </c>
      <c r="M8" s="55">
        <v>0</v>
      </c>
      <c r="N8" s="55">
        <v>6</v>
      </c>
      <c r="O8" s="55">
        <v>6</v>
      </c>
      <c r="P8" s="55">
        <v>6</v>
      </c>
      <c r="Q8" s="55">
        <v>6</v>
      </c>
      <c r="R8" s="55">
        <v>6</v>
      </c>
      <c r="S8" s="55">
        <v>6</v>
      </c>
      <c r="T8" s="55">
        <v>6</v>
      </c>
      <c r="U8" s="55">
        <v>6</v>
      </c>
      <c r="V8" s="55">
        <v>6</v>
      </c>
      <c r="W8" s="55">
        <v>6</v>
      </c>
      <c r="X8" s="55">
        <v>6</v>
      </c>
      <c r="Y8" s="55">
        <v>6</v>
      </c>
      <c r="Z8" s="55">
        <v>6</v>
      </c>
      <c r="AA8" s="55">
        <v>6</v>
      </c>
      <c r="AB8" s="55">
        <v>6</v>
      </c>
      <c r="AC8" s="55">
        <v>6</v>
      </c>
      <c r="AD8" s="55">
        <v>6</v>
      </c>
      <c r="AE8" s="55">
        <v>6</v>
      </c>
      <c r="AF8" s="55">
        <v>6</v>
      </c>
      <c r="AG8" s="55">
        <v>6</v>
      </c>
      <c r="AH8" s="55">
        <v>6</v>
      </c>
      <c r="AI8" s="55">
        <v>6</v>
      </c>
      <c r="AJ8" s="55">
        <v>6</v>
      </c>
      <c r="AK8" s="55">
        <v>6</v>
      </c>
      <c r="AL8" s="55">
        <v>0</v>
      </c>
    </row>
    <row r="9" spans="1:38" s="11" customFormat="1" x14ac:dyDescent="0.2">
      <c r="A9" s="11">
        <v>3</v>
      </c>
      <c r="B9" s="52" t="str">
        <f>'Team Signup'!B9</f>
        <v>Name3</v>
      </c>
      <c r="C9" s="38">
        <f t="shared" si="4"/>
        <v>128</v>
      </c>
      <c r="D9" s="13">
        <f>SUMIF('Sprint Backlog'!C$14:C$1003,B9,'Sprint Backlog'!D$14:D$1003)+SUMIF('Sprint Backlog'!E$14:E$1003,B9,'Sprint Backlog'!F$14:F$1003)+SUMIF('Sprint Backlog'!G$14:G$1003,B9,'Sprint Backlog'!H$14:H$1003)</f>
        <v>56</v>
      </c>
      <c r="E9" s="13">
        <f t="shared" si="5"/>
        <v>72</v>
      </c>
      <c r="F9" s="211"/>
      <c r="G9" s="2"/>
      <c r="H9" s="55">
        <v>0</v>
      </c>
      <c r="I9" s="55">
        <v>0</v>
      </c>
      <c r="J9" s="55">
        <v>0</v>
      </c>
      <c r="K9" s="55">
        <v>0</v>
      </c>
      <c r="L9" s="55">
        <v>0</v>
      </c>
      <c r="M9" s="55">
        <v>8</v>
      </c>
      <c r="N9" s="55">
        <v>8</v>
      </c>
      <c r="O9" s="55">
        <v>8</v>
      </c>
      <c r="P9" s="55">
        <v>8</v>
      </c>
      <c r="Q9" s="55">
        <v>8</v>
      </c>
      <c r="R9" s="55">
        <v>8</v>
      </c>
      <c r="S9" s="55">
        <v>8</v>
      </c>
      <c r="T9" s="55">
        <v>8</v>
      </c>
      <c r="U9" s="55">
        <v>8</v>
      </c>
      <c r="V9" s="55">
        <v>8</v>
      </c>
      <c r="W9" s="55">
        <v>8</v>
      </c>
      <c r="X9" s="55">
        <v>8</v>
      </c>
      <c r="Y9" s="55">
        <v>8</v>
      </c>
      <c r="Z9" s="55">
        <v>8</v>
      </c>
      <c r="AA9" s="55">
        <v>8</v>
      </c>
      <c r="AB9" s="55">
        <v>8</v>
      </c>
      <c r="AC9" s="55">
        <v>8</v>
      </c>
      <c r="AD9" s="55">
        <v>8</v>
      </c>
      <c r="AE9" s="55">
        <v>8</v>
      </c>
      <c r="AF9" s="55">
        <v>8</v>
      </c>
      <c r="AG9" s="55">
        <v>8</v>
      </c>
      <c r="AH9" s="55">
        <v>8</v>
      </c>
      <c r="AI9" s="55">
        <v>8</v>
      </c>
      <c r="AJ9" s="55">
        <v>8</v>
      </c>
      <c r="AK9" s="55">
        <v>8</v>
      </c>
      <c r="AL9" s="55">
        <v>0</v>
      </c>
    </row>
    <row r="10" spans="1:38" s="11" customFormat="1" x14ac:dyDescent="0.2">
      <c r="A10" s="11">
        <v>4</v>
      </c>
      <c r="B10" s="52" t="str">
        <f>'Team Signup'!B10</f>
        <v>Name4</v>
      </c>
      <c r="C10" s="38">
        <f t="shared" si="4"/>
        <v>42</v>
      </c>
      <c r="D10" s="13">
        <f>SUMIF('Sprint Backlog'!C$14:C$1003,B10,'Sprint Backlog'!D$14:D$1003)+SUMIF('Sprint Backlog'!E$14:E$1003,B10,'Sprint Backlog'!F$14:F$1003)+SUMIF('Sprint Backlog'!G$14:G$1003,B10,'Sprint Backlog'!H$14:H$1003)</f>
        <v>59</v>
      </c>
      <c r="E10" s="13">
        <f t="shared" si="5"/>
        <v>-17</v>
      </c>
      <c r="F10" s="211"/>
      <c r="G10" s="2"/>
      <c r="H10" s="55">
        <v>2</v>
      </c>
      <c r="I10" s="55">
        <v>2</v>
      </c>
      <c r="J10" s="55">
        <v>2</v>
      </c>
      <c r="K10" s="55">
        <v>2</v>
      </c>
      <c r="L10" s="55">
        <v>2</v>
      </c>
      <c r="M10" s="55">
        <v>2</v>
      </c>
      <c r="N10" s="55">
        <v>2</v>
      </c>
      <c r="O10" s="55">
        <v>2</v>
      </c>
      <c r="P10" s="55">
        <v>2</v>
      </c>
      <c r="Q10" s="55">
        <v>2</v>
      </c>
      <c r="R10" s="55">
        <v>2</v>
      </c>
      <c r="S10" s="55">
        <v>2</v>
      </c>
      <c r="T10" s="55">
        <v>2</v>
      </c>
      <c r="U10" s="55">
        <v>2</v>
      </c>
      <c r="V10" s="55">
        <v>2</v>
      </c>
      <c r="W10" s="55">
        <v>2</v>
      </c>
      <c r="X10" s="55">
        <v>2</v>
      </c>
      <c r="Y10" s="55">
        <v>2</v>
      </c>
      <c r="Z10" s="55">
        <v>2</v>
      </c>
      <c r="AA10" s="55">
        <v>2</v>
      </c>
      <c r="AB10" s="55">
        <v>2</v>
      </c>
      <c r="AC10" s="55">
        <v>2</v>
      </c>
      <c r="AD10" s="55">
        <v>2</v>
      </c>
      <c r="AE10" s="55">
        <v>2</v>
      </c>
      <c r="AF10" s="55">
        <v>2</v>
      </c>
      <c r="AG10" s="55">
        <v>2</v>
      </c>
      <c r="AH10" s="55">
        <v>2</v>
      </c>
      <c r="AI10" s="55">
        <v>2</v>
      </c>
      <c r="AJ10" s="55">
        <v>2</v>
      </c>
      <c r="AK10" s="55">
        <v>2</v>
      </c>
      <c r="AL10" s="55">
        <v>0</v>
      </c>
    </row>
    <row r="11" spans="1:38" s="11" customFormat="1" x14ac:dyDescent="0.2">
      <c r="A11" s="11">
        <v>5</v>
      </c>
      <c r="B11" s="52" t="str">
        <f>'Team Signup'!B11</f>
        <v>Name5</v>
      </c>
      <c r="C11" s="38">
        <f t="shared" si="4"/>
        <v>42</v>
      </c>
      <c r="D11" s="13">
        <f>SUMIF('Sprint Backlog'!C$14:C$1003,B11,'Sprint Backlog'!D$14:D$1003)+SUMIF('Sprint Backlog'!E$14:E$1003,B11,'Sprint Backlog'!F$14:F$1003)+SUMIF('Sprint Backlog'!G$14:G$1003,B11,'Sprint Backlog'!H$14:H$1003)</f>
        <v>20</v>
      </c>
      <c r="E11" s="13">
        <f t="shared" si="5"/>
        <v>22</v>
      </c>
      <c r="F11" s="211"/>
      <c r="G11" s="2"/>
      <c r="H11" s="55">
        <v>2</v>
      </c>
      <c r="I11" s="55">
        <v>2</v>
      </c>
      <c r="J11" s="55">
        <v>2</v>
      </c>
      <c r="K11" s="55">
        <v>2</v>
      </c>
      <c r="L11" s="55">
        <v>2</v>
      </c>
      <c r="M11" s="55">
        <v>2</v>
      </c>
      <c r="N11" s="55">
        <v>2</v>
      </c>
      <c r="O11" s="55">
        <v>2</v>
      </c>
      <c r="P11" s="55">
        <v>2</v>
      </c>
      <c r="Q11" s="55">
        <v>2</v>
      </c>
      <c r="R11" s="55">
        <v>2</v>
      </c>
      <c r="S11" s="55">
        <v>2</v>
      </c>
      <c r="T11" s="55">
        <v>2</v>
      </c>
      <c r="U11" s="55">
        <v>2</v>
      </c>
      <c r="V11" s="55">
        <v>2</v>
      </c>
      <c r="W11" s="55">
        <v>2</v>
      </c>
      <c r="X11" s="55">
        <v>2</v>
      </c>
      <c r="Y11" s="55">
        <v>2</v>
      </c>
      <c r="Z11" s="55">
        <v>2</v>
      </c>
      <c r="AA11" s="55">
        <v>2</v>
      </c>
      <c r="AB11" s="55">
        <v>2</v>
      </c>
      <c r="AC11" s="55">
        <v>2</v>
      </c>
      <c r="AD11" s="55">
        <v>2</v>
      </c>
      <c r="AE11" s="55">
        <v>2</v>
      </c>
      <c r="AF11" s="55">
        <v>2</v>
      </c>
      <c r="AG11" s="55">
        <v>2</v>
      </c>
      <c r="AH11" s="55">
        <v>2</v>
      </c>
      <c r="AI11" s="55">
        <v>2</v>
      </c>
      <c r="AJ11" s="55">
        <v>2</v>
      </c>
      <c r="AK11" s="55">
        <v>2</v>
      </c>
      <c r="AL11" s="55">
        <v>0</v>
      </c>
    </row>
    <row r="12" spans="1:38" s="11" customFormat="1" x14ac:dyDescent="0.2">
      <c r="A12" s="11">
        <v>6</v>
      </c>
      <c r="B12" s="52" t="str">
        <f>'Team Signup'!B12</f>
        <v>Name6</v>
      </c>
      <c r="C12" s="38">
        <f t="shared" si="4"/>
        <v>30</v>
      </c>
      <c r="D12" s="13">
        <f>SUMIF('Sprint Backlog'!C$14:C$1003,B12,'Sprint Backlog'!D$14:D$1003)+SUMIF('Sprint Backlog'!E$14:E$1003,B12,'Sprint Backlog'!F$14:F$1003)+SUMIF('Sprint Backlog'!G$14:G$1003,B12,'Sprint Backlog'!H$14:H$1003)</f>
        <v>10</v>
      </c>
      <c r="E12" s="13">
        <f t="shared" si="5"/>
        <v>20</v>
      </c>
      <c r="F12" s="211"/>
      <c r="G12" s="2"/>
      <c r="H12" s="55">
        <v>0</v>
      </c>
      <c r="I12" s="55">
        <v>0</v>
      </c>
      <c r="J12" s="55">
        <v>0</v>
      </c>
      <c r="K12" s="55">
        <v>0</v>
      </c>
      <c r="L12" s="55">
        <v>0</v>
      </c>
      <c r="M12" s="55">
        <v>0</v>
      </c>
      <c r="N12" s="55">
        <v>2</v>
      </c>
      <c r="O12" s="55">
        <v>2</v>
      </c>
      <c r="P12" s="55">
        <v>2</v>
      </c>
      <c r="Q12" s="55">
        <v>2</v>
      </c>
      <c r="R12" s="55">
        <v>2</v>
      </c>
      <c r="S12" s="55">
        <v>2</v>
      </c>
      <c r="T12" s="55">
        <v>2</v>
      </c>
      <c r="U12" s="55">
        <v>2</v>
      </c>
      <c r="V12" s="55">
        <v>2</v>
      </c>
      <c r="W12" s="55">
        <v>2</v>
      </c>
      <c r="X12" s="55">
        <v>2</v>
      </c>
      <c r="Y12" s="55">
        <v>2</v>
      </c>
      <c r="Z12" s="55">
        <v>2</v>
      </c>
      <c r="AA12" s="55">
        <v>2</v>
      </c>
      <c r="AB12" s="55">
        <v>2</v>
      </c>
      <c r="AC12" s="55">
        <v>2</v>
      </c>
      <c r="AD12" s="55">
        <v>2</v>
      </c>
      <c r="AE12" s="55">
        <v>2</v>
      </c>
      <c r="AF12" s="55">
        <v>2</v>
      </c>
      <c r="AG12" s="55">
        <v>2</v>
      </c>
      <c r="AH12" s="55">
        <v>2</v>
      </c>
      <c r="AI12" s="55">
        <v>2</v>
      </c>
      <c r="AJ12" s="55">
        <v>2</v>
      </c>
      <c r="AK12" s="55">
        <v>2</v>
      </c>
      <c r="AL12" s="55">
        <v>0</v>
      </c>
    </row>
    <row r="13" spans="1:38" s="11" customFormat="1" x14ac:dyDescent="0.2">
      <c r="A13" s="11">
        <v>7</v>
      </c>
      <c r="B13" s="52" t="str">
        <f>'Team Signup'!B13</f>
        <v>Name7</v>
      </c>
      <c r="C13" s="38">
        <f t="shared" si="4"/>
        <v>78</v>
      </c>
      <c r="D13" s="13">
        <f>SUMIF('Sprint Backlog'!C$14:C$1003,B13,'Sprint Backlog'!D$14:D$1003)+SUMIF('Sprint Backlog'!E$14:E$1003,B13,'Sprint Backlog'!F$14:F$1003)+SUMIF('Sprint Backlog'!G$14:G$1003,B13,'Sprint Backlog'!H$14:H$1003)</f>
        <v>20</v>
      </c>
      <c r="E13" s="13">
        <f t="shared" si="5"/>
        <v>58</v>
      </c>
      <c r="F13" s="211"/>
      <c r="G13" s="2"/>
      <c r="H13" s="55">
        <v>2</v>
      </c>
      <c r="I13" s="55">
        <v>2</v>
      </c>
      <c r="J13" s="55">
        <v>2</v>
      </c>
      <c r="K13" s="55">
        <v>2</v>
      </c>
      <c r="L13" s="55">
        <v>2</v>
      </c>
      <c r="M13" s="55">
        <v>2</v>
      </c>
      <c r="N13" s="55">
        <v>2</v>
      </c>
      <c r="O13" s="55">
        <v>8</v>
      </c>
      <c r="P13" s="55">
        <v>8</v>
      </c>
      <c r="Q13" s="55">
        <v>8</v>
      </c>
      <c r="R13" s="55">
        <v>8</v>
      </c>
      <c r="S13" s="55">
        <v>8</v>
      </c>
      <c r="T13" s="55">
        <v>8</v>
      </c>
      <c r="U13" s="55">
        <v>2</v>
      </c>
      <c r="V13" s="55">
        <v>2</v>
      </c>
      <c r="W13" s="55">
        <v>2</v>
      </c>
      <c r="X13" s="55">
        <v>2</v>
      </c>
      <c r="Y13" s="55">
        <v>2</v>
      </c>
      <c r="Z13" s="55">
        <v>2</v>
      </c>
      <c r="AA13" s="55">
        <v>2</v>
      </c>
      <c r="AB13" s="55">
        <v>2</v>
      </c>
      <c r="AC13" s="55">
        <v>2</v>
      </c>
      <c r="AD13" s="55">
        <v>2</v>
      </c>
      <c r="AE13" s="55">
        <v>2</v>
      </c>
      <c r="AF13" s="55">
        <v>2</v>
      </c>
      <c r="AG13" s="55">
        <v>2</v>
      </c>
      <c r="AH13" s="55">
        <v>2</v>
      </c>
      <c r="AI13" s="55">
        <v>2</v>
      </c>
      <c r="AJ13" s="55">
        <v>2</v>
      </c>
      <c r="AK13" s="55">
        <v>2</v>
      </c>
      <c r="AL13" s="55">
        <v>0</v>
      </c>
    </row>
    <row r="14" spans="1:38" s="11" customFormat="1" x14ac:dyDescent="0.2">
      <c r="A14" s="11">
        <v>8</v>
      </c>
      <c r="B14" s="52" t="str">
        <f>'Team Signup'!B14</f>
        <v>Name8</v>
      </c>
      <c r="C14" s="38">
        <f t="shared" si="4"/>
        <v>64</v>
      </c>
      <c r="D14" s="13">
        <f>SUMIF('Sprint Backlog'!C$14:C$1003,B14,'Sprint Backlog'!D$14:D$1003)+SUMIF('Sprint Backlog'!E$14:E$1003,B14,'Sprint Backlog'!F$14:F$1003)+SUMIF('Sprint Backlog'!G$14:G$1003,B14,'Sprint Backlog'!H$14:H$1003)</f>
        <v>21</v>
      </c>
      <c r="E14" s="13">
        <f t="shared" si="5"/>
        <v>43</v>
      </c>
      <c r="F14" s="211"/>
      <c r="G14" s="2"/>
      <c r="H14" s="55">
        <v>0</v>
      </c>
      <c r="I14" s="55">
        <v>0</v>
      </c>
      <c r="J14" s="55">
        <v>0</v>
      </c>
      <c r="K14" s="55">
        <v>0</v>
      </c>
      <c r="L14" s="55">
        <v>0</v>
      </c>
      <c r="M14" s="55">
        <v>0</v>
      </c>
      <c r="N14" s="55">
        <v>0</v>
      </c>
      <c r="O14" s="55">
        <v>8</v>
      </c>
      <c r="P14" s="55">
        <v>8</v>
      </c>
      <c r="Q14" s="55">
        <v>8</v>
      </c>
      <c r="R14" s="55">
        <v>8</v>
      </c>
      <c r="S14" s="55">
        <v>8</v>
      </c>
      <c r="T14" s="55">
        <v>8</v>
      </c>
      <c r="U14" s="55">
        <v>2</v>
      </c>
      <c r="V14" s="55">
        <v>2</v>
      </c>
      <c r="W14" s="55">
        <v>2</v>
      </c>
      <c r="X14" s="55">
        <v>2</v>
      </c>
      <c r="Y14" s="55">
        <v>2</v>
      </c>
      <c r="Z14" s="55">
        <v>2</v>
      </c>
      <c r="AA14" s="55">
        <v>2</v>
      </c>
      <c r="AB14" s="55">
        <v>2</v>
      </c>
      <c r="AC14" s="55">
        <v>2</v>
      </c>
      <c r="AD14" s="55">
        <v>2</v>
      </c>
      <c r="AE14" s="55">
        <v>2</v>
      </c>
      <c r="AF14" s="55">
        <v>2</v>
      </c>
      <c r="AG14" s="55">
        <v>2</v>
      </c>
      <c r="AH14" s="55">
        <v>2</v>
      </c>
      <c r="AI14" s="55">
        <v>2</v>
      </c>
      <c r="AJ14" s="55">
        <v>2</v>
      </c>
      <c r="AK14" s="55">
        <v>2</v>
      </c>
      <c r="AL14" s="55">
        <v>0</v>
      </c>
    </row>
    <row r="15" spans="1:38" s="11" customFormat="1" x14ac:dyDescent="0.2">
      <c r="A15" s="11">
        <v>9</v>
      </c>
      <c r="B15" s="52" t="str">
        <f>'Team Signup'!B15</f>
        <v>Name9</v>
      </c>
      <c r="C15" s="38">
        <f t="shared" si="4"/>
        <v>78</v>
      </c>
      <c r="D15" s="13">
        <f>SUMIF('Sprint Backlog'!C$14:C$1003,B15,'Sprint Backlog'!D$14:D$1003)+SUMIF('Sprint Backlog'!E$14:E$1003,B15,'Sprint Backlog'!F$14:F$1003)+SUMIF('Sprint Backlog'!G$14:G$1003,B15,'Sprint Backlog'!H$14:H$1003)</f>
        <v>24</v>
      </c>
      <c r="E15" s="13">
        <f t="shared" si="5"/>
        <v>54</v>
      </c>
      <c r="F15" s="211"/>
      <c r="G15" s="2"/>
      <c r="H15" s="55">
        <v>2</v>
      </c>
      <c r="I15" s="55">
        <v>2</v>
      </c>
      <c r="J15" s="55">
        <v>2</v>
      </c>
      <c r="K15" s="55">
        <v>2</v>
      </c>
      <c r="L15" s="55">
        <v>2</v>
      </c>
      <c r="M15" s="55">
        <v>2</v>
      </c>
      <c r="N15" s="55">
        <v>2</v>
      </c>
      <c r="O15" s="55">
        <v>8</v>
      </c>
      <c r="P15" s="55">
        <v>8</v>
      </c>
      <c r="Q15" s="55">
        <v>8</v>
      </c>
      <c r="R15" s="55">
        <v>8</v>
      </c>
      <c r="S15" s="55">
        <v>8</v>
      </c>
      <c r="T15" s="55">
        <v>8</v>
      </c>
      <c r="U15" s="55">
        <v>2</v>
      </c>
      <c r="V15" s="55">
        <v>2</v>
      </c>
      <c r="W15" s="55">
        <v>2</v>
      </c>
      <c r="X15" s="55">
        <v>2</v>
      </c>
      <c r="Y15" s="55">
        <v>2</v>
      </c>
      <c r="Z15" s="55">
        <v>2</v>
      </c>
      <c r="AA15" s="55">
        <v>2</v>
      </c>
      <c r="AB15" s="55">
        <v>2</v>
      </c>
      <c r="AC15" s="55">
        <v>2</v>
      </c>
      <c r="AD15" s="55">
        <v>2</v>
      </c>
      <c r="AE15" s="55">
        <v>2</v>
      </c>
      <c r="AF15" s="55">
        <v>2</v>
      </c>
      <c r="AG15" s="55">
        <v>2</v>
      </c>
      <c r="AH15" s="55">
        <v>2</v>
      </c>
      <c r="AI15" s="55">
        <v>2</v>
      </c>
      <c r="AJ15" s="55">
        <v>2</v>
      </c>
      <c r="AK15" s="55">
        <v>2</v>
      </c>
      <c r="AL15" s="55">
        <v>0</v>
      </c>
    </row>
    <row r="16" spans="1:38" s="11" customFormat="1" x14ac:dyDescent="0.2">
      <c r="A16" s="11">
        <v>10</v>
      </c>
      <c r="B16" s="52" t="str">
        <f>'Team Signup'!B16</f>
        <v>Name10</v>
      </c>
      <c r="C16" s="38">
        <f t="shared" si="4"/>
        <v>78</v>
      </c>
      <c r="D16" s="13">
        <f>SUMIF('Sprint Backlog'!C$14:C$1003,B16,'Sprint Backlog'!D$14:D$1003)+SUMIF('Sprint Backlog'!E$14:E$1003,B16,'Sprint Backlog'!F$14:F$1003)+SUMIF('Sprint Backlog'!G$14:G$1003,B16,'Sprint Backlog'!H$14:H$1003)</f>
        <v>10</v>
      </c>
      <c r="E16" s="13">
        <f t="shared" si="5"/>
        <v>68</v>
      </c>
      <c r="F16" s="211"/>
      <c r="G16" s="2"/>
      <c r="H16" s="55">
        <v>2</v>
      </c>
      <c r="I16" s="55">
        <v>2</v>
      </c>
      <c r="J16" s="55">
        <v>2</v>
      </c>
      <c r="K16" s="55">
        <v>2</v>
      </c>
      <c r="L16" s="55">
        <v>2</v>
      </c>
      <c r="M16" s="55">
        <v>2</v>
      </c>
      <c r="N16" s="55">
        <v>2</v>
      </c>
      <c r="O16" s="55">
        <v>8</v>
      </c>
      <c r="P16" s="55">
        <v>8</v>
      </c>
      <c r="Q16" s="55">
        <v>8</v>
      </c>
      <c r="R16" s="55">
        <v>8</v>
      </c>
      <c r="S16" s="55">
        <v>8</v>
      </c>
      <c r="T16" s="55">
        <v>8</v>
      </c>
      <c r="U16" s="55">
        <v>2</v>
      </c>
      <c r="V16" s="55">
        <v>2</v>
      </c>
      <c r="W16" s="55">
        <v>2</v>
      </c>
      <c r="X16" s="55">
        <v>2</v>
      </c>
      <c r="Y16" s="55">
        <v>2</v>
      </c>
      <c r="Z16" s="55">
        <v>2</v>
      </c>
      <c r="AA16" s="55">
        <v>2</v>
      </c>
      <c r="AB16" s="55">
        <v>2</v>
      </c>
      <c r="AC16" s="55">
        <v>2</v>
      </c>
      <c r="AD16" s="55">
        <v>2</v>
      </c>
      <c r="AE16" s="55">
        <v>2</v>
      </c>
      <c r="AF16" s="55">
        <v>2</v>
      </c>
      <c r="AG16" s="55">
        <v>2</v>
      </c>
      <c r="AH16" s="55">
        <v>2</v>
      </c>
      <c r="AI16" s="55">
        <v>2</v>
      </c>
      <c r="AJ16" s="55">
        <v>2</v>
      </c>
      <c r="AK16" s="55">
        <v>2</v>
      </c>
      <c r="AL16" s="55">
        <v>0</v>
      </c>
    </row>
    <row r="17" spans="1:38" s="11" customFormat="1" x14ac:dyDescent="0.2">
      <c r="A17" s="11">
        <v>11</v>
      </c>
      <c r="B17" s="52" t="str">
        <f>'Team Signup'!B17</f>
        <v>Name11</v>
      </c>
      <c r="C17" s="38">
        <f t="shared" si="4"/>
        <v>78</v>
      </c>
      <c r="D17" s="13">
        <f>SUMIF('Sprint Backlog'!C$14:C$1003,B17,'Sprint Backlog'!D$14:D$1003)+SUMIF('Sprint Backlog'!E$14:E$1003,B17,'Sprint Backlog'!F$14:F$1003)+SUMIF('Sprint Backlog'!G$14:G$1003,B17,'Sprint Backlog'!H$14:H$1003)</f>
        <v>15</v>
      </c>
      <c r="E17" s="13">
        <f t="shared" si="5"/>
        <v>63</v>
      </c>
      <c r="F17" s="211"/>
      <c r="G17" s="2"/>
      <c r="H17" s="55">
        <v>2</v>
      </c>
      <c r="I17" s="55">
        <v>2</v>
      </c>
      <c r="J17" s="55">
        <v>2</v>
      </c>
      <c r="K17" s="55">
        <v>2</v>
      </c>
      <c r="L17" s="55">
        <v>2</v>
      </c>
      <c r="M17" s="55">
        <v>2</v>
      </c>
      <c r="N17" s="55">
        <v>2</v>
      </c>
      <c r="O17" s="55">
        <v>8</v>
      </c>
      <c r="P17" s="55">
        <v>8</v>
      </c>
      <c r="Q17" s="55">
        <v>8</v>
      </c>
      <c r="R17" s="55">
        <v>8</v>
      </c>
      <c r="S17" s="55">
        <v>8</v>
      </c>
      <c r="T17" s="55">
        <v>8</v>
      </c>
      <c r="U17" s="55">
        <v>2</v>
      </c>
      <c r="V17" s="55">
        <v>2</v>
      </c>
      <c r="W17" s="55">
        <v>2</v>
      </c>
      <c r="X17" s="55">
        <v>2</v>
      </c>
      <c r="Y17" s="55">
        <v>2</v>
      </c>
      <c r="Z17" s="55">
        <v>2</v>
      </c>
      <c r="AA17" s="55">
        <v>2</v>
      </c>
      <c r="AB17" s="55">
        <v>2</v>
      </c>
      <c r="AC17" s="55">
        <v>2</v>
      </c>
      <c r="AD17" s="55">
        <v>2</v>
      </c>
      <c r="AE17" s="55">
        <v>2</v>
      </c>
      <c r="AF17" s="55">
        <v>2</v>
      </c>
      <c r="AG17" s="55">
        <v>2</v>
      </c>
      <c r="AH17" s="55">
        <v>2</v>
      </c>
      <c r="AI17" s="55">
        <v>2</v>
      </c>
      <c r="AJ17" s="55">
        <v>2</v>
      </c>
      <c r="AK17" s="55">
        <v>2</v>
      </c>
      <c r="AL17" s="55">
        <v>0</v>
      </c>
    </row>
    <row r="18" spans="1:38" s="11" customFormat="1" x14ac:dyDescent="0.2">
      <c r="A18" s="11">
        <v>12</v>
      </c>
      <c r="B18" s="52" t="str">
        <f>'Team Signup'!B18</f>
        <v>Name12</v>
      </c>
      <c r="C18" s="38">
        <f t="shared" si="4"/>
        <v>78</v>
      </c>
      <c r="D18" s="13">
        <f>SUMIF('Sprint Backlog'!C$14:C$1003,B18,'Sprint Backlog'!D$14:D$1003)+SUMIF('Sprint Backlog'!E$14:E$1003,B18,'Sprint Backlog'!F$14:F$1003)+SUMIF('Sprint Backlog'!G$14:G$1003,B18,'Sprint Backlog'!H$14:H$1003)</f>
        <v>4</v>
      </c>
      <c r="E18" s="13">
        <f t="shared" si="5"/>
        <v>74</v>
      </c>
      <c r="F18" s="211"/>
      <c r="G18" s="2"/>
      <c r="H18" s="55">
        <v>2</v>
      </c>
      <c r="I18" s="55">
        <v>2</v>
      </c>
      <c r="J18" s="55">
        <v>2</v>
      </c>
      <c r="K18" s="55">
        <v>2</v>
      </c>
      <c r="L18" s="55">
        <v>2</v>
      </c>
      <c r="M18" s="55">
        <v>2</v>
      </c>
      <c r="N18" s="55">
        <v>2</v>
      </c>
      <c r="O18" s="55">
        <v>8</v>
      </c>
      <c r="P18" s="55">
        <v>8</v>
      </c>
      <c r="Q18" s="55">
        <v>8</v>
      </c>
      <c r="R18" s="55">
        <v>8</v>
      </c>
      <c r="S18" s="55">
        <v>8</v>
      </c>
      <c r="T18" s="55">
        <v>8</v>
      </c>
      <c r="U18" s="55">
        <v>2</v>
      </c>
      <c r="V18" s="55">
        <v>2</v>
      </c>
      <c r="W18" s="55">
        <v>2</v>
      </c>
      <c r="X18" s="55">
        <v>2</v>
      </c>
      <c r="Y18" s="55">
        <v>2</v>
      </c>
      <c r="Z18" s="55">
        <v>2</v>
      </c>
      <c r="AA18" s="55">
        <v>2</v>
      </c>
      <c r="AB18" s="55">
        <v>2</v>
      </c>
      <c r="AC18" s="55">
        <v>2</v>
      </c>
      <c r="AD18" s="55">
        <v>2</v>
      </c>
      <c r="AE18" s="55">
        <v>2</v>
      </c>
      <c r="AF18" s="55">
        <v>2</v>
      </c>
      <c r="AG18" s="55">
        <v>2</v>
      </c>
      <c r="AH18" s="55">
        <v>2</v>
      </c>
      <c r="AI18" s="55">
        <v>2</v>
      </c>
      <c r="AJ18" s="55">
        <v>2</v>
      </c>
      <c r="AK18" s="55">
        <v>2</v>
      </c>
      <c r="AL18" s="55">
        <v>0</v>
      </c>
    </row>
    <row r="19" spans="1:38" s="11" customFormat="1" x14ac:dyDescent="0.2">
      <c r="A19" s="11">
        <v>13</v>
      </c>
      <c r="B19" s="52" t="str">
        <f>'Team Signup'!B19</f>
        <v>Name13</v>
      </c>
      <c r="C19" s="38">
        <f t="shared" si="4"/>
        <v>0</v>
      </c>
      <c r="D19" s="13">
        <f>SUMIF('Sprint Backlog'!C$14:C$1003,B19,'Sprint Backlog'!D$14:D$1003)+SUMIF('Sprint Backlog'!E$14:E$1003,B19,'Sprint Backlog'!F$14:F$1003)+SUMIF('Sprint Backlog'!G$14:G$1003,B19,'Sprint Backlog'!H$14:H$1003)</f>
        <v>0</v>
      </c>
      <c r="E19" s="13">
        <f t="shared" si="5"/>
        <v>0</v>
      </c>
      <c r="F19" s="211"/>
      <c r="G19" s="2"/>
      <c r="H19" s="55">
        <v>0</v>
      </c>
      <c r="I19" s="55">
        <v>0</v>
      </c>
      <c r="J19" s="55">
        <v>0</v>
      </c>
      <c r="K19" s="55">
        <v>0</v>
      </c>
      <c r="L19" s="55">
        <v>0</v>
      </c>
      <c r="M19" s="55">
        <v>0</v>
      </c>
      <c r="N19" s="55">
        <v>0</v>
      </c>
      <c r="O19" s="55">
        <v>0</v>
      </c>
      <c r="P19" s="55">
        <v>0</v>
      </c>
      <c r="Q19" s="55">
        <v>0</v>
      </c>
      <c r="R19" s="55">
        <v>0</v>
      </c>
      <c r="S19" s="55">
        <v>0</v>
      </c>
      <c r="T19" s="55">
        <v>0</v>
      </c>
      <c r="U19" s="55">
        <v>0</v>
      </c>
      <c r="V19" s="55">
        <v>0</v>
      </c>
      <c r="W19" s="55">
        <v>0</v>
      </c>
      <c r="X19" s="55">
        <v>0</v>
      </c>
      <c r="Y19" s="55">
        <v>0</v>
      </c>
      <c r="Z19" s="55">
        <v>0</v>
      </c>
      <c r="AA19" s="55">
        <v>0</v>
      </c>
      <c r="AB19" s="55">
        <v>0</v>
      </c>
      <c r="AC19" s="55">
        <v>0</v>
      </c>
      <c r="AD19" s="55">
        <v>0</v>
      </c>
      <c r="AE19" s="55">
        <v>0</v>
      </c>
      <c r="AF19" s="55">
        <v>0</v>
      </c>
      <c r="AG19" s="55">
        <v>0</v>
      </c>
      <c r="AH19" s="55">
        <v>0</v>
      </c>
      <c r="AI19" s="55">
        <v>0</v>
      </c>
      <c r="AJ19" s="55">
        <v>0</v>
      </c>
      <c r="AK19" s="55">
        <v>0</v>
      </c>
      <c r="AL19" s="55">
        <v>0</v>
      </c>
    </row>
    <row r="20" spans="1:38" s="11" customFormat="1" x14ac:dyDescent="0.2">
      <c r="A20" s="11">
        <v>14</v>
      </c>
      <c r="B20" s="52" t="str">
        <f>'Team Signup'!B20</f>
        <v>Name14</v>
      </c>
      <c r="C20" s="38">
        <f t="shared" si="4"/>
        <v>0</v>
      </c>
      <c r="D20" s="13">
        <f>SUMIF('Sprint Backlog'!C$14:C$1003,B20,'Sprint Backlog'!D$14:D$1003)+SUMIF('Sprint Backlog'!E$14:E$1003,B20,'Sprint Backlog'!F$14:F$1003)+SUMIF('Sprint Backlog'!G$14:G$1003,B20,'Sprint Backlog'!H$14:H$1003)</f>
        <v>0</v>
      </c>
      <c r="E20" s="13">
        <f t="shared" si="5"/>
        <v>0</v>
      </c>
      <c r="F20" s="211"/>
      <c r="G20" s="2"/>
      <c r="H20" s="55">
        <v>0</v>
      </c>
      <c r="I20" s="55">
        <v>0</v>
      </c>
      <c r="J20" s="55">
        <v>0</v>
      </c>
      <c r="K20" s="55">
        <v>0</v>
      </c>
      <c r="L20" s="55">
        <v>0</v>
      </c>
      <c r="M20" s="55">
        <v>0</v>
      </c>
      <c r="N20" s="55">
        <v>0</v>
      </c>
      <c r="O20" s="55">
        <v>0</v>
      </c>
      <c r="P20" s="55">
        <v>0</v>
      </c>
      <c r="Q20" s="55">
        <v>0</v>
      </c>
      <c r="R20" s="55">
        <v>0</v>
      </c>
      <c r="S20" s="55">
        <v>0</v>
      </c>
      <c r="T20" s="55">
        <v>0</v>
      </c>
      <c r="U20" s="55">
        <v>0</v>
      </c>
      <c r="V20" s="55">
        <v>0</v>
      </c>
      <c r="W20" s="55">
        <v>0</v>
      </c>
      <c r="X20" s="55">
        <v>0</v>
      </c>
      <c r="Y20" s="55">
        <v>0</v>
      </c>
      <c r="Z20" s="55">
        <v>0</v>
      </c>
      <c r="AA20" s="55">
        <v>0</v>
      </c>
      <c r="AB20" s="55">
        <v>0</v>
      </c>
      <c r="AC20" s="55">
        <v>0</v>
      </c>
      <c r="AD20" s="55">
        <v>0</v>
      </c>
      <c r="AE20" s="55">
        <v>0</v>
      </c>
      <c r="AF20" s="55">
        <v>0</v>
      </c>
      <c r="AG20" s="55">
        <v>0</v>
      </c>
      <c r="AH20" s="55">
        <v>0</v>
      </c>
      <c r="AI20" s="55">
        <v>0</v>
      </c>
      <c r="AJ20" s="55">
        <v>0</v>
      </c>
      <c r="AK20" s="55">
        <v>0</v>
      </c>
      <c r="AL20" s="55">
        <v>0</v>
      </c>
    </row>
    <row r="21" spans="1:38" s="11" customFormat="1" x14ac:dyDescent="0.2">
      <c r="A21" s="11">
        <v>15</v>
      </c>
      <c r="B21" s="52" t="str">
        <f>'Team Signup'!B21</f>
        <v>Name15</v>
      </c>
      <c r="C21" s="38">
        <f t="shared" si="4"/>
        <v>0</v>
      </c>
      <c r="D21" s="13">
        <f>SUMIF('Sprint Backlog'!C$14:C$1003,B21,'Sprint Backlog'!D$14:D$1003)+SUMIF('Sprint Backlog'!E$14:E$1003,B21,'Sprint Backlog'!F$14:F$1003)+SUMIF('Sprint Backlog'!G$14:G$1003,B21,'Sprint Backlog'!H$14:H$1003)</f>
        <v>0</v>
      </c>
      <c r="E21" s="13">
        <f t="shared" si="5"/>
        <v>0</v>
      </c>
      <c r="F21" s="211"/>
      <c r="G21" s="2"/>
      <c r="H21" s="55">
        <v>0</v>
      </c>
      <c r="I21" s="55">
        <v>0</v>
      </c>
      <c r="J21" s="55">
        <v>0</v>
      </c>
      <c r="K21" s="55">
        <v>0</v>
      </c>
      <c r="L21" s="55">
        <v>0</v>
      </c>
      <c r="M21" s="55">
        <v>0</v>
      </c>
      <c r="N21" s="55">
        <v>0</v>
      </c>
      <c r="O21" s="55">
        <v>0</v>
      </c>
      <c r="P21" s="55">
        <v>0</v>
      </c>
      <c r="Q21" s="55">
        <v>0</v>
      </c>
      <c r="R21" s="55">
        <v>0</v>
      </c>
      <c r="S21" s="55">
        <v>0</v>
      </c>
      <c r="T21" s="55">
        <v>0</v>
      </c>
      <c r="U21" s="55">
        <v>0</v>
      </c>
      <c r="V21" s="55">
        <v>0</v>
      </c>
      <c r="W21" s="55">
        <v>0</v>
      </c>
      <c r="X21" s="55">
        <v>0</v>
      </c>
      <c r="Y21" s="55">
        <v>0</v>
      </c>
      <c r="Z21" s="55">
        <v>0</v>
      </c>
      <c r="AA21" s="55">
        <v>0</v>
      </c>
      <c r="AB21" s="55">
        <v>0</v>
      </c>
      <c r="AC21" s="55">
        <v>0</v>
      </c>
      <c r="AD21" s="55">
        <v>0</v>
      </c>
      <c r="AE21" s="55">
        <v>0</v>
      </c>
      <c r="AF21" s="55">
        <v>0</v>
      </c>
      <c r="AG21" s="55">
        <v>0</v>
      </c>
      <c r="AH21" s="55">
        <v>0</v>
      </c>
      <c r="AI21" s="55">
        <v>0</v>
      </c>
      <c r="AJ21" s="55">
        <v>0</v>
      </c>
      <c r="AK21" s="55">
        <v>0</v>
      </c>
      <c r="AL21" s="55">
        <v>0</v>
      </c>
    </row>
    <row r="22" spans="1:38" s="11" customFormat="1" x14ac:dyDescent="0.2">
      <c r="A22" s="11">
        <v>16</v>
      </c>
      <c r="B22" s="52" t="str">
        <f>'Team Signup'!B22</f>
        <v>Name16</v>
      </c>
      <c r="C22" s="38">
        <f t="shared" si="4"/>
        <v>0</v>
      </c>
      <c r="D22" s="13">
        <f>SUMIF('Sprint Backlog'!C$14:C$1003,B22,'Sprint Backlog'!D$14:D$1003)+SUMIF('Sprint Backlog'!E$14:E$1003,B22,'Sprint Backlog'!F$14:F$1003)+SUMIF('Sprint Backlog'!G$14:G$1003,B22,'Sprint Backlog'!H$14:H$1003)</f>
        <v>0</v>
      </c>
      <c r="E22" s="13">
        <f t="shared" si="5"/>
        <v>0</v>
      </c>
      <c r="F22" s="211"/>
      <c r="G22" s="2"/>
      <c r="H22" s="55">
        <v>0</v>
      </c>
      <c r="I22" s="55">
        <v>0</v>
      </c>
      <c r="J22" s="55">
        <v>0</v>
      </c>
      <c r="K22" s="55">
        <v>0</v>
      </c>
      <c r="L22" s="55">
        <v>0</v>
      </c>
      <c r="M22" s="55">
        <v>0</v>
      </c>
      <c r="N22" s="55">
        <v>0</v>
      </c>
      <c r="O22" s="55">
        <v>0</v>
      </c>
      <c r="P22" s="55">
        <v>0</v>
      </c>
      <c r="Q22" s="55">
        <v>0</v>
      </c>
      <c r="R22" s="55">
        <v>0</v>
      </c>
      <c r="S22" s="55">
        <v>0</v>
      </c>
      <c r="T22" s="55">
        <v>0</v>
      </c>
      <c r="U22" s="55">
        <v>0</v>
      </c>
      <c r="V22" s="55">
        <v>0</v>
      </c>
      <c r="W22" s="55">
        <v>0</v>
      </c>
      <c r="X22" s="55">
        <v>0</v>
      </c>
      <c r="Y22" s="55">
        <v>0</v>
      </c>
      <c r="Z22" s="55">
        <v>0</v>
      </c>
      <c r="AA22" s="55">
        <v>0</v>
      </c>
      <c r="AB22" s="55">
        <v>0</v>
      </c>
      <c r="AC22" s="55">
        <v>0</v>
      </c>
      <c r="AD22" s="55">
        <v>0</v>
      </c>
      <c r="AE22" s="55">
        <v>0</v>
      </c>
      <c r="AF22" s="55">
        <v>0</v>
      </c>
      <c r="AG22" s="55">
        <v>0</v>
      </c>
      <c r="AH22" s="55">
        <v>0</v>
      </c>
      <c r="AI22" s="55">
        <v>0</v>
      </c>
      <c r="AJ22" s="55">
        <v>0</v>
      </c>
      <c r="AK22" s="55">
        <v>0</v>
      </c>
      <c r="AL22" s="55">
        <v>0</v>
      </c>
    </row>
    <row r="23" spans="1:38" s="11" customFormat="1" x14ac:dyDescent="0.2">
      <c r="A23" s="11">
        <v>17</v>
      </c>
      <c r="B23" s="52" t="str">
        <f>'Team Signup'!B23</f>
        <v>Name17</v>
      </c>
      <c r="C23" s="38">
        <f t="shared" si="4"/>
        <v>0</v>
      </c>
      <c r="D23" s="13">
        <f>SUMIF('Sprint Backlog'!C$14:C$1003,B23,'Sprint Backlog'!D$14:D$1003)+SUMIF('Sprint Backlog'!E$14:E$1003,B23,'Sprint Backlog'!F$14:F$1003)+SUMIF('Sprint Backlog'!G$14:G$1003,B23,'Sprint Backlog'!H$14:H$1003)</f>
        <v>0</v>
      </c>
      <c r="E23" s="13">
        <f t="shared" si="5"/>
        <v>0</v>
      </c>
      <c r="F23" s="211"/>
      <c r="G23" s="2"/>
      <c r="H23" s="55">
        <v>0</v>
      </c>
      <c r="I23" s="55">
        <v>0</v>
      </c>
      <c r="J23" s="55">
        <v>0</v>
      </c>
      <c r="K23" s="55">
        <v>0</v>
      </c>
      <c r="L23" s="55">
        <v>0</v>
      </c>
      <c r="M23" s="55">
        <v>0</v>
      </c>
      <c r="N23" s="55">
        <v>0</v>
      </c>
      <c r="O23" s="55">
        <v>0</v>
      </c>
      <c r="P23" s="55">
        <v>0</v>
      </c>
      <c r="Q23" s="55">
        <v>0</v>
      </c>
      <c r="R23" s="55">
        <v>0</v>
      </c>
      <c r="S23" s="55">
        <v>0</v>
      </c>
      <c r="T23" s="55">
        <v>0</v>
      </c>
      <c r="U23" s="55">
        <v>0</v>
      </c>
      <c r="V23" s="55">
        <v>0</v>
      </c>
      <c r="W23" s="55">
        <v>0</v>
      </c>
      <c r="X23" s="55">
        <v>0</v>
      </c>
      <c r="Y23" s="55">
        <v>0</v>
      </c>
      <c r="Z23" s="55">
        <v>0</v>
      </c>
      <c r="AA23" s="55">
        <v>0</v>
      </c>
      <c r="AB23" s="55">
        <v>0</v>
      </c>
      <c r="AC23" s="55">
        <v>0</v>
      </c>
      <c r="AD23" s="55">
        <v>0</v>
      </c>
      <c r="AE23" s="55">
        <v>0</v>
      </c>
      <c r="AF23" s="55">
        <v>0</v>
      </c>
      <c r="AG23" s="55">
        <v>0</v>
      </c>
      <c r="AH23" s="55">
        <v>0</v>
      </c>
      <c r="AI23" s="55">
        <v>0</v>
      </c>
      <c r="AJ23" s="55">
        <v>0</v>
      </c>
      <c r="AK23" s="55">
        <v>0</v>
      </c>
      <c r="AL23" s="55">
        <v>0</v>
      </c>
    </row>
    <row r="24" spans="1:38" s="11" customFormat="1" x14ac:dyDescent="0.2">
      <c r="A24" s="11">
        <v>18</v>
      </c>
      <c r="B24" s="52" t="str">
        <f>'Team Signup'!B24</f>
        <v>Name18</v>
      </c>
      <c r="C24" s="38">
        <f t="shared" si="4"/>
        <v>0</v>
      </c>
      <c r="D24" s="13">
        <f>SUMIF('Sprint Backlog'!C$14:C$1003,B24,'Sprint Backlog'!D$14:D$1003)+SUMIF('Sprint Backlog'!E$14:E$1003,B24,'Sprint Backlog'!F$14:F$1003)+SUMIF('Sprint Backlog'!G$14:G$1003,B24,'Sprint Backlog'!H$14:H$1003)</f>
        <v>0</v>
      </c>
      <c r="E24" s="13">
        <f t="shared" si="5"/>
        <v>0</v>
      </c>
      <c r="F24" s="211"/>
      <c r="G24" s="2"/>
      <c r="H24" s="55">
        <v>0</v>
      </c>
      <c r="I24" s="55">
        <v>0</v>
      </c>
      <c r="J24" s="55">
        <v>0</v>
      </c>
      <c r="K24" s="55">
        <v>0</v>
      </c>
      <c r="L24" s="55">
        <v>0</v>
      </c>
      <c r="M24" s="55">
        <v>0</v>
      </c>
      <c r="N24" s="55">
        <v>0</v>
      </c>
      <c r="O24" s="55">
        <v>0</v>
      </c>
      <c r="P24" s="55">
        <v>0</v>
      </c>
      <c r="Q24" s="55">
        <v>0</v>
      </c>
      <c r="R24" s="55">
        <v>0</v>
      </c>
      <c r="S24" s="55">
        <v>0</v>
      </c>
      <c r="T24" s="55">
        <v>0</v>
      </c>
      <c r="U24" s="55">
        <v>0</v>
      </c>
      <c r="V24" s="55">
        <v>0</v>
      </c>
      <c r="W24" s="55">
        <v>0</v>
      </c>
      <c r="X24" s="55">
        <v>0</v>
      </c>
      <c r="Y24" s="55">
        <v>0</v>
      </c>
      <c r="Z24" s="55">
        <v>0</v>
      </c>
      <c r="AA24" s="55">
        <v>0</v>
      </c>
      <c r="AB24" s="55">
        <v>0</v>
      </c>
      <c r="AC24" s="55">
        <v>0</v>
      </c>
      <c r="AD24" s="55">
        <v>0</v>
      </c>
      <c r="AE24" s="55">
        <v>0</v>
      </c>
      <c r="AF24" s="55">
        <v>0</v>
      </c>
      <c r="AG24" s="55">
        <v>0</v>
      </c>
      <c r="AH24" s="55">
        <v>0</v>
      </c>
      <c r="AI24" s="55">
        <v>0</v>
      </c>
      <c r="AJ24" s="55">
        <v>0</v>
      </c>
      <c r="AK24" s="55">
        <v>0</v>
      </c>
      <c r="AL24" s="55">
        <v>0</v>
      </c>
    </row>
    <row r="25" spans="1:38" s="11" customFormat="1" x14ac:dyDescent="0.2">
      <c r="A25" s="11">
        <v>19</v>
      </c>
      <c r="B25" s="52" t="str">
        <f>'Team Signup'!B25</f>
        <v>Name19</v>
      </c>
      <c r="C25" s="38">
        <f t="shared" si="4"/>
        <v>0</v>
      </c>
      <c r="D25" s="13">
        <f>SUMIF('Sprint Backlog'!C$14:C$1003,B25,'Sprint Backlog'!D$14:D$1003)+SUMIF('Sprint Backlog'!E$14:E$1003,B25,'Sprint Backlog'!F$14:F$1003)+SUMIF('Sprint Backlog'!G$14:G$1003,B25,'Sprint Backlog'!H$14:H$1003)</f>
        <v>0</v>
      </c>
      <c r="E25" s="13">
        <f t="shared" si="5"/>
        <v>0</v>
      </c>
      <c r="F25" s="211"/>
      <c r="G25" s="2"/>
      <c r="H25" s="55">
        <v>0</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v>0</v>
      </c>
      <c r="AK25" s="55">
        <v>0</v>
      </c>
      <c r="AL25" s="55">
        <v>0</v>
      </c>
    </row>
    <row r="26" spans="1:38" s="11" customFormat="1" x14ac:dyDescent="0.2">
      <c r="A26" s="11">
        <v>20</v>
      </c>
      <c r="B26" s="52" t="str">
        <f>'Team Signup'!B26</f>
        <v>Name20</v>
      </c>
      <c r="C26" s="38">
        <f t="shared" si="4"/>
        <v>0</v>
      </c>
      <c r="D26" s="13">
        <f>SUMIF('Sprint Backlog'!C$14:C$1003,B26,'Sprint Backlog'!D$14:D$1003)+SUMIF('Sprint Backlog'!E$14:E$1003,B26,'Sprint Backlog'!F$14:F$1003)+SUMIF('Sprint Backlog'!G$14:G$1003,B26,'Sprint Backlog'!H$14:H$1003)</f>
        <v>0</v>
      </c>
      <c r="E26" s="13">
        <f t="shared" si="5"/>
        <v>0</v>
      </c>
      <c r="F26" s="211"/>
      <c r="G26" s="2"/>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row>
    <row r="27" spans="1:38" s="11" customFormat="1" x14ac:dyDescent="0.2">
      <c r="A27" s="11">
        <v>21</v>
      </c>
      <c r="B27" s="52" t="str">
        <f>'Team Signup'!B27</f>
        <v>Name21</v>
      </c>
      <c r="C27" s="38">
        <f t="shared" si="4"/>
        <v>0</v>
      </c>
      <c r="D27" s="13">
        <f>SUMIF('Sprint Backlog'!C$14:C$1003,B27,'Sprint Backlog'!D$14:D$1003)+SUMIF('Sprint Backlog'!E$14:E$1003,B27,'Sprint Backlog'!F$14:F$1003)+SUMIF('Sprint Backlog'!G$14:G$1003,B27,'Sprint Backlog'!H$14:H$1003)</f>
        <v>0</v>
      </c>
      <c r="E27" s="13">
        <f t="shared" si="5"/>
        <v>0</v>
      </c>
      <c r="F27" s="211"/>
      <c r="G27" s="2"/>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row>
    <row r="28" spans="1:38" s="11" customFormat="1" x14ac:dyDescent="0.2">
      <c r="A28" s="11">
        <v>22</v>
      </c>
      <c r="B28" s="52" t="str">
        <f>'Team Signup'!B28</f>
        <v>Name22</v>
      </c>
      <c r="C28" s="38">
        <f t="shared" si="4"/>
        <v>0</v>
      </c>
      <c r="D28" s="13">
        <f>SUMIF('Sprint Backlog'!C$14:C$1003,B28,'Sprint Backlog'!D$14:D$1003)+SUMIF('Sprint Backlog'!E$14:E$1003,B28,'Sprint Backlog'!F$14:F$1003)+SUMIF('Sprint Backlog'!G$14:G$1003,B28,'Sprint Backlog'!H$14:H$1003)</f>
        <v>0</v>
      </c>
      <c r="E28" s="13">
        <f t="shared" si="5"/>
        <v>0</v>
      </c>
      <c r="F28" s="211"/>
      <c r="G28" s="2"/>
      <c r="H28" s="55">
        <v>0</v>
      </c>
      <c r="I28" s="55">
        <v>0</v>
      </c>
      <c r="J28" s="55">
        <v>0</v>
      </c>
      <c r="K28" s="55">
        <v>0</v>
      </c>
      <c r="L28" s="55">
        <v>0</v>
      </c>
      <c r="M28" s="55">
        <v>0</v>
      </c>
      <c r="N28" s="55">
        <v>0</v>
      </c>
      <c r="O28" s="55">
        <v>0</v>
      </c>
      <c r="P28" s="55">
        <v>0</v>
      </c>
      <c r="Q28" s="55">
        <v>0</v>
      </c>
      <c r="R28" s="55">
        <v>0</v>
      </c>
      <c r="S28" s="55">
        <v>0</v>
      </c>
      <c r="T28" s="55">
        <v>0</v>
      </c>
      <c r="U28" s="55">
        <v>0</v>
      </c>
      <c r="V28" s="55">
        <v>0</v>
      </c>
      <c r="W28" s="55">
        <v>0</v>
      </c>
      <c r="X28" s="55">
        <v>0</v>
      </c>
      <c r="Y28" s="55">
        <v>0</v>
      </c>
      <c r="Z28" s="55">
        <v>0</v>
      </c>
      <c r="AA28" s="55">
        <v>0</v>
      </c>
      <c r="AB28" s="55">
        <v>0</v>
      </c>
      <c r="AC28" s="55">
        <v>0</v>
      </c>
      <c r="AD28" s="55">
        <v>0</v>
      </c>
      <c r="AE28" s="55">
        <v>0</v>
      </c>
      <c r="AF28" s="55">
        <v>0</v>
      </c>
      <c r="AG28" s="55">
        <v>0</v>
      </c>
      <c r="AH28" s="55">
        <v>0</v>
      </c>
      <c r="AI28" s="55">
        <v>0</v>
      </c>
      <c r="AJ28" s="55">
        <v>0</v>
      </c>
      <c r="AK28" s="55">
        <v>0</v>
      </c>
      <c r="AL28" s="55">
        <v>0</v>
      </c>
    </row>
    <row r="29" spans="1:38" s="11" customFormat="1" x14ac:dyDescent="0.2">
      <c r="A29" s="11">
        <v>23</v>
      </c>
      <c r="B29" s="52" t="str">
        <f>'Team Signup'!B29</f>
        <v>Name23</v>
      </c>
      <c r="C29" s="38">
        <f t="shared" si="4"/>
        <v>0</v>
      </c>
      <c r="D29" s="13">
        <f>SUMIF('Sprint Backlog'!C$14:C$1003,B29,'Sprint Backlog'!D$14:D$1003)+SUMIF('Sprint Backlog'!E$14:E$1003,B29,'Sprint Backlog'!F$14:F$1003)+SUMIF('Sprint Backlog'!G$14:G$1003,B29,'Sprint Backlog'!H$14:H$1003)</f>
        <v>0</v>
      </c>
      <c r="E29" s="13">
        <f t="shared" si="5"/>
        <v>0</v>
      </c>
      <c r="F29" s="211"/>
      <c r="G29" s="2"/>
      <c r="H29" s="55">
        <v>0</v>
      </c>
      <c r="I29" s="55">
        <v>0</v>
      </c>
      <c r="J29" s="55">
        <v>0</v>
      </c>
      <c r="K29" s="55">
        <v>0</v>
      </c>
      <c r="L29" s="55">
        <v>0</v>
      </c>
      <c r="M29" s="55">
        <v>0</v>
      </c>
      <c r="N29" s="55">
        <v>0</v>
      </c>
      <c r="O29" s="55">
        <v>0</v>
      </c>
      <c r="P29" s="55">
        <v>0</v>
      </c>
      <c r="Q29" s="55">
        <v>0</v>
      </c>
      <c r="R29" s="55">
        <v>0</v>
      </c>
      <c r="S29" s="55">
        <v>0</v>
      </c>
      <c r="T29" s="55">
        <v>0</v>
      </c>
      <c r="U29" s="55">
        <v>0</v>
      </c>
      <c r="V29" s="55">
        <v>0</v>
      </c>
      <c r="W29" s="55">
        <v>0</v>
      </c>
      <c r="X29" s="55">
        <v>0</v>
      </c>
      <c r="Y29" s="55">
        <v>0</v>
      </c>
      <c r="Z29" s="55">
        <v>0</v>
      </c>
      <c r="AA29" s="55">
        <v>0</v>
      </c>
      <c r="AB29" s="55">
        <v>0</v>
      </c>
      <c r="AC29" s="55">
        <v>0</v>
      </c>
      <c r="AD29" s="55">
        <v>0</v>
      </c>
      <c r="AE29" s="55">
        <v>0</v>
      </c>
      <c r="AF29" s="55">
        <v>0</v>
      </c>
      <c r="AG29" s="55">
        <v>0</v>
      </c>
      <c r="AH29" s="55">
        <v>0</v>
      </c>
      <c r="AI29" s="55">
        <v>0</v>
      </c>
      <c r="AJ29" s="55">
        <v>0</v>
      </c>
      <c r="AK29" s="55">
        <v>0</v>
      </c>
      <c r="AL29" s="55">
        <v>0</v>
      </c>
    </row>
    <row r="30" spans="1:38" s="11" customFormat="1" x14ac:dyDescent="0.2">
      <c r="A30" s="11">
        <v>24</v>
      </c>
      <c r="B30" s="52" t="str">
        <f>'Team Signup'!B30</f>
        <v>Name24</v>
      </c>
      <c r="C30" s="38">
        <f t="shared" si="4"/>
        <v>0</v>
      </c>
      <c r="D30" s="13">
        <f>SUMIF('Sprint Backlog'!C$14:C$1003,B30,'Sprint Backlog'!D$14:D$1003)+SUMIF('Sprint Backlog'!E$14:E$1003,B30,'Sprint Backlog'!F$14:F$1003)+SUMIF('Sprint Backlog'!G$14:G$1003,B30,'Sprint Backlog'!H$14:H$1003)</f>
        <v>0</v>
      </c>
      <c r="E30" s="13">
        <f t="shared" si="5"/>
        <v>0</v>
      </c>
      <c r="F30" s="211"/>
      <c r="G30" s="2"/>
      <c r="H30" s="55">
        <v>0</v>
      </c>
      <c r="I30" s="55">
        <v>0</v>
      </c>
      <c r="J30" s="55">
        <v>0</v>
      </c>
      <c r="K30" s="55">
        <v>0</v>
      </c>
      <c r="L30" s="55">
        <v>0</v>
      </c>
      <c r="M30" s="55">
        <v>0</v>
      </c>
      <c r="N30" s="55">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v>0</v>
      </c>
      <c r="AG30" s="55">
        <v>0</v>
      </c>
      <c r="AH30" s="55">
        <v>0</v>
      </c>
      <c r="AI30" s="55">
        <v>0</v>
      </c>
      <c r="AJ30" s="55">
        <v>0</v>
      </c>
      <c r="AK30" s="55">
        <v>0</v>
      </c>
      <c r="AL30" s="55">
        <v>0</v>
      </c>
    </row>
    <row r="31" spans="1:38" s="11" customFormat="1" x14ac:dyDescent="0.2">
      <c r="A31" s="11">
        <v>25</v>
      </c>
      <c r="B31" s="52" t="str">
        <f>'Team Signup'!B31</f>
        <v>Name25</v>
      </c>
      <c r="C31" s="38">
        <f t="shared" si="4"/>
        <v>0</v>
      </c>
      <c r="D31" s="13">
        <f>SUMIF('Sprint Backlog'!C$14:C$1003,B31,'Sprint Backlog'!D$14:D$1003)+SUMIF('Sprint Backlog'!E$14:E$1003,B31,'Sprint Backlog'!F$14:F$1003)+SUMIF('Sprint Backlog'!G$14:G$1003,B31,'Sprint Backlog'!H$14:H$1003)</f>
        <v>0</v>
      </c>
      <c r="E31" s="13">
        <f t="shared" si="5"/>
        <v>0</v>
      </c>
      <c r="F31" s="212"/>
      <c r="G31" s="9"/>
      <c r="H31" s="55">
        <v>0</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v>0</v>
      </c>
      <c r="AG31" s="55">
        <v>0</v>
      </c>
      <c r="AH31" s="55">
        <v>0</v>
      </c>
      <c r="AI31" s="55">
        <v>0</v>
      </c>
      <c r="AJ31" s="55">
        <v>0</v>
      </c>
      <c r="AK31" s="55">
        <v>0</v>
      </c>
      <c r="AL31" s="55">
        <v>0</v>
      </c>
    </row>
    <row r="32" spans="1:38" s="11" customFormat="1" x14ac:dyDescent="0.2">
      <c r="F32" s="56"/>
      <c r="G32" s="9"/>
      <c r="H32" s="10"/>
      <c r="I32" s="10"/>
      <c r="J32" s="10"/>
      <c r="K32" s="10"/>
      <c r="L32" s="10"/>
      <c r="M32" s="10"/>
      <c r="N32" s="10"/>
      <c r="O32" s="10"/>
      <c r="P32" s="10"/>
      <c r="Q32" s="10"/>
      <c r="R32" s="10"/>
      <c r="S32" s="10"/>
      <c r="T32" s="10"/>
      <c r="U32" s="10"/>
      <c r="V32" s="10"/>
      <c r="W32" s="10"/>
      <c r="X32" s="10"/>
      <c r="Y32" s="10"/>
      <c r="Z32" s="10"/>
    </row>
  </sheetData>
  <autoFilter ref="A5:AL5"/>
  <mergeCells count="1">
    <mergeCell ref="F7:F31"/>
  </mergeCells>
  <phoneticPr fontId="2" type="noConversion"/>
  <pageMargins left="0.75" right="0.75" top="1" bottom="1" header="0.5" footer="0.5"/>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G1:P32"/>
  <sheetViews>
    <sheetView showGridLines="0" workbookViewId="0">
      <selection activeCell="P24" sqref="P24"/>
    </sheetView>
  </sheetViews>
  <sheetFormatPr defaultRowHeight="12.75" x14ac:dyDescent="0.2"/>
  <cols>
    <col min="1" max="1" width="6.28515625" customWidth="1"/>
  </cols>
  <sheetData>
    <row r="1" spans="7:16" s="122" customFormat="1" ht="30" customHeight="1" x14ac:dyDescent="0.2">
      <c r="G1" s="114" t="s">
        <v>208</v>
      </c>
      <c r="P1" s="122" t="s">
        <v>210</v>
      </c>
    </row>
    <row r="2" spans="7:16" s="122" customFormat="1" x14ac:dyDescent="0.2"/>
    <row r="3" spans="7:16" s="122" customFormat="1" x14ac:dyDescent="0.2"/>
    <row r="4" spans="7:16" s="122" customFormat="1" x14ac:dyDescent="0.2"/>
    <row r="5" spans="7:16" s="122" customFormat="1" x14ac:dyDescent="0.2"/>
    <row r="6" spans="7:16" s="122" customFormat="1" x14ac:dyDescent="0.2"/>
    <row r="7" spans="7:16" s="122" customFormat="1" x14ac:dyDescent="0.2"/>
    <row r="8" spans="7:16" s="122" customFormat="1" x14ac:dyDescent="0.2"/>
    <row r="9" spans="7:16" s="122" customFormat="1" x14ac:dyDescent="0.2"/>
    <row r="10" spans="7:16" s="122" customFormat="1" x14ac:dyDescent="0.2"/>
    <row r="11" spans="7:16" s="122" customFormat="1" x14ac:dyDescent="0.2"/>
    <row r="12" spans="7:16" s="122" customFormat="1" x14ac:dyDescent="0.2"/>
    <row r="13" spans="7:16" s="122" customFormat="1" x14ac:dyDescent="0.2"/>
    <row r="14" spans="7:16" s="122" customFormat="1" x14ac:dyDescent="0.2"/>
    <row r="15" spans="7:16" s="122" customFormat="1" x14ac:dyDescent="0.2"/>
    <row r="16" spans="7:16" s="122" customFormat="1" x14ac:dyDescent="0.2"/>
    <row r="17" s="122" customFormat="1" x14ac:dyDescent="0.2"/>
    <row r="18" s="122" customFormat="1" x14ac:dyDescent="0.2"/>
    <row r="19" s="122" customFormat="1" x14ac:dyDescent="0.2"/>
    <row r="20" s="122" customFormat="1" x14ac:dyDescent="0.2"/>
    <row r="21" s="122" customFormat="1" x14ac:dyDescent="0.2"/>
    <row r="22" s="122" customFormat="1" x14ac:dyDescent="0.2"/>
    <row r="23" s="122" customFormat="1" x14ac:dyDescent="0.2"/>
    <row r="24" s="122" customFormat="1" x14ac:dyDescent="0.2"/>
    <row r="25" s="122" customFormat="1" x14ac:dyDescent="0.2"/>
    <row r="26" s="122" customFormat="1" x14ac:dyDescent="0.2"/>
    <row r="27" s="122" customFormat="1" x14ac:dyDescent="0.2"/>
    <row r="28" s="122" customFormat="1" x14ac:dyDescent="0.2"/>
    <row r="29" s="122" customFormat="1" x14ac:dyDescent="0.2"/>
    <row r="30" s="122" customFormat="1" x14ac:dyDescent="0.2"/>
    <row r="31" s="122" customFormat="1" x14ac:dyDescent="0.2"/>
    <row r="32" s="122" customFormat="1" x14ac:dyDescent="0.2"/>
  </sheetData>
  <phoneticPr fontId="2" type="noConversion"/>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autoPageBreaks="0"/>
  </sheetPr>
  <dimension ref="B1:K27"/>
  <sheetViews>
    <sheetView showGridLines="0" zoomScaleNormal="100" workbookViewId="0">
      <pane xSplit="1" ySplit="4" topLeftCell="B5" activePane="bottomRight" state="frozen"/>
      <selection pane="topRight" activeCell="B1" sqref="B1"/>
      <selection pane="bottomLeft" activeCell="A4" sqref="A4"/>
      <selection pane="bottomRight" activeCell="D34" sqref="D34"/>
    </sheetView>
  </sheetViews>
  <sheetFormatPr defaultRowHeight="12.75" x14ac:dyDescent="0.2"/>
  <cols>
    <col min="1" max="1" width="0.7109375" style="19" customWidth="1"/>
    <col min="2" max="2" width="5.85546875" style="19" customWidth="1"/>
    <col min="3" max="3" width="14" style="51" customWidth="1"/>
    <col min="4" max="4" width="13.85546875" style="19" customWidth="1"/>
    <col min="5" max="5" width="52.7109375" style="19" customWidth="1"/>
    <col min="6" max="6" width="32.140625" style="19" customWidth="1"/>
    <col min="7" max="7" width="10.28515625" style="19" customWidth="1"/>
    <col min="8" max="8" width="11.42578125" style="51" customWidth="1"/>
    <col min="9" max="10" width="7.7109375" style="81" customWidth="1"/>
    <col min="11" max="11" width="46.28515625" style="19" customWidth="1"/>
    <col min="12" max="16384" width="9.140625" style="19"/>
  </cols>
  <sheetData>
    <row r="1" spans="2:11" s="46" customFormat="1" ht="25.5" customHeight="1" x14ac:dyDescent="0.2">
      <c r="C1" s="164"/>
      <c r="E1" s="112" t="s">
        <v>208</v>
      </c>
      <c r="H1" s="164"/>
      <c r="I1" s="165"/>
      <c r="J1" s="213" t="s">
        <v>210</v>
      </c>
      <c r="K1" s="213"/>
    </row>
    <row r="2" spans="2:11" s="166" customFormat="1" x14ac:dyDescent="0.2">
      <c r="C2" s="167"/>
      <c r="E2" s="166" t="s">
        <v>142</v>
      </c>
      <c r="H2" s="167"/>
      <c r="I2" s="168"/>
      <c r="J2" s="168"/>
    </row>
    <row r="3" spans="2:11" s="46" customFormat="1" ht="13.5" thickBot="1" x14ac:dyDescent="0.25">
      <c r="C3" s="164"/>
      <c r="H3" s="164"/>
      <c r="I3" s="169"/>
      <c r="J3" s="165"/>
    </row>
    <row r="4" spans="2:11" s="46" customFormat="1" ht="26.25" thickBot="1" x14ac:dyDescent="0.25">
      <c r="B4" s="203" t="s">
        <v>132</v>
      </c>
      <c r="C4" s="203" t="s">
        <v>133</v>
      </c>
      <c r="D4" s="203" t="s">
        <v>134</v>
      </c>
      <c r="E4" s="203" t="s">
        <v>135</v>
      </c>
      <c r="F4" s="203" t="s">
        <v>149</v>
      </c>
      <c r="G4" s="203" t="s">
        <v>136</v>
      </c>
      <c r="H4" s="203" t="s">
        <v>137</v>
      </c>
      <c r="I4" s="203" t="s">
        <v>153</v>
      </c>
      <c r="J4" s="203" t="s">
        <v>154</v>
      </c>
      <c r="K4" s="203" t="s">
        <v>138</v>
      </c>
    </row>
    <row r="5" spans="2:11" s="46" customFormat="1" x14ac:dyDescent="0.2">
      <c r="B5" s="170">
        <v>1</v>
      </c>
      <c r="C5" s="171">
        <v>39815</v>
      </c>
      <c r="D5" s="170"/>
      <c r="E5" s="170"/>
      <c r="F5" s="170"/>
      <c r="G5" s="170"/>
      <c r="H5" s="171"/>
      <c r="I5" s="172">
        <f ca="1">IF(H5="",IF(C5="","",TODAY()-C5),"")</f>
        <v>1693</v>
      </c>
      <c r="J5" s="172" t="str">
        <f>IF(H5="","",H5-C5)</f>
        <v/>
      </c>
      <c r="K5" s="170"/>
    </row>
    <row r="6" spans="2:11" s="46" customFormat="1" x14ac:dyDescent="0.2">
      <c r="B6" s="170">
        <f>B5+1</f>
        <v>2</v>
      </c>
      <c r="C6" s="171">
        <v>39815</v>
      </c>
      <c r="D6" s="170"/>
      <c r="E6" s="170"/>
      <c r="F6" s="170"/>
      <c r="G6" s="170"/>
      <c r="H6" s="171">
        <v>39817</v>
      </c>
      <c r="I6" s="172" t="str">
        <f t="shared" ref="I6:I24" ca="1" si="0">IF(H6="",IF(C6="","",TODAY()-C6),"")</f>
        <v/>
      </c>
      <c r="J6" s="172">
        <f>IF(H6="","",H6-C6)</f>
        <v>2</v>
      </c>
      <c r="K6" s="170"/>
    </row>
    <row r="7" spans="2:11" s="46" customFormat="1" x14ac:dyDescent="0.2">
      <c r="B7" s="170">
        <f t="shared" ref="B7:B24" si="1">B6+1</f>
        <v>3</v>
      </c>
      <c r="C7" s="171"/>
      <c r="D7" s="170"/>
      <c r="E7" s="170"/>
      <c r="F7" s="170"/>
      <c r="G7" s="170"/>
      <c r="H7" s="171"/>
      <c r="I7" s="172" t="str">
        <f t="shared" ca="1" si="0"/>
        <v/>
      </c>
      <c r="J7" s="172" t="str">
        <f>IF(H7="","",H7-C7)</f>
        <v/>
      </c>
      <c r="K7" s="170"/>
    </row>
    <row r="8" spans="2:11" s="46" customFormat="1" x14ac:dyDescent="0.2">
      <c r="B8" s="170">
        <f t="shared" si="1"/>
        <v>4</v>
      </c>
      <c r="C8" s="171"/>
      <c r="D8" s="170"/>
      <c r="E8" s="170"/>
      <c r="F8" s="170"/>
      <c r="G8" s="170"/>
      <c r="H8" s="171"/>
      <c r="I8" s="172" t="str">
        <f t="shared" ca="1" si="0"/>
        <v/>
      </c>
      <c r="J8" s="172" t="str">
        <f>IF(H8="","",H8-C8)</f>
        <v/>
      </c>
      <c r="K8" s="170"/>
    </row>
    <row r="9" spans="2:11" s="46" customFormat="1" x14ac:dyDescent="0.2">
      <c r="B9" s="170">
        <f t="shared" si="1"/>
        <v>5</v>
      </c>
      <c r="C9" s="171"/>
      <c r="D9" s="170"/>
      <c r="E9" s="170"/>
      <c r="F9" s="170"/>
      <c r="G9" s="170"/>
      <c r="H9" s="171"/>
      <c r="I9" s="172" t="str">
        <f t="shared" ca="1" si="0"/>
        <v/>
      </c>
      <c r="J9" s="172" t="str">
        <f>IF(H9="","",H9-C9)</f>
        <v/>
      </c>
      <c r="K9" s="170"/>
    </row>
    <row r="10" spans="2:11" s="46" customFormat="1" x14ac:dyDescent="0.2">
      <c r="B10" s="170">
        <f t="shared" si="1"/>
        <v>6</v>
      </c>
      <c r="C10" s="171"/>
      <c r="D10" s="170"/>
      <c r="E10" s="170"/>
      <c r="F10" s="170"/>
      <c r="G10" s="170"/>
      <c r="H10" s="171"/>
      <c r="I10" s="172" t="str">
        <f t="shared" ca="1" si="0"/>
        <v/>
      </c>
      <c r="J10" s="172"/>
      <c r="K10" s="170"/>
    </row>
    <row r="11" spans="2:11" s="46" customFormat="1" x14ac:dyDescent="0.2">
      <c r="B11" s="170">
        <f t="shared" si="1"/>
        <v>7</v>
      </c>
      <c r="C11" s="171"/>
      <c r="D11" s="170"/>
      <c r="E11" s="170"/>
      <c r="F11" s="170"/>
      <c r="G11" s="170"/>
      <c r="H11" s="171"/>
      <c r="I11" s="172" t="str">
        <f t="shared" ca="1" si="0"/>
        <v/>
      </c>
      <c r="J11" s="172"/>
      <c r="K11" s="170"/>
    </row>
    <row r="12" spans="2:11" s="46" customFormat="1" x14ac:dyDescent="0.2">
      <c r="B12" s="170">
        <f t="shared" si="1"/>
        <v>8</v>
      </c>
      <c r="C12" s="171"/>
      <c r="D12" s="170"/>
      <c r="E12" s="170"/>
      <c r="F12" s="170"/>
      <c r="G12" s="170"/>
      <c r="H12" s="171"/>
      <c r="I12" s="172" t="str">
        <f t="shared" ca="1" si="0"/>
        <v/>
      </c>
      <c r="J12" s="172"/>
      <c r="K12" s="170"/>
    </row>
    <row r="13" spans="2:11" s="46" customFormat="1" x14ac:dyDescent="0.2">
      <c r="B13" s="170">
        <f t="shared" si="1"/>
        <v>9</v>
      </c>
      <c r="C13" s="171"/>
      <c r="D13" s="170"/>
      <c r="E13" s="170"/>
      <c r="F13" s="170"/>
      <c r="G13" s="170"/>
      <c r="H13" s="171"/>
      <c r="I13" s="172" t="str">
        <f t="shared" ca="1" si="0"/>
        <v/>
      </c>
      <c r="J13" s="172"/>
      <c r="K13" s="170"/>
    </row>
    <row r="14" spans="2:11" s="46" customFormat="1" x14ac:dyDescent="0.2">
      <c r="B14" s="170">
        <f>B13+1</f>
        <v>10</v>
      </c>
      <c r="C14" s="171"/>
      <c r="D14" s="170"/>
      <c r="E14" s="170"/>
      <c r="F14" s="170"/>
      <c r="G14" s="170"/>
      <c r="H14" s="171"/>
      <c r="I14" s="172" t="str">
        <f t="shared" ca="1" si="0"/>
        <v/>
      </c>
      <c r="J14" s="172"/>
      <c r="K14" s="170"/>
    </row>
    <row r="15" spans="2:11" s="46" customFormat="1" x14ac:dyDescent="0.2">
      <c r="B15" s="170">
        <f t="shared" si="1"/>
        <v>11</v>
      </c>
      <c r="C15" s="171"/>
      <c r="D15" s="170"/>
      <c r="E15" s="170"/>
      <c r="F15" s="170"/>
      <c r="G15" s="170"/>
      <c r="H15" s="171"/>
      <c r="I15" s="172" t="str">
        <f t="shared" ca="1" si="0"/>
        <v/>
      </c>
      <c r="J15" s="172"/>
      <c r="K15" s="170"/>
    </row>
    <row r="16" spans="2:11" s="46" customFormat="1" x14ac:dyDescent="0.2">
      <c r="B16" s="170">
        <f t="shared" si="1"/>
        <v>12</v>
      </c>
      <c r="C16" s="171"/>
      <c r="D16" s="170"/>
      <c r="E16" s="170"/>
      <c r="F16" s="170"/>
      <c r="G16" s="170"/>
      <c r="H16" s="171"/>
      <c r="I16" s="172" t="str">
        <f t="shared" ca="1" si="0"/>
        <v/>
      </c>
      <c r="J16" s="172"/>
      <c r="K16" s="170"/>
    </row>
    <row r="17" spans="2:11" s="46" customFormat="1" x14ac:dyDescent="0.2">
      <c r="B17" s="170">
        <f t="shared" si="1"/>
        <v>13</v>
      </c>
      <c r="C17" s="171"/>
      <c r="D17" s="170"/>
      <c r="E17" s="170"/>
      <c r="F17" s="170"/>
      <c r="G17" s="170"/>
      <c r="H17" s="171"/>
      <c r="I17" s="172" t="str">
        <f t="shared" ca="1" si="0"/>
        <v/>
      </c>
      <c r="J17" s="172"/>
      <c r="K17" s="170"/>
    </row>
    <row r="18" spans="2:11" s="46" customFormat="1" x14ac:dyDescent="0.2">
      <c r="B18" s="170">
        <f t="shared" si="1"/>
        <v>14</v>
      </c>
      <c r="C18" s="171"/>
      <c r="D18" s="170"/>
      <c r="E18" s="170"/>
      <c r="F18" s="170"/>
      <c r="G18" s="170"/>
      <c r="H18" s="171"/>
      <c r="I18" s="172" t="str">
        <f t="shared" ca="1" si="0"/>
        <v/>
      </c>
      <c r="J18" s="172"/>
      <c r="K18" s="170"/>
    </row>
    <row r="19" spans="2:11" s="46" customFormat="1" x14ac:dyDescent="0.2">
      <c r="B19" s="170">
        <f t="shared" si="1"/>
        <v>15</v>
      </c>
      <c r="C19" s="171"/>
      <c r="D19" s="170"/>
      <c r="E19" s="170"/>
      <c r="F19" s="170"/>
      <c r="G19" s="170"/>
      <c r="H19" s="171"/>
      <c r="I19" s="172"/>
      <c r="J19" s="172"/>
      <c r="K19" s="170"/>
    </row>
    <row r="20" spans="2:11" s="46" customFormat="1" x14ac:dyDescent="0.2">
      <c r="B20" s="170">
        <f t="shared" si="1"/>
        <v>16</v>
      </c>
      <c r="C20" s="171"/>
      <c r="D20" s="170"/>
      <c r="E20" s="170"/>
      <c r="F20" s="170"/>
      <c r="G20" s="170"/>
      <c r="H20" s="171"/>
      <c r="I20" s="172"/>
      <c r="J20" s="172"/>
      <c r="K20" s="170"/>
    </row>
    <row r="21" spans="2:11" s="46" customFormat="1" x14ac:dyDescent="0.2">
      <c r="B21" s="170">
        <f t="shared" si="1"/>
        <v>17</v>
      </c>
      <c r="C21" s="171"/>
      <c r="D21" s="170"/>
      <c r="E21" s="170"/>
      <c r="F21" s="170"/>
      <c r="G21" s="170"/>
      <c r="H21" s="171"/>
      <c r="I21" s="172" t="str">
        <f t="shared" ca="1" si="0"/>
        <v/>
      </c>
      <c r="J21" s="172" t="str">
        <f>IF(H21="","",H21-C21)</f>
        <v/>
      </c>
      <c r="K21" s="170"/>
    </row>
    <row r="22" spans="2:11" s="46" customFormat="1" x14ac:dyDescent="0.2">
      <c r="B22" s="170">
        <f t="shared" si="1"/>
        <v>18</v>
      </c>
      <c r="C22" s="171"/>
      <c r="D22" s="170"/>
      <c r="E22" s="170"/>
      <c r="F22" s="170"/>
      <c r="G22" s="170"/>
      <c r="H22" s="171"/>
      <c r="I22" s="172"/>
      <c r="J22" s="172"/>
      <c r="K22" s="170"/>
    </row>
    <row r="23" spans="2:11" s="46" customFormat="1" x14ac:dyDescent="0.2">
      <c r="B23" s="170">
        <f t="shared" si="1"/>
        <v>19</v>
      </c>
      <c r="C23" s="171"/>
      <c r="D23" s="170"/>
      <c r="E23" s="170"/>
      <c r="F23" s="170"/>
      <c r="G23" s="170"/>
      <c r="H23" s="171"/>
      <c r="I23" s="172" t="str">
        <f t="shared" ca="1" si="0"/>
        <v/>
      </c>
      <c r="J23" s="172" t="str">
        <f>IF(H23="","",H23-C23)</f>
        <v/>
      </c>
      <c r="K23" s="170"/>
    </row>
    <row r="24" spans="2:11" s="46" customFormat="1" x14ac:dyDescent="0.2">
      <c r="B24" s="170">
        <f t="shared" si="1"/>
        <v>20</v>
      </c>
      <c r="C24" s="171"/>
      <c r="D24" s="170"/>
      <c r="E24" s="170"/>
      <c r="F24" s="170"/>
      <c r="G24" s="170"/>
      <c r="H24" s="171"/>
      <c r="I24" s="172" t="str">
        <f t="shared" ca="1" si="0"/>
        <v/>
      </c>
      <c r="J24" s="172" t="str">
        <f>IF(H24="","",H24-C24)</f>
        <v/>
      </c>
      <c r="K24" s="170"/>
    </row>
    <row r="25" spans="2:11" s="86" customFormat="1" x14ac:dyDescent="0.2">
      <c r="B25" s="82"/>
      <c r="C25" s="83" t="s">
        <v>155</v>
      </c>
      <c r="D25" s="82"/>
      <c r="E25" s="82"/>
      <c r="F25" s="82"/>
      <c r="G25" s="82"/>
      <c r="H25" s="84"/>
      <c r="I25" s="85"/>
      <c r="J25" s="85"/>
      <c r="K25" s="82"/>
    </row>
    <row r="26" spans="2:11" s="46" customFormat="1" x14ac:dyDescent="0.2">
      <c r="C26" s="164"/>
      <c r="H26" s="164"/>
      <c r="I26" s="165"/>
      <c r="J26" s="165"/>
    </row>
    <row r="27" spans="2:11" s="46" customFormat="1" x14ac:dyDescent="0.2">
      <c r="C27" s="164"/>
      <c r="H27" s="164"/>
      <c r="I27" s="165"/>
      <c r="J27" s="165"/>
    </row>
  </sheetData>
  <autoFilter ref="B4:K4"/>
  <mergeCells count="1">
    <mergeCell ref="J1:K1"/>
  </mergeCells>
  <phoneticPr fontId="2" type="noConversion"/>
  <dataValidations count="1">
    <dataValidation type="list" allowBlank="1" showInputMessage="1" showErrorMessage="1" sqref="G5:G24">
      <formula1>ImpedimentStatus</formula1>
    </dataValidation>
  </dataValidations>
  <pageMargins left="0.75" right="0.75" top="1" bottom="0.67" header="0.5" footer="0.5"/>
  <pageSetup scale="61" orientation="landscape" r:id="rId1"/>
  <headerFooter alignWithMargins="0">
    <oddFooter>&amp;LCompany Confidential&amp;CBusiness Management System&amp;RPage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44" r:id="rId4" name="Button 8">
              <controlPr defaultSize="0" print="0" autoFill="0" autoPict="0" macro="[0]!ReturnToSprintBacklog">
                <anchor moveWithCells="1" sizeWithCells="1">
                  <from>
                    <xdr:col>2</xdr:col>
                    <xdr:colOff>28575</xdr:colOff>
                    <xdr:row>1</xdr:row>
                    <xdr:rowOff>76200</xdr:rowOff>
                  </from>
                  <to>
                    <xdr:col>3</xdr:col>
                    <xdr:colOff>0</xdr:colOff>
                    <xdr:row>2</xdr:row>
                    <xdr:rowOff>66675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ument_x0020_Type xmlns="a23fe718-adda-41bf-9e1c-2b87b7d9ab0c">Template</Document_x0020_Type>
    <VersionDetails xmlns="a23fe718-adda-41bf-9e1c-2b87b7d9ab0c">I1.1 Ported the template into the new integrated post merger format</VersionDetails>
    <VersionNumber xmlns="a23fe718-adda-41bf-9e1c-2b87b7d9ab0c">1.1</VersionNumber>
    <RefID xmlns="a23fe718-adda-41bf-9e1c-2b87b7d9ab0c">ITS-TP035B</RefID>
    <BMS_x0020_Keywords xmlns="a23fe718-adda-41bf-9e1c-2b87b7d9ab0c">Iteration Backlog &amp; Burndown Chart Template,ITS-TP035B</BMS_x0020_Keywords>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6D413C979E0B140A29E0083C4A8BC5F" ma:contentTypeVersion="5" ma:contentTypeDescription="Create a new document." ma:contentTypeScope="" ma:versionID="1abc68027616a873ae27c9ca9ca5e541">
  <xsd:schema xmlns:xsd="http://www.w3.org/2001/XMLSchema" xmlns:p="http://schemas.microsoft.com/office/2006/metadata/properties" xmlns:ns2="a23fe718-adda-41bf-9e1c-2b87b7d9ab0c" targetNamespace="http://schemas.microsoft.com/office/2006/metadata/properties" ma:root="true" ma:fieldsID="2f2493dc47e533d40a5eca71adfd320e" ns2:_="">
    <xsd:import namespace="a23fe718-adda-41bf-9e1c-2b87b7d9ab0c"/>
    <xsd:element name="properties">
      <xsd:complexType>
        <xsd:sequence>
          <xsd:element name="documentManagement">
            <xsd:complexType>
              <xsd:all>
                <xsd:element ref="ns2:Document_x0020_Type" minOccurs="0"/>
                <xsd:element ref="ns2:RefID" minOccurs="0"/>
                <xsd:element ref="ns2:VersionNumber" minOccurs="0"/>
                <xsd:element ref="ns2:VersionDetails" minOccurs="0"/>
                <xsd:element ref="ns2:BMS_x0020_Keywords" minOccurs="0"/>
              </xsd:all>
            </xsd:complexType>
          </xsd:element>
        </xsd:sequence>
      </xsd:complexType>
    </xsd:element>
  </xsd:schema>
  <xsd:schema xmlns:xsd="http://www.w3.org/2001/XMLSchema" xmlns:dms="http://schemas.microsoft.com/office/2006/documentManagement/types" targetNamespace="a23fe718-adda-41bf-9e1c-2b87b7d9ab0c" elementFormDefault="qualified">
    <xsd:import namespace="http://schemas.microsoft.com/office/2006/documentManagement/types"/>
    <xsd:element name="Document_x0020_Type" ma:index="8" nillable="true" ma:displayName="Document Type" ma:default="Function Manual" ma:format="Dropdown" ma:internalName="Document_x0020_Type">
      <xsd:simpleType>
        <xsd:restriction base="dms:Choice">
          <xsd:enumeration value="Function Manual"/>
          <xsd:enumeration value="Procedure"/>
          <xsd:enumeration value="Guidelines"/>
          <xsd:enumeration value="Template"/>
          <xsd:enumeration value="Form"/>
          <xsd:enumeration value="Checklist"/>
          <xsd:enumeration value="Work Instruction"/>
          <xsd:enumeration value="Standard"/>
          <xsd:enumeration value="Best Practice"/>
          <xsd:enumeration value="Sample"/>
          <xsd:enumeration value="Reference"/>
          <xsd:enumeration value="Training Material"/>
          <xsd:enumeration value="Report"/>
          <xsd:enumeration value="Policy"/>
          <xsd:enumeration value="Process Improvement"/>
        </xsd:restriction>
      </xsd:simpleType>
    </xsd:element>
    <xsd:element name="RefID" ma:index="9" nillable="true" ma:displayName="Ref. Id" ma:default="" ma:internalName="RefID">
      <xsd:simpleType>
        <xsd:restriction base="dms:Text">
          <xsd:maxLength value="255"/>
        </xsd:restriction>
      </xsd:simpleType>
    </xsd:element>
    <xsd:element name="VersionNumber" ma:index="10" nillable="true" ma:displayName="Version Number" ma:default="" ma:internalName="VersionNumber">
      <xsd:simpleType>
        <xsd:restriction base="dms:Text">
          <xsd:maxLength value="255"/>
        </xsd:restriction>
      </xsd:simpleType>
    </xsd:element>
    <xsd:element name="VersionDetails" ma:index="11" nillable="true" ma:displayName="Version Details" ma:default="" ma:internalName="VersionDetails">
      <xsd:simpleType>
        <xsd:restriction base="dms:Note"/>
      </xsd:simpleType>
    </xsd:element>
    <xsd:element name="BMS_x0020_Keywords" ma:index="12" nillable="true" ma:displayName="BMS Keywords" ma:internalName="BMS_x0020_Keyword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8A0DC4C-EA73-48F7-9895-01FB2E3A4C51}"/>
</file>

<file path=customXml/itemProps2.xml><?xml version="1.0" encoding="utf-8"?>
<ds:datastoreItem xmlns:ds="http://schemas.openxmlformats.org/officeDocument/2006/customXml" ds:itemID="{9E71F434-1F87-43D9-8B1B-C2E9686E3C89}"/>
</file>

<file path=customXml/itemProps3.xml><?xml version="1.0" encoding="utf-8"?>
<ds:datastoreItem xmlns:ds="http://schemas.openxmlformats.org/officeDocument/2006/customXml" ds:itemID="{FE2D4D6D-34C4-46A7-8742-1F465EAA4DF0}"/>
</file>

<file path=customXml/itemProps4.xml><?xml version="1.0" encoding="utf-8"?>
<ds:datastoreItem xmlns:ds="http://schemas.openxmlformats.org/officeDocument/2006/customXml" ds:itemID="{16FB16B3-4ED7-46B0-B76D-5A4C65796C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Parameters</vt:lpstr>
      <vt:lpstr>Revision History</vt:lpstr>
      <vt:lpstr>Version History</vt:lpstr>
      <vt:lpstr>Readme</vt:lpstr>
      <vt:lpstr>Team Signup</vt:lpstr>
      <vt:lpstr>Sprint Backlog</vt:lpstr>
      <vt:lpstr>Team effort spent</vt:lpstr>
      <vt:lpstr>Burndown &amp; Burnup Chart</vt:lpstr>
      <vt:lpstr>Impediments</vt:lpstr>
      <vt:lpstr>Sprint Capacity</vt:lpstr>
      <vt:lpstr>Sheet1</vt:lpstr>
      <vt:lpstr>AllTeamMemberNames</vt:lpstr>
      <vt:lpstr>ImpedimentStatus</vt:lpstr>
      <vt:lpstr>Plan1Day</vt:lpstr>
      <vt:lpstr>Plan2Day</vt:lpstr>
      <vt:lpstr>Plan2Effort</vt:lpstr>
      <vt:lpstr>Plan3Day</vt:lpstr>
      <vt:lpstr>Plan3Effort</vt:lpstr>
      <vt:lpstr>Plan4Day</vt:lpstr>
      <vt:lpstr>Plan4Effort</vt:lpstr>
      <vt:lpstr>Plans</vt:lpstr>
      <vt:lpstr>'Sprint Backlog'!Print_Titles</vt:lpstr>
      <vt:lpstr>ShowNameTasks</vt:lpstr>
      <vt:lpstr>SprintDuration</vt:lpstr>
      <vt:lpstr>TeamMemberNames</vt:lpstr>
    </vt:vector>
  </TitlesOfParts>
  <Company>Tech Mahindra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Backlog &amp; Burndown Chart Template</dc:title>
  <dc:subject>Iteration Backlog &amp; Burndown Chart Template</dc:subject>
  <dc:creator>C. P. Tantry</dc:creator>
  <cp:keywords>Iteration Backlog &amp; Burndown Chart Template,ITS-TP035B</cp:keywords>
  <dc:description>I1.1 Ported template in new integrated template format post merger_x000d_
I1.0 First Integrated Issue</dc:description>
  <cp:lastModifiedBy>Itika Sharma</cp:lastModifiedBy>
  <cp:lastPrinted>2009-02-24T05:32:16Z</cp:lastPrinted>
  <dcterms:created xsi:type="dcterms:W3CDTF">2006-03-07T09:59:19Z</dcterms:created>
  <dcterms:modified xsi:type="dcterms:W3CDTF">2013-08-22T06:44:45Z</dcterms:modified>
  <cp:category>Template</cp:category>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 Id">
    <vt:lpwstr>ITS-TP035B</vt:lpwstr>
  </property>
  <property fmtid="{D5CDD505-2E9C-101B-9397-08002B2CF9AE}" pid="3" name="RefID">
    <vt:lpwstr>ITS-TP035B</vt:lpwstr>
  </property>
  <property fmtid="{D5CDD505-2E9C-101B-9397-08002B2CF9AE}" pid="4" name="Version Number">
    <vt:lpwstr>1.1</vt:lpwstr>
  </property>
  <property fmtid="{D5CDD505-2E9C-101B-9397-08002B2CF9AE}" pid="5" name="VersionNumber">
    <vt:lpwstr>1.1</vt:lpwstr>
  </property>
  <property fmtid="{D5CDD505-2E9C-101B-9397-08002B2CF9AE}" pid="6" name="Version Details">
    <vt:lpwstr>I1.1 Ported template in new integrated template format post merger</vt:lpwstr>
  </property>
  <property fmtid="{D5CDD505-2E9C-101B-9397-08002B2CF9AE}" pid="7" name="VersionDetails">
    <vt:lpwstr>I1.1 Ported template in new integrated template format post merger</vt:lpwstr>
  </property>
  <property fmtid="{D5CDD505-2E9C-101B-9397-08002B2CF9AE}" pid="8" name="BMS Keywords">
    <vt:lpwstr>Iteration Backlog &amp; Burndown Chart Template,ITS-TP035B</vt:lpwstr>
  </property>
  <property fmtid="{D5CDD505-2E9C-101B-9397-08002B2CF9AE}" pid="9" name="Document Type">
    <vt:lpwstr>Template</vt:lpwstr>
  </property>
  <property fmtid="{D5CDD505-2E9C-101B-9397-08002B2CF9AE}" pid="10" name="ContentTypeId">
    <vt:lpwstr>0x01010016D413C979E0B140A29E0083C4A8BC5F</vt:lpwstr>
  </property>
  <property fmtid="{D5CDD505-2E9C-101B-9397-08002B2CF9AE}" pid="11" name="_DCDateModified">
    <vt:lpwstr>2013-04-22T05:44:29+00:00</vt:lpwstr>
  </property>
</Properties>
</file>