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VC BIÊN HÒA T10.2016 " sheetId="1" r:id="rId1"/>
    <sheet name="VC BIÊN HÒA Comp.sale " sheetId="2" r:id="rId2"/>
  </sheets>
  <calcPr calcId="144525"/>
</workbook>
</file>

<file path=xl/calcChain.xml><?xml version="1.0" encoding="utf-8"?>
<calcChain xmlns="http://schemas.openxmlformats.org/spreadsheetml/2006/main">
  <c r="D4" i="2" l="1"/>
  <c r="D3" i="2"/>
  <c r="G39" i="1"/>
  <c r="E40" i="1"/>
  <c r="E37" i="1"/>
  <c r="F36" i="1"/>
  <c r="F32" i="1"/>
  <c r="F27" i="1"/>
  <c r="C33" i="1"/>
  <c r="B33" i="1"/>
  <c r="C38" i="1"/>
  <c r="C19" i="1" l="1"/>
  <c r="C18" i="1"/>
  <c r="C8" i="1"/>
  <c r="B19" i="1" l="1"/>
  <c r="B12" i="1" l="1"/>
  <c r="C12" i="1"/>
  <c r="D19" i="1" l="1"/>
  <c r="D12" i="1"/>
  <c r="D13" i="1" s="1"/>
  <c r="B13" i="1"/>
  <c r="C13" i="1"/>
  <c r="D9" i="2" l="1"/>
  <c r="J47" i="1"/>
  <c r="I47" i="1"/>
  <c r="H47" i="1"/>
  <c r="G47" i="1"/>
  <c r="F47" i="1"/>
  <c r="E47" i="1"/>
  <c r="D47" i="1"/>
  <c r="C47" i="1"/>
  <c r="B47" i="1"/>
  <c r="G43" i="1"/>
  <c r="C41" i="1"/>
  <c r="D40" i="1" s="1"/>
  <c r="B41" i="1"/>
  <c r="E39" i="1"/>
  <c r="E38" i="1"/>
  <c r="G38" i="1" s="1"/>
  <c r="G37" i="1"/>
  <c r="E36" i="1"/>
  <c r="G36" i="1" s="1"/>
  <c r="E35" i="1"/>
  <c r="G35" i="1" s="1"/>
  <c r="E34" i="1"/>
  <c r="G34" i="1" s="1"/>
  <c r="E33" i="1"/>
  <c r="G33" i="1" s="1"/>
  <c r="E32" i="1"/>
  <c r="G32" i="1" s="1"/>
  <c r="E31" i="1"/>
  <c r="G31" i="1" s="1"/>
  <c r="E30" i="1"/>
  <c r="G30" i="1" s="1"/>
  <c r="E29" i="1"/>
  <c r="G29" i="1" s="1"/>
  <c r="E28" i="1"/>
  <c r="D14" i="1"/>
  <c r="B14" i="1"/>
  <c r="D27" i="1" l="1"/>
  <c r="D28" i="1"/>
  <c r="D30" i="1"/>
  <c r="D31" i="1"/>
  <c r="D34" i="1"/>
  <c r="D35" i="1"/>
  <c r="D38" i="1"/>
  <c r="D39" i="1"/>
  <c r="D29" i="1"/>
  <c r="D32" i="1"/>
  <c r="D33" i="1"/>
  <c r="D36" i="1"/>
  <c r="D37" i="1"/>
  <c r="D6" i="2"/>
  <c r="D7" i="2"/>
  <c r="D8" i="2"/>
  <c r="G28" i="1"/>
  <c r="C14" i="1"/>
  <c r="D41" i="1" l="1"/>
  <c r="E27" i="1"/>
  <c r="E41" i="1" s="1"/>
  <c r="G27" i="1" l="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<sst xmlns="http://schemas.openxmlformats.org/spreadsheetml/2006/main" count="145" uniqueCount="135">
  <si>
    <t>I.Dữ liệu Doanh thu Tháng 10.2016</t>
  </si>
  <si>
    <t xml:space="preserve">II.Phân tích số liệu - Nhận xét </t>
  </si>
  <si>
    <t>Item</t>
  </si>
  <si>
    <t>Tháng 10.2016</t>
  </si>
  <si>
    <t>Tháng 10.2015</t>
  </si>
  <si>
    <t>Tháng 09.2016</t>
  </si>
  <si>
    <t xml:space="preserve">Mục tiêu Cty đề ra </t>
  </si>
  <si>
    <t>Tổng doanh thu POS+DTN</t>
  </si>
  <si>
    <t>Số lượng hóa đơn giảm giá</t>
  </si>
  <si>
    <t>Doanh thu giảm giá</t>
  </si>
  <si>
    <t>Doanh thu trước thuế (Pos)</t>
  </si>
  <si>
    <t>Thuế (10%)</t>
  </si>
  <si>
    <t>Doanh thu sau 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</si>
  <si>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</si>
  <si>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</si>
  <si>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</si>
  <si>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</si>
  <si>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</si>
  <si>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</si>
  <si>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</si>
  <si>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</si>
  <si>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</si>
  <si>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</si>
  <si>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</si>
  <si>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</si>
  <si>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</si>
  <si>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</si>
  <si>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</si>
  <si>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POS / Số lượng sản xuất</t>
  </si>
  <si>
    <t xml:space="preserve">Phần trăm </t>
  </si>
  <si>
    <t>Số lượng sản xuất</t>
  </si>
  <si>
    <t>Số lượng hủy</t>
  </si>
  <si>
    <t>(%) Số lượng huỷ</t>
  </si>
  <si>
    <t>Số lượng</t>
  </si>
  <si>
    <t>Doanh Thu</t>
  </si>
  <si>
    <t>%</t>
  </si>
  <si>
    <t>Cái</t>
  </si>
  <si>
    <t>Bun:</t>
  </si>
  <si>
    <t>Toast :</t>
  </si>
  <si>
    <t>Cake   :</t>
  </si>
  <si>
    <t>Slice cake :</t>
  </si>
  <si>
    <t>Euro :</t>
  </si>
  <si>
    <t>Danish  :</t>
  </si>
  <si>
    <t>Gourmet drink :</t>
  </si>
  <si>
    <t>Soft drink :</t>
  </si>
  <si>
    <t>Accessories   :</t>
  </si>
  <si>
    <t>Sandwich :</t>
  </si>
  <si>
    <t>Dry cake :</t>
  </si>
  <si>
    <t>Pudding :</t>
  </si>
  <si>
    <t>Cookies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</si>
  <si>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</si>
  <si>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</si>
  <si>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</si>
  <si>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</si>
  <si>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</si>
  <si>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</si>
  <si>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</si>
  <si>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</si>
  <si>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</si>
  <si>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</si>
  <si>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</si>
  <si>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</si>
  <si>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</si>
  <si>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</si>
  <si>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</si>
  <si>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</si>
  <si>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</si>
  <si>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</si>
  <si>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</si>
  <si>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</si>
  <si>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</si>
  <si>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</si>
  <si>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</si>
  <si>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</si>
  <si>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</si>
  <si>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</si>
  <si>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</si>
  <si>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</si>
  <si>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</si>
  <si>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Target 2016</t>
  </si>
  <si>
    <t xml:space="preserve">Total Sale Tháng 09.2016 </t>
  </si>
  <si>
    <t xml:space="preserve">Total Sale Tháng 09.2015 </t>
  </si>
  <si>
    <t>Com. 2016 with Target</t>
  </si>
  <si>
    <t>Com. 2016 with 2015</t>
  </si>
  <si>
    <t>BREADTALK _Report Form OCTORBER</t>
  </si>
  <si>
    <t xml:space="preserve">Nhân viên Báo cáo:     NGUYỄN THÀNH TUẤN </t>
  </si>
  <si>
    <t>Chức vụ:  QLCH</t>
  </si>
  <si>
    <t>Địa chỉ cửa hàng: 1096 PHẠM VĂN THUẬN, P. TÂN MAI, TP BIÊN HÒA, ĐN</t>
  </si>
  <si>
    <t>Cửa hàng:   VC BIÊN HÒA</t>
  </si>
  <si>
    <t>Doanh thu tháng 10/2016 thấp hơn cùng kì năm ngoài và cao hơn so với tháng 9/2016 11%</t>
  </si>
  <si>
    <r>
      <rPr>
        <b/>
        <i/>
        <sz val="11"/>
        <color rgb="FFFF0000"/>
        <rFont val="Times New Roman"/>
        <family val="1"/>
        <charset val="163"/>
      </rPr>
      <t>Nguyên nhân</t>
    </r>
    <r>
      <rPr>
        <b/>
        <sz val="11"/>
        <color rgb="FFFF0000"/>
        <rFont val="Times New Roman"/>
        <family val="1"/>
        <charset val="163"/>
      </rPr>
      <t xml:space="preserve">
-Tháng 10/2015 là các tháng khai trương nên doanh thu cao do lượng khách vẫn còn tập trung đến Mall. Sau 1 năm hoạt động không gian vẫn không thay đổi trong khi các loại hình giải trí khác được mở ra làm cho lưu lượng khách được phân chia không đều giữa các nơi
-Tháng 10/2016 bắt đầu chạy sản phẩm Golden Lava mini croissant đã tạo được sức hút từ trước nên làm tăng đáng kể doanh thu so với tháng 09/2016
-Lượng khách phụ thuộc nhìu vào Mall, nhưng các chương trình Marketing của Mall vẫn chưa đạt hiệu quả cao. Mặc khác chương trình của công ty vẫn chưa truyền được đến đa số khách.
-Các ngày cuối tuần lượng khách tăng đột biến đặc biệt các dịp lễ nhưng sức chứa nhà xe không đáp ứng được. Cuối tuần là dịp đi chơi của các nhóm, gia đình là chính nhưng mảng kinh doanh của công ty không thuộc phân khúc tiệc tùng tại chỗ nên chỉ đáp ứng được nhóm khách hàng thân thuộc</t>
    </r>
  </si>
  <si>
    <t>Tổng Doanh thu T10 2016</t>
  </si>
  <si>
    <t>Fire Flosss</t>
  </si>
  <si>
    <t>T'Cures of Golden</t>
  </si>
  <si>
    <t>Spring in the City</t>
  </si>
  <si>
    <t>Cranberry Cream cheese</t>
  </si>
  <si>
    <t>Raisin Cream cheese</t>
  </si>
  <si>
    <t>Blueberry Custard</t>
  </si>
  <si>
    <t>Cheese Boat</t>
  </si>
  <si>
    <t>Chicken Pamassan</t>
  </si>
  <si>
    <t>DB Cheese</t>
  </si>
  <si>
    <t>Sause Standar</t>
  </si>
  <si>
    <t>SN01</t>
  </si>
  <si>
    <t>Macha C</t>
  </si>
  <si>
    <t>Chantily C</t>
  </si>
  <si>
    <t>Lesopera C</t>
  </si>
  <si>
    <t>SN00</t>
  </si>
  <si>
    <t>SR Pamassan Cheese</t>
  </si>
  <si>
    <t>SR Honey</t>
  </si>
  <si>
    <t>SR Green Tea</t>
  </si>
  <si>
    <t>SR Rasin</t>
  </si>
  <si>
    <t>SR Choco</t>
  </si>
  <si>
    <t>Chantily</t>
  </si>
  <si>
    <t>Macha macha</t>
  </si>
  <si>
    <t>Lesopera</t>
  </si>
  <si>
    <t>Gratifi</t>
  </si>
  <si>
    <t>Tiramisu Slice</t>
  </si>
  <si>
    <t>Raisin Bread</t>
  </si>
  <si>
    <t>Mocha Choco</t>
  </si>
  <si>
    <t>SR Tiger</t>
  </si>
  <si>
    <t>Blackcurrant chees</t>
  </si>
  <si>
    <t>Taro</t>
  </si>
  <si>
    <t>Blackforest</t>
  </si>
  <si>
    <t>Muffin</t>
  </si>
  <si>
    <t>Peanut Banana</t>
  </si>
  <si>
    <t>Fruity Cheesy</t>
  </si>
  <si>
    <t>SC Cake</t>
  </si>
  <si>
    <t>Custard Fuji</t>
  </si>
  <si>
    <t>Yummy</t>
  </si>
  <si>
    <t>Golden Triangle</t>
  </si>
  <si>
    <t>Pandan Lover</t>
  </si>
  <si>
    <t>Trong tháng chỉ chạy 2 chương trình Ngày phụ nữ Việt Nam 20/10 với chương trình Halloween chạy từ ngày 21/10/2016</t>
  </si>
  <si>
    <t>chương trình 20/10 chưa gây sự chú ý về nội dung</t>
  </si>
  <si>
    <t>chương trình Halloween càn trang trí thêm, gói combo sản phẩm giá quá cao chưa thích hợp với đối tượng khách có hiện tại là chính</t>
  </si>
  <si>
    <t>Nếu có thể nên chạy chương trình hàng theo, theo quý hay theo mùa để kịp thời thay đổi theo xu thế hiện tại. Vẫn có thể chạy song song 2 chương trình nếu trong tháng có ngày lễ nào đó cho khách thêm lựa chọn. Do ngành kinh doanh chính là bánh các loại nên chương trình nếu có nên liên quan tới việc giúp cho khách có được sự ưu đãi tốt nhất về giá, gói sản phẩm nhỏ.</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</si>
</sst>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 _₫_-;\-* #,##0.00\ _₫_-;_-* &quot;-&quot;??\ _₫_-;_-@_-"/>
    <numFmt numFmtId="165" formatCode="#,##0;\(#,##0\)"/>
    <numFmt numFmtId="166" formatCode="_(* #,##0_);_(* \(#,##0\);_(* &quot;-&quot;??_);_(@_)"/>
    <numFmt numFmtId="167" formatCode="#,##0;\-#,##0"/>
    <numFmt numFmtId="168" formatCode="_-* #,##0\ _₫_-;\-* #,##0\ _₫_-;_-* &quot;-&quot;??\ _₫_-;_-@_-"/>
  </numFmts>
  <fonts count="7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b/>
      <sz val="12"/>
      <color rgb="FFFF0000"/>
      <name val="Times New Roman"/>
      <family val="1"/>
    </font>
    <font>
      <b/>
      <sz val="12"/>
      <color rgb="FFFF0000"/>
      <name val="Times New Roman"/>
      <family val="1"/>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b/>
      <sz val="11"/>
      <color rgb="FFFF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0"/>
      <color theme="1"/>
      <name val="Times New Roman"/>
      <family val="1"/>
      <charset val="163"/>
    </font>
    <font>
      <b/>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b/>
      <sz val="9"/>
      <color indexed="81"/>
      <name val="Tahoma"/>
      <family val="2"/>
      <charset val="163"/>
    </font>
    <font>
      <sz val="11"/>
      <color theme="1"/>
      <name val="Calibri"/>
      <charset val="134"/>
      <scheme val="minor"/>
    </font>
    <font>
      <sz val="11"/>
      <color theme="1"/>
      <name val="Calibri"/>
      <family val="2"/>
      <scheme val="minor"/>
    </font>
    <font>
      <b/>
      <sz val="22"/>
      <color rgb="FF000000"/>
      <name val="Arial"/>
      <family val="2"/>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b/>
      <i/>
      <sz val="11"/>
      <color rgb="FFFF0000"/>
      <name val="Times New Roman"/>
      <family val="1"/>
      <charset val="163"/>
    </font>
    <font>
      <sz val="10"/>
      <color rgb="FF000000"/>
      <name val="Cambria"/>
      <family val="1"/>
      <charset val="163"/>
    </font>
    <font>
      <sz val="11"/>
      <color rgb="FF000000"/>
      <name val="Times New Roman"/>
      <family val="1"/>
      <charset val="163"/>
    </font>
    <font>
      <sz val="10"/>
      <color rgb="FF000000"/>
      <name val="Times New Roman"/>
      <family val="1"/>
      <charset val="163"/>
    </font>
  </fonts>
  <fills count="21">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auto="1"/>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s>
  <cellStyleXfs count="10">
    <xf numFmtId="0" fontId="0" fillId="0" borderId="0"/>
    <xf numFmtId="164" fontId="39" fillId="0" borderId="0" applyFont="0" applyFill="0" applyBorder="0" applyAlignment="0" applyProtection="0"/>
    <xf numFmtId="9" fontId="39"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60" fillId="0" borderId="0" applyFont="0" applyFill="0" applyBorder="0" applyAlignment="0" applyProtection="0"/>
    <xf numFmtId="43" fontId="61" fillId="0" borderId="0" applyFont="0" applyFill="0" applyBorder="0" applyAlignment="0" applyProtection="0"/>
    <xf numFmtId="0" fontId="60" fillId="0" borderId="0"/>
    <xf numFmtId="9" fontId="60" fillId="0" borderId="0" applyFont="0" applyFill="0" applyBorder="0" applyAlignment="0" applyProtection="0"/>
  </cellStyleXfs>
  <cellXfs count="227">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9" xfId="3" applyFont="1" applyBorder="1" applyAlignment="1">
      <alignment horizontal="center" vertical="center" wrapText="1"/>
    </xf>
    <xf numFmtId="0" fontId="8" fillId="0" borderId="9" xfId="3" applyFont="1" applyBorder="1" applyAlignment="1">
      <alignment horizontal="center" vertical="center" wrapText="1"/>
    </xf>
    <xf numFmtId="0" fontId="9" fillId="0" borderId="0" xfId="3" applyFont="1" applyBorder="1" applyAlignment="1">
      <alignment horizontal="left" vertical="center" wrapText="1"/>
    </xf>
    <xf numFmtId="0" fontId="10" fillId="0" borderId="0" xfId="3" applyFont="1" applyAlignment="1">
      <alignment vertical="center" wrapText="1"/>
    </xf>
    <xf numFmtId="0" fontId="10" fillId="0" borderId="0" xfId="3" applyFont="1" applyAlignment="1">
      <alignment horizontal="center" vertical="center" wrapText="1"/>
    </xf>
    <xf numFmtId="0" fontId="11" fillId="0" borderId="13" xfId="3" applyFont="1" applyBorder="1" applyAlignment="1">
      <alignment vertical="center" wrapText="1"/>
    </xf>
    <xf numFmtId="165" fontId="12" fillId="0" borderId="13" xfId="3" applyNumberFormat="1" applyFont="1" applyBorder="1" applyAlignment="1">
      <alignment horizontal="right" vertical="center" wrapText="1"/>
    </xf>
    <xf numFmtId="0" fontId="14" fillId="0" borderId="0" xfId="3" applyFont="1" applyBorder="1" applyAlignment="1">
      <alignment horizontal="left" vertical="center" wrapText="1"/>
    </xf>
    <xf numFmtId="0" fontId="1" fillId="0" borderId="0" xfId="3" applyFont="1" applyAlignment="1">
      <alignment horizontal="center" vertical="center" wrapText="1"/>
    </xf>
    <xf numFmtId="0" fontId="11" fillId="0" borderId="13" xfId="3" applyFont="1" applyBorder="1" applyAlignment="1">
      <alignment vertical="center"/>
    </xf>
    <xf numFmtId="165" fontId="15" fillId="0" borderId="13" xfId="3" applyNumberFormat="1" applyFont="1" applyBorder="1" applyAlignment="1">
      <alignment horizontal="right" vertical="center"/>
    </xf>
    <xf numFmtId="165" fontId="15" fillId="0" borderId="13" xfId="3" applyNumberFormat="1" applyFont="1" applyBorder="1" applyAlignment="1">
      <alignment horizontal="right" vertical="center" wrapText="1"/>
    </xf>
    <xf numFmtId="165" fontId="16" fillId="0" borderId="13" xfId="3" applyNumberFormat="1" applyFont="1" applyBorder="1" applyAlignment="1">
      <alignment vertical="center" wrapText="1"/>
    </xf>
    <xf numFmtId="165" fontId="17" fillId="0" borderId="13" xfId="3" applyNumberFormat="1" applyFont="1" applyBorder="1" applyAlignment="1">
      <alignment vertical="center" wrapText="1"/>
    </xf>
    <xf numFmtId="165" fontId="15" fillId="0" borderId="13" xfId="3" applyNumberFormat="1" applyFont="1" applyBorder="1" applyAlignment="1">
      <alignment vertical="center" wrapText="1"/>
    </xf>
    <xf numFmtId="0" fontId="18" fillId="0" borderId="21" xfId="3" applyFont="1" applyBorder="1" applyAlignment="1">
      <alignment vertical="center" wrapText="1"/>
    </xf>
    <xf numFmtId="0" fontId="18" fillId="0" borderId="22" xfId="3" applyFont="1" applyBorder="1" applyAlignment="1">
      <alignment vertical="center" wrapText="1"/>
    </xf>
    <xf numFmtId="0" fontId="18" fillId="0" borderId="23" xfId="3" applyFont="1" applyBorder="1" applyAlignment="1">
      <alignment vertical="center" wrapText="1"/>
    </xf>
    <xf numFmtId="0" fontId="19" fillId="3" borderId="13" xfId="3" applyFont="1" applyFill="1" applyBorder="1" applyAlignment="1">
      <alignment vertical="center" wrapText="1"/>
    </xf>
    <xf numFmtId="9" fontId="20" fillId="3" borderId="13" xfId="3" applyNumberFormat="1" applyFont="1" applyFill="1" applyBorder="1" applyAlignment="1">
      <alignment vertical="center" wrapText="1"/>
    </xf>
    <xf numFmtId="0" fontId="14" fillId="0" borderId="0" xfId="3" applyFont="1" applyBorder="1" applyAlignment="1">
      <alignment horizontal="left" vertical="top" wrapText="1"/>
    </xf>
    <xf numFmtId="0" fontId="11" fillId="4" borderId="13" xfId="3" applyFont="1" applyFill="1" applyBorder="1" applyAlignment="1">
      <alignment vertical="center" wrapText="1"/>
    </xf>
    <xf numFmtId="3" fontId="15" fillId="5" borderId="13" xfId="3" applyNumberFormat="1" applyFont="1" applyFill="1" applyBorder="1" applyAlignment="1">
      <alignment vertical="center" wrapText="1"/>
    </xf>
    <xf numFmtId="165" fontId="15" fillId="4" borderId="13" xfId="3" quotePrefix="1" applyNumberFormat="1" applyFont="1" applyFill="1" applyBorder="1" applyAlignment="1">
      <alignment horizontal="right" vertical="center" wrapText="1"/>
    </xf>
    <xf numFmtId="0" fontId="11" fillId="0" borderId="13" xfId="3" applyFont="1" applyBorder="1" applyAlignment="1">
      <alignment horizontal="left" vertical="center" wrapText="1"/>
    </xf>
    <xf numFmtId="0" fontId="11" fillId="0" borderId="13" xfId="3" applyFont="1" applyBorder="1" applyAlignment="1">
      <alignment horizontal="left" vertical="top" wrapText="1"/>
    </xf>
    <xf numFmtId="165" fontId="12" fillId="0" borderId="13" xfId="3" applyNumberFormat="1" applyFont="1" applyBorder="1" applyAlignment="1">
      <alignment vertical="center" wrapText="1"/>
    </xf>
    <xf numFmtId="166" fontId="21" fillId="0" borderId="13" xfId="3" applyNumberFormat="1" applyFont="1" applyBorder="1"/>
    <xf numFmtId="166" fontId="21" fillId="0" borderId="0" xfId="3" applyNumberFormat="1" applyFont="1"/>
    <xf numFmtId="0" fontId="11" fillId="0" borderId="24" xfId="3" applyFont="1" applyBorder="1" applyAlignment="1">
      <alignment vertical="center" wrapText="1"/>
    </xf>
    <xf numFmtId="165" fontId="12" fillId="0" borderId="24" xfId="3" applyNumberFormat="1" applyFont="1" applyBorder="1" applyAlignment="1">
      <alignment vertical="center" wrapText="1"/>
    </xf>
    <xf numFmtId="0" fontId="11" fillId="6" borderId="2" xfId="3" applyFont="1" applyFill="1" applyBorder="1" applyAlignment="1">
      <alignment vertical="center" wrapText="1"/>
    </xf>
    <xf numFmtId="167" fontId="23" fillId="6" borderId="28" xfId="3" applyNumberFormat="1" applyFont="1" applyFill="1" applyBorder="1" applyAlignment="1">
      <alignment horizontal="center" vertical="center" wrapText="1"/>
    </xf>
    <xf numFmtId="167" fontId="23" fillId="6" borderId="1" xfId="3" applyNumberFormat="1" applyFont="1" applyFill="1" applyBorder="1" applyAlignment="1">
      <alignment horizontal="center" vertical="center" wrapText="1"/>
    </xf>
    <xf numFmtId="0" fontId="24" fillId="2" borderId="2" xfId="3" applyFont="1" applyFill="1" applyBorder="1" applyAlignment="1">
      <alignment vertical="center" wrapText="1"/>
    </xf>
    <xf numFmtId="167" fontId="25" fillId="2" borderId="2" xfId="3" applyNumberFormat="1" applyFont="1" applyFill="1" applyBorder="1" applyAlignment="1">
      <alignment vertical="center" wrapText="1"/>
    </xf>
    <xf numFmtId="167" fontId="12" fillId="2" borderId="2" xfId="3" applyNumberFormat="1" applyFont="1" applyFill="1" applyBorder="1" applyAlignment="1">
      <alignment vertical="center" wrapText="1"/>
    </xf>
    <xf numFmtId="0" fontId="23" fillId="2" borderId="29" xfId="3" applyFont="1" applyFill="1" applyBorder="1" applyAlignment="1">
      <alignment horizontal="center" vertical="center" wrapText="1"/>
    </xf>
    <xf numFmtId="0" fontId="23" fillId="2" borderId="30" xfId="3" applyFont="1" applyFill="1" applyBorder="1" applyAlignment="1">
      <alignment horizontal="center" vertical="center" wrapText="1"/>
    </xf>
    <xf numFmtId="0" fontId="26" fillId="2" borderId="31" xfId="3" applyFont="1" applyFill="1" applyBorder="1" applyAlignment="1">
      <alignment horizontal="center" vertical="center" wrapText="1"/>
    </xf>
    <xf numFmtId="168" fontId="23" fillId="2" borderId="2" xfId="5" applyNumberFormat="1" applyFont="1" applyFill="1" applyBorder="1" applyAlignment="1">
      <alignment horizontal="center" vertical="center" wrapText="1"/>
    </xf>
    <xf numFmtId="0" fontId="27" fillId="0" borderId="2" xfId="3" applyFont="1" applyBorder="1" applyAlignment="1">
      <alignment wrapText="1"/>
    </xf>
    <xf numFmtId="0" fontId="4" fillId="0" borderId="2" xfId="3" applyFont="1" applyBorder="1" applyAlignment="1">
      <alignment wrapText="1"/>
    </xf>
    <xf numFmtId="0" fontId="28" fillId="7" borderId="32" xfId="3" applyFont="1" applyFill="1" applyBorder="1" applyAlignment="1">
      <alignment horizontal="left"/>
    </xf>
    <xf numFmtId="0" fontId="4" fillId="8" borderId="32" xfId="3" applyFont="1" applyFill="1" applyBorder="1" applyAlignment="1">
      <alignment wrapText="1"/>
    </xf>
    <xf numFmtId="0" fontId="10" fillId="8" borderId="33" xfId="3" applyFont="1" applyFill="1" applyBorder="1" applyAlignment="1"/>
    <xf numFmtId="165" fontId="31" fillId="9" borderId="30" xfId="3" applyNumberFormat="1" applyFont="1" applyFill="1" applyBorder="1" applyAlignment="1">
      <alignment horizontal="center" vertical="center"/>
    </xf>
    <xf numFmtId="9" fontId="31" fillId="9" borderId="30" xfId="4" applyFont="1" applyFill="1" applyBorder="1" applyAlignment="1">
      <alignment horizontal="center" vertical="center"/>
    </xf>
    <xf numFmtId="165" fontId="30" fillId="9" borderId="31" xfId="3" applyNumberFormat="1" applyFont="1" applyFill="1" applyBorder="1" applyAlignment="1">
      <alignment horizontal="center" vertical="center"/>
    </xf>
    <xf numFmtId="165" fontId="30" fillId="9" borderId="2" xfId="3" applyNumberFormat="1" applyFont="1" applyFill="1" applyBorder="1" applyAlignment="1">
      <alignment horizontal="center" vertical="center"/>
    </xf>
    <xf numFmtId="165" fontId="31" fillId="9" borderId="33" xfId="3" applyNumberFormat="1" applyFont="1" applyFill="1" applyBorder="1" applyAlignment="1">
      <alignment horizontal="center" vertical="center"/>
    </xf>
    <xf numFmtId="165" fontId="31" fillId="9" borderId="31" xfId="3" applyNumberFormat="1" applyFont="1" applyFill="1" applyBorder="1" applyAlignment="1">
      <alignment horizontal="center" vertical="center"/>
    </xf>
    <xf numFmtId="165" fontId="31" fillId="9" borderId="2" xfId="3" applyNumberFormat="1" applyFont="1" applyFill="1" applyBorder="1" applyAlignment="1">
      <alignment horizontal="center" vertical="center"/>
    </xf>
    <xf numFmtId="165" fontId="32" fillId="0" borderId="2" xfId="3" applyNumberFormat="1" applyFont="1" applyBorder="1" applyAlignment="1">
      <alignment horizontal="left"/>
    </xf>
    <xf numFmtId="165" fontId="33" fillId="0" borderId="33" xfId="3" applyNumberFormat="1" applyFont="1" applyBorder="1" applyAlignment="1">
      <alignment horizontal="center" vertical="center"/>
    </xf>
    <xf numFmtId="165" fontId="33" fillId="0" borderId="30" xfId="3" applyNumberFormat="1" applyFont="1" applyBorder="1" applyAlignment="1">
      <alignment horizontal="right" vertical="center"/>
    </xf>
    <xf numFmtId="9" fontId="33" fillId="0" borderId="30" xfId="3" applyNumberFormat="1" applyFont="1" applyBorder="1" applyAlignment="1">
      <alignment horizontal="center" vertical="center"/>
    </xf>
    <xf numFmtId="168" fontId="33" fillId="0" borderId="30" xfId="5" applyNumberFormat="1" applyFont="1" applyBorder="1" applyAlignment="1">
      <alignment vertical="center"/>
    </xf>
    <xf numFmtId="165" fontId="34" fillId="0" borderId="30" xfId="3" applyNumberFormat="1" applyFont="1" applyBorder="1" applyAlignment="1">
      <alignment horizontal="center"/>
    </xf>
    <xf numFmtId="9" fontId="35" fillId="10" borderId="2" xfId="3" applyNumberFormat="1" applyFont="1" applyFill="1" applyBorder="1" applyAlignment="1">
      <alignment horizontal="center" vertical="center"/>
    </xf>
    <xf numFmtId="0" fontId="4" fillId="0" borderId="0" xfId="3" applyFont="1" applyAlignment="1">
      <alignment horizontal="center" wrapText="1"/>
    </xf>
    <xf numFmtId="0" fontId="4" fillId="0" borderId="0" xfId="3" applyFont="1" applyAlignment="1">
      <alignment wrapText="1"/>
    </xf>
    <xf numFmtId="165" fontId="32" fillId="0" borderId="34" xfId="3" applyNumberFormat="1" applyFont="1" applyBorder="1" applyAlignment="1">
      <alignment horizontal="left"/>
    </xf>
    <xf numFmtId="165" fontId="35" fillId="0" borderId="33" xfId="3" applyNumberFormat="1" applyFont="1" applyBorder="1" applyAlignment="1">
      <alignment horizontal="center" vertical="center"/>
    </xf>
    <xf numFmtId="0" fontId="36" fillId="0" borderId="0" xfId="3" applyFont="1" applyAlignment="1">
      <alignment horizontal="center" wrapText="1"/>
    </xf>
    <xf numFmtId="165" fontId="32" fillId="0" borderId="35" xfId="3" applyNumberFormat="1" applyFont="1" applyBorder="1" applyAlignment="1">
      <alignment horizontal="left"/>
    </xf>
    <xf numFmtId="165" fontId="32" fillId="0" borderId="36" xfId="3" applyNumberFormat="1" applyFont="1" applyBorder="1" applyAlignment="1">
      <alignment horizontal="left"/>
    </xf>
    <xf numFmtId="165" fontId="35" fillId="0" borderId="30" xfId="3" applyNumberFormat="1" applyFont="1" applyBorder="1" applyAlignment="1">
      <alignment horizontal="center" vertical="center"/>
    </xf>
    <xf numFmtId="165" fontId="32" fillId="0" borderId="30" xfId="3" applyNumberFormat="1" applyFont="1" applyBorder="1" applyAlignment="1">
      <alignment horizontal="left"/>
    </xf>
    <xf numFmtId="165" fontId="32" fillId="0" borderId="37" xfId="3" applyNumberFormat="1" applyFont="1" applyBorder="1" applyAlignment="1">
      <alignment horizontal="left"/>
    </xf>
    <xf numFmtId="165" fontId="33" fillId="0" borderId="30" xfId="3" applyNumberFormat="1" applyFont="1" applyBorder="1" applyAlignment="1">
      <alignment horizontal="center" vertical="center"/>
    </xf>
    <xf numFmtId="165" fontId="34" fillId="0" borderId="37" xfId="3" applyNumberFormat="1" applyFont="1" applyBorder="1" applyAlignment="1">
      <alignment horizontal="center"/>
    </xf>
    <xf numFmtId="0" fontId="36" fillId="0" borderId="0" xfId="3" applyFont="1" applyAlignment="1">
      <alignment wrapText="1"/>
    </xf>
    <xf numFmtId="165" fontId="37" fillId="11" borderId="30" xfId="3" applyNumberFormat="1" applyFont="1" applyFill="1" applyBorder="1" applyAlignment="1">
      <alignment horizontal="center" vertical="center"/>
    </xf>
    <xf numFmtId="165" fontId="38" fillId="11" borderId="36" xfId="3" applyNumberFormat="1" applyFont="1" applyFill="1" applyBorder="1" applyAlignment="1">
      <alignment horizontal="center" vertical="center"/>
    </xf>
    <xf numFmtId="168" fontId="35" fillId="11" borderId="30" xfId="1" applyNumberFormat="1" applyFont="1" applyFill="1" applyBorder="1" applyAlignment="1">
      <alignment horizontal="right" vertical="center"/>
    </xf>
    <xf numFmtId="9" fontId="35" fillId="11" borderId="30" xfId="2" applyFont="1" applyFill="1" applyBorder="1" applyAlignment="1">
      <alignment horizontal="center" vertical="center"/>
    </xf>
    <xf numFmtId="168" fontId="35" fillId="11" borderId="30" xfId="5" applyNumberFormat="1" applyFont="1" applyFill="1" applyBorder="1" applyAlignment="1">
      <alignment horizontal="center" vertical="center"/>
    </xf>
    <xf numFmtId="165" fontId="38" fillId="11" borderId="2" xfId="3" applyNumberFormat="1" applyFont="1" applyFill="1" applyBorder="1" applyAlignment="1">
      <alignment horizontal="center" vertical="center"/>
    </xf>
    <xf numFmtId="9" fontId="38" fillId="11" borderId="2" xfId="2" applyFont="1" applyFill="1" applyBorder="1" applyAlignment="1">
      <alignment horizontal="center" vertical="center"/>
    </xf>
    <xf numFmtId="0" fontId="40" fillId="0" borderId="0" xfId="3" applyFont="1" applyAlignment="1">
      <alignment wrapText="1"/>
    </xf>
    <xf numFmtId="165" fontId="30" fillId="12" borderId="0" xfId="3" applyNumberFormat="1" applyFont="1" applyFill="1" applyBorder="1" applyAlignment="1">
      <alignment horizontal="center" vertical="center"/>
    </xf>
    <xf numFmtId="0" fontId="1" fillId="0" borderId="0" xfId="3" applyFont="1" applyBorder="1" applyAlignment="1">
      <alignment wrapText="1"/>
    </xf>
    <xf numFmtId="9" fontId="30"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6" fillId="13" borderId="32" xfId="3" applyFont="1" applyFill="1" applyBorder="1" applyAlignment="1">
      <alignment vertical="center" wrapText="1"/>
    </xf>
    <xf numFmtId="0" fontId="36" fillId="0" borderId="32" xfId="3" applyFont="1" applyBorder="1" applyAlignment="1">
      <alignment vertical="center" wrapText="1"/>
    </xf>
    <xf numFmtId="0" fontId="36" fillId="0" borderId="33" xfId="3" applyFont="1" applyBorder="1" applyAlignment="1">
      <alignment vertical="center" wrapText="1"/>
    </xf>
    <xf numFmtId="165" fontId="42" fillId="14" borderId="2" xfId="3" applyNumberFormat="1" applyFont="1" applyFill="1" applyBorder="1" applyAlignment="1">
      <alignment horizontal="center" vertical="center"/>
    </xf>
    <xf numFmtId="0" fontId="36" fillId="0" borderId="38" xfId="3" applyFont="1" applyBorder="1" applyAlignment="1">
      <alignment vertical="center" wrapText="1"/>
    </xf>
    <xf numFmtId="164" fontId="0" fillId="0" borderId="0" xfId="5" applyNumberFormat="1" applyFont="1" applyAlignment="1">
      <alignment vertical="center" wrapText="1"/>
    </xf>
    <xf numFmtId="165" fontId="43" fillId="0" borderId="2" xfId="3" applyNumberFormat="1" applyFont="1" applyBorder="1" applyAlignment="1">
      <alignment vertical="center"/>
    </xf>
    <xf numFmtId="165" fontId="44" fillId="8" borderId="33" xfId="3" applyNumberFormat="1" applyFont="1" applyFill="1" applyBorder="1" applyAlignment="1">
      <alignment horizontal="center" vertical="center"/>
    </xf>
    <xf numFmtId="165" fontId="44" fillId="0" borderId="30" xfId="3" applyNumberFormat="1" applyFont="1" applyBorder="1" applyAlignment="1">
      <alignment horizontal="center" vertical="center"/>
    </xf>
    <xf numFmtId="165" fontId="44" fillId="0" borderId="36" xfId="3" applyNumberFormat="1" applyFont="1" applyBorder="1" applyAlignment="1">
      <alignment horizontal="center" vertical="center"/>
    </xf>
    <xf numFmtId="165" fontId="44" fillId="3" borderId="30" xfId="3" applyNumberFormat="1" applyFont="1" applyFill="1" applyBorder="1" applyAlignment="1">
      <alignment horizontal="center" vertical="center"/>
    </xf>
    <xf numFmtId="165" fontId="45" fillId="0" borderId="30" xfId="3" applyNumberFormat="1" applyFont="1" applyBorder="1" applyAlignment="1">
      <alignment horizontal="center" vertical="center"/>
    </xf>
    <xf numFmtId="165" fontId="46" fillId="0" borderId="2" xfId="3" applyNumberFormat="1" applyFont="1" applyBorder="1" applyAlignment="1">
      <alignment vertical="center"/>
    </xf>
    <xf numFmtId="3" fontId="47" fillId="0" borderId="33" xfId="3" applyNumberFormat="1" applyFont="1" applyBorder="1" applyAlignment="1">
      <alignment vertical="center"/>
    </xf>
    <xf numFmtId="3" fontId="47" fillId="0" borderId="30" xfId="3" applyNumberFormat="1" applyFont="1" applyBorder="1" applyAlignment="1">
      <alignment vertical="center"/>
    </xf>
    <xf numFmtId="3" fontId="47" fillId="3" borderId="30" xfId="3" applyNumberFormat="1" applyFont="1" applyFill="1" applyBorder="1" applyAlignment="1">
      <alignment vertical="center"/>
    </xf>
    <xf numFmtId="165" fontId="47" fillId="0" borderId="37" xfId="3" applyNumberFormat="1" applyFont="1" applyBorder="1" applyAlignment="1">
      <alignment horizontal="center" vertical="center"/>
    </xf>
    <xf numFmtId="0" fontId="48" fillId="0" borderId="0" xfId="3" applyFont="1" applyAlignment="1">
      <alignment vertical="center" wrapText="1"/>
    </xf>
    <xf numFmtId="165" fontId="49" fillId="0" borderId="2" xfId="3" applyNumberFormat="1" applyFont="1" applyBorder="1" applyAlignment="1">
      <alignment vertical="center"/>
    </xf>
    <xf numFmtId="0" fontId="50" fillId="0" borderId="33" xfId="3" applyFont="1" applyBorder="1" applyAlignment="1">
      <alignment vertical="center"/>
    </xf>
    <xf numFmtId="3" fontId="50" fillId="0" borderId="30" xfId="3" applyNumberFormat="1" applyFont="1" applyBorder="1" applyAlignment="1">
      <alignment vertical="center"/>
    </xf>
    <xf numFmtId="3" fontId="50" fillId="3" borderId="30" xfId="3" applyNumberFormat="1" applyFont="1" applyFill="1" applyBorder="1" applyAlignment="1">
      <alignment vertical="center"/>
    </xf>
    <xf numFmtId="3" fontId="50" fillId="3" borderId="31" xfId="3" applyNumberFormat="1" applyFont="1" applyFill="1" applyBorder="1" applyAlignment="1">
      <alignment vertical="center"/>
    </xf>
    <xf numFmtId="165" fontId="50" fillId="0" borderId="2" xfId="3" applyNumberFormat="1" applyFont="1" applyBorder="1" applyAlignment="1">
      <alignment horizontal="center" vertical="center"/>
    </xf>
    <xf numFmtId="0" fontId="51" fillId="0" borderId="0" xfId="3" applyFont="1" applyAlignment="1">
      <alignment vertical="center" wrapText="1"/>
    </xf>
    <xf numFmtId="165" fontId="41" fillId="0" borderId="33" xfId="3" applyNumberFormat="1" applyFont="1" applyBorder="1" applyAlignment="1">
      <alignment vertical="center"/>
    </xf>
    <xf numFmtId="165" fontId="41" fillId="0" borderId="30" xfId="3" applyNumberFormat="1" applyFont="1" applyBorder="1" applyAlignment="1">
      <alignment vertical="center"/>
    </xf>
    <xf numFmtId="165" fontId="41" fillId="3" borderId="30" xfId="3" applyNumberFormat="1" applyFont="1" applyFill="1" applyBorder="1" applyAlignment="1">
      <alignment vertical="center"/>
    </xf>
    <xf numFmtId="165" fontId="41" fillId="3" borderId="31" xfId="3" applyNumberFormat="1" applyFont="1" applyFill="1" applyBorder="1" applyAlignment="1">
      <alignment vertical="center"/>
    </xf>
    <xf numFmtId="0" fontId="52" fillId="0" borderId="0" xfId="3" applyFont="1" applyAlignment="1">
      <alignment vertical="center" wrapText="1"/>
    </xf>
    <xf numFmtId="0" fontId="53" fillId="0" borderId="0" xfId="3" applyFont="1" applyAlignment="1">
      <alignment horizontal="center" wrapText="1"/>
    </xf>
    <xf numFmtId="0" fontId="53" fillId="8" borderId="0" xfId="3" applyFont="1" applyFill="1" applyAlignment="1">
      <alignment horizontal="center" wrapText="1"/>
    </xf>
    <xf numFmtId="0" fontId="55" fillId="3" borderId="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7" fillId="0" borderId="39" xfId="3" applyFont="1" applyBorder="1" applyAlignment="1">
      <alignment wrapText="1"/>
    </xf>
    <xf numFmtId="0" fontId="14" fillId="0" borderId="2" xfId="3" applyFont="1" applyBorder="1" applyAlignment="1">
      <alignment horizontal="center" vertical="center" wrapText="1"/>
    </xf>
    <xf numFmtId="0" fontId="14" fillId="0" borderId="2" xfId="3" applyFont="1" applyBorder="1" applyAlignment="1">
      <alignment vertical="center" wrapText="1"/>
    </xf>
    <xf numFmtId="0" fontId="57" fillId="0" borderId="40" xfId="3" applyFont="1" applyBorder="1" applyAlignment="1">
      <alignment wrapText="1"/>
    </xf>
    <xf numFmtId="0" fontId="57" fillId="0" borderId="41" xfId="3" applyFont="1" applyBorder="1" applyAlignment="1">
      <alignment wrapText="1"/>
    </xf>
    <xf numFmtId="0" fontId="56" fillId="3" borderId="5" xfId="3" applyFont="1" applyFill="1" applyBorder="1" applyAlignment="1">
      <alignment horizontal="center" vertical="center" wrapText="1"/>
    </xf>
    <xf numFmtId="0" fontId="14" fillId="0" borderId="5" xfId="3" applyFont="1" applyBorder="1" applyAlignment="1">
      <alignment horizontal="center" vertical="center" wrapText="1"/>
    </xf>
    <xf numFmtId="0" fontId="1" fillId="0" borderId="0" xfId="3"/>
    <xf numFmtId="0" fontId="63" fillId="16" borderId="30" xfId="3" applyFont="1" applyFill="1" applyBorder="1" applyAlignment="1">
      <alignment horizontal="center" vertical="center"/>
    </xf>
    <xf numFmtId="0" fontId="64" fillId="16" borderId="30" xfId="3" applyFont="1" applyFill="1" applyBorder="1" applyAlignment="1">
      <alignment horizontal="center" vertical="center" wrapText="1"/>
    </xf>
    <xf numFmtId="0" fontId="58" fillId="0" borderId="30" xfId="3" applyFont="1" applyBorder="1" applyAlignment="1">
      <alignment horizontal="center" vertical="center"/>
    </xf>
    <xf numFmtId="3" fontId="65" fillId="0" borderId="30" xfId="3" applyNumberFormat="1" applyFont="1" applyBorder="1" applyAlignment="1">
      <alignment horizontal="right" vertical="center"/>
    </xf>
    <xf numFmtId="0" fontId="1" fillId="0" borderId="0" xfId="3" applyAlignment="1">
      <alignment vertical="center"/>
    </xf>
    <xf numFmtId="0" fontId="66" fillId="17" borderId="30" xfId="3" applyFont="1" applyFill="1" applyBorder="1" applyAlignment="1">
      <alignment horizontal="center" vertical="center"/>
    </xf>
    <xf numFmtId="3" fontId="65" fillId="17" borderId="30" xfId="3" applyNumberFormat="1" applyFont="1" applyFill="1" applyBorder="1" applyAlignment="1">
      <alignment horizontal="right" vertical="center"/>
    </xf>
    <xf numFmtId="0" fontId="66" fillId="18" borderId="30" xfId="3" applyFont="1" applyFill="1" applyBorder="1" applyAlignment="1">
      <alignment horizontal="center" vertical="center"/>
    </xf>
    <xf numFmtId="3" fontId="65" fillId="19" borderId="30" xfId="3" applyNumberFormat="1" applyFont="1" applyFill="1" applyBorder="1" applyAlignment="1">
      <alignment horizontal="right" vertical="center"/>
    </xf>
    <xf numFmtId="3" fontId="68" fillId="0" borderId="30" xfId="3" applyNumberFormat="1" applyFont="1" applyBorder="1" applyAlignment="1">
      <alignment horizontal="right" vertical="center"/>
    </xf>
    <xf numFmtId="9" fontId="68" fillId="18" borderId="30" xfId="3" applyNumberFormat="1" applyFont="1" applyFill="1" applyBorder="1" applyAlignment="1">
      <alignment horizontal="right" vertical="center"/>
    </xf>
    <xf numFmtId="9" fontId="65" fillId="20" borderId="30" xfId="3" applyNumberFormat="1" applyFont="1" applyFill="1" applyBorder="1" applyAlignment="1">
      <alignment horizontal="right" vertical="center"/>
    </xf>
    <xf numFmtId="0" fontId="71" fillId="0" borderId="2" xfId="0" applyFont="1" applyBorder="1" applyAlignment="1">
      <alignment vertical="center" wrapText="1"/>
    </xf>
    <xf numFmtId="0" fontId="14" fillId="0" borderId="2" xfId="0" applyFont="1" applyBorder="1" applyAlignment="1">
      <alignment vertical="center" wrapText="1"/>
    </xf>
    <xf numFmtId="0" fontId="54" fillId="15" borderId="42" xfId="3" applyFont="1" applyFill="1" applyBorder="1" applyAlignment="1">
      <alignment horizontal="center" vertical="center" wrapText="1"/>
    </xf>
    <xf numFmtId="0" fontId="56" fillId="3" borderId="2" xfId="3" applyFont="1" applyFill="1" applyBorder="1" applyAlignment="1">
      <alignment horizontal="center" vertical="center" wrapText="1"/>
    </xf>
    <xf numFmtId="0" fontId="56" fillId="3" borderId="43" xfId="3" applyFont="1" applyFill="1" applyBorder="1" applyAlignment="1">
      <alignment horizontal="center" vertical="center" wrapText="1"/>
    </xf>
    <xf numFmtId="0" fontId="56" fillId="3" borderId="2" xfId="3" applyFont="1" applyFill="1" applyBorder="1" applyAlignment="1">
      <alignment horizontal="center" vertical="center"/>
    </xf>
    <xf numFmtId="0" fontId="56" fillId="3" borderId="43" xfId="3" applyFont="1" applyFill="1" applyBorder="1" applyAlignment="1">
      <alignment horizontal="center" vertical="center"/>
    </xf>
    <xf numFmtId="0" fontId="72" fillId="0" borderId="2" xfId="3" applyFont="1" applyBorder="1" applyAlignment="1">
      <alignment horizontal="left" vertical="center" wrapText="1"/>
    </xf>
    <xf numFmtId="0" fontId="72" fillId="0" borderId="6" xfId="3" applyFont="1" applyBorder="1" applyAlignment="1">
      <alignment horizontal="left" vertical="center" wrapText="1"/>
    </xf>
    <xf numFmtId="0" fontId="72" fillId="0" borderId="8" xfId="3" applyFont="1" applyBorder="1" applyAlignment="1">
      <alignment horizontal="left" vertical="center" wrapText="1"/>
    </xf>
    <xf numFmtId="0" fontId="72" fillId="0" borderId="17" xfId="3" applyFont="1" applyBorder="1" applyAlignment="1">
      <alignment horizontal="left" vertical="center" wrapText="1"/>
    </xf>
    <xf numFmtId="0" fontId="72" fillId="0" borderId="1" xfId="3" applyFont="1" applyBorder="1" applyAlignment="1">
      <alignment horizontal="left" vertical="center" wrapText="1"/>
    </xf>
    <xf numFmtId="0" fontId="72" fillId="0" borderId="44" xfId="3" applyFont="1" applyBorder="1" applyAlignment="1">
      <alignment horizontal="left" vertical="center" wrapText="1"/>
    </xf>
    <xf numFmtId="0" fontId="72" fillId="0" borderId="45" xfId="3" applyFont="1" applyBorder="1" applyAlignment="1">
      <alignment horizontal="left" vertical="center" wrapText="1"/>
    </xf>
    <xf numFmtId="0" fontId="73" fillId="0" borderId="6" xfId="3" applyFont="1" applyBorder="1" applyAlignment="1">
      <alignment horizontal="left" vertical="center" wrapText="1"/>
    </xf>
    <xf numFmtId="0" fontId="73" fillId="0" borderId="8" xfId="3" applyFont="1" applyBorder="1" applyAlignment="1">
      <alignment horizontal="left" vertical="center" wrapText="1"/>
    </xf>
    <xf numFmtId="0" fontId="73" fillId="0" borderId="17" xfId="3" applyFont="1" applyBorder="1" applyAlignment="1">
      <alignment horizontal="left" vertical="center" wrapText="1"/>
    </xf>
    <xf numFmtId="0" fontId="73" fillId="0" borderId="1" xfId="3" applyFont="1" applyBorder="1" applyAlignment="1">
      <alignment horizontal="left" vertical="center" wrapText="1"/>
    </xf>
    <xf numFmtId="0" fontId="73" fillId="0" borderId="44" xfId="3" applyFont="1" applyBorder="1" applyAlignment="1">
      <alignment horizontal="left" vertical="center" wrapText="1"/>
    </xf>
    <xf numFmtId="0" fontId="73" fillId="0" borderId="45" xfId="3" applyFont="1" applyBorder="1" applyAlignment="1">
      <alignment horizontal="left" vertical="center" wrapText="1"/>
    </xf>
    <xf numFmtId="0" fontId="58" fillId="0" borderId="2" xfId="3" applyFont="1" applyBorder="1" applyAlignment="1">
      <alignment horizontal="center" vertical="top" wrapText="1"/>
    </xf>
    <xf numFmtId="0" fontId="54" fillId="15" borderId="0" xfId="3" applyFont="1" applyFill="1" applyBorder="1" applyAlignment="1">
      <alignment horizontal="center" vertical="center" wrapText="1"/>
    </xf>
    <xf numFmtId="0" fontId="13" fillId="0" borderId="21" xfId="3" applyFont="1" applyBorder="1" applyAlignment="1">
      <alignment horizontal="center" vertical="center" wrapText="1"/>
    </xf>
    <xf numFmtId="0" fontId="13" fillId="0" borderId="22" xfId="3" applyFont="1" applyBorder="1" applyAlignment="1">
      <alignment horizontal="center" vertical="center" wrapText="1"/>
    </xf>
    <xf numFmtId="0" fontId="13" fillId="0" borderId="23" xfId="3" applyFont="1" applyBorder="1" applyAlignment="1">
      <alignment horizontal="center" vertical="center" wrapText="1"/>
    </xf>
    <xf numFmtId="0" fontId="18" fillId="0" borderId="21" xfId="3" applyFont="1" applyBorder="1" applyAlignment="1">
      <alignment horizontal="center" vertical="center" wrapText="1"/>
    </xf>
    <xf numFmtId="0" fontId="18" fillId="0" borderId="22" xfId="3" applyFont="1" applyBorder="1" applyAlignment="1">
      <alignment horizontal="center" vertical="center" wrapText="1"/>
    </xf>
    <xf numFmtId="0" fontId="18" fillId="0" borderId="23" xfId="3" applyFont="1" applyBorder="1" applyAlignment="1">
      <alignment horizontal="center" vertical="center" wrapText="1"/>
    </xf>
    <xf numFmtId="0" fontId="22" fillId="0" borderId="21" xfId="3" applyFont="1" applyBorder="1" applyAlignment="1">
      <alignment horizontal="center" vertical="center" wrapText="1"/>
    </xf>
    <xf numFmtId="0" fontId="22" fillId="0" borderId="22" xfId="3" applyFont="1" applyBorder="1" applyAlignment="1">
      <alignment horizontal="center" vertical="center" wrapText="1"/>
    </xf>
    <xf numFmtId="0" fontId="22" fillId="0" borderId="23" xfId="3" applyFont="1" applyBorder="1" applyAlignment="1">
      <alignment horizontal="center" vertical="center" wrapText="1"/>
    </xf>
    <xf numFmtId="3" fontId="12" fillId="6" borderId="2" xfId="3" applyNumberFormat="1" applyFont="1" applyFill="1" applyBorder="1" applyAlignment="1">
      <alignment horizontal="center" vertical="center" wrapText="1"/>
    </xf>
    <xf numFmtId="0" fontId="4" fillId="0" borderId="25" xfId="3" applyFont="1" applyBorder="1" applyAlignment="1">
      <alignment wrapText="1"/>
    </xf>
    <xf numFmtId="0" fontId="23" fillId="6" borderId="26" xfId="3" applyFont="1" applyFill="1" applyBorder="1" applyAlignment="1">
      <alignment horizontal="center" vertical="center" wrapText="1"/>
    </xf>
    <xf numFmtId="0" fontId="4" fillId="0" borderId="27" xfId="3" applyFont="1" applyBorder="1" applyAlignment="1">
      <alignment wrapText="1"/>
    </xf>
    <xf numFmtId="165" fontId="29" fillId="9" borderId="2" xfId="3" applyNumberFormat="1" applyFont="1" applyFill="1" applyBorder="1" applyAlignment="1">
      <alignment horizontal="center" vertical="center"/>
    </xf>
    <xf numFmtId="0" fontId="27" fillId="0" borderId="2" xfId="3" applyFont="1" applyBorder="1" applyAlignment="1">
      <alignment horizontal="center" wrapText="1"/>
    </xf>
    <xf numFmtId="165" fontId="30" fillId="9" borderId="32" xfId="3" applyNumberFormat="1" applyFont="1" applyFill="1" applyBorder="1" applyAlignment="1">
      <alignment horizontal="center" vertical="center"/>
    </xf>
    <xf numFmtId="0" fontId="4" fillId="0" borderId="33" xfId="3" applyFont="1" applyBorder="1" applyAlignment="1">
      <alignment horizontal="center" wrapText="1"/>
    </xf>
    <xf numFmtId="165" fontId="41" fillId="14" borderId="31" xfId="3" applyNumberFormat="1" applyFont="1" applyFill="1" applyBorder="1" applyAlignment="1">
      <alignment horizontal="center" vertical="center"/>
    </xf>
    <xf numFmtId="0" fontId="36" fillId="0" borderId="32" xfId="3" applyFont="1" applyBorder="1" applyAlignment="1">
      <alignmen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13" fillId="0" borderId="14" xfId="3" applyFont="1" applyBorder="1" applyAlignment="1">
      <alignment horizontal="left" vertical="center" wrapText="1"/>
    </xf>
    <xf numFmtId="0" fontId="13" fillId="0" borderId="15" xfId="3" applyFont="1" applyBorder="1" applyAlignment="1">
      <alignment horizontal="left" vertical="center" wrapText="1"/>
    </xf>
    <xf numFmtId="0" fontId="13" fillId="0" borderId="16" xfId="3" applyFont="1" applyBorder="1" applyAlignment="1">
      <alignment horizontal="left" vertical="center" wrapText="1"/>
    </xf>
    <xf numFmtId="0" fontId="13" fillId="0" borderId="17" xfId="3" applyFont="1" applyBorder="1" applyAlignment="1">
      <alignment horizontal="left" vertical="center" wrapText="1"/>
    </xf>
    <xf numFmtId="0" fontId="13" fillId="0" borderId="0" xfId="3" applyFont="1" applyBorder="1" applyAlignment="1">
      <alignment horizontal="left" vertical="center" wrapText="1"/>
    </xf>
    <xf numFmtId="0" fontId="13" fillId="0" borderId="1" xfId="3" applyFont="1" applyBorder="1" applyAlignment="1">
      <alignment horizontal="left" vertical="center" wrapText="1"/>
    </xf>
    <xf numFmtId="0" fontId="13" fillId="0" borderId="18" xfId="3" applyFont="1" applyBorder="1" applyAlignment="1">
      <alignment horizontal="left" vertical="center" wrapText="1"/>
    </xf>
    <xf numFmtId="0" fontId="13" fillId="0" borderId="19" xfId="3" applyFont="1" applyBorder="1" applyAlignment="1">
      <alignment horizontal="left" vertical="center" wrapText="1"/>
    </xf>
    <xf numFmtId="0" fontId="13" fillId="0" borderId="20" xfId="3" applyFont="1" applyBorder="1" applyAlignment="1">
      <alignment horizontal="lef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8" fillId="0" borderId="10" xfId="3" applyFont="1" applyBorder="1" applyAlignment="1">
      <alignment horizontal="left" vertical="center" wrapText="1"/>
    </xf>
    <xf numFmtId="0" fontId="8" fillId="0" borderId="11" xfId="3" applyFont="1" applyBorder="1" applyAlignment="1">
      <alignment horizontal="left" vertical="center" wrapText="1"/>
    </xf>
    <xf numFmtId="0" fontId="8" fillId="0" borderId="12" xfId="3" applyFont="1" applyBorder="1" applyAlignment="1">
      <alignment horizontal="left" vertical="center" wrapText="1"/>
    </xf>
    <xf numFmtId="0" fontId="62" fillId="3" borderId="38" xfId="3" applyFont="1" applyFill="1" applyBorder="1" applyAlignment="1">
      <alignment horizontal="center" vertical="center" wrapText="1"/>
    </xf>
    <xf numFmtId="0" fontId="67" fillId="0" borderId="37" xfId="3" applyFont="1" applyBorder="1" applyAlignment="1">
      <alignment horizontal="center" vertical="center"/>
    </xf>
    <xf numFmtId="0" fontId="69" fillId="0" borderId="46" xfId="3" applyFont="1" applyBorder="1" applyAlignment="1">
      <alignment vertical="center" wrapText="1"/>
    </xf>
    <xf numFmtId="0" fontId="58" fillId="0" borderId="37" xfId="3" applyFont="1" applyBorder="1" applyAlignment="1">
      <alignment horizontal="center" vertical="center"/>
    </xf>
    <xf numFmtId="0" fontId="69" fillId="0" borderId="47" xfId="3" applyFont="1" applyBorder="1" applyAlignment="1">
      <alignment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7"/>
  <sheetViews>
    <sheetView tabSelected="1" zoomScaleNormal="100" workbookViewId="0">
      <pane xSplit="1" topLeftCell="B1" activePane="topRight" state="frozen"/>
      <selection activeCell="E11" sqref="E11:G12"/>
      <selection pane="topRight" activeCell="E7" sqref="E7:G13"/>
    </sheetView>
  </sheetViews>
  <sheetFormatPr defaultColWidth="12.5703125" defaultRowHeight="12.75" customHeight="1"/>
  <cols>
    <col min="1" max="1" width="27.28515625" style="94" customWidth="1"/>
    <col min="2" max="2" width="18.42578125" style="4" customWidth="1"/>
    <col min="3" max="3" width="18.5703125" style="4" customWidth="1"/>
    <col min="4" max="4" width="15.140625" style="4" customWidth="1"/>
    <col min="5" max="5" width="17.42578125" style="4" customWidth="1"/>
    <col min="6" max="6" width="20" style="4" customWidth="1"/>
    <col min="7" max="7" width="19.42578125" style="3" customWidth="1"/>
    <col min="8" max="8" width="14.57031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194" t="s">
        <v>84</v>
      </c>
      <c r="B1" s="194"/>
      <c r="C1" s="194"/>
      <c r="D1" s="194"/>
      <c r="E1" s="194"/>
      <c r="F1" s="194"/>
      <c r="G1" s="195"/>
      <c r="H1" s="1"/>
      <c r="I1" s="1"/>
      <c r="J1" s="2"/>
      <c r="K1" s="1"/>
      <c r="L1" s="1"/>
      <c r="M1" s="1"/>
      <c r="N1" s="1"/>
      <c r="O1" s="1"/>
      <c r="P1" s="1"/>
      <c r="Q1" s="1"/>
      <c r="R1" s="1"/>
      <c r="S1" s="3"/>
    </row>
    <row r="2" spans="1:19" ht="15" customHeight="1">
      <c r="A2" s="194"/>
      <c r="B2" s="194"/>
      <c r="C2" s="194"/>
      <c r="D2" s="194"/>
      <c r="E2" s="194"/>
      <c r="F2" s="194"/>
      <c r="G2" s="195"/>
      <c r="H2" s="1"/>
      <c r="I2" s="1"/>
      <c r="J2" s="2"/>
      <c r="K2" s="1"/>
      <c r="L2" s="1"/>
      <c r="M2" s="1"/>
      <c r="N2" s="1"/>
      <c r="O2" s="1"/>
      <c r="P2" s="1"/>
      <c r="Q2" s="1"/>
      <c r="R2" s="1"/>
      <c r="S2" s="3"/>
    </row>
    <row r="3" spans="1:19" ht="15.75" customHeight="1">
      <c r="A3" s="196" t="s">
        <v>85</v>
      </c>
      <c r="B3" s="196"/>
      <c r="C3" s="196"/>
      <c r="D3" s="196"/>
      <c r="E3" s="197" t="s">
        <v>86</v>
      </c>
      <c r="F3" s="198"/>
      <c r="G3" s="199"/>
      <c r="H3" s="5"/>
      <c r="I3" s="5"/>
      <c r="J3" s="6"/>
      <c r="K3" s="5"/>
      <c r="L3" s="5"/>
      <c r="M3" s="5"/>
      <c r="N3" s="5"/>
      <c r="O3" s="5"/>
      <c r="P3" s="7"/>
      <c r="Q3" s="200"/>
      <c r="R3" s="201"/>
      <c r="S3" s="3"/>
    </row>
    <row r="4" spans="1:19" s="12" customFormat="1" ht="32.25" customHeight="1">
      <c r="A4" s="196" t="s">
        <v>88</v>
      </c>
      <c r="B4" s="196"/>
      <c r="C4" s="196"/>
      <c r="D4" s="196"/>
      <c r="E4" s="202" t="s">
        <v>87</v>
      </c>
      <c r="F4" s="203"/>
      <c r="G4" s="204"/>
      <c r="H4" s="8"/>
      <c r="I4" s="8"/>
      <c r="J4" s="9"/>
      <c r="K4" s="8"/>
      <c r="L4" s="8"/>
      <c r="M4" s="8"/>
      <c r="N4" s="8"/>
      <c r="O4" s="8"/>
      <c r="P4" s="10"/>
      <c r="Q4" s="200"/>
      <c r="R4" s="205"/>
      <c r="S4" s="11"/>
    </row>
    <row r="5" spans="1:19" ht="17.25" customHeight="1">
      <c r="A5" s="215" t="s">
        <v>0</v>
      </c>
      <c r="B5" s="216"/>
      <c r="C5" s="216"/>
      <c r="D5" s="217"/>
      <c r="E5" s="218" t="s">
        <v>1</v>
      </c>
      <c r="F5" s="218"/>
      <c r="G5" s="218"/>
      <c r="H5" s="13"/>
      <c r="J5" s="4"/>
    </row>
    <row r="6" spans="1:19" s="17" customFormat="1" ht="27.75" customHeight="1">
      <c r="A6" s="14" t="s">
        <v>2</v>
      </c>
      <c r="B6" s="15" t="s">
        <v>3</v>
      </c>
      <c r="C6" s="15" t="s">
        <v>4</v>
      </c>
      <c r="D6" s="15" t="s">
        <v>5</v>
      </c>
      <c r="E6" s="219" t="s">
        <v>89</v>
      </c>
      <c r="F6" s="220"/>
      <c r="G6" s="221"/>
      <c r="H6" s="16"/>
      <c r="J6" s="18"/>
    </row>
    <row r="7" spans="1:19" s="12" customFormat="1" ht="27.75" customHeight="1">
      <c r="A7" s="19" t="s">
        <v>6</v>
      </c>
      <c r="B7" s="20">
        <v>600000000</v>
      </c>
      <c r="C7" s="20">
        <v>600000000</v>
      </c>
      <c r="D7" s="20">
        <v>600000000</v>
      </c>
      <c r="E7" s="206" t="s">
        <v>90</v>
      </c>
      <c r="F7" s="207"/>
      <c r="G7" s="208"/>
      <c r="H7" s="21"/>
      <c r="J7" s="22"/>
    </row>
    <row r="8" spans="1:19" s="12" customFormat="1" ht="27.75" customHeight="1">
      <c r="A8" s="19" t="s">
        <v>7</v>
      </c>
      <c r="B8" s="20">
        <v>546212700</v>
      </c>
      <c r="C8" s="20">
        <f>606159500+8854000</f>
        <v>615013500</v>
      </c>
      <c r="D8" s="20">
        <v>489678500</v>
      </c>
      <c r="E8" s="209"/>
      <c r="F8" s="210"/>
      <c r="G8" s="211"/>
      <c r="H8" s="21"/>
      <c r="J8" s="22"/>
    </row>
    <row r="9" spans="1:19" s="12" customFormat="1" ht="27.75" customHeight="1">
      <c r="A9" s="23" t="s">
        <v>8</v>
      </c>
      <c r="B9" s="24">
        <v>86</v>
      </c>
      <c r="C9" s="24">
        <v>30</v>
      </c>
      <c r="D9" s="24">
        <v>50</v>
      </c>
      <c r="E9" s="209"/>
      <c r="F9" s="210"/>
      <c r="G9" s="211"/>
      <c r="H9" s="21"/>
      <c r="J9" s="22"/>
    </row>
    <row r="10" spans="1:19" s="12" customFormat="1" ht="27.75" customHeight="1">
      <c r="A10" s="19" t="s">
        <v>9</v>
      </c>
      <c r="B10" s="25">
        <v>2775100</v>
      </c>
      <c r="C10" s="25">
        <v>978400</v>
      </c>
      <c r="D10" s="25">
        <v>2011900</v>
      </c>
      <c r="E10" s="209"/>
      <c r="F10" s="210"/>
      <c r="G10" s="211"/>
      <c r="H10" s="21"/>
      <c r="J10" s="22"/>
    </row>
    <row r="11" spans="1:19" s="12" customFormat="1" ht="27.75" customHeight="1">
      <c r="A11" s="19" t="s">
        <v>10</v>
      </c>
      <c r="B11" s="26">
        <v>544901700</v>
      </c>
      <c r="C11" s="27">
        <v>606159500</v>
      </c>
      <c r="D11" s="27">
        <v>488315500</v>
      </c>
      <c r="E11" s="209"/>
      <c r="F11" s="210"/>
      <c r="G11" s="211"/>
      <c r="H11" s="21"/>
      <c r="J11" s="22"/>
    </row>
    <row r="12" spans="1:19" s="12" customFormat="1" ht="27.75" customHeight="1">
      <c r="A12" s="19" t="s">
        <v>11</v>
      </c>
      <c r="B12" s="28">
        <f t="shared" ref="B12:C12" si="0">B11*0.1</f>
        <v>54490170</v>
      </c>
      <c r="C12" s="28">
        <f t="shared" si="0"/>
        <v>60615950</v>
      </c>
      <c r="D12" s="28">
        <f>D11*0.1</f>
        <v>48831550</v>
      </c>
      <c r="E12" s="209"/>
      <c r="F12" s="210"/>
      <c r="G12" s="211"/>
      <c r="H12" s="21"/>
      <c r="J12" s="22"/>
    </row>
    <row r="13" spans="1:19" s="12" customFormat="1" ht="46.5" customHeight="1">
      <c r="A13" s="19" t="s">
        <v>12</v>
      </c>
      <c r="B13" s="28">
        <f t="shared" ref="B13:C13" si="1">B11-B12</f>
        <v>490411530</v>
      </c>
      <c r="C13" s="28">
        <f t="shared" si="1"/>
        <v>545543550</v>
      </c>
      <c r="D13" s="28">
        <f>D11-D12</f>
        <v>439483950</v>
      </c>
      <c r="E13" s="212"/>
      <c r="F13" s="213"/>
      <c r="G13" s="214"/>
      <c r="H13" s="21"/>
      <c r="J13" s="22"/>
    </row>
    <row r="14" spans="1:19" ht="33" customHeight="1">
      <c r="A14" s="32" t="s">
        <v>13</v>
      </c>
      <c r="B14" s="33">
        <f>B8/B7</f>
        <v>0.91035449999999996</v>
      </c>
      <c r="C14" s="33">
        <f t="shared" ref="C14:D14" si="2">C8/C7</f>
        <v>1.0250224999999999</v>
      </c>
      <c r="D14" s="33">
        <f t="shared" si="2"/>
        <v>0.81613083333333336</v>
      </c>
      <c r="E14" s="29"/>
      <c r="F14" s="30"/>
      <c r="G14" s="31"/>
      <c r="H14" s="34"/>
    </row>
    <row r="15" spans="1:19" ht="14.25" customHeight="1">
      <c r="A15" s="35" t="s">
        <v>14</v>
      </c>
      <c r="B15" s="36">
        <v>6962</v>
      </c>
      <c r="C15" s="36">
        <v>7426</v>
      </c>
      <c r="D15" s="36">
        <v>5778</v>
      </c>
      <c r="E15" s="175"/>
      <c r="F15" s="176"/>
      <c r="G15" s="177"/>
      <c r="H15" s="34"/>
    </row>
    <row r="16" spans="1:19" ht="14.25" customHeight="1">
      <c r="A16" s="35" t="s">
        <v>15</v>
      </c>
      <c r="B16" s="37">
        <v>78269</v>
      </c>
      <c r="C16" s="37">
        <v>81627</v>
      </c>
      <c r="D16" s="37">
        <v>84515</v>
      </c>
      <c r="E16" s="175"/>
      <c r="F16" s="176"/>
      <c r="G16" s="177"/>
      <c r="H16" s="34"/>
    </row>
    <row r="17" spans="1:10" ht="14.25" customHeight="1">
      <c r="A17" s="38" t="s">
        <v>16</v>
      </c>
      <c r="B17" s="28">
        <v>532083700</v>
      </c>
      <c r="C17" s="28">
        <v>598210500</v>
      </c>
      <c r="D17" s="28">
        <v>469143500</v>
      </c>
      <c r="E17" s="178"/>
      <c r="F17" s="179"/>
      <c r="G17" s="180"/>
      <c r="H17" s="34"/>
      <c r="I17" s="13"/>
      <c r="J17" s="4"/>
    </row>
    <row r="18" spans="1:10" ht="14.25" customHeight="1">
      <c r="A18" s="39" t="s">
        <v>17</v>
      </c>
      <c r="B18" s="40">
        <v>13029000</v>
      </c>
      <c r="C18" s="40">
        <f>1050000+6899000</f>
        <v>7949000</v>
      </c>
      <c r="D18" s="40">
        <v>19935000</v>
      </c>
      <c r="E18" s="178"/>
      <c r="F18" s="179"/>
      <c r="G18" s="180"/>
      <c r="H18" s="34"/>
      <c r="I18" s="13"/>
      <c r="J18" s="4"/>
    </row>
    <row r="19" spans="1:10" ht="15" customHeight="1">
      <c r="A19" s="19" t="s">
        <v>18</v>
      </c>
      <c r="B19" s="40">
        <f>B8-B11</f>
        <v>1311000</v>
      </c>
      <c r="C19" s="41">
        <f>C8-C11</f>
        <v>8854000</v>
      </c>
      <c r="D19" s="42">
        <f>D8-D11</f>
        <v>1363000</v>
      </c>
      <c r="E19" s="181"/>
      <c r="F19" s="182"/>
      <c r="G19" s="183"/>
      <c r="H19" s="34"/>
      <c r="I19" s="13"/>
      <c r="J19" s="4"/>
    </row>
    <row r="20" spans="1:10" ht="14.25" customHeight="1">
      <c r="A20" s="19" t="s">
        <v>19</v>
      </c>
      <c r="B20" s="40">
        <v>110000</v>
      </c>
      <c r="C20" s="40"/>
      <c r="D20" s="40">
        <v>600000</v>
      </c>
      <c r="E20" s="178"/>
      <c r="F20" s="179"/>
      <c r="G20" s="180"/>
      <c r="H20" s="34"/>
      <c r="I20" s="13"/>
      <c r="J20" s="4"/>
    </row>
    <row r="21" spans="1:10" ht="14.25" customHeight="1">
      <c r="A21" s="43" t="s">
        <v>20</v>
      </c>
      <c r="B21" s="44">
        <v>9200</v>
      </c>
      <c r="C21" s="44">
        <v>5100</v>
      </c>
      <c r="D21" s="44">
        <v>7600</v>
      </c>
      <c r="E21" s="178"/>
      <c r="F21" s="179"/>
      <c r="G21" s="180"/>
      <c r="H21" s="34"/>
      <c r="I21" s="13"/>
      <c r="J21" s="4"/>
    </row>
    <row r="22" spans="1:10" ht="16.5" customHeight="1">
      <c r="A22" s="45" t="s">
        <v>21</v>
      </c>
      <c r="B22" s="184"/>
      <c r="C22" s="185"/>
      <c r="D22" s="186" t="s">
        <v>22</v>
      </c>
      <c r="E22" s="187"/>
      <c r="F22" s="46"/>
      <c r="G22" s="47"/>
      <c r="H22" s="34"/>
      <c r="I22" s="13"/>
      <c r="J22" s="4"/>
    </row>
    <row r="23" spans="1:10" ht="32.25" customHeight="1">
      <c r="A23" s="48" t="s">
        <v>23</v>
      </c>
      <c r="B23" s="49" t="s">
        <v>24</v>
      </c>
      <c r="C23" s="50">
        <v>5</v>
      </c>
      <c r="D23" s="51" t="s">
        <v>25</v>
      </c>
      <c r="E23" s="52">
        <v>4</v>
      </c>
      <c r="F23" s="53" t="s">
        <v>26</v>
      </c>
      <c r="G23" s="54">
        <v>2</v>
      </c>
      <c r="H23" s="34"/>
      <c r="I23" s="34"/>
    </row>
    <row r="24" spans="1:10" ht="14.25" customHeight="1">
      <c r="A24" s="55"/>
      <c r="B24" s="56"/>
      <c r="C24" s="56"/>
      <c r="D24" s="57"/>
      <c r="E24" s="58"/>
      <c r="F24" s="59"/>
      <c r="H24" s="34"/>
      <c r="I24" s="34"/>
    </row>
    <row r="25" spans="1:10" ht="15.75" customHeight="1">
      <c r="A25" s="188" t="s">
        <v>27</v>
      </c>
      <c r="B25" s="190" t="s">
        <v>28</v>
      </c>
      <c r="C25" s="191"/>
      <c r="D25" s="60" t="s">
        <v>29</v>
      </c>
      <c r="E25" s="61" t="s">
        <v>30</v>
      </c>
      <c r="F25" s="62" t="s">
        <v>31</v>
      </c>
      <c r="G25" s="63" t="s">
        <v>32</v>
      </c>
      <c r="H25" s="13"/>
      <c r="J25" s="4"/>
    </row>
    <row r="26" spans="1:10" ht="26.25" customHeight="1">
      <c r="A26" s="189"/>
      <c r="B26" s="64" t="s">
        <v>33</v>
      </c>
      <c r="C26" s="60" t="s">
        <v>34</v>
      </c>
      <c r="D26" s="60" t="s">
        <v>35</v>
      </c>
      <c r="E26" s="61" t="s">
        <v>36</v>
      </c>
      <c r="F26" s="65" t="s">
        <v>36</v>
      </c>
      <c r="G26" s="66" t="s">
        <v>35</v>
      </c>
      <c r="H26" s="13"/>
      <c r="J26" s="4"/>
    </row>
    <row r="27" spans="1:10" s="75" customFormat="1" ht="15" customHeight="1">
      <c r="A27" s="67" t="s">
        <v>37</v>
      </c>
      <c r="B27" s="68">
        <v>7410</v>
      </c>
      <c r="C27" s="69">
        <v>159100800</v>
      </c>
      <c r="D27" s="70">
        <f>C27/C41</f>
        <v>0.29761325099969305</v>
      </c>
      <c r="E27" s="71">
        <f>F27+B27</f>
        <v>8463</v>
      </c>
      <c r="F27" s="72">
        <f>8463-B27</f>
        <v>1053</v>
      </c>
      <c r="G27" s="73">
        <f>F27/E27</f>
        <v>0.12442396313364056</v>
      </c>
      <c r="H27" s="74"/>
    </row>
    <row r="28" spans="1:10" s="75" customFormat="1" ht="15" customHeight="1">
      <c r="A28" s="76" t="s">
        <v>38</v>
      </c>
      <c r="B28" s="77">
        <v>503</v>
      </c>
      <c r="C28" s="69">
        <v>18800800</v>
      </c>
      <c r="D28" s="70">
        <f>C28/C41</f>
        <v>3.5168693114019718E-2</v>
      </c>
      <c r="E28" s="71">
        <f t="shared" ref="E28:E40" si="3">F28+B28</f>
        <v>503</v>
      </c>
      <c r="F28" s="72">
        <v>0</v>
      </c>
      <c r="G28" s="73">
        <f>F28/E28</f>
        <v>0</v>
      </c>
      <c r="H28" s="78"/>
    </row>
    <row r="29" spans="1:10" s="75" customFormat="1" ht="15" customHeight="1">
      <c r="A29" s="79" t="s">
        <v>39</v>
      </c>
      <c r="B29" s="68">
        <v>188</v>
      </c>
      <c r="C29" s="69">
        <v>58890000</v>
      </c>
      <c r="D29" s="70">
        <f>C29/C41</f>
        <v>0.11015937287161298</v>
      </c>
      <c r="E29" s="71">
        <f t="shared" si="3"/>
        <v>192</v>
      </c>
      <c r="F29" s="72">
        <v>4</v>
      </c>
      <c r="G29" s="73">
        <f t="shared" ref="G29:G39" si="4">F29/E29</f>
        <v>2.0833333333333332E-2</v>
      </c>
      <c r="H29" s="74"/>
    </row>
    <row r="30" spans="1:10" s="75" customFormat="1" ht="15" customHeight="1">
      <c r="A30" s="80" t="s">
        <v>40</v>
      </c>
      <c r="B30" s="81">
        <v>959</v>
      </c>
      <c r="C30" s="69">
        <v>36171200</v>
      </c>
      <c r="D30" s="70">
        <f>C30/C41</f>
        <v>6.7661686330679024E-2</v>
      </c>
      <c r="E30" s="71">
        <f t="shared" si="3"/>
        <v>969</v>
      </c>
      <c r="F30" s="72">
        <v>10</v>
      </c>
      <c r="G30" s="73">
        <f t="shared" si="4"/>
        <v>1.0319917440660475E-2</v>
      </c>
      <c r="H30" s="74"/>
    </row>
    <row r="31" spans="1:10" s="75" customFormat="1" ht="15" customHeight="1">
      <c r="A31" s="82" t="s">
        <v>41</v>
      </c>
      <c r="B31" s="81">
        <v>15</v>
      </c>
      <c r="C31" s="69">
        <v>1335000</v>
      </c>
      <c r="D31" s="70">
        <f>C31/C41</f>
        <v>2.4972450803804266E-3</v>
      </c>
      <c r="E31" s="71">
        <f t="shared" si="3"/>
        <v>20</v>
      </c>
      <c r="F31" s="72">
        <v>5</v>
      </c>
      <c r="G31" s="73">
        <f t="shared" si="4"/>
        <v>0.25</v>
      </c>
      <c r="H31" s="74"/>
    </row>
    <row r="32" spans="1:10" s="75" customFormat="1" ht="15" customHeight="1">
      <c r="A32" s="82" t="s">
        <v>42</v>
      </c>
      <c r="B32" s="81">
        <v>6533</v>
      </c>
      <c r="C32" s="69">
        <v>87555500</v>
      </c>
      <c r="D32" s="70">
        <f>C32/C41</f>
        <v>0.16378093006385652</v>
      </c>
      <c r="E32" s="71">
        <f t="shared" si="3"/>
        <v>6567</v>
      </c>
      <c r="F32" s="72">
        <f>6567-B32</f>
        <v>34</v>
      </c>
      <c r="G32" s="73">
        <f t="shared" si="4"/>
        <v>5.177402162326785E-3</v>
      </c>
      <c r="H32" s="74"/>
    </row>
    <row r="33" spans="1:10" s="75" customFormat="1" ht="15" customHeight="1">
      <c r="A33" s="82" t="s">
        <v>43</v>
      </c>
      <c r="B33" s="81">
        <f>331+389+1134+551</f>
        <v>2405</v>
      </c>
      <c r="C33" s="69">
        <f>8228000+11199400+33717400+18393200</f>
        <v>71538000</v>
      </c>
      <c r="D33" s="70">
        <f>C33/C41</f>
        <v>0.13381866558820596</v>
      </c>
      <c r="E33" s="71">
        <f t="shared" si="3"/>
        <v>2405</v>
      </c>
      <c r="F33" s="72">
        <v>0</v>
      </c>
      <c r="G33" s="73">
        <f t="shared" si="4"/>
        <v>0</v>
      </c>
      <c r="H33" s="74"/>
    </row>
    <row r="34" spans="1:10" s="75" customFormat="1" ht="15" customHeight="1">
      <c r="A34" s="82" t="s">
        <v>44</v>
      </c>
      <c r="B34" s="81">
        <v>406</v>
      </c>
      <c r="C34" s="69">
        <v>7484800</v>
      </c>
      <c r="D34" s="70">
        <f>C34/C41</f>
        <v>1.4001033691109676E-2</v>
      </c>
      <c r="E34" s="71">
        <f t="shared" si="3"/>
        <v>406</v>
      </c>
      <c r="F34" s="72">
        <v>0</v>
      </c>
      <c r="G34" s="73">
        <f t="shared" si="4"/>
        <v>0</v>
      </c>
      <c r="H34" s="74"/>
    </row>
    <row r="35" spans="1:10" s="75" customFormat="1" ht="15" customHeight="1">
      <c r="A35" s="82" t="s">
        <v>45</v>
      </c>
      <c r="B35" s="81">
        <v>372</v>
      </c>
      <c r="C35" s="69">
        <v>7971800</v>
      </c>
      <c r="D35" s="70">
        <f>C35/C41</f>
        <v>1.4912013731667929E-2</v>
      </c>
      <c r="E35" s="71">
        <f t="shared" si="3"/>
        <v>372</v>
      </c>
      <c r="F35" s="72">
        <v>0</v>
      </c>
      <c r="G35" s="73">
        <f t="shared" si="4"/>
        <v>0</v>
      </c>
      <c r="H35" s="74"/>
    </row>
    <row r="36" spans="1:10" s="75" customFormat="1" ht="15" customHeight="1">
      <c r="A36" s="82" t="s">
        <v>46</v>
      </c>
      <c r="B36" s="81">
        <v>566</v>
      </c>
      <c r="C36" s="69">
        <v>15797600</v>
      </c>
      <c r="D36" s="70">
        <f>C36/C41</f>
        <v>2.9550920510724967E-2</v>
      </c>
      <c r="E36" s="71">
        <f t="shared" si="3"/>
        <v>593</v>
      </c>
      <c r="F36" s="72">
        <f>593-B36</f>
        <v>27</v>
      </c>
      <c r="G36" s="73">
        <f t="shared" si="4"/>
        <v>4.5531197301854974E-2</v>
      </c>
      <c r="H36" s="74"/>
    </row>
    <row r="37" spans="1:10" s="75" customFormat="1" ht="15" customHeight="1">
      <c r="A37" s="82" t="s">
        <v>47</v>
      </c>
      <c r="B37" s="68">
        <v>2789</v>
      </c>
      <c r="C37" s="69">
        <v>76335600</v>
      </c>
      <c r="D37" s="70">
        <f>C37/C41</f>
        <v>0.14279303487482256</v>
      </c>
      <c r="E37" s="71">
        <f>F37+B37</f>
        <v>2834</v>
      </c>
      <c r="F37" s="72">
        <v>45</v>
      </c>
      <c r="G37" s="73">
        <f t="shared" si="4"/>
        <v>1.587861679604799E-2</v>
      </c>
      <c r="H37" s="74"/>
    </row>
    <row r="38" spans="1:10" s="75" customFormat="1" ht="15" customHeight="1">
      <c r="A38" s="83" t="s">
        <v>48</v>
      </c>
      <c r="B38" s="84">
        <v>354</v>
      </c>
      <c r="C38" s="69">
        <f>B38*30000</f>
        <v>10620000</v>
      </c>
      <c r="D38" s="70">
        <f>C38/C41</f>
        <v>1.9865724909093732E-2</v>
      </c>
      <c r="E38" s="71">
        <f t="shared" si="3"/>
        <v>377</v>
      </c>
      <c r="F38" s="85">
        <v>23</v>
      </c>
      <c r="G38" s="73">
        <f t="shared" si="4"/>
        <v>6.1007957559681698E-2</v>
      </c>
      <c r="H38" s="74"/>
    </row>
    <row r="39" spans="1:10" s="86" customFormat="1" ht="15" customHeight="1">
      <c r="A39" s="83" t="s">
        <v>49</v>
      </c>
      <c r="B39" s="84">
        <v>56</v>
      </c>
      <c r="C39" s="69">
        <v>1788800</v>
      </c>
      <c r="D39" s="70">
        <f>C39/C41</f>
        <v>3.3461213481531891E-3</v>
      </c>
      <c r="E39" s="71">
        <f t="shared" si="3"/>
        <v>56</v>
      </c>
      <c r="F39" s="85">
        <v>0</v>
      </c>
      <c r="G39" s="73">
        <f t="shared" si="4"/>
        <v>0</v>
      </c>
      <c r="H39" s="78"/>
    </row>
    <row r="40" spans="1:10" s="86" customFormat="1" ht="15" customHeight="1">
      <c r="A40" s="83"/>
      <c r="B40" s="81">
        <v>0</v>
      </c>
      <c r="C40" s="69">
        <v>0</v>
      </c>
      <c r="D40" s="70">
        <f>C40/C41</f>
        <v>0</v>
      </c>
      <c r="E40" s="71">
        <f t="shared" si="3"/>
        <v>0</v>
      </c>
      <c r="F40" s="85"/>
      <c r="G40" s="73"/>
      <c r="H40" s="78"/>
    </row>
    <row r="41" spans="1:10" s="75" customFormat="1" ht="15" customHeight="1">
      <c r="A41" s="87" t="s">
        <v>91</v>
      </c>
      <c r="B41" s="88">
        <f>SUM(B27:B40)-B28</f>
        <v>22053</v>
      </c>
      <c r="C41" s="89">
        <f>SUM(C27:C40)-C28</f>
        <v>534589100</v>
      </c>
      <c r="D41" s="90">
        <f>SUM(D27:D40)-D28</f>
        <v>0.99999999999999989</v>
      </c>
      <c r="E41" s="91">
        <f>SUM(E27:E40)-E28</f>
        <v>23254</v>
      </c>
      <c r="F41" s="92"/>
      <c r="G41" s="93"/>
      <c r="H41" s="74"/>
    </row>
    <row r="42" spans="1:10" ht="15.75" customHeight="1">
      <c r="G42" s="95"/>
      <c r="H42" s="96"/>
      <c r="I42" s="97"/>
    </row>
    <row r="43" spans="1:10" s="12" customFormat="1" ht="18" customHeight="1">
      <c r="A43" s="98" t="s">
        <v>50</v>
      </c>
      <c r="B43" s="99"/>
      <c r="C43" s="100"/>
      <c r="D43" s="101"/>
      <c r="E43" s="192" t="s">
        <v>51</v>
      </c>
      <c r="F43" s="193"/>
      <c r="G43" s="102">
        <f>SUM(B45:J46)/17/31</f>
        <v>939893.15939278936</v>
      </c>
      <c r="H43" s="103"/>
      <c r="I43" s="104"/>
      <c r="J43" s="22"/>
    </row>
    <row r="44" spans="1:10" s="12" customFormat="1" ht="18" customHeight="1">
      <c r="A44" s="105" t="s">
        <v>52</v>
      </c>
      <c r="B44" s="106" t="s">
        <v>53</v>
      </c>
      <c r="C44" s="107" t="s">
        <v>54</v>
      </c>
      <c r="D44" s="107" t="s">
        <v>55</v>
      </c>
      <c r="E44" s="107" t="s">
        <v>56</v>
      </c>
      <c r="F44" s="107" t="s">
        <v>57</v>
      </c>
      <c r="G44" s="108" t="s">
        <v>58</v>
      </c>
      <c r="H44" s="109" t="s">
        <v>59</v>
      </c>
      <c r="I44" s="109" t="s">
        <v>60</v>
      </c>
      <c r="J44" s="110" t="s">
        <v>61</v>
      </c>
    </row>
    <row r="45" spans="1:10" s="116" customFormat="1" ht="18" customHeight="1">
      <c r="A45" s="111" t="s">
        <v>62</v>
      </c>
      <c r="B45" s="112"/>
      <c r="C45" s="113">
        <v>12911480</v>
      </c>
      <c r="D45" s="113">
        <v>80990089</v>
      </c>
      <c r="E45" s="113">
        <v>89250023</v>
      </c>
      <c r="F45" s="113">
        <v>71170465</v>
      </c>
      <c r="G45" s="113">
        <v>79848352</v>
      </c>
      <c r="H45" s="114">
        <v>89099172</v>
      </c>
      <c r="I45" s="114">
        <v>72047152</v>
      </c>
      <c r="J45" s="115"/>
    </row>
    <row r="46" spans="1:10" s="123" customFormat="1" ht="18" customHeight="1">
      <c r="A46" s="117" t="s">
        <v>14</v>
      </c>
      <c r="B46" s="118"/>
      <c r="C46" s="119">
        <v>179</v>
      </c>
      <c r="D46" s="119">
        <v>1064</v>
      </c>
      <c r="E46" s="119">
        <v>1180</v>
      </c>
      <c r="F46" s="119">
        <v>952</v>
      </c>
      <c r="G46" s="119">
        <v>1078</v>
      </c>
      <c r="H46" s="120">
        <v>1343</v>
      </c>
      <c r="I46" s="121">
        <v>1166</v>
      </c>
      <c r="J46" s="122"/>
    </row>
    <row r="47" spans="1:10" s="128" customFormat="1" ht="18" customHeight="1">
      <c r="A47" s="111" t="s">
        <v>63</v>
      </c>
      <c r="B47" s="124" t="e">
        <f>B45/B46</f>
        <v>#DIV/0!</v>
      </c>
      <c r="C47" s="125">
        <f t="shared" ref="C47:J47" si="5">C45/C46</f>
        <v>72131.17318435754</v>
      </c>
      <c r="D47" s="125">
        <f t="shared" si="5"/>
        <v>76118.504699248122</v>
      </c>
      <c r="E47" s="125">
        <f t="shared" si="5"/>
        <v>75635.612711864407</v>
      </c>
      <c r="F47" s="125">
        <f t="shared" si="5"/>
        <v>74758.891806722691</v>
      </c>
      <c r="G47" s="125">
        <f t="shared" si="5"/>
        <v>74070.827458256026</v>
      </c>
      <c r="H47" s="126">
        <f t="shared" si="5"/>
        <v>66343.389426656737</v>
      </c>
      <c r="I47" s="127">
        <f t="shared" si="5"/>
        <v>61790.010291595194</v>
      </c>
      <c r="J47" s="127" t="e">
        <f t="shared" si="5"/>
        <v>#DIV/0!</v>
      </c>
    </row>
    <row r="48" spans="1:10" ht="12.75" customHeight="1">
      <c r="C48" s="129" t="s">
        <v>64</v>
      </c>
      <c r="H48" s="130" t="s">
        <v>65</v>
      </c>
      <c r="I48" s="130" t="s">
        <v>65</v>
      </c>
      <c r="J48" s="129"/>
    </row>
    <row r="49" spans="1:9" ht="24" customHeight="1">
      <c r="A49" s="174" t="s">
        <v>66</v>
      </c>
      <c r="B49" s="174"/>
      <c r="C49" s="174"/>
      <c r="D49" s="174"/>
      <c r="E49" s="174"/>
      <c r="F49" s="174"/>
    </row>
    <row r="50" spans="1:9" ht="24" customHeight="1">
      <c r="A50" s="131" t="s">
        <v>67</v>
      </c>
      <c r="B50" s="132" t="s">
        <v>68</v>
      </c>
      <c r="C50" s="132" t="s">
        <v>69</v>
      </c>
      <c r="D50" s="132" t="s">
        <v>70</v>
      </c>
      <c r="E50" s="132" t="s">
        <v>71</v>
      </c>
      <c r="F50" s="132" t="s">
        <v>72</v>
      </c>
      <c r="H50" s="13"/>
      <c r="I50" s="13"/>
    </row>
    <row r="51" spans="1:9" ht="24" customHeight="1">
      <c r="A51" s="133"/>
      <c r="B51" s="134">
        <v>1</v>
      </c>
      <c r="C51" s="153" t="s">
        <v>92</v>
      </c>
      <c r="D51" s="154" t="s">
        <v>102</v>
      </c>
      <c r="E51" s="154" t="s">
        <v>107</v>
      </c>
      <c r="F51" s="154" t="s">
        <v>112</v>
      </c>
    </row>
    <row r="52" spans="1:9" ht="24" customHeight="1">
      <c r="A52" s="136"/>
      <c r="B52" s="134">
        <v>2</v>
      </c>
      <c r="C52" s="153" t="s">
        <v>93</v>
      </c>
      <c r="D52" s="154" t="s">
        <v>103</v>
      </c>
      <c r="E52" s="154" t="s">
        <v>108</v>
      </c>
      <c r="F52" s="154" t="s">
        <v>113</v>
      </c>
    </row>
    <row r="53" spans="1:9" ht="24" customHeight="1">
      <c r="A53" s="136"/>
      <c r="B53" s="134">
        <v>3</v>
      </c>
      <c r="C53" s="153" t="s">
        <v>94</v>
      </c>
      <c r="D53" s="154" t="s">
        <v>104</v>
      </c>
      <c r="E53" s="154" t="s">
        <v>109</v>
      </c>
      <c r="F53" s="154" t="s">
        <v>114</v>
      </c>
    </row>
    <row r="54" spans="1:9" ht="24" customHeight="1">
      <c r="A54" s="136"/>
      <c r="B54" s="134">
        <v>4</v>
      </c>
      <c r="C54" s="153" t="s">
        <v>95</v>
      </c>
      <c r="D54" s="154" t="s">
        <v>105</v>
      </c>
      <c r="E54" s="154" t="s">
        <v>110</v>
      </c>
      <c r="F54" s="154" t="s">
        <v>115</v>
      </c>
    </row>
    <row r="55" spans="1:9" ht="24" customHeight="1">
      <c r="A55" s="136"/>
      <c r="B55" s="134">
        <v>5</v>
      </c>
      <c r="C55" s="153" t="s">
        <v>96</v>
      </c>
      <c r="D55" s="154" t="s">
        <v>106</v>
      </c>
      <c r="E55" s="154" t="s">
        <v>111</v>
      </c>
      <c r="F55" s="154" t="s">
        <v>116</v>
      </c>
    </row>
    <row r="56" spans="1:9" ht="24" customHeight="1">
      <c r="A56" s="136"/>
      <c r="B56" s="134">
        <v>6</v>
      </c>
      <c r="C56" s="154" t="s">
        <v>97</v>
      </c>
      <c r="D56" s="135"/>
      <c r="E56" s="135"/>
      <c r="F56" s="135"/>
    </row>
    <row r="57" spans="1:9" ht="24" customHeight="1">
      <c r="A57" s="136"/>
      <c r="B57" s="134">
        <v>7</v>
      </c>
      <c r="C57" s="153" t="s">
        <v>98</v>
      </c>
      <c r="D57" s="135"/>
      <c r="E57" s="135"/>
      <c r="F57" s="135"/>
    </row>
    <row r="58" spans="1:9" ht="24" customHeight="1">
      <c r="A58" s="136"/>
      <c r="B58" s="134">
        <v>8</v>
      </c>
      <c r="C58" s="153" t="s">
        <v>99</v>
      </c>
      <c r="D58" s="135"/>
      <c r="E58" s="135"/>
      <c r="F58" s="135"/>
    </row>
    <row r="59" spans="1:9" ht="24" customHeight="1">
      <c r="A59" s="136"/>
      <c r="B59" s="134">
        <v>9</v>
      </c>
      <c r="C59" s="153" t="s">
        <v>100</v>
      </c>
      <c r="D59" s="135"/>
      <c r="E59" s="135"/>
      <c r="F59" s="135"/>
    </row>
    <row r="60" spans="1:9" ht="24" customHeight="1">
      <c r="A60" s="137"/>
      <c r="B60" s="134">
        <v>10</v>
      </c>
      <c r="C60" s="135" t="s">
        <v>101</v>
      </c>
      <c r="D60" s="135"/>
      <c r="E60" s="135"/>
      <c r="F60" s="135"/>
    </row>
    <row r="61" spans="1:9" ht="12.75" customHeight="1">
      <c r="F61" s="135"/>
    </row>
    <row r="62" spans="1:9" ht="24" customHeight="1">
      <c r="A62" s="155" t="s">
        <v>73</v>
      </c>
      <c r="B62" s="155"/>
      <c r="C62" s="155"/>
      <c r="D62" s="155"/>
      <c r="E62" s="155"/>
      <c r="F62" s="155"/>
    </row>
    <row r="63" spans="1:9" ht="24" customHeight="1">
      <c r="A63" s="131" t="s">
        <v>67</v>
      </c>
      <c r="B63" s="138" t="s">
        <v>68</v>
      </c>
      <c r="C63" s="132" t="s">
        <v>69</v>
      </c>
      <c r="D63" s="132" t="s">
        <v>70</v>
      </c>
      <c r="E63" s="132" t="s">
        <v>71</v>
      </c>
      <c r="F63" s="132" t="s">
        <v>72</v>
      </c>
      <c r="H63" s="13"/>
      <c r="I63" s="13"/>
    </row>
    <row r="64" spans="1:9" ht="24" customHeight="1">
      <c r="A64" s="133"/>
      <c r="B64" s="139">
        <v>1</v>
      </c>
      <c r="C64" s="154" t="s">
        <v>117</v>
      </c>
      <c r="D64" s="154" t="s">
        <v>118</v>
      </c>
      <c r="E64" s="154" t="s">
        <v>119</v>
      </c>
      <c r="F64" s="154" t="s">
        <v>120</v>
      </c>
    </row>
    <row r="65" spans="1:6" ht="24" customHeight="1">
      <c r="A65" s="136"/>
      <c r="B65" s="139">
        <v>2</v>
      </c>
      <c r="C65" s="154" t="s">
        <v>121</v>
      </c>
      <c r="D65" s="154" t="s">
        <v>122</v>
      </c>
      <c r="E65" s="154" t="s">
        <v>123</v>
      </c>
      <c r="F65" s="154"/>
    </row>
    <row r="66" spans="1:6" ht="24" customHeight="1">
      <c r="A66" s="136"/>
      <c r="B66" s="139">
        <v>3</v>
      </c>
      <c r="C66" s="154" t="s">
        <v>124</v>
      </c>
      <c r="D66" s="154" t="s">
        <v>125</v>
      </c>
      <c r="E66" s="154" t="s">
        <v>126</v>
      </c>
      <c r="F66" s="154"/>
    </row>
    <row r="67" spans="1:6" ht="24" customHeight="1">
      <c r="A67" s="136"/>
      <c r="B67" s="139">
        <v>4</v>
      </c>
      <c r="C67" s="154" t="s">
        <v>127</v>
      </c>
      <c r="D67" s="154" t="s">
        <v>128</v>
      </c>
      <c r="E67" s="154"/>
      <c r="F67" s="154"/>
    </row>
    <row r="68" spans="1:6" ht="24" customHeight="1">
      <c r="A68" s="137"/>
      <c r="B68" s="139">
        <v>5</v>
      </c>
      <c r="C68" s="154" t="s">
        <v>129</v>
      </c>
      <c r="D68" s="154" t="s">
        <v>130</v>
      </c>
      <c r="E68" s="154"/>
      <c r="F68" s="154"/>
    </row>
    <row r="70" spans="1:6" ht="12.75" customHeight="1">
      <c r="A70" s="156" t="s">
        <v>74</v>
      </c>
      <c r="B70" s="156"/>
      <c r="C70" s="158" t="s">
        <v>75</v>
      </c>
      <c r="D70" s="158"/>
      <c r="E70" s="156" t="s">
        <v>76</v>
      </c>
      <c r="F70" s="156"/>
    </row>
    <row r="71" spans="1:6" ht="8.25" customHeight="1">
      <c r="A71" s="157"/>
      <c r="B71" s="157"/>
      <c r="C71" s="159"/>
      <c r="D71" s="159"/>
      <c r="E71" s="157"/>
      <c r="F71" s="157"/>
    </row>
    <row r="72" spans="1:6" ht="50.25" customHeight="1">
      <c r="A72" s="161" t="s">
        <v>131</v>
      </c>
      <c r="B72" s="162"/>
      <c r="C72" s="160" t="s">
        <v>132</v>
      </c>
      <c r="D72" s="160"/>
      <c r="E72" s="167" t="s">
        <v>134</v>
      </c>
      <c r="F72" s="168"/>
    </row>
    <row r="73" spans="1:6" ht="57.75" customHeight="1">
      <c r="A73" s="163"/>
      <c r="B73" s="164"/>
      <c r="C73" s="160" t="s">
        <v>133</v>
      </c>
      <c r="D73" s="160"/>
      <c r="E73" s="169"/>
      <c r="F73" s="170"/>
    </row>
    <row r="74" spans="1:6" ht="12.75" customHeight="1">
      <c r="A74" s="163"/>
      <c r="B74" s="164"/>
      <c r="C74" s="173"/>
      <c r="D74" s="173"/>
      <c r="E74" s="169"/>
      <c r="F74" s="170"/>
    </row>
    <row r="75" spans="1:6" ht="12.75" customHeight="1">
      <c r="A75" s="163"/>
      <c r="B75" s="164"/>
      <c r="C75" s="173"/>
      <c r="D75" s="173"/>
      <c r="E75" s="169"/>
      <c r="F75" s="170"/>
    </row>
    <row r="76" spans="1:6" ht="12.75" customHeight="1">
      <c r="A76" s="163"/>
      <c r="B76" s="164"/>
      <c r="C76" s="173"/>
      <c r="D76" s="173"/>
      <c r="E76" s="169"/>
      <c r="F76" s="170"/>
    </row>
    <row r="77" spans="1:6" ht="12.75" customHeight="1">
      <c r="A77" s="165"/>
      <c r="B77" s="166"/>
      <c r="C77" s="173"/>
      <c r="D77" s="173"/>
      <c r="E77" s="171"/>
      <c r="F77" s="172"/>
    </row>
  </sheetData>
  <mergeCells count="33">
    <mergeCell ref="E15:G15"/>
    <mergeCell ref="A1:G2"/>
    <mergeCell ref="A3:D3"/>
    <mergeCell ref="E3:G3"/>
    <mergeCell ref="Q3:R3"/>
    <mergeCell ref="A4:D4"/>
    <mergeCell ref="E4:G4"/>
    <mergeCell ref="Q4:R4"/>
    <mergeCell ref="E7:G13"/>
    <mergeCell ref="A5:D5"/>
    <mergeCell ref="E5:G5"/>
    <mergeCell ref="E6:G6"/>
    <mergeCell ref="A49:F49"/>
    <mergeCell ref="E16:G16"/>
    <mergeCell ref="E17:G17"/>
    <mergeCell ref="E18:G18"/>
    <mergeCell ref="E19:G19"/>
    <mergeCell ref="E20:G20"/>
    <mergeCell ref="E21:G21"/>
    <mergeCell ref="B22:C22"/>
    <mergeCell ref="D22:E22"/>
    <mergeCell ref="A25:A26"/>
    <mergeCell ref="B25:C25"/>
    <mergeCell ref="E43:F43"/>
    <mergeCell ref="A62:F62"/>
    <mergeCell ref="A70:B71"/>
    <mergeCell ref="C70:D71"/>
    <mergeCell ref="E70:F71"/>
    <mergeCell ref="C72:D72"/>
    <mergeCell ref="A72:B77"/>
    <mergeCell ref="E72:F77"/>
    <mergeCell ref="C73:D73"/>
    <mergeCell ref="C74:D7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D9"/>
  <sheetViews>
    <sheetView workbookViewId="0">
      <selection activeCell="G8" sqref="G8"/>
    </sheetView>
  </sheetViews>
  <sheetFormatPr defaultColWidth="9" defaultRowHeight="12.75"/>
  <cols>
    <col min="1" max="2" width="15.28515625" style="140" customWidth="1"/>
    <col min="3" max="3" width="25.5703125" style="140" customWidth="1"/>
    <col min="4" max="4" width="28.7109375" style="140" customWidth="1"/>
    <col min="5" max="16384" width="9" style="140"/>
  </cols>
  <sheetData>
    <row r="1" spans="3:4" ht="27.75">
      <c r="C1" s="222" t="s">
        <v>77</v>
      </c>
      <c r="D1" s="222"/>
    </row>
    <row r="2" spans="3:4" ht="39.75" customHeight="1">
      <c r="C2" s="141" t="s">
        <v>78</v>
      </c>
      <c r="D2" s="142"/>
    </row>
    <row r="3" spans="3:4" s="145" customFormat="1" ht="29.25" customHeight="1">
      <c r="C3" s="143" t="s">
        <v>79</v>
      </c>
      <c r="D3" s="144">
        <f>'VC BIÊN HÒA T10.2016 '!B7</f>
        <v>600000000</v>
      </c>
    </row>
    <row r="4" spans="3:4" s="145" customFormat="1" ht="29.25" customHeight="1">
      <c r="C4" s="146" t="s">
        <v>80</v>
      </c>
      <c r="D4" s="147">
        <f>'VC BIÊN HÒA T10.2016 '!D8</f>
        <v>489678500</v>
      </c>
    </row>
    <row r="5" spans="3:4" s="145" customFormat="1" ht="29.25" customHeight="1">
      <c r="C5" s="148" t="s">
        <v>81</v>
      </c>
      <c r="D5" s="149">
        <v>959037500</v>
      </c>
    </row>
    <row r="6" spans="3:4" s="145" customFormat="1" ht="29.25" customHeight="1">
      <c r="C6" s="223" t="s">
        <v>82</v>
      </c>
      <c r="D6" s="150">
        <f>D4-D3</f>
        <v>-110321500</v>
      </c>
    </row>
    <row r="7" spans="3:4" s="145" customFormat="1" ht="29.25" customHeight="1">
      <c r="C7" s="224"/>
      <c r="D7" s="151">
        <f>D4/D3-1</f>
        <v>-0.18386916666666664</v>
      </c>
    </row>
    <row r="8" spans="3:4" s="145" customFormat="1" ht="29.25" customHeight="1">
      <c r="C8" s="225" t="s">
        <v>83</v>
      </c>
      <c r="D8" s="144">
        <f>D4-D5</f>
        <v>-469359000</v>
      </c>
    </row>
    <row r="9" spans="3:4" s="145" customFormat="1" ht="29.25" customHeight="1">
      <c r="C9" s="226"/>
      <c r="D9" s="152">
        <f>D4/D5-1</f>
        <v>-0.48940630580138944</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 T10.2016 </vt:lpstr>
      <vt:lpstr>VC 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2017-11-02T07:15:08Z</dcterms:modified>
</cp:coreProperties>
</file>