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555" windowWidth="19440" windowHeight="7515" firstSheet="36" activeTab="45"/>
  </bookViews>
  <sheets>
    <sheet name="05.08" sheetId="1" r:id="rId1"/>
    <sheet name="06.08" sheetId="6" r:id="rId2"/>
    <sheet name="07.08" sheetId="7" r:id="rId3"/>
    <sheet name="08.08" sheetId="8" r:id="rId4"/>
    <sheet name="09.08" sheetId="9" r:id="rId5"/>
    <sheet name="10.08" sheetId="10" r:id="rId6"/>
    <sheet name="11.08" sheetId="11" r:id="rId7"/>
    <sheet name="12.08" sheetId="12" r:id="rId8"/>
    <sheet name="13.08" sheetId="13" r:id="rId9"/>
    <sheet name="14.08" sheetId="14" r:id="rId10"/>
    <sheet name="15.08" sheetId="15" r:id="rId11"/>
    <sheet name="16.08" sheetId="16" r:id="rId12"/>
    <sheet name="17.08" sheetId="17" r:id="rId13"/>
    <sheet name="18.08" sheetId="18" r:id="rId14"/>
    <sheet name="19.08" sheetId="19" r:id="rId15"/>
    <sheet name="20.08" sheetId="20" r:id="rId16"/>
    <sheet name="21.08" sheetId="22" r:id="rId17"/>
    <sheet name="22.08" sheetId="23" r:id="rId18"/>
    <sheet name="23.08" sheetId="24" r:id="rId19"/>
    <sheet name="24.08" sheetId="25" r:id="rId20"/>
    <sheet name="25.08" sheetId="26" r:id="rId21"/>
    <sheet name="26.08" sheetId="27" r:id="rId22"/>
    <sheet name="27.08" sheetId="28" r:id="rId23"/>
    <sheet name="28.08" sheetId="30" r:id="rId24"/>
    <sheet name="29.08" sheetId="32" r:id="rId25"/>
    <sheet name="30.08" sheetId="33" r:id="rId26"/>
    <sheet name="31.08" sheetId="34" r:id="rId27"/>
    <sheet name="01.09" sheetId="35" r:id="rId28"/>
    <sheet name="02.09" sheetId="36" r:id="rId29"/>
    <sheet name="03.09" sheetId="37" r:id="rId30"/>
    <sheet name="04.09" sheetId="38" r:id="rId31"/>
    <sheet name="05.09" sheetId="39" r:id="rId32"/>
    <sheet name="06.09" sheetId="40" r:id="rId33"/>
    <sheet name="07.09" sheetId="41" r:id="rId34"/>
    <sheet name="08.09" sheetId="42" r:id="rId35"/>
    <sheet name="09.09" sheetId="43" r:id="rId36"/>
    <sheet name="10.09" sheetId="44" r:id="rId37"/>
    <sheet name="11.09" sheetId="45" r:id="rId38"/>
    <sheet name="12.09" sheetId="46" r:id="rId39"/>
    <sheet name="13.09" sheetId="47" r:id="rId40"/>
    <sheet name="14.09" sheetId="48" r:id="rId41"/>
    <sheet name="15.09" sheetId="49" r:id="rId42"/>
    <sheet name="16.09" sheetId="50" r:id="rId43"/>
    <sheet name="17.09" sheetId="51" r:id="rId44"/>
    <sheet name="18.09" sheetId="52" r:id="rId45"/>
    <sheet name="BC luy ke" sheetId="2" r:id="rId46"/>
    <sheet name="Sheet3" sheetId="3" r:id="rId47"/>
  </sheets>
  <definedNames>
    <definedName name="_xlnm._FilterDatabase" localSheetId="45" hidden="1">'BC luy ke'!$J$7:$J$42</definedName>
  </definedNames>
  <calcPr calcId="144525"/>
</workbook>
</file>

<file path=xl/calcChain.xml><?xml version="1.0" encoding="utf-8"?>
<calcChain xmlns="http://schemas.openxmlformats.org/spreadsheetml/2006/main">
  <c r="LP9" i="2" l="1"/>
  <c r="LP18" i="2"/>
  <c r="LP20" i="2"/>
  <c r="LP35" i="2"/>
  <c r="LP33" i="2"/>
  <c r="LP22" i="2"/>
  <c r="LP28" i="2"/>
  <c r="LP21" i="2"/>
  <c r="LP27" i="2"/>
  <c r="LP36" i="2"/>
  <c r="LP37" i="2"/>
  <c r="LP38" i="2"/>
  <c r="LP39" i="2"/>
  <c r="LP34" i="2"/>
  <c r="LP23" i="2"/>
  <c r="LP24" i="2"/>
  <c r="LP25" i="2"/>
  <c r="LP30" i="2"/>
  <c r="LP26" i="2"/>
  <c r="LP19" i="2"/>
  <c r="LP32" i="2"/>
  <c r="LP31" i="2"/>
  <c r="LP29" i="2"/>
  <c r="LP40" i="2"/>
  <c r="LP41" i="2"/>
  <c r="LP10" i="2"/>
  <c r="LP13" i="2"/>
  <c r="LP14" i="2"/>
  <c r="LP11" i="2"/>
  <c r="LP16" i="2"/>
  <c r="LP15" i="2"/>
  <c r="LP12" i="2"/>
  <c r="LP17" i="2"/>
  <c r="LO9" i="2"/>
  <c r="LO18" i="2"/>
  <c r="LO20" i="2"/>
  <c r="LO35" i="2"/>
  <c r="LO33" i="2"/>
  <c r="LO22" i="2"/>
  <c r="LO28" i="2"/>
  <c r="LO21" i="2"/>
  <c r="LO27" i="2"/>
  <c r="LO36" i="2"/>
  <c r="LO37" i="2"/>
  <c r="LO38" i="2"/>
  <c r="LO39" i="2"/>
  <c r="LO34" i="2"/>
  <c r="LO23" i="2"/>
  <c r="LO24" i="2"/>
  <c r="LO25" i="2"/>
  <c r="LO30" i="2"/>
  <c r="LO26" i="2"/>
  <c r="LO19" i="2"/>
  <c r="LO32" i="2"/>
  <c r="LO31" i="2"/>
  <c r="LO29" i="2"/>
  <c r="LO40" i="2"/>
  <c r="LO41" i="2"/>
  <c r="LO10" i="2"/>
  <c r="LO13" i="2"/>
  <c r="LO14" i="2"/>
  <c r="LO11" i="2"/>
  <c r="LO16" i="2"/>
  <c r="LO15" i="2"/>
  <c r="LO12" i="2"/>
  <c r="LO17" i="2"/>
  <c r="LP8" i="2"/>
  <c r="LO8" i="2"/>
  <c r="LJ8" i="2"/>
  <c r="LI8" i="2"/>
  <c r="O38" i="52"/>
  <c r="G9" i="52"/>
  <c r="G10" i="52"/>
  <c r="G11" i="52"/>
  <c r="G12" i="52"/>
  <c r="G13" i="52"/>
  <c r="G14" i="52"/>
  <c r="G15" i="52"/>
  <c r="G16" i="52"/>
  <c r="G17" i="52"/>
  <c r="G18" i="52"/>
  <c r="G19" i="52"/>
  <c r="G20" i="52"/>
  <c r="G21" i="52"/>
  <c r="G22" i="52"/>
  <c r="G23" i="52"/>
  <c r="G24" i="52"/>
  <c r="G25" i="52"/>
  <c r="G26" i="52"/>
  <c r="G27" i="52"/>
  <c r="G28" i="52"/>
  <c r="G29" i="52"/>
  <c r="G30" i="52"/>
  <c r="G31" i="52"/>
  <c r="G32" i="52"/>
  <c r="G33" i="52"/>
  <c r="G34" i="52"/>
  <c r="G35" i="52"/>
  <c r="G36" i="52"/>
  <c r="G37" i="52"/>
  <c r="G38" i="52"/>
  <c r="G39" i="52"/>
  <c r="G40" i="52"/>
  <c r="G41" i="52"/>
  <c r="G8" i="52"/>
  <c r="G46" i="52" s="1"/>
  <c r="R46" i="52"/>
  <c r="N46" i="52"/>
  <c r="M46" i="52"/>
  <c r="K46" i="52"/>
  <c r="J46" i="52"/>
  <c r="H46" i="52"/>
  <c r="O45" i="52"/>
  <c r="P45" i="52" s="1"/>
  <c r="O44" i="52"/>
  <c r="P44" i="52" s="1"/>
  <c r="O43" i="52"/>
  <c r="P43" i="52" s="1"/>
  <c r="O42" i="52"/>
  <c r="P42" i="52" s="1"/>
  <c r="X41" i="52"/>
  <c r="O41" i="52"/>
  <c r="P41" i="52" s="1"/>
  <c r="I41" i="52"/>
  <c r="Q41" i="52"/>
  <c r="S41" i="52" s="1"/>
  <c r="X40" i="52"/>
  <c r="P40" i="52"/>
  <c r="O40" i="52"/>
  <c r="L40" i="52"/>
  <c r="I40" i="52" s="1"/>
  <c r="X39" i="52"/>
  <c r="P39" i="52"/>
  <c r="O39" i="52"/>
  <c r="L39" i="52"/>
  <c r="I39" i="52" s="1"/>
  <c r="Q39" i="52" s="1"/>
  <c r="S39" i="52" s="1"/>
  <c r="X38" i="52"/>
  <c r="P38" i="52"/>
  <c r="I38" i="52"/>
  <c r="Q38" i="52"/>
  <c r="S38" i="52" s="1"/>
  <c r="X37" i="52"/>
  <c r="O37" i="52"/>
  <c r="P37" i="52" s="1"/>
  <c r="L37" i="52"/>
  <c r="I37" i="52"/>
  <c r="Q37" i="52" s="1"/>
  <c r="S37" i="52" s="1"/>
  <c r="X36" i="52"/>
  <c r="O36" i="52"/>
  <c r="P36" i="52" s="1"/>
  <c r="L36" i="52"/>
  <c r="I36" i="52"/>
  <c r="Q36" i="52" s="1"/>
  <c r="S36" i="52" s="1"/>
  <c r="X35" i="52"/>
  <c r="O35" i="52"/>
  <c r="P35" i="52" s="1"/>
  <c r="I35" i="52"/>
  <c r="Q35" i="52"/>
  <c r="S35" i="52" s="1"/>
  <c r="X34" i="52"/>
  <c r="P34" i="52"/>
  <c r="O34" i="52"/>
  <c r="L34" i="52"/>
  <c r="I34" i="52" s="1"/>
  <c r="X33" i="52"/>
  <c r="P33" i="52"/>
  <c r="O33" i="52"/>
  <c r="I33" i="52"/>
  <c r="Q33" i="52" s="1"/>
  <c r="S33" i="52" s="1"/>
  <c r="X32" i="52"/>
  <c r="O32" i="52"/>
  <c r="P32" i="52" s="1"/>
  <c r="I32" i="52"/>
  <c r="Q32" i="52" s="1"/>
  <c r="S32" i="52" s="1"/>
  <c r="X31" i="52"/>
  <c r="O31" i="52"/>
  <c r="P31" i="52" s="1"/>
  <c r="I31" i="52"/>
  <c r="Q31" i="52"/>
  <c r="S31" i="52" s="1"/>
  <c r="X30" i="52"/>
  <c r="O30" i="52"/>
  <c r="P30" i="52" s="1"/>
  <c r="L30" i="52"/>
  <c r="I30" i="52"/>
  <c r="Q30" i="52" s="1"/>
  <c r="S30" i="52" s="1"/>
  <c r="X29" i="52"/>
  <c r="O29" i="52"/>
  <c r="P29" i="52" s="1"/>
  <c r="I29" i="52"/>
  <c r="Q29" i="52"/>
  <c r="S29" i="52" s="1"/>
  <c r="X28" i="52"/>
  <c r="P28" i="52"/>
  <c r="O28" i="52"/>
  <c r="L28" i="52"/>
  <c r="I28" i="52" s="1"/>
  <c r="X27" i="52"/>
  <c r="P27" i="52"/>
  <c r="O27" i="52"/>
  <c r="I27" i="52"/>
  <c r="Q27" i="52" s="1"/>
  <c r="S27" i="52" s="1"/>
  <c r="X26" i="52"/>
  <c r="O26" i="52"/>
  <c r="P26" i="52" s="1"/>
  <c r="I26" i="52"/>
  <c r="Q26" i="52" s="1"/>
  <c r="S26" i="52" s="1"/>
  <c r="X25" i="52"/>
  <c r="P25" i="52"/>
  <c r="O25" i="52"/>
  <c r="I25" i="52"/>
  <c r="Q25" i="52"/>
  <c r="S25" i="52" s="1"/>
  <c r="X24" i="52"/>
  <c r="O24" i="52"/>
  <c r="P24" i="52" s="1"/>
  <c r="L24" i="52"/>
  <c r="I24" i="52"/>
  <c r="Q24" i="52" s="1"/>
  <c r="S24" i="52" s="1"/>
  <c r="X23" i="52"/>
  <c r="O23" i="52"/>
  <c r="P23" i="52" s="1"/>
  <c r="I23" i="52"/>
  <c r="Q23" i="52"/>
  <c r="S23" i="52" s="1"/>
  <c r="X22" i="52"/>
  <c r="P22" i="52"/>
  <c r="O22" i="52"/>
  <c r="L22" i="52"/>
  <c r="I22" i="52" s="1"/>
  <c r="X21" i="52"/>
  <c r="P21" i="52"/>
  <c r="O21" i="52"/>
  <c r="L21" i="52"/>
  <c r="I21" i="52" s="1"/>
  <c r="Q21" i="52"/>
  <c r="S21" i="52" s="1"/>
  <c r="X20" i="52"/>
  <c r="P20" i="52"/>
  <c r="O20" i="52"/>
  <c r="I20" i="52"/>
  <c r="Q20" i="52"/>
  <c r="S20" i="52" s="1"/>
  <c r="X19" i="52"/>
  <c r="O19" i="52"/>
  <c r="P19" i="52" s="1"/>
  <c r="I19" i="52"/>
  <c r="Q19" i="52"/>
  <c r="S19" i="52" s="1"/>
  <c r="X18" i="52"/>
  <c r="P18" i="52"/>
  <c r="O18" i="52"/>
  <c r="L18" i="52"/>
  <c r="I18" i="52" s="1"/>
  <c r="Q18" i="52"/>
  <c r="S18" i="52" s="1"/>
  <c r="X17" i="52"/>
  <c r="P17" i="52"/>
  <c r="O17" i="52"/>
  <c r="I17" i="52"/>
  <c r="Q17" i="52"/>
  <c r="S17" i="52" s="1"/>
  <c r="X16" i="52"/>
  <c r="O16" i="52"/>
  <c r="P16" i="52" s="1"/>
  <c r="I16" i="52"/>
  <c r="Q16" i="52"/>
  <c r="S16" i="52" s="1"/>
  <c r="X15" i="52"/>
  <c r="P15" i="52"/>
  <c r="O15" i="52"/>
  <c r="I15" i="52"/>
  <c r="Q15" i="52"/>
  <c r="S15" i="52" s="1"/>
  <c r="X14" i="52"/>
  <c r="O14" i="52"/>
  <c r="P14" i="52" s="1"/>
  <c r="I14" i="52"/>
  <c r="Q14" i="52"/>
  <c r="S14" i="52" s="1"/>
  <c r="X13" i="52"/>
  <c r="P13" i="52"/>
  <c r="O13" i="52"/>
  <c r="I13" i="52"/>
  <c r="Q13" i="52"/>
  <c r="S13" i="52" s="1"/>
  <c r="X12" i="52"/>
  <c r="O12" i="52"/>
  <c r="P12" i="52" s="1"/>
  <c r="I12" i="52"/>
  <c r="Q12" i="52"/>
  <c r="S12" i="52" s="1"/>
  <c r="X11" i="52"/>
  <c r="P11" i="52"/>
  <c r="O11" i="52"/>
  <c r="L11" i="52"/>
  <c r="I11" i="52" s="1"/>
  <c r="X10" i="52"/>
  <c r="P10" i="52"/>
  <c r="O10" i="52"/>
  <c r="I10" i="52"/>
  <c r="Q10" i="52"/>
  <c r="S10" i="52" s="1"/>
  <c r="X9" i="52"/>
  <c r="O9" i="52"/>
  <c r="P9" i="52" s="1"/>
  <c r="L9" i="52"/>
  <c r="L46" i="52" s="1"/>
  <c r="I9" i="52"/>
  <c r="Q9" i="52" s="1"/>
  <c r="S9" i="52" s="1"/>
  <c r="X8" i="52"/>
  <c r="O8" i="52"/>
  <c r="I8" i="52"/>
  <c r="D2" i="52"/>
  <c r="I46" i="52" l="1"/>
  <c r="O46" i="52"/>
  <c r="Q22" i="52"/>
  <c r="S22" i="52" s="1"/>
  <c r="Q28" i="52"/>
  <c r="S28" i="52" s="1"/>
  <c r="Q34" i="52"/>
  <c r="S34" i="52" s="1"/>
  <c r="Q11" i="52"/>
  <c r="S11" i="52" s="1"/>
  <c r="Q40" i="52"/>
  <c r="S40" i="52" s="1"/>
  <c r="Q8" i="52"/>
  <c r="P8" i="52"/>
  <c r="P46" i="52" s="1"/>
  <c r="LJ9" i="2"/>
  <c r="LJ18" i="2"/>
  <c r="LJ20" i="2"/>
  <c r="LJ35" i="2"/>
  <c r="LJ33" i="2"/>
  <c r="LJ22" i="2"/>
  <c r="LJ28" i="2"/>
  <c r="LJ21" i="2"/>
  <c r="LJ27" i="2"/>
  <c r="LJ36" i="2"/>
  <c r="LJ37" i="2"/>
  <c r="LJ38" i="2"/>
  <c r="LJ39" i="2"/>
  <c r="LJ34" i="2"/>
  <c r="LJ23" i="2"/>
  <c r="LJ24" i="2"/>
  <c r="LJ25" i="2"/>
  <c r="LJ30" i="2"/>
  <c r="LJ26" i="2"/>
  <c r="LJ19" i="2"/>
  <c r="LJ32" i="2"/>
  <c r="LJ31" i="2"/>
  <c r="LJ29" i="2"/>
  <c r="LJ40" i="2"/>
  <c r="LJ41" i="2"/>
  <c r="LJ10" i="2"/>
  <c r="LJ13" i="2"/>
  <c r="LJ14" i="2"/>
  <c r="LJ11" i="2"/>
  <c r="LJ16" i="2"/>
  <c r="LJ15" i="2"/>
  <c r="LJ12" i="2"/>
  <c r="LJ17" i="2"/>
  <c r="LI9" i="2"/>
  <c r="LH9" i="2" s="1"/>
  <c r="LI18" i="2"/>
  <c r="LI20" i="2"/>
  <c r="LI35" i="2"/>
  <c r="LI33" i="2"/>
  <c r="LH33" i="2" s="1"/>
  <c r="LI22" i="2"/>
  <c r="LI28" i="2"/>
  <c r="LI21" i="2"/>
  <c r="LI27" i="2"/>
  <c r="LH27" i="2" s="1"/>
  <c r="LI36" i="2"/>
  <c r="LI37" i="2"/>
  <c r="LH37" i="2" s="1"/>
  <c r="LI38" i="2"/>
  <c r="LI39" i="2"/>
  <c r="LH39" i="2" s="1"/>
  <c r="LI34" i="2"/>
  <c r="LI23" i="2"/>
  <c r="LH23" i="2" s="1"/>
  <c r="LI24" i="2"/>
  <c r="LI25" i="2"/>
  <c r="LH25" i="2" s="1"/>
  <c r="LI30" i="2"/>
  <c r="LI26" i="2"/>
  <c r="LH26" i="2" s="1"/>
  <c r="LI19" i="2"/>
  <c r="LI32" i="2"/>
  <c r="LH32" i="2" s="1"/>
  <c r="LI31" i="2"/>
  <c r="LI29" i="2"/>
  <c r="LH29" i="2" s="1"/>
  <c r="LI40" i="2"/>
  <c r="LI41" i="2"/>
  <c r="LH41" i="2" s="1"/>
  <c r="LI10" i="2"/>
  <c r="LI13" i="2"/>
  <c r="LH13" i="2" s="1"/>
  <c r="LI14" i="2"/>
  <c r="LI11" i="2"/>
  <c r="LH11" i="2" s="1"/>
  <c r="LI16" i="2"/>
  <c r="LI15" i="2"/>
  <c r="LH15" i="2" s="1"/>
  <c r="LI12" i="2"/>
  <c r="LI17" i="2"/>
  <c r="LH17" i="2" s="1"/>
  <c r="LD8" i="2"/>
  <c r="LC8" i="2"/>
  <c r="LH8" i="2"/>
  <c r="LN8" i="2"/>
  <c r="LN9" i="2"/>
  <c r="LN18" i="2"/>
  <c r="LH20" i="2"/>
  <c r="LN20" i="2"/>
  <c r="LN35" i="2"/>
  <c r="LN33" i="2"/>
  <c r="LN22" i="2"/>
  <c r="LH28" i="2"/>
  <c r="LN28" i="2"/>
  <c r="LN21" i="2"/>
  <c r="LN27" i="2"/>
  <c r="LN36" i="2"/>
  <c r="LN37" i="2"/>
  <c r="LN38" i="2"/>
  <c r="LN39" i="2"/>
  <c r="LN34" i="2"/>
  <c r="LN23" i="2"/>
  <c r="LN24" i="2"/>
  <c r="LN25" i="2"/>
  <c r="LN30" i="2"/>
  <c r="LN26" i="2"/>
  <c r="LN19" i="2"/>
  <c r="LN32" i="2"/>
  <c r="LN31" i="2"/>
  <c r="LN29" i="2"/>
  <c r="LN40" i="2"/>
  <c r="LN41" i="2"/>
  <c r="LN10" i="2"/>
  <c r="LN13" i="2"/>
  <c r="LH14" i="2"/>
  <c r="LN14" i="2"/>
  <c r="LN11" i="2"/>
  <c r="LN16" i="2"/>
  <c r="LN15" i="2"/>
  <c r="LN12" i="2"/>
  <c r="LN17" i="2"/>
  <c r="LG42" i="2"/>
  <c r="LK42" i="2"/>
  <c r="LM42" i="2"/>
  <c r="LN42" i="2"/>
  <c r="LP42" i="2"/>
  <c r="LQ42" i="2"/>
  <c r="O38" i="51"/>
  <c r="G9" i="51"/>
  <c r="G10" i="51"/>
  <c r="Q10" i="51" s="1"/>
  <c r="S10" i="51" s="1"/>
  <c r="G11" i="51"/>
  <c r="G12" i="51"/>
  <c r="G13" i="51"/>
  <c r="G14" i="51"/>
  <c r="G15" i="51"/>
  <c r="G16" i="51"/>
  <c r="G17" i="51"/>
  <c r="G18" i="51"/>
  <c r="G19" i="51"/>
  <c r="G20" i="51"/>
  <c r="G21" i="51"/>
  <c r="G22" i="51"/>
  <c r="G23" i="51"/>
  <c r="G24" i="51"/>
  <c r="G25" i="51"/>
  <c r="G26" i="51"/>
  <c r="G27" i="51"/>
  <c r="G28" i="51"/>
  <c r="G29" i="51"/>
  <c r="G30" i="51"/>
  <c r="G31" i="51"/>
  <c r="G32" i="51"/>
  <c r="G33" i="51"/>
  <c r="G34" i="51"/>
  <c r="G35" i="51"/>
  <c r="G36" i="51"/>
  <c r="G37" i="51"/>
  <c r="G38" i="51"/>
  <c r="G39" i="51"/>
  <c r="G40" i="51"/>
  <c r="G41" i="51"/>
  <c r="G8" i="51"/>
  <c r="R46" i="51"/>
  <c r="N46" i="51"/>
  <c r="M46" i="51"/>
  <c r="K46" i="51"/>
  <c r="J46" i="51"/>
  <c r="H46" i="51"/>
  <c r="O45" i="51"/>
  <c r="P45" i="51" s="1"/>
  <c r="O44" i="51"/>
  <c r="P44" i="51" s="1"/>
  <c r="O43" i="51"/>
  <c r="P43" i="51" s="1"/>
  <c r="O42" i="51"/>
  <c r="P42" i="51" s="1"/>
  <c r="X41" i="51"/>
  <c r="P41" i="51"/>
  <c r="O41" i="51"/>
  <c r="I41" i="51"/>
  <c r="Q41" i="51" s="1"/>
  <c r="S41" i="51" s="1"/>
  <c r="X40" i="51"/>
  <c r="O40" i="51"/>
  <c r="P40" i="51" s="1"/>
  <c r="L40" i="51"/>
  <c r="I40" i="51"/>
  <c r="X39" i="51"/>
  <c r="O39" i="51"/>
  <c r="P39" i="51" s="1"/>
  <c r="L39" i="51"/>
  <c r="I39" i="51"/>
  <c r="Q39" i="51" s="1"/>
  <c r="S39" i="51" s="1"/>
  <c r="X38" i="51"/>
  <c r="P38" i="51"/>
  <c r="I38" i="51"/>
  <c r="X37" i="51"/>
  <c r="O37" i="51"/>
  <c r="P37" i="51" s="1"/>
  <c r="L37" i="51"/>
  <c r="I37" i="51" s="1"/>
  <c r="Q37" i="51"/>
  <c r="S37" i="51" s="1"/>
  <c r="X36" i="51"/>
  <c r="P36" i="51"/>
  <c r="O36" i="51"/>
  <c r="L36" i="51"/>
  <c r="I36" i="51" s="1"/>
  <c r="X35" i="51"/>
  <c r="P35" i="51"/>
  <c r="O35" i="51"/>
  <c r="I35" i="51"/>
  <c r="Q35" i="51" s="1"/>
  <c r="S35" i="51" s="1"/>
  <c r="X34" i="51"/>
  <c r="O34" i="51"/>
  <c r="P34" i="51" s="1"/>
  <c r="L34" i="51"/>
  <c r="I34" i="51"/>
  <c r="X33" i="51"/>
  <c r="O33" i="51"/>
  <c r="P33" i="51" s="1"/>
  <c r="I33" i="51"/>
  <c r="Q33" i="51"/>
  <c r="S33" i="51" s="1"/>
  <c r="X32" i="51"/>
  <c r="P32" i="51"/>
  <c r="O32" i="51"/>
  <c r="I32" i="51"/>
  <c r="Q32" i="51" s="1"/>
  <c r="S32" i="51" s="1"/>
  <c r="X31" i="51"/>
  <c r="O31" i="51"/>
  <c r="P31" i="51" s="1"/>
  <c r="I31" i="51"/>
  <c r="Q31" i="51" s="1"/>
  <c r="S31" i="51" s="1"/>
  <c r="X30" i="51"/>
  <c r="O30" i="51"/>
  <c r="P30" i="51" s="1"/>
  <c r="L30" i="51"/>
  <c r="I30" i="51" s="1"/>
  <c r="X29" i="51"/>
  <c r="P29" i="51"/>
  <c r="O29" i="51"/>
  <c r="I29" i="51"/>
  <c r="Q29" i="51" s="1"/>
  <c r="S29" i="51" s="1"/>
  <c r="X28" i="51"/>
  <c r="O28" i="51"/>
  <c r="P28" i="51" s="1"/>
  <c r="L28" i="51"/>
  <c r="I28" i="51"/>
  <c r="X27" i="51"/>
  <c r="O27" i="51"/>
  <c r="P27" i="51" s="1"/>
  <c r="I27" i="51"/>
  <c r="Q27" i="51"/>
  <c r="S27" i="51" s="1"/>
  <c r="X26" i="51"/>
  <c r="P26" i="51"/>
  <c r="O26" i="51"/>
  <c r="I26" i="51"/>
  <c r="Q26" i="51" s="1"/>
  <c r="S26" i="51" s="1"/>
  <c r="X25" i="51"/>
  <c r="O25" i="51"/>
  <c r="P25" i="51" s="1"/>
  <c r="I25" i="51"/>
  <c r="Q25" i="51" s="1"/>
  <c r="S25" i="51" s="1"/>
  <c r="X24" i="51"/>
  <c r="O24" i="51"/>
  <c r="P24" i="51" s="1"/>
  <c r="L24" i="51"/>
  <c r="I24" i="51" s="1"/>
  <c r="X23" i="51"/>
  <c r="O23" i="51"/>
  <c r="P23" i="51" s="1"/>
  <c r="I23" i="51"/>
  <c r="X22" i="51"/>
  <c r="O22" i="51"/>
  <c r="P22" i="51" s="1"/>
  <c r="L22" i="51"/>
  <c r="I22" i="51"/>
  <c r="Q22" i="51" s="1"/>
  <c r="S22" i="51" s="1"/>
  <c r="X21" i="51"/>
  <c r="O21" i="51"/>
  <c r="P21" i="51" s="1"/>
  <c r="L21" i="51"/>
  <c r="I21" i="51"/>
  <c r="Q21" i="51" s="1"/>
  <c r="S21" i="51" s="1"/>
  <c r="X20" i="51"/>
  <c r="O20" i="51"/>
  <c r="P20" i="51" s="1"/>
  <c r="I20" i="51"/>
  <c r="Q20" i="51"/>
  <c r="S20" i="51" s="1"/>
  <c r="X19" i="51"/>
  <c r="P19" i="51"/>
  <c r="O19" i="51"/>
  <c r="I19" i="51"/>
  <c r="Q19" i="51" s="1"/>
  <c r="S19" i="51" s="1"/>
  <c r="X18" i="51"/>
  <c r="O18" i="51"/>
  <c r="P18" i="51" s="1"/>
  <c r="L18" i="51"/>
  <c r="I18" i="51"/>
  <c r="X17" i="51"/>
  <c r="O17" i="51"/>
  <c r="P17" i="51" s="1"/>
  <c r="I17" i="51"/>
  <c r="Q17" i="51" s="1"/>
  <c r="S17" i="51" s="1"/>
  <c r="X16" i="51"/>
  <c r="O16" i="51"/>
  <c r="P16" i="51" s="1"/>
  <c r="I16" i="51"/>
  <c r="X15" i="51"/>
  <c r="O15" i="51"/>
  <c r="P15" i="51" s="1"/>
  <c r="I15" i="51"/>
  <c r="Q15" i="51" s="1"/>
  <c r="S15" i="51" s="1"/>
  <c r="X14" i="51"/>
  <c r="O14" i="51"/>
  <c r="P14" i="51" s="1"/>
  <c r="I14" i="51"/>
  <c r="X13" i="51"/>
  <c r="O13" i="51"/>
  <c r="P13" i="51" s="1"/>
  <c r="I13" i="51"/>
  <c r="Q13" i="51" s="1"/>
  <c r="S13" i="51" s="1"/>
  <c r="X12" i="51"/>
  <c r="O12" i="51"/>
  <c r="P12" i="51" s="1"/>
  <c r="I12" i="51"/>
  <c r="X11" i="51"/>
  <c r="O11" i="51"/>
  <c r="P11" i="51" s="1"/>
  <c r="L11" i="51"/>
  <c r="I11" i="51"/>
  <c r="Q11" i="51" s="1"/>
  <c r="S11" i="51" s="1"/>
  <c r="X10" i="51"/>
  <c r="O10" i="51"/>
  <c r="I10" i="51"/>
  <c r="X9" i="51"/>
  <c r="P9" i="51"/>
  <c r="O9" i="51"/>
  <c r="L9" i="51"/>
  <c r="X8" i="51"/>
  <c r="P8" i="51"/>
  <c r="O8" i="51"/>
  <c r="I8" i="51"/>
  <c r="Q8" i="51"/>
  <c r="D2" i="51"/>
  <c r="LH12" i="2" l="1"/>
  <c r="LH40" i="2"/>
  <c r="LH31" i="2"/>
  <c r="LH19" i="2"/>
  <c r="LH30" i="2"/>
  <c r="LH24" i="2"/>
  <c r="LH34" i="2"/>
  <c r="LH38" i="2"/>
  <c r="LH36" i="2"/>
  <c r="LH21" i="2"/>
  <c r="LJ42" i="2"/>
  <c r="Q46" i="52"/>
  <c r="S8" i="52"/>
  <c r="LH16" i="2"/>
  <c r="LH10" i="2"/>
  <c r="LH22" i="2"/>
  <c r="LH35" i="2"/>
  <c r="LH18" i="2"/>
  <c r="LO42" i="2"/>
  <c r="LI42" i="2"/>
  <c r="Q38" i="51"/>
  <c r="S38" i="51" s="1"/>
  <c r="Q18" i="51"/>
  <c r="S18" i="51" s="1"/>
  <c r="Q14" i="51"/>
  <c r="S14" i="51" s="1"/>
  <c r="Q28" i="51"/>
  <c r="S28" i="51" s="1"/>
  <c r="Q34" i="51"/>
  <c r="S34" i="51" s="1"/>
  <c r="Q40" i="51"/>
  <c r="S40" i="51" s="1"/>
  <c r="S8" i="51"/>
  <c r="G46" i="51"/>
  <c r="P10" i="51"/>
  <c r="O46" i="51"/>
  <c r="P46" i="51"/>
  <c r="L46" i="51"/>
  <c r="I9" i="51"/>
  <c r="Q9" i="51" s="1"/>
  <c r="Q12" i="51"/>
  <c r="S12" i="51" s="1"/>
  <c r="Q16" i="51"/>
  <c r="S16" i="51" s="1"/>
  <c r="Q23" i="51"/>
  <c r="S23" i="51" s="1"/>
  <c r="Q24" i="51"/>
  <c r="S24" i="51" s="1"/>
  <c r="Q30" i="51"/>
  <c r="S30" i="51" s="1"/>
  <c r="Q36" i="51"/>
  <c r="S36" i="51" s="1"/>
  <c r="LD9" i="2"/>
  <c r="LD18" i="2"/>
  <c r="LD20" i="2"/>
  <c r="LD35" i="2"/>
  <c r="LD33" i="2"/>
  <c r="LD22" i="2"/>
  <c r="LD28" i="2"/>
  <c r="LD21" i="2"/>
  <c r="LD27" i="2"/>
  <c r="LD36" i="2"/>
  <c r="LD37" i="2"/>
  <c r="LD38" i="2"/>
  <c r="LD39" i="2"/>
  <c r="LD34" i="2"/>
  <c r="LD23" i="2"/>
  <c r="LD24" i="2"/>
  <c r="LD25" i="2"/>
  <c r="LD30" i="2"/>
  <c r="LD26" i="2"/>
  <c r="LD19" i="2"/>
  <c r="LD32" i="2"/>
  <c r="LD31" i="2"/>
  <c r="LD29" i="2"/>
  <c r="LD40" i="2"/>
  <c r="LD41" i="2"/>
  <c r="LD10" i="2"/>
  <c r="LD13" i="2"/>
  <c r="LD14" i="2"/>
  <c r="LD11" i="2"/>
  <c r="LD16" i="2"/>
  <c r="LD15" i="2"/>
  <c r="LD12" i="2"/>
  <c r="LD17" i="2"/>
  <c r="LC9" i="2"/>
  <c r="LC18" i="2"/>
  <c r="LC20" i="2"/>
  <c r="LB20" i="2" s="1"/>
  <c r="LC35" i="2"/>
  <c r="LC33" i="2"/>
  <c r="LB33" i="2" s="1"/>
  <c r="LC22" i="2"/>
  <c r="LC28" i="2"/>
  <c r="LB28" i="2" s="1"/>
  <c r="LC21" i="2"/>
  <c r="LC27" i="2"/>
  <c r="LB27" i="2" s="1"/>
  <c r="LC36" i="2"/>
  <c r="LC37" i="2"/>
  <c r="LB37" i="2" s="1"/>
  <c r="LC38" i="2"/>
  <c r="LC39" i="2"/>
  <c r="LB39" i="2" s="1"/>
  <c r="LC34" i="2"/>
  <c r="LC23" i="2"/>
  <c r="LB23" i="2" s="1"/>
  <c r="LC24" i="2"/>
  <c r="LC25" i="2"/>
  <c r="LB25" i="2" s="1"/>
  <c r="LC30" i="2"/>
  <c r="LC26" i="2"/>
  <c r="LB26" i="2" s="1"/>
  <c r="LC19" i="2"/>
  <c r="LC32" i="2"/>
  <c r="LB32" i="2" s="1"/>
  <c r="LC31" i="2"/>
  <c r="LC29" i="2"/>
  <c r="LB29" i="2" s="1"/>
  <c r="LC40" i="2"/>
  <c r="LC41" i="2"/>
  <c r="LB41" i="2" s="1"/>
  <c r="LC10" i="2"/>
  <c r="LC13" i="2"/>
  <c r="LB13" i="2" s="1"/>
  <c r="LC14" i="2"/>
  <c r="LC11" i="2"/>
  <c r="LB11" i="2" s="1"/>
  <c r="LC16" i="2"/>
  <c r="LC15" i="2"/>
  <c r="LB15" i="2" s="1"/>
  <c r="LC12" i="2"/>
  <c r="LC17" i="2"/>
  <c r="KX8" i="2"/>
  <c r="KV8" i="2" s="1"/>
  <c r="KW8" i="2"/>
  <c r="KY42" i="2"/>
  <c r="LA42" i="2"/>
  <c r="LE42" i="2"/>
  <c r="LB17" i="2"/>
  <c r="LB9" i="2"/>
  <c r="LB18" i="2"/>
  <c r="LB35" i="2"/>
  <c r="LB22" i="2"/>
  <c r="LB21" i="2"/>
  <c r="LB36" i="2"/>
  <c r="LB38" i="2"/>
  <c r="LB34" i="2"/>
  <c r="LB24" i="2"/>
  <c r="LB30" i="2"/>
  <c r="LB19" i="2"/>
  <c r="LB31" i="2"/>
  <c r="LB40" i="2"/>
  <c r="LB10" i="2"/>
  <c r="LB14" i="2"/>
  <c r="LB16" i="2"/>
  <c r="LB12" i="2"/>
  <c r="G9" i="50"/>
  <c r="G10" i="50"/>
  <c r="G11" i="50"/>
  <c r="G12" i="50"/>
  <c r="G13" i="50"/>
  <c r="G14" i="50"/>
  <c r="G15" i="50"/>
  <c r="G16" i="50"/>
  <c r="G17" i="50"/>
  <c r="G18" i="50"/>
  <c r="G19" i="50"/>
  <c r="G20" i="50"/>
  <c r="G21" i="50"/>
  <c r="G22" i="50"/>
  <c r="G23" i="50"/>
  <c r="G24" i="50"/>
  <c r="G25" i="50"/>
  <c r="G26" i="50"/>
  <c r="G27" i="50"/>
  <c r="G28" i="50"/>
  <c r="G29" i="50"/>
  <c r="G30" i="50"/>
  <c r="G31" i="50"/>
  <c r="G32" i="50"/>
  <c r="G33" i="50"/>
  <c r="G34" i="50"/>
  <c r="G35" i="50"/>
  <c r="G36" i="50"/>
  <c r="G37" i="50"/>
  <c r="G38" i="50"/>
  <c r="G39" i="50"/>
  <c r="G40" i="50"/>
  <c r="G41" i="50"/>
  <c r="G8" i="50"/>
  <c r="R46" i="50"/>
  <c r="N46" i="50"/>
  <c r="M46" i="50"/>
  <c r="K46" i="50"/>
  <c r="J46" i="50"/>
  <c r="H46" i="50"/>
  <c r="P45" i="50"/>
  <c r="O45" i="50"/>
  <c r="P44" i="50"/>
  <c r="O44" i="50"/>
  <c r="P43" i="50"/>
  <c r="O43" i="50"/>
  <c r="O42" i="50"/>
  <c r="P42" i="50" s="1"/>
  <c r="X41" i="50"/>
  <c r="O41" i="50"/>
  <c r="P41" i="50" s="1"/>
  <c r="I41" i="50"/>
  <c r="Q41" i="50"/>
  <c r="S41" i="50" s="1"/>
  <c r="X40" i="50"/>
  <c r="P40" i="50"/>
  <c r="O40" i="50"/>
  <c r="L40" i="50"/>
  <c r="I40" i="50" s="1"/>
  <c r="X39" i="50"/>
  <c r="P39" i="50"/>
  <c r="O39" i="50"/>
  <c r="L39" i="50"/>
  <c r="I39" i="50" s="1"/>
  <c r="Q39" i="50" s="1"/>
  <c r="S39" i="50" s="1"/>
  <c r="X38" i="50"/>
  <c r="O38" i="50"/>
  <c r="P38" i="50" s="1"/>
  <c r="I38" i="50"/>
  <c r="Q38" i="50" s="1"/>
  <c r="S38" i="50" s="1"/>
  <c r="X37" i="50"/>
  <c r="O37" i="50"/>
  <c r="P37" i="50" s="1"/>
  <c r="L37" i="50"/>
  <c r="I37" i="50"/>
  <c r="Q37" i="50" s="1"/>
  <c r="S37" i="50" s="1"/>
  <c r="X36" i="50"/>
  <c r="O36" i="50"/>
  <c r="P36" i="50" s="1"/>
  <c r="L36" i="50"/>
  <c r="I36" i="50"/>
  <c r="Q36" i="50" s="1"/>
  <c r="S36" i="50" s="1"/>
  <c r="X35" i="50"/>
  <c r="O35" i="50"/>
  <c r="P35" i="50" s="1"/>
  <c r="I35" i="50"/>
  <c r="Q35" i="50"/>
  <c r="S35" i="50" s="1"/>
  <c r="X34" i="50"/>
  <c r="P34" i="50"/>
  <c r="O34" i="50"/>
  <c r="L34" i="50"/>
  <c r="I34" i="50" s="1"/>
  <c r="X33" i="50"/>
  <c r="P33" i="50"/>
  <c r="O33" i="50"/>
  <c r="I33" i="50"/>
  <c r="Q33" i="50" s="1"/>
  <c r="S33" i="50" s="1"/>
  <c r="X32" i="50"/>
  <c r="O32" i="50"/>
  <c r="P32" i="50" s="1"/>
  <c r="I32" i="50"/>
  <c r="Q32" i="50" s="1"/>
  <c r="S32" i="50" s="1"/>
  <c r="X31" i="50"/>
  <c r="O31" i="50"/>
  <c r="P31" i="50" s="1"/>
  <c r="I31" i="50"/>
  <c r="Q31" i="50" s="1"/>
  <c r="S31" i="50" s="1"/>
  <c r="X30" i="50"/>
  <c r="O30" i="50"/>
  <c r="P30" i="50" s="1"/>
  <c r="L30" i="50"/>
  <c r="I30" i="50"/>
  <c r="Q30" i="50" s="1"/>
  <c r="S30" i="50" s="1"/>
  <c r="X29" i="50"/>
  <c r="O29" i="50"/>
  <c r="P29" i="50" s="1"/>
  <c r="I29" i="50"/>
  <c r="Q29" i="50" s="1"/>
  <c r="S29" i="50" s="1"/>
  <c r="X28" i="50"/>
  <c r="P28" i="50"/>
  <c r="O28" i="50"/>
  <c r="L28" i="50"/>
  <c r="I28" i="50" s="1"/>
  <c r="X27" i="50"/>
  <c r="P27" i="50"/>
  <c r="O27" i="50"/>
  <c r="I27" i="50"/>
  <c r="Q27" i="50" s="1"/>
  <c r="S27" i="50" s="1"/>
  <c r="X26" i="50"/>
  <c r="O26" i="50"/>
  <c r="P26" i="50" s="1"/>
  <c r="I26" i="50"/>
  <c r="Q26" i="50" s="1"/>
  <c r="S26" i="50" s="1"/>
  <c r="X25" i="50"/>
  <c r="O25" i="50"/>
  <c r="P25" i="50" s="1"/>
  <c r="I25" i="50"/>
  <c r="Q25" i="50"/>
  <c r="S25" i="50" s="1"/>
  <c r="X24" i="50"/>
  <c r="O24" i="50"/>
  <c r="P24" i="50" s="1"/>
  <c r="L24" i="50"/>
  <c r="I24" i="50"/>
  <c r="Q24" i="50" s="1"/>
  <c r="S24" i="50" s="1"/>
  <c r="X23" i="50"/>
  <c r="O23" i="50"/>
  <c r="P23" i="50" s="1"/>
  <c r="I23" i="50"/>
  <c r="Q23" i="50"/>
  <c r="S23" i="50" s="1"/>
  <c r="X22" i="50"/>
  <c r="P22" i="50"/>
  <c r="O22" i="50"/>
  <c r="L22" i="50"/>
  <c r="I22" i="50" s="1"/>
  <c r="X21" i="50"/>
  <c r="P21" i="50"/>
  <c r="O21" i="50"/>
  <c r="L21" i="50"/>
  <c r="I21" i="50" s="1"/>
  <c r="Q21" i="50" s="1"/>
  <c r="S21" i="50" s="1"/>
  <c r="X20" i="50"/>
  <c r="O20" i="50"/>
  <c r="P20" i="50" s="1"/>
  <c r="I20" i="50"/>
  <c r="Q20" i="50"/>
  <c r="S20" i="50" s="1"/>
  <c r="X19" i="50"/>
  <c r="O19" i="50"/>
  <c r="P19" i="50" s="1"/>
  <c r="I19" i="50"/>
  <c r="Q19" i="50" s="1"/>
  <c r="S19" i="50" s="1"/>
  <c r="X18" i="50"/>
  <c r="P18" i="50"/>
  <c r="O18" i="50"/>
  <c r="L18" i="50"/>
  <c r="I18" i="50" s="1"/>
  <c r="X17" i="50"/>
  <c r="P17" i="50"/>
  <c r="O17" i="50"/>
  <c r="I17" i="50"/>
  <c r="X16" i="50"/>
  <c r="O16" i="50"/>
  <c r="P16" i="50" s="1"/>
  <c r="I16" i="50"/>
  <c r="Q16" i="50" s="1"/>
  <c r="S16" i="50" s="1"/>
  <c r="X15" i="50"/>
  <c r="P15" i="50"/>
  <c r="O15" i="50"/>
  <c r="I15" i="50"/>
  <c r="Q15" i="50" s="1"/>
  <c r="S15" i="50" s="1"/>
  <c r="X14" i="50"/>
  <c r="O14" i="50"/>
  <c r="P14" i="50" s="1"/>
  <c r="I14" i="50"/>
  <c r="Q14" i="50" s="1"/>
  <c r="S14" i="50" s="1"/>
  <c r="X13" i="50"/>
  <c r="O13" i="50"/>
  <c r="P13" i="50" s="1"/>
  <c r="I13" i="50"/>
  <c r="X12" i="50"/>
  <c r="O12" i="50"/>
  <c r="P12" i="50" s="1"/>
  <c r="I12" i="50"/>
  <c r="Q12" i="50" s="1"/>
  <c r="S12" i="50" s="1"/>
  <c r="X11" i="50"/>
  <c r="P11" i="50"/>
  <c r="O11" i="50"/>
  <c r="L11" i="50"/>
  <c r="X10" i="50"/>
  <c r="P10" i="50"/>
  <c r="O10" i="50"/>
  <c r="I10" i="50"/>
  <c r="Q10" i="50"/>
  <c r="S10" i="50" s="1"/>
  <c r="X9" i="50"/>
  <c r="Q9" i="50"/>
  <c r="S9" i="50" s="1"/>
  <c r="O9" i="50"/>
  <c r="P9" i="50" s="1"/>
  <c r="L9" i="50"/>
  <c r="I9" i="50"/>
  <c r="X8" i="50"/>
  <c r="Q8" i="50"/>
  <c r="O8" i="50"/>
  <c r="I8" i="50"/>
  <c r="G46" i="50"/>
  <c r="D2" i="50"/>
  <c r="LH42" i="2" l="1"/>
  <c r="S9" i="51"/>
  <c r="Q46" i="51"/>
  <c r="I46" i="51"/>
  <c r="O46" i="50"/>
  <c r="P8" i="50"/>
  <c r="P46" i="50" s="1"/>
  <c r="I11" i="50"/>
  <c r="I46" i="50" s="1"/>
  <c r="L46" i="50"/>
  <c r="Q13" i="50"/>
  <c r="S13" i="50" s="1"/>
  <c r="Q17" i="50"/>
  <c r="S17" i="50" s="1"/>
  <c r="Q18" i="50"/>
  <c r="S18" i="50" s="1"/>
  <c r="Q22" i="50"/>
  <c r="S22" i="50" s="1"/>
  <c r="Q28" i="50"/>
  <c r="S28" i="50" s="1"/>
  <c r="Q34" i="50"/>
  <c r="S34" i="50" s="1"/>
  <c r="S8" i="50"/>
  <c r="Q11" i="50"/>
  <c r="S11" i="50" s="1"/>
  <c r="Q40" i="50"/>
  <c r="S40" i="50" s="1"/>
  <c r="KX9" i="2"/>
  <c r="KX18" i="2"/>
  <c r="KX20" i="2"/>
  <c r="KX35" i="2"/>
  <c r="KX33" i="2"/>
  <c r="KX22" i="2"/>
  <c r="KX28" i="2"/>
  <c r="KX21" i="2"/>
  <c r="KX27" i="2"/>
  <c r="KX36" i="2"/>
  <c r="KX37" i="2"/>
  <c r="KX38" i="2"/>
  <c r="KX39" i="2"/>
  <c r="KX34" i="2"/>
  <c r="KX23" i="2"/>
  <c r="KX24" i="2"/>
  <c r="KX25" i="2"/>
  <c r="KX30" i="2"/>
  <c r="KX26" i="2"/>
  <c r="KX19" i="2"/>
  <c r="KX32" i="2"/>
  <c r="KX31" i="2"/>
  <c r="KX29" i="2"/>
  <c r="KX40" i="2"/>
  <c r="KX41" i="2"/>
  <c r="KX10" i="2"/>
  <c r="KX13" i="2"/>
  <c r="KX14" i="2"/>
  <c r="KX11" i="2"/>
  <c r="KX16" i="2"/>
  <c r="KX15" i="2"/>
  <c r="KX12" i="2"/>
  <c r="KX17" i="2"/>
  <c r="KW9" i="2"/>
  <c r="KW18" i="2"/>
  <c r="KW20" i="2"/>
  <c r="KW35" i="2"/>
  <c r="KW33" i="2"/>
  <c r="KW22" i="2"/>
  <c r="KW28" i="2"/>
  <c r="KW21" i="2"/>
  <c r="KW27" i="2"/>
  <c r="KW36" i="2"/>
  <c r="KW37" i="2"/>
  <c r="KW38" i="2"/>
  <c r="KW39" i="2"/>
  <c r="KW34" i="2"/>
  <c r="KW23" i="2"/>
  <c r="KW24" i="2"/>
  <c r="KW25" i="2"/>
  <c r="KW30" i="2"/>
  <c r="KW26" i="2"/>
  <c r="KW19" i="2"/>
  <c r="KW32" i="2"/>
  <c r="KW31" i="2"/>
  <c r="KW29" i="2"/>
  <c r="KW40" i="2"/>
  <c r="KW41" i="2"/>
  <c r="KW10" i="2"/>
  <c r="KW13" i="2"/>
  <c r="KW14" i="2"/>
  <c r="KW11" i="2"/>
  <c r="KW16" i="2"/>
  <c r="KW15" i="2"/>
  <c r="KW12" i="2"/>
  <c r="KW17" i="2"/>
  <c r="KR8" i="2"/>
  <c r="KQ8" i="2"/>
  <c r="G10" i="49"/>
  <c r="Q10" i="49" s="1"/>
  <c r="S10" i="49" s="1"/>
  <c r="G9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G35" i="49"/>
  <c r="G36" i="49"/>
  <c r="G37" i="49"/>
  <c r="G38" i="49"/>
  <c r="G39" i="49"/>
  <c r="G40" i="49"/>
  <c r="G41" i="49"/>
  <c r="G8" i="49"/>
  <c r="Q8" i="49" s="1"/>
  <c r="R46" i="49"/>
  <c r="N46" i="49"/>
  <c r="M46" i="49"/>
  <c r="K46" i="49"/>
  <c r="J46" i="49"/>
  <c r="H46" i="49"/>
  <c r="P45" i="49"/>
  <c r="O45" i="49"/>
  <c r="P44" i="49"/>
  <c r="O44" i="49"/>
  <c r="P43" i="49"/>
  <c r="O43" i="49"/>
  <c r="O42" i="49"/>
  <c r="P42" i="49" s="1"/>
  <c r="X41" i="49"/>
  <c r="O41" i="49"/>
  <c r="P41" i="49" s="1"/>
  <c r="I41" i="49"/>
  <c r="Q41" i="49"/>
  <c r="S41" i="49" s="1"/>
  <c r="X40" i="49"/>
  <c r="P40" i="49"/>
  <c r="O40" i="49"/>
  <c r="L40" i="49"/>
  <c r="I40" i="49" s="1"/>
  <c r="Q40" i="49" s="1"/>
  <c r="S40" i="49" s="1"/>
  <c r="X39" i="49"/>
  <c r="O39" i="49"/>
  <c r="P39" i="49" s="1"/>
  <c r="L39" i="49"/>
  <c r="I39" i="49" s="1"/>
  <c r="X38" i="49"/>
  <c r="O38" i="49"/>
  <c r="P38" i="49" s="1"/>
  <c r="I38" i="49"/>
  <c r="Q38" i="49"/>
  <c r="S38" i="49" s="1"/>
  <c r="X37" i="49"/>
  <c r="O37" i="49"/>
  <c r="P37" i="49" s="1"/>
  <c r="L37" i="49"/>
  <c r="I37" i="49"/>
  <c r="Q37" i="49" s="1"/>
  <c r="S37" i="49" s="1"/>
  <c r="X36" i="49"/>
  <c r="O36" i="49"/>
  <c r="P36" i="49" s="1"/>
  <c r="L36" i="49"/>
  <c r="I36" i="49"/>
  <c r="Q36" i="49" s="1"/>
  <c r="S36" i="49" s="1"/>
  <c r="X35" i="49"/>
  <c r="O35" i="49"/>
  <c r="P35" i="49" s="1"/>
  <c r="I35" i="49"/>
  <c r="Q35" i="49"/>
  <c r="S35" i="49" s="1"/>
  <c r="X34" i="49"/>
  <c r="P34" i="49"/>
  <c r="O34" i="49"/>
  <c r="L34" i="49"/>
  <c r="I34" i="49" s="1"/>
  <c r="X33" i="49"/>
  <c r="P33" i="49"/>
  <c r="O33" i="49"/>
  <c r="I33" i="49"/>
  <c r="Q33" i="49" s="1"/>
  <c r="S33" i="49" s="1"/>
  <c r="X32" i="49"/>
  <c r="O32" i="49"/>
  <c r="P32" i="49" s="1"/>
  <c r="I32" i="49"/>
  <c r="Q32" i="49" s="1"/>
  <c r="S32" i="49" s="1"/>
  <c r="X31" i="49"/>
  <c r="O31" i="49"/>
  <c r="P31" i="49" s="1"/>
  <c r="I31" i="49"/>
  <c r="Q31" i="49"/>
  <c r="S31" i="49" s="1"/>
  <c r="X30" i="49"/>
  <c r="O30" i="49"/>
  <c r="P30" i="49" s="1"/>
  <c r="L30" i="49"/>
  <c r="I30" i="49"/>
  <c r="Q30" i="49" s="1"/>
  <c r="S30" i="49" s="1"/>
  <c r="X29" i="49"/>
  <c r="O29" i="49"/>
  <c r="P29" i="49" s="1"/>
  <c r="I29" i="49"/>
  <c r="Q29" i="49"/>
  <c r="S29" i="49" s="1"/>
  <c r="X28" i="49"/>
  <c r="P28" i="49"/>
  <c r="O28" i="49"/>
  <c r="L28" i="49"/>
  <c r="I28" i="49" s="1"/>
  <c r="X27" i="49"/>
  <c r="P27" i="49"/>
  <c r="O27" i="49"/>
  <c r="I27" i="49"/>
  <c r="Q27" i="49" s="1"/>
  <c r="S27" i="49" s="1"/>
  <c r="X26" i="49"/>
  <c r="O26" i="49"/>
  <c r="P26" i="49" s="1"/>
  <c r="I26" i="49"/>
  <c r="Q26" i="49" s="1"/>
  <c r="S26" i="49" s="1"/>
  <c r="X25" i="49"/>
  <c r="O25" i="49"/>
  <c r="P25" i="49" s="1"/>
  <c r="I25" i="49"/>
  <c r="Q25" i="49"/>
  <c r="S25" i="49" s="1"/>
  <c r="X24" i="49"/>
  <c r="O24" i="49"/>
  <c r="P24" i="49" s="1"/>
  <c r="L24" i="49"/>
  <c r="I24" i="49"/>
  <c r="Q24" i="49" s="1"/>
  <c r="S24" i="49" s="1"/>
  <c r="X23" i="49"/>
  <c r="O23" i="49"/>
  <c r="P23" i="49" s="1"/>
  <c r="I23" i="49"/>
  <c r="Q23" i="49"/>
  <c r="S23" i="49" s="1"/>
  <c r="X22" i="49"/>
  <c r="P22" i="49"/>
  <c r="O22" i="49"/>
  <c r="L22" i="49"/>
  <c r="I22" i="49" s="1"/>
  <c r="X21" i="49"/>
  <c r="P21" i="49"/>
  <c r="O21" i="49"/>
  <c r="L21" i="49"/>
  <c r="I21" i="49" s="1"/>
  <c r="Q21" i="49" s="1"/>
  <c r="S21" i="49" s="1"/>
  <c r="X20" i="49"/>
  <c r="O20" i="49"/>
  <c r="P20" i="49" s="1"/>
  <c r="I20" i="49"/>
  <c r="Q20" i="49"/>
  <c r="S20" i="49" s="1"/>
  <c r="X19" i="49"/>
  <c r="O19" i="49"/>
  <c r="P19" i="49" s="1"/>
  <c r="I19" i="49"/>
  <c r="Q19" i="49" s="1"/>
  <c r="S19" i="49" s="1"/>
  <c r="X18" i="49"/>
  <c r="P18" i="49"/>
  <c r="O18" i="49"/>
  <c r="L18" i="49"/>
  <c r="I18" i="49" s="1"/>
  <c r="X17" i="49"/>
  <c r="P17" i="49"/>
  <c r="O17" i="49"/>
  <c r="I17" i="49"/>
  <c r="X16" i="49"/>
  <c r="O16" i="49"/>
  <c r="P16" i="49" s="1"/>
  <c r="I16" i="49"/>
  <c r="Q16" i="49"/>
  <c r="S16" i="49" s="1"/>
  <c r="X15" i="49"/>
  <c r="P15" i="49"/>
  <c r="O15" i="49"/>
  <c r="I15" i="49"/>
  <c r="Q15" i="49" s="1"/>
  <c r="S15" i="49" s="1"/>
  <c r="X14" i="49"/>
  <c r="O14" i="49"/>
  <c r="P14" i="49" s="1"/>
  <c r="I14" i="49"/>
  <c r="Q14" i="49" s="1"/>
  <c r="S14" i="49" s="1"/>
  <c r="X13" i="49"/>
  <c r="O13" i="49"/>
  <c r="P13" i="49" s="1"/>
  <c r="I13" i="49"/>
  <c r="X12" i="49"/>
  <c r="O12" i="49"/>
  <c r="P12" i="49" s="1"/>
  <c r="I12" i="49"/>
  <c r="Q12" i="49" s="1"/>
  <c r="S12" i="49" s="1"/>
  <c r="X11" i="49"/>
  <c r="O11" i="49"/>
  <c r="P11" i="49" s="1"/>
  <c r="L11" i="49"/>
  <c r="X10" i="49"/>
  <c r="P10" i="49"/>
  <c r="O10" i="49"/>
  <c r="I10" i="49"/>
  <c r="X9" i="49"/>
  <c r="Q9" i="49"/>
  <c r="S9" i="49" s="1"/>
  <c r="O9" i="49"/>
  <c r="P9" i="49" s="1"/>
  <c r="L9" i="49"/>
  <c r="I9" i="49"/>
  <c r="X8" i="49"/>
  <c r="O8" i="49"/>
  <c r="I8" i="49"/>
  <c r="D2" i="49"/>
  <c r="Q46" i="50" l="1"/>
  <c r="I46" i="49"/>
  <c r="S8" i="49"/>
  <c r="G46" i="49"/>
  <c r="O46" i="49"/>
  <c r="P8" i="49"/>
  <c r="P46" i="49" s="1"/>
  <c r="I11" i="49"/>
  <c r="Q11" i="49" s="1"/>
  <c r="L46" i="49"/>
  <c r="Q13" i="49"/>
  <c r="S13" i="49" s="1"/>
  <c r="Q17" i="49"/>
  <c r="S17" i="49" s="1"/>
  <c r="Q18" i="49"/>
  <c r="S18" i="49" s="1"/>
  <c r="Q22" i="49"/>
  <c r="S22" i="49" s="1"/>
  <c r="Q28" i="49"/>
  <c r="S28" i="49" s="1"/>
  <c r="Q34" i="49"/>
  <c r="S34" i="49" s="1"/>
  <c r="Q39" i="49"/>
  <c r="S39" i="49" s="1"/>
  <c r="KR9" i="2"/>
  <c r="KR18" i="2"/>
  <c r="KR20" i="2"/>
  <c r="KR35" i="2"/>
  <c r="KR33" i="2"/>
  <c r="KR22" i="2"/>
  <c r="KR28" i="2"/>
  <c r="KR21" i="2"/>
  <c r="KR27" i="2"/>
  <c r="KR36" i="2"/>
  <c r="KR37" i="2"/>
  <c r="KR38" i="2"/>
  <c r="KR39" i="2"/>
  <c r="KR34" i="2"/>
  <c r="KR23" i="2"/>
  <c r="KR24" i="2"/>
  <c r="KR25" i="2"/>
  <c r="KR30" i="2"/>
  <c r="KR26" i="2"/>
  <c r="KR19" i="2"/>
  <c r="KR32" i="2"/>
  <c r="KR31" i="2"/>
  <c r="KR29" i="2"/>
  <c r="KR40" i="2"/>
  <c r="KR41" i="2"/>
  <c r="KR10" i="2"/>
  <c r="KR13" i="2"/>
  <c r="KR14" i="2"/>
  <c r="KR11" i="2"/>
  <c r="KR16" i="2"/>
  <c r="KR15" i="2"/>
  <c r="KR12" i="2"/>
  <c r="KR17" i="2"/>
  <c r="KQ9" i="2"/>
  <c r="KQ18" i="2"/>
  <c r="KQ20" i="2"/>
  <c r="KQ35" i="2"/>
  <c r="KQ33" i="2"/>
  <c r="KQ22" i="2"/>
  <c r="KQ28" i="2"/>
  <c r="KQ21" i="2"/>
  <c r="KQ27" i="2"/>
  <c r="KQ36" i="2"/>
  <c r="KQ37" i="2"/>
  <c r="KQ38" i="2"/>
  <c r="KQ39" i="2"/>
  <c r="KQ34" i="2"/>
  <c r="KQ23" i="2"/>
  <c r="KQ24" i="2"/>
  <c r="KQ25" i="2"/>
  <c r="KQ30" i="2"/>
  <c r="KQ26" i="2"/>
  <c r="KQ19" i="2"/>
  <c r="KQ32" i="2"/>
  <c r="KQ31" i="2"/>
  <c r="KQ29" i="2"/>
  <c r="KQ40" i="2"/>
  <c r="KQ41" i="2"/>
  <c r="KQ10" i="2"/>
  <c r="KQ13" i="2"/>
  <c r="KQ14" i="2"/>
  <c r="KQ11" i="2"/>
  <c r="KQ16" i="2"/>
  <c r="KQ15" i="2"/>
  <c r="KQ12" i="2"/>
  <c r="KQ17" i="2"/>
  <c r="KL8" i="2"/>
  <c r="KK8" i="2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8" i="48"/>
  <c r="G29" i="48"/>
  <c r="G30" i="48"/>
  <c r="G31" i="48"/>
  <c r="G32" i="48"/>
  <c r="G33" i="48"/>
  <c r="G34" i="48"/>
  <c r="G35" i="48"/>
  <c r="G36" i="48"/>
  <c r="G37" i="48"/>
  <c r="G38" i="48"/>
  <c r="G39" i="48"/>
  <c r="G40" i="48"/>
  <c r="G41" i="48"/>
  <c r="G8" i="48"/>
  <c r="G46" i="48" s="1"/>
  <c r="R46" i="48"/>
  <c r="N46" i="48"/>
  <c r="M46" i="48"/>
  <c r="K46" i="48"/>
  <c r="J46" i="48"/>
  <c r="H46" i="48"/>
  <c r="O45" i="48"/>
  <c r="P45" i="48" s="1"/>
  <c r="O44" i="48"/>
  <c r="P44" i="48" s="1"/>
  <c r="O43" i="48"/>
  <c r="P43" i="48" s="1"/>
  <c r="O42" i="48"/>
  <c r="P42" i="48" s="1"/>
  <c r="X41" i="48"/>
  <c r="O41" i="48"/>
  <c r="P41" i="48" s="1"/>
  <c r="I41" i="48"/>
  <c r="Q41" i="48" s="1"/>
  <c r="S41" i="48" s="1"/>
  <c r="X40" i="48"/>
  <c r="P40" i="48"/>
  <c r="O40" i="48"/>
  <c r="L40" i="48"/>
  <c r="I40" i="48" s="1"/>
  <c r="Q40" i="48" s="1"/>
  <c r="S40" i="48" s="1"/>
  <c r="X39" i="48"/>
  <c r="O39" i="48"/>
  <c r="P39" i="48" s="1"/>
  <c r="L39" i="48"/>
  <c r="I39" i="48" s="1"/>
  <c r="X38" i="48"/>
  <c r="O38" i="48"/>
  <c r="P38" i="48" s="1"/>
  <c r="I38" i="48"/>
  <c r="Q38" i="48"/>
  <c r="S38" i="48" s="1"/>
  <c r="X37" i="48"/>
  <c r="O37" i="48"/>
  <c r="P37" i="48" s="1"/>
  <c r="L37" i="48"/>
  <c r="I37" i="48"/>
  <c r="Q37" i="48" s="1"/>
  <c r="S37" i="48" s="1"/>
  <c r="X36" i="48"/>
  <c r="O36" i="48"/>
  <c r="P36" i="48" s="1"/>
  <c r="L36" i="48"/>
  <c r="I36" i="48"/>
  <c r="Q36" i="48" s="1"/>
  <c r="S36" i="48" s="1"/>
  <c r="X35" i="48"/>
  <c r="O35" i="48"/>
  <c r="P35" i="48" s="1"/>
  <c r="I35" i="48"/>
  <c r="Q35" i="48" s="1"/>
  <c r="S35" i="48" s="1"/>
  <c r="X34" i="48"/>
  <c r="P34" i="48"/>
  <c r="O34" i="48"/>
  <c r="L34" i="48"/>
  <c r="I34" i="48" s="1"/>
  <c r="X33" i="48"/>
  <c r="P33" i="48"/>
  <c r="O33" i="48"/>
  <c r="I33" i="48"/>
  <c r="Q33" i="48" s="1"/>
  <c r="S33" i="48" s="1"/>
  <c r="X32" i="48"/>
  <c r="O32" i="48"/>
  <c r="P32" i="48" s="1"/>
  <c r="I32" i="48"/>
  <c r="Q32" i="48" s="1"/>
  <c r="S32" i="48" s="1"/>
  <c r="X31" i="48"/>
  <c r="O31" i="48"/>
  <c r="P31" i="48" s="1"/>
  <c r="I31" i="48"/>
  <c r="Q31" i="48"/>
  <c r="S31" i="48" s="1"/>
  <c r="X30" i="48"/>
  <c r="O30" i="48"/>
  <c r="P30" i="48" s="1"/>
  <c r="L30" i="48"/>
  <c r="I30" i="48"/>
  <c r="Q30" i="48" s="1"/>
  <c r="S30" i="48" s="1"/>
  <c r="X29" i="48"/>
  <c r="O29" i="48"/>
  <c r="P29" i="48" s="1"/>
  <c r="I29" i="48"/>
  <c r="Q29" i="48"/>
  <c r="S29" i="48" s="1"/>
  <c r="X28" i="48"/>
  <c r="P28" i="48"/>
  <c r="O28" i="48"/>
  <c r="L28" i="48"/>
  <c r="I28" i="48" s="1"/>
  <c r="X27" i="48"/>
  <c r="P27" i="48"/>
  <c r="O27" i="48"/>
  <c r="I27" i="48"/>
  <c r="Q27" i="48" s="1"/>
  <c r="S27" i="48" s="1"/>
  <c r="X26" i="48"/>
  <c r="O26" i="48"/>
  <c r="P26" i="48" s="1"/>
  <c r="I26" i="48"/>
  <c r="Q26" i="48" s="1"/>
  <c r="S26" i="48" s="1"/>
  <c r="X25" i="48"/>
  <c r="O25" i="48"/>
  <c r="P25" i="48" s="1"/>
  <c r="I25" i="48"/>
  <c r="Q25" i="48"/>
  <c r="S25" i="48" s="1"/>
  <c r="X24" i="48"/>
  <c r="O24" i="48"/>
  <c r="P24" i="48" s="1"/>
  <c r="L24" i="48"/>
  <c r="I24" i="48"/>
  <c r="Q24" i="48" s="1"/>
  <c r="S24" i="48" s="1"/>
  <c r="X23" i="48"/>
  <c r="O23" i="48"/>
  <c r="P23" i="48" s="1"/>
  <c r="I23" i="48"/>
  <c r="Q23" i="48"/>
  <c r="S23" i="48" s="1"/>
  <c r="X22" i="48"/>
  <c r="P22" i="48"/>
  <c r="O22" i="48"/>
  <c r="L22" i="48"/>
  <c r="I22" i="48" s="1"/>
  <c r="X21" i="48"/>
  <c r="P21" i="48"/>
  <c r="O21" i="48"/>
  <c r="L21" i="48"/>
  <c r="I21" i="48" s="1"/>
  <c r="Q21" i="48" s="1"/>
  <c r="S21" i="48" s="1"/>
  <c r="X20" i="48"/>
  <c r="O20" i="48"/>
  <c r="P20" i="48" s="1"/>
  <c r="I20" i="48"/>
  <c r="Q20" i="48"/>
  <c r="S20" i="48" s="1"/>
  <c r="X19" i="48"/>
  <c r="O19" i="48"/>
  <c r="P19" i="48" s="1"/>
  <c r="I19" i="48"/>
  <c r="Q19" i="48"/>
  <c r="S19" i="48" s="1"/>
  <c r="X18" i="48"/>
  <c r="P18" i="48"/>
  <c r="O18" i="48"/>
  <c r="L18" i="48"/>
  <c r="I18" i="48" s="1"/>
  <c r="Q18" i="48" s="1"/>
  <c r="S18" i="48" s="1"/>
  <c r="X17" i="48"/>
  <c r="O17" i="48"/>
  <c r="P17" i="48" s="1"/>
  <c r="I17" i="48"/>
  <c r="Q17" i="48"/>
  <c r="S17" i="48" s="1"/>
  <c r="X16" i="48"/>
  <c r="O16" i="48"/>
  <c r="P16" i="48" s="1"/>
  <c r="I16" i="48"/>
  <c r="Q16" i="48"/>
  <c r="S16" i="48" s="1"/>
  <c r="X15" i="48"/>
  <c r="P15" i="48"/>
  <c r="O15" i="48"/>
  <c r="I15" i="48"/>
  <c r="Q15" i="48" s="1"/>
  <c r="S15" i="48" s="1"/>
  <c r="X14" i="48"/>
  <c r="O14" i="48"/>
  <c r="P14" i="48" s="1"/>
  <c r="I14" i="48"/>
  <c r="Q14" i="48" s="1"/>
  <c r="S14" i="48" s="1"/>
  <c r="X13" i="48"/>
  <c r="O13" i="48"/>
  <c r="P13" i="48" s="1"/>
  <c r="I13" i="48"/>
  <c r="Q13" i="48" s="1"/>
  <c r="S13" i="48" s="1"/>
  <c r="X12" i="48"/>
  <c r="O12" i="48"/>
  <c r="P12" i="48" s="1"/>
  <c r="I12" i="48"/>
  <c r="Q12" i="48"/>
  <c r="S12" i="48" s="1"/>
  <c r="X11" i="48"/>
  <c r="P11" i="48"/>
  <c r="O11" i="48"/>
  <c r="L11" i="48"/>
  <c r="I11" i="48" s="1"/>
  <c r="Q11" i="48"/>
  <c r="S11" i="48" s="1"/>
  <c r="X10" i="48"/>
  <c r="P10" i="48"/>
  <c r="O10" i="48"/>
  <c r="I10" i="48"/>
  <c r="Q10" i="48"/>
  <c r="S10" i="48" s="1"/>
  <c r="X9" i="48"/>
  <c r="O9" i="48"/>
  <c r="P9" i="48" s="1"/>
  <c r="L9" i="48"/>
  <c r="L46" i="48" s="1"/>
  <c r="I9" i="48"/>
  <c r="Q9" i="48" s="1"/>
  <c r="S9" i="48" s="1"/>
  <c r="X8" i="48"/>
  <c r="O8" i="48"/>
  <c r="O46" i="48" s="1"/>
  <c r="I8" i="48"/>
  <c r="D2" i="48"/>
  <c r="S11" i="49" l="1"/>
  <c r="Q46" i="49"/>
  <c r="I46" i="48"/>
  <c r="Q22" i="48"/>
  <c r="S22" i="48" s="1"/>
  <c r="Q28" i="48"/>
  <c r="S28" i="48" s="1"/>
  <c r="Q34" i="48"/>
  <c r="S34" i="48" s="1"/>
  <c r="Q39" i="48"/>
  <c r="S39" i="48" s="1"/>
  <c r="Q8" i="48"/>
  <c r="P8" i="48"/>
  <c r="P46" i="48" s="1"/>
  <c r="KL9" i="2"/>
  <c r="KL18" i="2"/>
  <c r="KL20" i="2"/>
  <c r="KL35" i="2"/>
  <c r="KL33" i="2"/>
  <c r="KL22" i="2"/>
  <c r="KL28" i="2"/>
  <c r="KL21" i="2"/>
  <c r="KL27" i="2"/>
  <c r="KL36" i="2"/>
  <c r="KL37" i="2"/>
  <c r="KL38" i="2"/>
  <c r="KL39" i="2"/>
  <c r="KL34" i="2"/>
  <c r="KL23" i="2"/>
  <c r="KL24" i="2"/>
  <c r="KL25" i="2"/>
  <c r="KL30" i="2"/>
  <c r="KL26" i="2"/>
  <c r="KL19" i="2"/>
  <c r="KL32" i="2"/>
  <c r="KL31" i="2"/>
  <c r="KL29" i="2"/>
  <c r="KL40" i="2"/>
  <c r="KL41" i="2"/>
  <c r="KL10" i="2"/>
  <c r="KL13" i="2"/>
  <c r="KL14" i="2"/>
  <c r="KL11" i="2"/>
  <c r="KL16" i="2"/>
  <c r="KL15" i="2"/>
  <c r="KL12" i="2"/>
  <c r="KL17" i="2"/>
  <c r="KK9" i="2"/>
  <c r="KK18" i="2"/>
  <c r="KK20" i="2"/>
  <c r="KK35" i="2"/>
  <c r="KK33" i="2"/>
  <c r="KK22" i="2"/>
  <c r="KK28" i="2"/>
  <c r="KK21" i="2"/>
  <c r="KK27" i="2"/>
  <c r="KK36" i="2"/>
  <c r="KK37" i="2"/>
  <c r="KK38" i="2"/>
  <c r="KK39" i="2"/>
  <c r="KK34" i="2"/>
  <c r="KK23" i="2"/>
  <c r="KK24" i="2"/>
  <c r="KK25" i="2"/>
  <c r="KK30" i="2"/>
  <c r="KK26" i="2"/>
  <c r="KK19" i="2"/>
  <c r="KK32" i="2"/>
  <c r="KK31" i="2"/>
  <c r="KK29" i="2"/>
  <c r="KK40" i="2"/>
  <c r="KK41" i="2"/>
  <c r="KK10" i="2"/>
  <c r="KK13" i="2"/>
  <c r="KK14" i="2"/>
  <c r="KK11" i="2"/>
  <c r="KK16" i="2"/>
  <c r="KK15" i="2"/>
  <c r="KK12" i="2"/>
  <c r="KK17" i="2"/>
  <c r="KF8" i="2"/>
  <c r="KE8" i="2"/>
  <c r="Q46" i="48" l="1"/>
  <c r="S8" i="48"/>
  <c r="G9" i="47"/>
  <c r="G10" i="47"/>
  <c r="G11" i="47"/>
  <c r="G12" i="47"/>
  <c r="G13" i="47"/>
  <c r="G14" i="47"/>
  <c r="G15" i="47"/>
  <c r="G16" i="47"/>
  <c r="G17" i="47"/>
  <c r="G18" i="47"/>
  <c r="G19" i="47"/>
  <c r="G20" i="47"/>
  <c r="G21" i="47"/>
  <c r="G22" i="47"/>
  <c r="G23" i="47"/>
  <c r="G24" i="47"/>
  <c r="G25" i="47"/>
  <c r="G26" i="47"/>
  <c r="G27" i="47"/>
  <c r="G28" i="47"/>
  <c r="G29" i="47"/>
  <c r="G30" i="47"/>
  <c r="G31" i="47"/>
  <c r="G32" i="47"/>
  <c r="G33" i="47"/>
  <c r="G34" i="47"/>
  <c r="G35" i="47"/>
  <c r="G36" i="47"/>
  <c r="G37" i="47"/>
  <c r="G38" i="47"/>
  <c r="G39" i="47"/>
  <c r="G40" i="47"/>
  <c r="G41" i="47"/>
  <c r="G8" i="47"/>
  <c r="R46" i="47"/>
  <c r="N46" i="47"/>
  <c r="M46" i="47"/>
  <c r="K46" i="47"/>
  <c r="J46" i="47"/>
  <c r="H46" i="47"/>
  <c r="O45" i="47"/>
  <c r="P45" i="47" s="1"/>
  <c r="O44" i="47"/>
  <c r="P44" i="47" s="1"/>
  <c r="O43" i="47"/>
  <c r="P43" i="47" s="1"/>
  <c r="O42" i="47"/>
  <c r="P42" i="47" s="1"/>
  <c r="X41" i="47"/>
  <c r="O41" i="47"/>
  <c r="P41" i="47" s="1"/>
  <c r="I41" i="47"/>
  <c r="Q41" i="47"/>
  <c r="S41" i="47" s="1"/>
  <c r="X40" i="47"/>
  <c r="P40" i="47"/>
  <c r="O40" i="47"/>
  <c r="L40" i="47"/>
  <c r="I40" i="47" s="1"/>
  <c r="X39" i="47"/>
  <c r="O39" i="47"/>
  <c r="P39" i="47" s="1"/>
  <c r="L39" i="47"/>
  <c r="I39" i="47" s="1"/>
  <c r="Q39" i="47" s="1"/>
  <c r="S39" i="47" s="1"/>
  <c r="X38" i="47"/>
  <c r="O38" i="47"/>
  <c r="P38" i="47" s="1"/>
  <c r="I38" i="47"/>
  <c r="Q38" i="47" s="1"/>
  <c r="S38" i="47" s="1"/>
  <c r="X37" i="47"/>
  <c r="O37" i="47"/>
  <c r="P37" i="47" s="1"/>
  <c r="L37" i="47"/>
  <c r="I37" i="47"/>
  <c r="Q37" i="47" s="1"/>
  <c r="S37" i="47" s="1"/>
  <c r="X36" i="47"/>
  <c r="O36" i="47"/>
  <c r="P36" i="47" s="1"/>
  <c r="L36" i="47"/>
  <c r="I36" i="47"/>
  <c r="Q36" i="47" s="1"/>
  <c r="S36" i="47" s="1"/>
  <c r="X35" i="47"/>
  <c r="O35" i="47"/>
  <c r="P35" i="47" s="1"/>
  <c r="I35" i="47"/>
  <c r="Q35" i="47"/>
  <c r="S35" i="47" s="1"/>
  <c r="X34" i="47"/>
  <c r="P34" i="47"/>
  <c r="O34" i="47"/>
  <c r="L34" i="47"/>
  <c r="I34" i="47" s="1"/>
  <c r="X33" i="47"/>
  <c r="P33" i="47"/>
  <c r="O33" i="47"/>
  <c r="I33" i="47"/>
  <c r="Q33" i="47" s="1"/>
  <c r="S33" i="47" s="1"/>
  <c r="X32" i="47"/>
  <c r="O32" i="47"/>
  <c r="P32" i="47" s="1"/>
  <c r="I32" i="47"/>
  <c r="Q32" i="47" s="1"/>
  <c r="S32" i="47" s="1"/>
  <c r="X31" i="47"/>
  <c r="O31" i="47"/>
  <c r="P31" i="47" s="1"/>
  <c r="I31" i="47"/>
  <c r="Q31" i="47" s="1"/>
  <c r="S31" i="47" s="1"/>
  <c r="X30" i="47"/>
  <c r="O30" i="47"/>
  <c r="P30" i="47" s="1"/>
  <c r="L30" i="47"/>
  <c r="I30" i="47"/>
  <c r="Q30" i="47" s="1"/>
  <c r="S30" i="47" s="1"/>
  <c r="X29" i="47"/>
  <c r="O29" i="47"/>
  <c r="P29" i="47" s="1"/>
  <c r="I29" i="47"/>
  <c r="Q29" i="47"/>
  <c r="S29" i="47" s="1"/>
  <c r="X28" i="47"/>
  <c r="O28" i="47"/>
  <c r="P28" i="47" s="1"/>
  <c r="L28" i="47"/>
  <c r="I28" i="47" s="1"/>
  <c r="X27" i="47"/>
  <c r="P27" i="47"/>
  <c r="O27" i="47"/>
  <c r="I27" i="47"/>
  <c r="Q27" i="47" s="1"/>
  <c r="S27" i="47" s="1"/>
  <c r="X26" i="47"/>
  <c r="O26" i="47"/>
  <c r="P26" i="47" s="1"/>
  <c r="I26" i="47"/>
  <c r="Q26" i="47" s="1"/>
  <c r="S26" i="47" s="1"/>
  <c r="X25" i="47"/>
  <c r="O25" i="47"/>
  <c r="P25" i="47" s="1"/>
  <c r="I25" i="47"/>
  <c r="Q25" i="47"/>
  <c r="S25" i="47" s="1"/>
  <c r="X24" i="47"/>
  <c r="O24" i="47"/>
  <c r="P24" i="47" s="1"/>
  <c r="L24" i="47"/>
  <c r="I24" i="47"/>
  <c r="Q24" i="47" s="1"/>
  <c r="S24" i="47" s="1"/>
  <c r="X23" i="47"/>
  <c r="O23" i="47"/>
  <c r="P23" i="47" s="1"/>
  <c r="I23" i="47"/>
  <c r="Q23" i="47"/>
  <c r="S23" i="47" s="1"/>
  <c r="X22" i="47"/>
  <c r="P22" i="47"/>
  <c r="O22" i="47"/>
  <c r="L22" i="47"/>
  <c r="I22" i="47" s="1"/>
  <c r="X21" i="47"/>
  <c r="P21" i="47"/>
  <c r="O21" i="47"/>
  <c r="L21" i="47"/>
  <c r="I21" i="47" s="1"/>
  <c r="Q21" i="47" s="1"/>
  <c r="S21" i="47" s="1"/>
  <c r="X20" i="47"/>
  <c r="O20" i="47"/>
  <c r="P20" i="47" s="1"/>
  <c r="I20" i="47"/>
  <c r="Q20" i="47"/>
  <c r="S20" i="47" s="1"/>
  <c r="X19" i="47"/>
  <c r="O19" i="47"/>
  <c r="P19" i="47" s="1"/>
  <c r="I19" i="47"/>
  <c r="Q19" i="47"/>
  <c r="S19" i="47" s="1"/>
  <c r="X18" i="47"/>
  <c r="P18" i="47"/>
  <c r="O18" i="47"/>
  <c r="L18" i="47"/>
  <c r="I18" i="47" s="1"/>
  <c r="Q18" i="47" s="1"/>
  <c r="S18" i="47" s="1"/>
  <c r="X17" i="47"/>
  <c r="O17" i="47"/>
  <c r="P17" i="47" s="1"/>
  <c r="I17" i="47"/>
  <c r="Q17" i="47"/>
  <c r="S17" i="47" s="1"/>
  <c r="X16" i="47"/>
  <c r="O16" i="47"/>
  <c r="P16" i="47" s="1"/>
  <c r="I16" i="47"/>
  <c r="Q16" i="47"/>
  <c r="S16" i="47" s="1"/>
  <c r="X15" i="47"/>
  <c r="P15" i="47"/>
  <c r="O15" i="47"/>
  <c r="I15" i="47"/>
  <c r="Q15" i="47" s="1"/>
  <c r="S15" i="47" s="1"/>
  <c r="X14" i="47"/>
  <c r="O14" i="47"/>
  <c r="P14" i="47" s="1"/>
  <c r="I14" i="47"/>
  <c r="Q14" i="47" s="1"/>
  <c r="S14" i="47" s="1"/>
  <c r="X13" i="47"/>
  <c r="O13" i="47"/>
  <c r="P13" i="47" s="1"/>
  <c r="I13" i="47"/>
  <c r="Q13" i="47"/>
  <c r="S13" i="47" s="1"/>
  <c r="X12" i="47"/>
  <c r="O12" i="47"/>
  <c r="P12" i="47" s="1"/>
  <c r="I12" i="47"/>
  <c r="Q12" i="47"/>
  <c r="S12" i="47" s="1"/>
  <c r="X11" i="47"/>
  <c r="P11" i="47"/>
  <c r="O11" i="47"/>
  <c r="L11" i="47"/>
  <c r="I11" i="47" s="1"/>
  <c r="Q11" i="47" s="1"/>
  <c r="S11" i="47" s="1"/>
  <c r="X10" i="47"/>
  <c r="O10" i="47"/>
  <c r="P10" i="47" s="1"/>
  <c r="I10" i="47"/>
  <c r="Q10" i="47"/>
  <c r="S10" i="47" s="1"/>
  <c r="X9" i="47"/>
  <c r="O9" i="47"/>
  <c r="P9" i="47" s="1"/>
  <c r="L9" i="47"/>
  <c r="L46" i="47" s="1"/>
  <c r="I9" i="47"/>
  <c r="Q9" i="47" s="1"/>
  <c r="S9" i="47" s="1"/>
  <c r="X8" i="47"/>
  <c r="O8" i="47"/>
  <c r="I8" i="47"/>
  <c r="D2" i="47"/>
  <c r="O46" i="47" l="1"/>
  <c r="I46" i="47"/>
  <c r="Q8" i="47"/>
  <c r="Q40" i="47"/>
  <c r="S40" i="47" s="1"/>
  <c r="S8" i="47"/>
  <c r="Q22" i="47"/>
  <c r="S22" i="47" s="1"/>
  <c r="Q28" i="47"/>
  <c r="S28" i="47" s="1"/>
  <c r="Q34" i="47"/>
  <c r="S34" i="47" s="1"/>
  <c r="P8" i="47"/>
  <c r="P46" i="47" s="1"/>
  <c r="G46" i="47"/>
  <c r="KF9" i="2"/>
  <c r="KF18" i="2"/>
  <c r="KF20" i="2"/>
  <c r="KF35" i="2"/>
  <c r="KF33" i="2"/>
  <c r="KF22" i="2"/>
  <c r="KF28" i="2"/>
  <c r="KF21" i="2"/>
  <c r="KF27" i="2"/>
  <c r="KF36" i="2"/>
  <c r="KF37" i="2"/>
  <c r="KF38" i="2"/>
  <c r="KF39" i="2"/>
  <c r="KF34" i="2"/>
  <c r="KF23" i="2"/>
  <c r="KF24" i="2"/>
  <c r="KF25" i="2"/>
  <c r="KF30" i="2"/>
  <c r="KF26" i="2"/>
  <c r="KF19" i="2"/>
  <c r="KF32" i="2"/>
  <c r="KF31" i="2"/>
  <c r="KF29" i="2"/>
  <c r="KF40" i="2"/>
  <c r="KF41" i="2"/>
  <c r="KF10" i="2"/>
  <c r="KF13" i="2"/>
  <c r="KF14" i="2"/>
  <c r="KF11" i="2"/>
  <c r="KF16" i="2"/>
  <c r="KF15" i="2"/>
  <c r="KF12" i="2"/>
  <c r="KF17" i="2"/>
  <c r="KE9" i="2"/>
  <c r="KE18" i="2"/>
  <c r="KE20" i="2"/>
  <c r="KE35" i="2"/>
  <c r="KE33" i="2"/>
  <c r="KE22" i="2"/>
  <c r="KE28" i="2"/>
  <c r="KE21" i="2"/>
  <c r="KE27" i="2"/>
  <c r="KE36" i="2"/>
  <c r="KE37" i="2"/>
  <c r="KE38" i="2"/>
  <c r="KE39" i="2"/>
  <c r="KE34" i="2"/>
  <c r="KE23" i="2"/>
  <c r="KE24" i="2"/>
  <c r="KE25" i="2"/>
  <c r="KE30" i="2"/>
  <c r="KE26" i="2"/>
  <c r="KE19" i="2"/>
  <c r="KE32" i="2"/>
  <c r="KE31" i="2"/>
  <c r="KE29" i="2"/>
  <c r="KE40" i="2"/>
  <c r="KE41" i="2"/>
  <c r="KE10" i="2"/>
  <c r="KE13" i="2"/>
  <c r="KE14" i="2"/>
  <c r="KE11" i="2"/>
  <c r="KE16" i="2"/>
  <c r="KE15" i="2"/>
  <c r="KE12" i="2"/>
  <c r="KE17" i="2"/>
  <c r="JZ8" i="2"/>
  <c r="JY8" i="2"/>
  <c r="Q35" i="46"/>
  <c r="G9" i="46"/>
  <c r="G10" i="46"/>
  <c r="G11" i="46"/>
  <c r="G12" i="46"/>
  <c r="G13" i="46"/>
  <c r="G14" i="46"/>
  <c r="G15" i="46"/>
  <c r="G16" i="46"/>
  <c r="G17" i="46"/>
  <c r="G18" i="46"/>
  <c r="G19" i="46"/>
  <c r="G20" i="46"/>
  <c r="G21" i="46"/>
  <c r="G22" i="46"/>
  <c r="G23" i="46"/>
  <c r="G24" i="46"/>
  <c r="G25" i="46"/>
  <c r="G26" i="46"/>
  <c r="G27" i="46"/>
  <c r="G28" i="46"/>
  <c r="G29" i="46"/>
  <c r="G30" i="46"/>
  <c r="G31" i="46"/>
  <c r="G32" i="46"/>
  <c r="G33" i="46"/>
  <c r="G34" i="46"/>
  <c r="G35" i="46"/>
  <c r="G36" i="46"/>
  <c r="G37" i="46"/>
  <c r="G38" i="46"/>
  <c r="G39" i="46"/>
  <c r="G40" i="46"/>
  <c r="G41" i="46"/>
  <c r="G8" i="46"/>
  <c r="G46" i="46" s="1"/>
  <c r="R46" i="46"/>
  <c r="N46" i="46"/>
  <c r="M46" i="46"/>
  <c r="K46" i="46"/>
  <c r="J46" i="46"/>
  <c r="H46" i="46"/>
  <c r="O45" i="46"/>
  <c r="P45" i="46" s="1"/>
  <c r="O44" i="46"/>
  <c r="P44" i="46" s="1"/>
  <c r="O43" i="46"/>
  <c r="P43" i="46" s="1"/>
  <c r="O42" i="46"/>
  <c r="P42" i="46" s="1"/>
  <c r="X41" i="46"/>
  <c r="O41" i="46"/>
  <c r="P41" i="46" s="1"/>
  <c r="I41" i="46"/>
  <c r="Q41" i="46"/>
  <c r="S41" i="46" s="1"/>
  <c r="X40" i="46"/>
  <c r="P40" i="46"/>
  <c r="O40" i="46"/>
  <c r="L40" i="46"/>
  <c r="I40" i="46" s="1"/>
  <c r="X39" i="46"/>
  <c r="P39" i="46"/>
  <c r="O39" i="46"/>
  <c r="L39" i="46"/>
  <c r="I39" i="46" s="1"/>
  <c r="Q39" i="46" s="1"/>
  <c r="S39" i="46" s="1"/>
  <c r="X38" i="46"/>
  <c r="O38" i="46"/>
  <c r="P38" i="46" s="1"/>
  <c r="I38" i="46"/>
  <c r="Q38" i="46"/>
  <c r="S38" i="46" s="1"/>
  <c r="X37" i="46"/>
  <c r="O37" i="46"/>
  <c r="P37" i="46" s="1"/>
  <c r="L37" i="46"/>
  <c r="I37" i="46"/>
  <c r="Q37" i="46" s="1"/>
  <c r="S37" i="46" s="1"/>
  <c r="X36" i="46"/>
  <c r="O36" i="46"/>
  <c r="P36" i="46" s="1"/>
  <c r="L36" i="46"/>
  <c r="I36" i="46"/>
  <c r="Q36" i="46" s="1"/>
  <c r="S36" i="46" s="1"/>
  <c r="X35" i="46"/>
  <c r="O35" i="46"/>
  <c r="P35" i="46" s="1"/>
  <c r="I35" i="46"/>
  <c r="S35" i="46" s="1"/>
  <c r="X34" i="46"/>
  <c r="P34" i="46"/>
  <c r="O34" i="46"/>
  <c r="L34" i="46"/>
  <c r="I34" i="46" s="1"/>
  <c r="Q34" i="46" s="1"/>
  <c r="S34" i="46" s="1"/>
  <c r="X33" i="46"/>
  <c r="O33" i="46"/>
  <c r="P33" i="46" s="1"/>
  <c r="I33" i="46"/>
  <c r="Q33" i="46"/>
  <c r="S33" i="46" s="1"/>
  <c r="X32" i="46"/>
  <c r="O32" i="46"/>
  <c r="P32" i="46" s="1"/>
  <c r="I32" i="46"/>
  <c r="Q32" i="46"/>
  <c r="S32" i="46" s="1"/>
  <c r="X31" i="46"/>
  <c r="P31" i="46"/>
  <c r="O31" i="46"/>
  <c r="I31" i="46"/>
  <c r="Q31" i="46" s="1"/>
  <c r="S31" i="46" s="1"/>
  <c r="X30" i="46"/>
  <c r="O30" i="46"/>
  <c r="P30" i="46" s="1"/>
  <c r="L30" i="46"/>
  <c r="I30" i="46"/>
  <c r="Q30" i="46" s="1"/>
  <c r="S30" i="46" s="1"/>
  <c r="X29" i="46"/>
  <c r="O29" i="46"/>
  <c r="P29" i="46" s="1"/>
  <c r="I29" i="46"/>
  <c r="Q29" i="46" s="1"/>
  <c r="S29" i="46" s="1"/>
  <c r="X28" i="46"/>
  <c r="O28" i="46"/>
  <c r="P28" i="46" s="1"/>
  <c r="L28" i="46"/>
  <c r="I28" i="46" s="1"/>
  <c r="Q28" i="46"/>
  <c r="S28" i="46" s="1"/>
  <c r="X27" i="46"/>
  <c r="P27" i="46"/>
  <c r="O27" i="46"/>
  <c r="I27" i="46"/>
  <c r="Q27" i="46" s="1"/>
  <c r="S27" i="46" s="1"/>
  <c r="X26" i="46"/>
  <c r="O26" i="46"/>
  <c r="P26" i="46" s="1"/>
  <c r="I26" i="46"/>
  <c r="Q26" i="46" s="1"/>
  <c r="S26" i="46" s="1"/>
  <c r="X25" i="46"/>
  <c r="O25" i="46"/>
  <c r="P25" i="46" s="1"/>
  <c r="I25" i="46"/>
  <c r="Q25" i="46"/>
  <c r="S25" i="46" s="1"/>
  <c r="X24" i="46"/>
  <c r="O24" i="46"/>
  <c r="P24" i="46" s="1"/>
  <c r="L24" i="46"/>
  <c r="I24" i="46"/>
  <c r="Q24" i="46" s="1"/>
  <c r="S24" i="46" s="1"/>
  <c r="X23" i="46"/>
  <c r="O23" i="46"/>
  <c r="P23" i="46" s="1"/>
  <c r="I23" i="46"/>
  <c r="Q23" i="46"/>
  <c r="S23" i="46" s="1"/>
  <c r="X22" i="46"/>
  <c r="P22" i="46"/>
  <c r="O22" i="46"/>
  <c r="L22" i="46"/>
  <c r="I22" i="46" s="1"/>
  <c r="Q22" i="46" s="1"/>
  <c r="S22" i="46" s="1"/>
  <c r="X21" i="46"/>
  <c r="O21" i="46"/>
  <c r="P21" i="46" s="1"/>
  <c r="L21" i="46"/>
  <c r="I21" i="46" s="1"/>
  <c r="X20" i="46"/>
  <c r="O20" i="46"/>
  <c r="P20" i="46" s="1"/>
  <c r="I20" i="46"/>
  <c r="Q20" i="46"/>
  <c r="S20" i="46" s="1"/>
  <c r="X19" i="46"/>
  <c r="O19" i="46"/>
  <c r="P19" i="46" s="1"/>
  <c r="I19" i="46"/>
  <c r="Q19" i="46"/>
  <c r="S19" i="46" s="1"/>
  <c r="X18" i="46"/>
  <c r="P18" i="46"/>
  <c r="O18" i="46"/>
  <c r="L18" i="46"/>
  <c r="I18" i="46" s="1"/>
  <c r="X17" i="46"/>
  <c r="P17" i="46"/>
  <c r="O17" i="46"/>
  <c r="I17" i="46"/>
  <c r="Q17" i="46" s="1"/>
  <c r="S17" i="46" s="1"/>
  <c r="X16" i="46"/>
  <c r="O16" i="46"/>
  <c r="P16" i="46" s="1"/>
  <c r="I16" i="46"/>
  <c r="Q16" i="46" s="1"/>
  <c r="S16" i="46" s="1"/>
  <c r="X15" i="46"/>
  <c r="O15" i="46"/>
  <c r="P15" i="46" s="1"/>
  <c r="I15" i="46"/>
  <c r="Q15" i="46"/>
  <c r="S15" i="46" s="1"/>
  <c r="X14" i="46"/>
  <c r="O14" i="46"/>
  <c r="P14" i="46" s="1"/>
  <c r="I14" i="46"/>
  <c r="Q14" i="46" s="1"/>
  <c r="S14" i="46" s="1"/>
  <c r="X13" i="46"/>
  <c r="P13" i="46"/>
  <c r="O13" i="46"/>
  <c r="I13" i="46"/>
  <c r="Q13" i="46" s="1"/>
  <c r="S13" i="46" s="1"/>
  <c r="X12" i="46"/>
  <c r="O12" i="46"/>
  <c r="P12" i="46" s="1"/>
  <c r="I12" i="46"/>
  <c r="Q12" i="46" s="1"/>
  <c r="S12" i="46" s="1"/>
  <c r="X11" i="46"/>
  <c r="O11" i="46"/>
  <c r="P11" i="46" s="1"/>
  <c r="L11" i="46"/>
  <c r="I11" i="46" s="1"/>
  <c r="X10" i="46"/>
  <c r="O10" i="46"/>
  <c r="P10" i="46" s="1"/>
  <c r="I10" i="46"/>
  <c r="Q10" i="46"/>
  <c r="S10" i="46" s="1"/>
  <c r="X9" i="46"/>
  <c r="O9" i="46"/>
  <c r="P9" i="46" s="1"/>
  <c r="L9" i="46"/>
  <c r="L46" i="46" s="1"/>
  <c r="I9" i="46"/>
  <c r="Q9" i="46" s="1"/>
  <c r="S9" i="46" s="1"/>
  <c r="X8" i="46"/>
  <c r="O8" i="46"/>
  <c r="I8" i="46"/>
  <c r="D2" i="46"/>
  <c r="Q46" i="47" l="1"/>
  <c r="O46" i="46"/>
  <c r="I46" i="46"/>
  <c r="Q11" i="46"/>
  <c r="S11" i="46" s="1"/>
  <c r="Q18" i="46"/>
  <c r="S18" i="46" s="1"/>
  <c r="Q21" i="46"/>
  <c r="S21" i="46" s="1"/>
  <c r="Q40" i="46"/>
  <c r="S40" i="46" s="1"/>
  <c r="Q8" i="46"/>
  <c r="P8" i="46"/>
  <c r="P46" i="46" s="1"/>
  <c r="JZ9" i="2"/>
  <c r="JZ18" i="2"/>
  <c r="JZ20" i="2"/>
  <c r="JZ35" i="2"/>
  <c r="JZ33" i="2"/>
  <c r="JZ22" i="2"/>
  <c r="JZ28" i="2"/>
  <c r="JZ21" i="2"/>
  <c r="JZ27" i="2"/>
  <c r="JZ36" i="2"/>
  <c r="JZ37" i="2"/>
  <c r="JZ38" i="2"/>
  <c r="JZ39" i="2"/>
  <c r="JZ34" i="2"/>
  <c r="JZ23" i="2"/>
  <c r="JZ24" i="2"/>
  <c r="JZ25" i="2"/>
  <c r="JZ30" i="2"/>
  <c r="JZ26" i="2"/>
  <c r="JZ19" i="2"/>
  <c r="JZ32" i="2"/>
  <c r="JZ31" i="2"/>
  <c r="JZ29" i="2"/>
  <c r="JZ40" i="2"/>
  <c r="JZ41" i="2"/>
  <c r="JZ10" i="2"/>
  <c r="JZ13" i="2"/>
  <c r="JZ14" i="2"/>
  <c r="JZ11" i="2"/>
  <c r="JZ16" i="2"/>
  <c r="JZ15" i="2"/>
  <c r="JZ12" i="2"/>
  <c r="JZ17" i="2"/>
  <c r="JY9" i="2"/>
  <c r="JY18" i="2"/>
  <c r="JY20" i="2"/>
  <c r="JY35" i="2"/>
  <c r="JY33" i="2"/>
  <c r="JY22" i="2"/>
  <c r="JY28" i="2"/>
  <c r="JY21" i="2"/>
  <c r="JY27" i="2"/>
  <c r="JY36" i="2"/>
  <c r="JY37" i="2"/>
  <c r="JY38" i="2"/>
  <c r="JY39" i="2"/>
  <c r="JY34" i="2"/>
  <c r="JY23" i="2"/>
  <c r="JY24" i="2"/>
  <c r="JY25" i="2"/>
  <c r="JY30" i="2"/>
  <c r="JY26" i="2"/>
  <c r="JY19" i="2"/>
  <c r="JY32" i="2"/>
  <c r="JY31" i="2"/>
  <c r="JY29" i="2"/>
  <c r="JY40" i="2"/>
  <c r="JY41" i="2"/>
  <c r="JY10" i="2"/>
  <c r="JY13" i="2"/>
  <c r="JY14" i="2"/>
  <c r="JY11" i="2"/>
  <c r="JY16" i="2"/>
  <c r="JY15" i="2"/>
  <c r="JY12" i="2"/>
  <c r="JY17" i="2"/>
  <c r="JT8" i="2"/>
  <c r="JS8" i="2"/>
  <c r="JT9" i="2"/>
  <c r="JT18" i="2"/>
  <c r="JT20" i="2"/>
  <c r="JT35" i="2"/>
  <c r="JT33" i="2"/>
  <c r="JT22" i="2"/>
  <c r="JT28" i="2"/>
  <c r="JT21" i="2"/>
  <c r="JT27" i="2"/>
  <c r="JT36" i="2"/>
  <c r="JT37" i="2"/>
  <c r="JT38" i="2"/>
  <c r="JT39" i="2"/>
  <c r="JT34" i="2"/>
  <c r="JT23" i="2"/>
  <c r="JT24" i="2"/>
  <c r="JT25" i="2"/>
  <c r="JT30" i="2"/>
  <c r="JT26" i="2"/>
  <c r="JT19" i="2"/>
  <c r="JT32" i="2"/>
  <c r="JT31" i="2"/>
  <c r="JT29" i="2"/>
  <c r="JT40" i="2"/>
  <c r="JT41" i="2"/>
  <c r="JT10" i="2"/>
  <c r="JT13" i="2"/>
  <c r="JT14" i="2"/>
  <c r="JT11" i="2"/>
  <c r="JT16" i="2"/>
  <c r="JT15" i="2"/>
  <c r="JT12" i="2"/>
  <c r="JT17" i="2"/>
  <c r="JS9" i="2"/>
  <c r="JS18" i="2"/>
  <c r="JS20" i="2"/>
  <c r="JS35" i="2"/>
  <c r="JS33" i="2"/>
  <c r="JS22" i="2"/>
  <c r="JS28" i="2"/>
  <c r="JS21" i="2"/>
  <c r="JS27" i="2"/>
  <c r="JS36" i="2"/>
  <c r="JS37" i="2"/>
  <c r="JS38" i="2"/>
  <c r="JS39" i="2"/>
  <c r="JS34" i="2"/>
  <c r="JS23" i="2"/>
  <c r="JS24" i="2"/>
  <c r="JS25" i="2"/>
  <c r="JS30" i="2"/>
  <c r="JS26" i="2"/>
  <c r="JS19" i="2"/>
  <c r="JS32" i="2"/>
  <c r="JS31" i="2"/>
  <c r="JS29" i="2"/>
  <c r="JS40" i="2"/>
  <c r="JS41" i="2"/>
  <c r="JS10" i="2"/>
  <c r="JS13" i="2"/>
  <c r="JS14" i="2"/>
  <c r="JS11" i="2"/>
  <c r="JS16" i="2"/>
  <c r="JS15" i="2"/>
  <c r="JS12" i="2"/>
  <c r="JS17" i="2"/>
  <c r="JN8" i="2"/>
  <c r="JM8" i="2"/>
  <c r="O10" i="45"/>
  <c r="O11" i="45"/>
  <c r="O12" i="45"/>
  <c r="O13" i="45"/>
  <c r="O14" i="45"/>
  <c r="O15" i="45"/>
  <c r="O16" i="45"/>
  <c r="O17" i="45"/>
  <c r="O18" i="45"/>
  <c r="O19" i="45"/>
  <c r="O20" i="45"/>
  <c r="O21" i="45"/>
  <c r="O22" i="45"/>
  <c r="O23" i="45"/>
  <c r="O24" i="45"/>
  <c r="O25" i="45"/>
  <c r="O26" i="45"/>
  <c r="O27" i="45"/>
  <c r="O28" i="45"/>
  <c r="O29" i="45"/>
  <c r="O30" i="45"/>
  <c r="O31" i="45"/>
  <c r="O32" i="45"/>
  <c r="O33" i="45"/>
  <c r="O34" i="45"/>
  <c r="O35" i="45"/>
  <c r="O36" i="45"/>
  <c r="O37" i="45"/>
  <c r="O38" i="45"/>
  <c r="O39" i="45"/>
  <c r="O40" i="45"/>
  <c r="O41" i="45"/>
  <c r="Q46" i="46" l="1"/>
  <c r="S8" i="46"/>
  <c r="G9" i="45"/>
  <c r="G10" i="45"/>
  <c r="G11" i="45"/>
  <c r="G12" i="45"/>
  <c r="G13" i="45"/>
  <c r="G14" i="45"/>
  <c r="G15" i="45"/>
  <c r="G16" i="45"/>
  <c r="G17" i="45"/>
  <c r="G18" i="45"/>
  <c r="G19" i="45"/>
  <c r="G20" i="45"/>
  <c r="G21" i="45"/>
  <c r="G22" i="45"/>
  <c r="G23" i="45"/>
  <c r="G24" i="45"/>
  <c r="G25" i="45"/>
  <c r="G26" i="45"/>
  <c r="G27" i="45"/>
  <c r="G28" i="45"/>
  <c r="G29" i="45"/>
  <c r="G30" i="45"/>
  <c r="G31" i="45"/>
  <c r="G32" i="45"/>
  <c r="G33" i="45"/>
  <c r="G34" i="45"/>
  <c r="G35" i="45"/>
  <c r="G36" i="45"/>
  <c r="G37" i="45"/>
  <c r="G38" i="45"/>
  <c r="G39" i="45"/>
  <c r="G40" i="45"/>
  <c r="G41" i="45"/>
  <c r="G8" i="45"/>
  <c r="R46" i="45"/>
  <c r="N46" i="45"/>
  <c r="M46" i="45"/>
  <c r="J46" i="45"/>
  <c r="H46" i="45"/>
  <c r="P45" i="45"/>
  <c r="O45" i="45"/>
  <c r="P44" i="45"/>
  <c r="O44" i="45"/>
  <c r="P43" i="45"/>
  <c r="O43" i="45"/>
  <c r="P42" i="45"/>
  <c r="O42" i="45"/>
  <c r="X41" i="45"/>
  <c r="P41" i="45"/>
  <c r="I41" i="45"/>
  <c r="Q41" i="45" s="1"/>
  <c r="S41" i="45" s="1"/>
  <c r="X40" i="45"/>
  <c r="P40" i="45"/>
  <c r="L40" i="45"/>
  <c r="I40" i="45" s="1"/>
  <c r="X39" i="45"/>
  <c r="L39" i="45"/>
  <c r="P39" i="45"/>
  <c r="I39" i="45"/>
  <c r="Q39" i="45"/>
  <c r="S39" i="45" s="1"/>
  <c r="X38" i="45"/>
  <c r="P38" i="45"/>
  <c r="I38" i="45"/>
  <c r="Q38" i="45" s="1"/>
  <c r="S38" i="45" s="1"/>
  <c r="X37" i="45"/>
  <c r="P37" i="45"/>
  <c r="L37" i="45"/>
  <c r="I37" i="45"/>
  <c r="Q37" i="45" s="1"/>
  <c r="S37" i="45" s="1"/>
  <c r="X36" i="45"/>
  <c r="P36" i="45"/>
  <c r="L36" i="45"/>
  <c r="I36" i="45"/>
  <c r="Q36" i="45" s="1"/>
  <c r="S36" i="45" s="1"/>
  <c r="X35" i="45"/>
  <c r="P35" i="45"/>
  <c r="K46" i="45"/>
  <c r="I35" i="45"/>
  <c r="Q35" i="45" s="1"/>
  <c r="S35" i="45" s="1"/>
  <c r="X34" i="45"/>
  <c r="P34" i="45"/>
  <c r="L34" i="45"/>
  <c r="I34" i="45"/>
  <c r="Q34" i="45" s="1"/>
  <c r="S34" i="45" s="1"/>
  <c r="X33" i="45"/>
  <c r="P33" i="45"/>
  <c r="I33" i="45"/>
  <c r="Q33" i="45" s="1"/>
  <c r="S33" i="45" s="1"/>
  <c r="X32" i="45"/>
  <c r="P32" i="45"/>
  <c r="I32" i="45"/>
  <c r="Q32" i="45"/>
  <c r="S32" i="45" s="1"/>
  <c r="X31" i="45"/>
  <c r="P31" i="45"/>
  <c r="I31" i="45"/>
  <c r="Q31" i="45"/>
  <c r="S31" i="45" s="1"/>
  <c r="X30" i="45"/>
  <c r="P30" i="45"/>
  <c r="L30" i="45"/>
  <c r="I30" i="45" s="1"/>
  <c r="X29" i="45"/>
  <c r="P29" i="45"/>
  <c r="I29" i="45"/>
  <c r="Q29" i="45" s="1"/>
  <c r="S29" i="45" s="1"/>
  <c r="X28" i="45"/>
  <c r="P28" i="45"/>
  <c r="L28" i="45"/>
  <c r="I28" i="45"/>
  <c r="Q28" i="45"/>
  <c r="S28" i="45" s="1"/>
  <c r="X27" i="45"/>
  <c r="P27" i="45"/>
  <c r="I27" i="45"/>
  <c r="Q27" i="45"/>
  <c r="S27" i="45" s="1"/>
  <c r="X26" i="45"/>
  <c r="P26" i="45"/>
  <c r="I26" i="45"/>
  <c r="Q26" i="45" s="1"/>
  <c r="S26" i="45" s="1"/>
  <c r="X25" i="45"/>
  <c r="P25" i="45"/>
  <c r="I25" i="45"/>
  <c r="Q25" i="45" s="1"/>
  <c r="S25" i="45" s="1"/>
  <c r="X24" i="45"/>
  <c r="P24" i="45"/>
  <c r="L24" i="45"/>
  <c r="I24" i="45" s="1"/>
  <c r="X23" i="45"/>
  <c r="P23" i="45"/>
  <c r="I23" i="45"/>
  <c r="Q23" i="45"/>
  <c r="S23" i="45" s="1"/>
  <c r="X22" i="45"/>
  <c r="P22" i="45"/>
  <c r="L22" i="45"/>
  <c r="I22" i="45"/>
  <c r="Q22" i="45" s="1"/>
  <c r="S22" i="45" s="1"/>
  <c r="X21" i="45"/>
  <c r="P21" i="45"/>
  <c r="L21" i="45"/>
  <c r="I21" i="45"/>
  <c r="Q21" i="45" s="1"/>
  <c r="S21" i="45" s="1"/>
  <c r="X20" i="45"/>
  <c r="P20" i="45"/>
  <c r="I20" i="45"/>
  <c r="Q20" i="45" s="1"/>
  <c r="S20" i="45" s="1"/>
  <c r="X19" i="45"/>
  <c r="P19" i="45"/>
  <c r="I19" i="45"/>
  <c r="Q19" i="45"/>
  <c r="S19" i="45" s="1"/>
  <c r="X18" i="45"/>
  <c r="P18" i="45"/>
  <c r="L18" i="45"/>
  <c r="I18" i="45"/>
  <c r="Q18" i="45" s="1"/>
  <c r="S18" i="45" s="1"/>
  <c r="X17" i="45"/>
  <c r="P17" i="45"/>
  <c r="I17" i="45"/>
  <c r="Q17" i="45" s="1"/>
  <c r="S17" i="45" s="1"/>
  <c r="X16" i="45"/>
  <c r="P16" i="45"/>
  <c r="I16" i="45"/>
  <c r="Q16" i="45" s="1"/>
  <c r="S16" i="45" s="1"/>
  <c r="X15" i="45"/>
  <c r="P15" i="45"/>
  <c r="I15" i="45"/>
  <c r="Q15" i="45"/>
  <c r="S15" i="45" s="1"/>
  <c r="X14" i="45"/>
  <c r="P14" i="45"/>
  <c r="I14" i="45"/>
  <c r="Q14" i="45" s="1"/>
  <c r="S14" i="45" s="1"/>
  <c r="X13" i="45"/>
  <c r="P13" i="45"/>
  <c r="I13" i="45"/>
  <c r="Q13" i="45" s="1"/>
  <c r="S13" i="45" s="1"/>
  <c r="X12" i="45"/>
  <c r="P12" i="45"/>
  <c r="I12" i="45"/>
  <c r="Q12" i="45"/>
  <c r="S12" i="45" s="1"/>
  <c r="X11" i="45"/>
  <c r="P11" i="45"/>
  <c r="L11" i="45"/>
  <c r="I11" i="45"/>
  <c r="Q11" i="45" s="1"/>
  <c r="S11" i="45" s="1"/>
  <c r="X10" i="45"/>
  <c r="P10" i="45"/>
  <c r="I10" i="45"/>
  <c r="Q10" i="45"/>
  <c r="S10" i="45" s="1"/>
  <c r="X9" i="45"/>
  <c r="P9" i="45"/>
  <c r="O9" i="45"/>
  <c r="L9" i="45"/>
  <c r="L46" i="45" s="1"/>
  <c r="X8" i="45"/>
  <c r="P8" i="45"/>
  <c r="O8" i="45"/>
  <c r="I8" i="45"/>
  <c r="Q8" i="45" s="1"/>
  <c r="D2" i="45"/>
  <c r="P46" i="45" l="1"/>
  <c r="O46" i="45"/>
  <c r="S8" i="45"/>
  <c r="Q24" i="45"/>
  <c r="S24" i="45" s="1"/>
  <c r="Q30" i="45"/>
  <c r="S30" i="45" s="1"/>
  <c r="Q40" i="45"/>
  <c r="S40" i="45" s="1"/>
  <c r="G46" i="45"/>
  <c r="I9" i="45"/>
  <c r="I46" i="45" s="1"/>
  <c r="O41" i="44"/>
  <c r="O39" i="44"/>
  <c r="P39" i="44" s="1"/>
  <c r="O38" i="44"/>
  <c r="O35" i="44"/>
  <c r="P35" i="44" s="1"/>
  <c r="K41" i="44"/>
  <c r="I41" i="44" s="1"/>
  <c r="K39" i="44"/>
  <c r="K38" i="44"/>
  <c r="K35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G25" i="44"/>
  <c r="G26" i="44"/>
  <c r="G27" i="44"/>
  <c r="G28" i="44"/>
  <c r="G29" i="44"/>
  <c r="G30" i="44"/>
  <c r="G31" i="44"/>
  <c r="G32" i="44"/>
  <c r="Q32" i="44" s="1"/>
  <c r="S32" i="44" s="1"/>
  <c r="G33" i="44"/>
  <c r="G34" i="44"/>
  <c r="G35" i="44"/>
  <c r="G36" i="44"/>
  <c r="G37" i="44"/>
  <c r="G38" i="44"/>
  <c r="G39" i="44"/>
  <c r="G40" i="44"/>
  <c r="G41" i="44"/>
  <c r="G8" i="44"/>
  <c r="R46" i="44"/>
  <c r="N46" i="44"/>
  <c r="M46" i="44"/>
  <c r="J46" i="44"/>
  <c r="H46" i="44"/>
  <c r="O45" i="44"/>
  <c r="P45" i="44" s="1"/>
  <c r="O44" i="44"/>
  <c r="P44" i="44" s="1"/>
  <c r="O43" i="44"/>
  <c r="P43" i="44" s="1"/>
  <c r="O42" i="44"/>
  <c r="P42" i="44" s="1"/>
  <c r="X41" i="44"/>
  <c r="P41" i="44"/>
  <c r="X40" i="44"/>
  <c r="O40" i="44"/>
  <c r="P40" i="44" s="1"/>
  <c r="L40" i="44"/>
  <c r="I40" i="44"/>
  <c r="Q40" i="44" s="1"/>
  <c r="S40" i="44" s="1"/>
  <c r="X39" i="44"/>
  <c r="L39" i="44"/>
  <c r="X38" i="44"/>
  <c r="I38" i="44"/>
  <c r="X37" i="44"/>
  <c r="O37" i="44"/>
  <c r="P37" i="44" s="1"/>
  <c r="L37" i="44"/>
  <c r="I37" i="44" s="1"/>
  <c r="X36" i="44"/>
  <c r="P36" i="44"/>
  <c r="O36" i="44"/>
  <c r="L36" i="44"/>
  <c r="I36" i="44" s="1"/>
  <c r="X35" i="44"/>
  <c r="I35" i="44"/>
  <c r="Q35" i="44"/>
  <c r="S35" i="44" s="1"/>
  <c r="X34" i="44"/>
  <c r="O34" i="44"/>
  <c r="P34" i="44" s="1"/>
  <c r="L34" i="44"/>
  <c r="I34" i="44"/>
  <c r="Q34" i="44" s="1"/>
  <c r="S34" i="44" s="1"/>
  <c r="X33" i="44"/>
  <c r="O33" i="44"/>
  <c r="P33" i="44" s="1"/>
  <c r="I33" i="44"/>
  <c r="X32" i="44"/>
  <c r="O32" i="44"/>
  <c r="P32" i="44" s="1"/>
  <c r="I32" i="44"/>
  <c r="X31" i="44"/>
  <c r="O31" i="44"/>
  <c r="P31" i="44" s="1"/>
  <c r="I31" i="44"/>
  <c r="Q31" i="44"/>
  <c r="S31" i="44" s="1"/>
  <c r="X30" i="44"/>
  <c r="P30" i="44"/>
  <c r="O30" i="44"/>
  <c r="L30" i="44"/>
  <c r="I30" i="44" s="1"/>
  <c r="X29" i="44"/>
  <c r="O29" i="44"/>
  <c r="P29" i="44" s="1"/>
  <c r="I29" i="44"/>
  <c r="X28" i="44"/>
  <c r="O28" i="44"/>
  <c r="P28" i="44" s="1"/>
  <c r="L28" i="44"/>
  <c r="I28" i="44"/>
  <c r="Q28" i="44" s="1"/>
  <c r="S28" i="44" s="1"/>
  <c r="X27" i="44"/>
  <c r="O27" i="44"/>
  <c r="P27" i="44" s="1"/>
  <c r="I27" i="44"/>
  <c r="X26" i="44"/>
  <c r="O26" i="44"/>
  <c r="P26" i="44" s="1"/>
  <c r="I26" i="44"/>
  <c r="X25" i="44"/>
  <c r="O25" i="44"/>
  <c r="P25" i="44" s="1"/>
  <c r="I25" i="44"/>
  <c r="Q25" i="44"/>
  <c r="S25" i="44" s="1"/>
  <c r="X24" i="44"/>
  <c r="P24" i="44"/>
  <c r="O24" i="44"/>
  <c r="L24" i="44"/>
  <c r="I24" i="44" s="1"/>
  <c r="X23" i="44"/>
  <c r="O23" i="44"/>
  <c r="P23" i="44" s="1"/>
  <c r="I23" i="44"/>
  <c r="Q23" i="44"/>
  <c r="S23" i="44" s="1"/>
  <c r="X22" i="44"/>
  <c r="O22" i="44"/>
  <c r="P22" i="44" s="1"/>
  <c r="L22" i="44"/>
  <c r="I22" i="44"/>
  <c r="Q22" i="44" s="1"/>
  <c r="S22" i="44" s="1"/>
  <c r="X21" i="44"/>
  <c r="O21" i="44"/>
  <c r="P21" i="44" s="1"/>
  <c r="L21" i="44"/>
  <c r="I21" i="44"/>
  <c r="Q21" i="44" s="1"/>
  <c r="S21" i="44" s="1"/>
  <c r="X20" i="44"/>
  <c r="O20" i="44"/>
  <c r="P20" i="44" s="1"/>
  <c r="I20" i="44"/>
  <c r="Q20" i="44"/>
  <c r="S20" i="44" s="1"/>
  <c r="X19" i="44"/>
  <c r="P19" i="44"/>
  <c r="O19" i="44"/>
  <c r="I19" i="44"/>
  <c r="X18" i="44"/>
  <c r="O18" i="44"/>
  <c r="P18" i="44" s="1"/>
  <c r="L18" i="44"/>
  <c r="I18" i="44"/>
  <c r="Q18" i="44" s="1"/>
  <c r="S18" i="44" s="1"/>
  <c r="X17" i="44"/>
  <c r="O17" i="44"/>
  <c r="P17" i="44" s="1"/>
  <c r="I17" i="44"/>
  <c r="X16" i="44"/>
  <c r="P16" i="44"/>
  <c r="O16" i="44"/>
  <c r="I16" i="44"/>
  <c r="X15" i="44"/>
  <c r="O15" i="44"/>
  <c r="P15" i="44" s="1"/>
  <c r="I15" i="44"/>
  <c r="X14" i="44"/>
  <c r="O14" i="44"/>
  <c r="P14" i="44" s="1"/>
  <c r="I14" i="44"/>
  <c r="Q14" i="44"/>
  <c r="S14" i="44" s="1"/>
  <c r="X13" i="44"/>
  <c r="O13" i="44"/>
  <c r="P13" i="44" s="1"/>
  <c r="I13" i="44"/>
  <c r="Q13" i="44"/>
  <c r="S13" i="44" s="1"/>
  <c r="X12" i="44"/>
  <c r="P12" i="44"/>
  <c r="O12" i="44"/>
  <c r="I12" i="44"/>
  <c r="X11" i="44"/>
  <c r="O11" i="44"/>
  <c r="P11" i="44" s="1"/>
  <c r="L11" i="44"/>
  <c r="I11" i="44"/>
  <c r="Q11" i="44" s="1"/>
  <c r="S11" i="44" s="1"/>
  <c r="X10" i="44"/>
  <c r="O10" i="44"/>
  <c r="P10" i="44" s="1"/>
  <c r="I10" i="44"/>
  <c r="Q10" i="44"/>
  <c r="S10" i="44" s="1"/>
  <c r="X9" i="44"/>
  <c r="P9" i="44"/>
  <c r="O9" i="44"/>
  <c r="L9" i="44"/>
  <c r="L46" i="44" s="1"/>
  <c r="X8" i="44"/>
  <c r="O8" i="44"/>
  <c r="P8" i="44" s="1"/>
  <c r="I8" i="44"/>
  <c r="Q8" i="44" s="1"/>
  <c r="D2" i="44"/>
  <c r="Q9" i="45" l="1"/>
  <c r="I39" i="44"/>
  <c r="Q39" i="44" s="1"/>
  <c r="S39" i="44" s="1"/>
  <c r="K46" i="44"/>
  <c r="P38" i="44"/>
  <c r="P46" i="44" s="1"/>
  <c r="Q17" i="44"/>
  <c r="S17" i="44" s="1"/>
  <c r="Q29" i="44"/>
  <c r="S29" i="44" s="1"/>
  <c r="Q26" i="44"/>
  <c r="S26" i="44" s="1"/>
  <c r="Q12" i="44"/>
  <c r="S12" i="44" s="1"/>
  <c r="Q15" i="44"/>
  <c r="S15" i="44" s="1"/>
  <c r="Q16" i="44"/>
  <c r="S16" i="44" s="1"/>
  <c r="Q19" i="44"/>
  <c r="S19" i="44" s="1"/>
  <c r="Q24" i="44"/>
  <c r="S24" i="44" s="1"/>
  <c r="Q27" i="44"/>
  <c r="S27" i="44" s="1"/>
  <c r="Q30" i="44"/>
  <c r="S30" i="44" s="1"/>
  <c r="Q33" i="44"/>
  <c r="S33" i="44" s="1"/>
  <c r="Q36" i="44"/>
  <c r="S36" i="44" s="1"/>
  <c r="Q38" i="44"/>
  <c r="S38" i="44" s="1"/>
  <c r="Q41" i="44"/>
  <c r="S41" i="44" s="1"/>
  <c r="S8" i="44"/>
  <c r="Q37" i="44"/>
  <c r="S37" i="44" s="1"/>
  <c r="G46" i="44"/>
  <c r="O46" i="44"/>
  <c r="I9" i="44"/>
  <c r="I46" i="44" s="1"/>
  <c r="JN9" i="2"/>
  <c r="JN18" i="2"/>
  <c r="JN20" i="2"/>
  <c r="JN35" i="2"/>
  <c r="JN33" i="2"/>
  <c r="JN22" i="2"/>
  <c r="JN28" i="2"/>
  <c r="JN21" i="2"/>
  <c r="JN27" i="2"/>
  <c r="JN36" i="2"/>
  <c r="JN37" i="2"/>
  <c r="JN38" i="2"/>
  <c r="JN39" i="2"/>
  <c r="JN34" i="2"/>
  <c r="JN23" i="2"/>
  <c r="JN24" i="2"/>
  <c r="JN25" i="2"/>
  <c r="JN30" i="2"/>
  <c r="JN26" i="2"/>
  <c r="JN19" i="2"/>
  <c r="JN32" i="2"/>
  <c r="JN31" i="2"/>
  <c r="JN29" i="2"/>
  <c r="JN40" i="2"/>
  <c r="JN41" i="2"/>
  <c r="JN10" i="2"/>
  <c r="JN13" i="2"/>
  <c r="JN14" i="2"/>
  <c r="JN11" i="2"/>
  <c r="JN16" i="2"/>
  <c r="JN15" i="2"/>
  <c r="JN12" i="2"/>
  <c r="JN17" i="2"/>
  <c r="JM9" i="2"/>
  <c r="JM18" i="2"/>
  <c r="JM20" i="2"/>
  <c r="JM35" i="2"/>
  <c r="JM33" i="2"/>
  <c r="JM22" i="2"/>
  <c r="JM28" i="2"/>
  <c r="JM21" i="2"/>
  <c r="JM27" i="2"/>
  <c r="JM36" i="2"/>
  <c r="JM37" i="2"/>
  <c r="JM38" i="2"/>
  <c r="JM39" i="2"/>
  <c r="JM34" i="2"/>
  <c r="JM23" i="2"/>
  <c r="JM24" i="2"/>
  <c r="JM25" i="2"/>
  <c r="JM30" i="2"/>
  <c r="JM26" i="2"/>
  <c r="JM19" i="2"/>
  <c r="JM32" i="2"/>
  <c r="JM31" i="2"/>
  <c r="JM29" i="2"/>
  <c r="JM40" i="2"/>
  <c r="JM41" i="2"/>
  <c r="JM10" i="2"/>
  <c r="JM13" i="2"/>
  <c r="JM14" i="2"/>
  <c r="JM11" i="2"/>
  <c r="JM16" i="2"/>
  <c r="JM15" i="2"/>
  <c r="JM12" i="2"/>
  <c r="JM17" i="2"/>
  <c r="JH8" i="2"/>
  <c r="JG8" i="2"/>
  <c r="O13" i="43"/>
  <c r="O14" i="43"/>
  <c r="O15" i="43"/>
  <c r="O16" i="43"/>
  <c r="O17" i="43"/>
  <c r="O18" i="43"/>
  <c r="O19" i="43"/>
  <c r="O20" i="43"/>
  <c r="O21" i="43"/>
  <c r="O22" i="43"/>
  <c r="O23" i="43"/>
  <c r="O24" i="43"/>
  <c r="O25" i="43"/>
  <c r="O26" i="43"/>
  <c r="O27" i="43"/>
  <c r="O28" i="43"/>
  <c r="O29" i="43"/>
  <c r="O30" i="43"/>
  <c r="O31" i="43"/>
  <c r="O32" i="43"/>
  <c r="O33" i="43"/>
  <c r="O34" i="43"/>
  <c r="O35" i="43"/>
  <c r="P35" i="43" s="1"/>
  <c r="O36" i="43"/>
  <c r="O37" i="43"/>
  <c r="P37" i="43" s="1"/>
  <c r="O38" i="43"/>
  <c r="O39" i="43"/>
  <c r="P39" i="43" s="1"/>
  <c r="O40" i="43"/>
  <c r="O41" i="43"/>
  <c r="O42" i="43"/>
  <c r="P42" i="43" s="1"/>
  <c r="O43" i="43"/>
  <c r="O44" i="43"/>
  <c r="P44" i="43" s="1"/>
  <c r="O45" i="43"/>
  <c r="O8" i="43"/>
  <c r="O9" i="43"/>
  <c r="O10" i="43"/>
  <c r="O11" i="43"/>
  <c r="P11" i="43" s="1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G39" i="43"/>
  <c r="G40" i="43"/>
  <c r="G41" i="43"/>
  <c r="G8" i="43"/>
  <c r="R46" i="43"/>
  <c r="N46" i="43"/>
  <c r="M46" i="43"/>
  <c r="L46" i="43"/>
  <c r="K46" i="43"/>
  <c r="J46" i="43"/>
  <c r="H46" i="43"/>
  <c r="G46" i="43"/>
  <c r="P45" i="43"/>
  <c r="P43" i="43"/>
  <c r="X41" i="43"/>
  <c r="P41" i="43"/>
  <c r="I41" i="43"/>
  <c r="Q41" i="43" s="1"/>
  <c r="S41" i="43" s="1"/>
  <c r="X40" i="43"/>
  <c r="P40" i="43"/>
  <c r="L40" i="43"/>
  <c r="I40" i="43"/>
  <c r="Q40" i="43" s="1"/>
  <c r="S40" i="43" s="1"/>
  <c r="X39" i="43"/>
  <c r="L39" i="43"/>
  <c r="I39" i="43"/>
  <c r="Q39" i="43" s="1"/>
  <c r="S39" i="43" s="1"/>
  <c r="X38" i="43"/>
  <c r="P38" i="43"/>
  <c r="I38" i="43"/>
  <c r="Q38" i="43" s="1"/>
  <c r="S38" i="43" s="1"/>
  <c r="X37" i="43"/>
  <c r="L37" i="43"/>
  <c r="I37" i="43"/>
  <c r="Q37" i="43" s="1"/>
  <c r="S37" i="43" s="1"/>
  <c r="X36" i="43"/>
  <c r="L36" i="43"/>
  <c r="I36" i="43"/>
  <c r="Q36" i="43" s="1"/>
  <c r="S36" i="43" s="1"/>
  <c r="X35" i="43"/>
  <c r="I35" i="43"/>
  <c r="Q35" i="43" s="1"/>
  <c r="S35" i="43" s="1"/>
  <c r="X34" i="43"/>
  <c r="P34" i="43"/>
  <c r="L34" i="43"/>
  <c r="I34" i="43"/>
  <c r="Q34" i="43" s="1"/>
  <c r="S34" i="43" s="1"/>
  <c r="X33" i="43"/>
  <c r="Q33" i="43"/>
  <c r="S33" i="43" s="1"/>
  <c r="P33" i="43"/>
  <c r="I33" i="43"/>
  <c r="X32" i="43"/>
  <c r="P32" i="43"/>
  <c r="I32" i="43"/>
  <c r="Q32" i="43" s="1"/>
  <c r="S32" i="43" s="1"/>
  <c r="X31" i="43"/>
  <c r="P31" i="43"/>
  <c r="I31" i="43"/>
  <c r="Q31" i="43" s="1"/>
  <c r="S31" i="43" s="1"/>
  <c r="X30" i="43"/>
  <c r="P30" i="43"/>
  <c r="L30" i="43"/>
  <c r="I30" i="43"/>
  <c r="Q30" i="43" s="1"/>
  <c r="S30" i="43" s="1"/>
  <c r="X29" i="43"/>
  <c r="P29" i="43"/>
  <c r="I29" i="43"/>
  <c r="Q29" i="43" s="1"/>
  <c r="S29" i="43" s="1"/>
  <c r="X28" i="43"/>
  <c r="P28" i="43"/>
  <c r="L28" i="43"/>
  <c r="I28" i="43"/>
  <c r="Q28" i="43" s="1"/>
  <c r="S28" i="43" s="1"/>
  <c r="X27" i="43"/>
  <c r="P27" i="43"/>
  <c r="I27" i="43"/>
  <c r="Q27" i="43" s="1"/>
  <c r="S27" i="43" s="1"/>
  <c r="X26" i="43"/>
  <c r="Q26" i="43"/>
  <c r="S26" i="43" s="1"/>
  <c r="P26" i="43"/>
  <c r="I26" i="43"/>
  <c r="X25" i="43"/>
  <c r="P25" i="43"/>
  <c r="I25" i="43"/>
  <c r="Q25" i="43" s="1"/>
  <c r="S25" i="43" s="1"/>
  <c r="X24" i="43"/>
  <c r="P24" i="43"/>
  <c r="L24" i="43"/>
  <c r="I24" i="43"/>
  <c r="Q24" i="43" s="1"/>
  <c r="S24" i="43" s="1"/>
  <c r="X23" i="43"/>
  <c r="P23" i="43"/>
  <c r="I23" i="43"/>
  <c r="Q23" i="43" s="1"/>
  <c r="S23" i="43" s="1"/>
  <c r="X22" i="43"/>
  <c r="P22" i="43"/>
  <c r="L22" i="43"/>
  <c r="I22" i="43"/>
  <c r="Q22" i="43" s="1"/>
  <c r="S22" i="43" s="1"/>
  <c r="X21" i="43"/>
  <c r="P21" i="43"/>
  <c r="L21" i="43"/>
  <c r="I21" i="43"/>
  <c r="Q21" i="43" s="1"/>
  <c r="S21" i="43" s="1"/>
  <c r="X20" i="43"/>
  <c r="Q20" i="43"/>
  <c r="S20" i="43" s="1"/>
  <c r="P20" i="43"/>
  <c r="I20" i="43"/>
  <c r="X19" i="43"/>
  <c r="P19" i="43"/>
  <c r="I19" i="43"/>
  <c r="Q19" i="43" s="1"/>
  <c r="S19" i="43" s="1"/>
  <c r="X18" i="43"/>
  <c r="P18" i="43"/>
  <c r="L18" i="43"/>
  <c r="I18" i="43"/>
  <c r="Q18" i="43" s="1"/>
  <c r="S18" i="43" s="1"/>
  <c r="X17" i="43"/>
  <c r="P17" i="43"/>
  <c r="I17" i="43"/>
  <c r="Q17" i="43" s="1"/>
  <c r="S17" i="43" s="1"/>
  <c r="X16" i="43"/>
  <c r="P16" i="43"/>
  <c r="I16" i="43"/>
  <c r="Q16" i="43" s="1"/>
  <c r="S16" i="43" s="1"/>
  <c r="X15" i="43"/>
  <c r="P15" i="43"/>
  <c r="I15" i="43"/>
  <c r="Q15" i="43" s="1"/>
  <c r="S15" i="43" s="1"/>
  <c r="X14" i="43"/>
  <c r="P14" i="43"/>
  <c r="I14" i="43"/>
  <c r="Q14" i="43" s="1"/>
  <c r="S14" i="43" s="1"/>
  <c r="X13" i="43"/>
  <c r="Q13" i="43"/>
  <c r="S13" i="43" s="1"/>
  <c r="P13" i="43"/>
  <c r="I13" i="43"/>
  <c r="X12" i="43"/>
  <c r="P12" i="43"/>
  <c r="O12" i="43"/>
  <c r="I12" i="43"/>
  <c r="Q12" i="43" s="1"/>
  <c r="S12" i="43" s="1"/>
  <c r="X11" i="43"/>
  <c r="L11" i="43"/>
  <c r="I11" i="43"/>
  <c r="Q11" i="43" s="1"/>
  <c r="S11" i="43" s="1"/>
  <c r="X10" i="43"/>
  <c r="P10" i="43"/>
  <c r="I10" i="43"/>
  <c r="Q10" i="43" s="1"/>
  <c r="S10" i="43" s="1"/>
  <c r="X9" i="43"/>
  <c r="P9" i="43"/>
  <c r="L9" i="43"/>
  <c r="I9" i="43"/>
  <c r="Q9" i="43" s="1"/>
  <c r="S9" i="43" s="1"/>
  <c r="X8" i="43"/>
  <c r="Q8" i="43"/>
  <c r="P8" i="43"/>
  <c r="I8" i="43"/>
  <c r="D2" i="43"/>
  <c r="S9" i="45" l="1"/>
  <c r="Q46" i="45"/>
  <c r="Q9" i="44"/>
  <c r="S9" i="44" s="1"/>
  <c r="Q46" i="43"/>
  <c r="O46" i="43"/>
  <c r="P36" i="43"/>
  <c r="P46" i="43" s="1"/>
  <c r="S8" i="43"/>
  <c r="I46" i="43"/>
  <c r="JH9" i="2"/>
  <c r="JH18" i="2"/>
  <c r="JH20" i="2"/>
  <c r="JH35" i="2"/>
  <c r="JH33" i="2"/>
  <c r="JH22" i="2"/>
  <c r="JH28" i="2"/>
  <c r="JH21" i="2"/>
  <c r="JH27" i="2"/>
  <c r="JH36" i="2"/>
  <c r="JH37" i="2"/>
  <c r="JH38" i="2"/>
  <c r="JH39" i="2"/>
  <c r="JH34" i="2"/>
  <c r="JH23" i="2"/>
  <c r="JH24" i="2"/>
  <c r="JH25" i="2"/>
  <c r="JH30" i="2"/>
  <c r="JH26" i="2"/>
  <c r="JH19" i="2"/>
  <c r="JH32" i="2"/>
  <c r="JH31" i="2"/>
  <c r="JH29" i="2"/>
  <c r="JH40" i="2"/>
  <c r="JH41" i="2"/>
  <c r="JH10" i="2"/>
  <c r="JH13" i="2"/>
  <c r="JH14" i="2"/>
  <c r="JH11" i="2"/>
  <c r="JH16" i="2"/>
  <c r="JH15" i="2"/>
  <c r="JH12" i="2"/>
  <c r="JH17" i="2"/>
  <c r="JG9" i="2"/>
  <c r="JG18" i="2"/>
  <c r="JG20" i="2"/>
  <c r="JG35" i="2"/>
  <c r="JG33" i="2"/>
  <c r="JG22" i="2"/>
  <c r="JG28" i="2"/>
  <c r="JG21" i="2"/>
  <c r="JG27" i="2"/>
  <c r="JG36" i="2"/>
  <c r="JG37" i="2"/>
  <c r="JG38" i="2"/>
  <c r="JG39" i="2"/>
  <c r="JG34" i="2"/>
  <c r="JG23" i="2"/>
  <c r="JG24" i="2"/>
  <c r="JG25" i="2"/>
  <c r="JG30" i="2"/>
  <c r="JG26" i="2"/>
  <c r="JG19" i="2"/>
  <c r="JG32" i="2"/>
  <c r="JG31" i="2"/>
  <c r="JG29" i="2"/>
  <c r="JG40" i="2"/>
  <c r="JG41" i="2"/>
  <c r="JG10" i="2"/>
  <c r="JG13" i="2"/>
  <c r="JG14" i="2"/>
  <c r="JG11" i="2"/>
  <c r="JG16" i="2"/>
  <c r="JG15" i="2"/>
  <c r="JG12" i="2"/>
  <c r="JG17" i="2"/>
  <c r="JB8" i="2"/>
  <c r="JA8" i="2"/>
  <c r="G9" i="42"/>
  <c r="G10" i="42"/>
  <c r="G11" i="42"/>
  <c r="G12" i="42"/>
  <c r="G13" i="42"/>
  <c r="G14" i="42"/>
  <c r="G15" i="42"/>
  <c r="G16" i="42"/>
  <c r="G17" i="42"/>
  <c r="G18" i="42"/>
  <c r="G19" i="42"/>
  <c r="G20" i="42"/>
  <c r="G21" i="42"/>
  <c r="G22" i="42"/>
  <c r="G23" i="42"/>
  <c r="G24" i="42"/>
  <c r="G25" i="42"/>
  <c r="G26" i="42"/>
  <c r="G27" i="42"/>
  <c r="G28" i="42"/>
  <c r="G29" i="42"/>
  <c r="G30" i="42"/>
  <c r="G31" i="42"/>
  <c r="G32" i="42"/>
  <c r="G33" i="42"/>
  <c r="G34" i="42"/>
  <c r="G35" i="42"/>
  <c r="G36" i="42"/>
  <c r="G37" i="42"/>
  <c r="G38" i="42"/>
  <c r="G39" i="42"/>
  <c r="G40" i="42"/>
  <c r="G41" i="42"/>
  <c r="G8" i="42"/>
  <c r="Q8" i="42" s="1"/>
  <c r="O40" i="42"/>
  <c r="O39" i="42"/>
  <c r="O37" i="42"/>
  <c r="O36" i="42"/>
  <c r="O34" i="42"/>
  <c r="O10" i="42"/>
  <c r="O9" i="42"/>
  <c r="O11" i="42"/>
  <c r="O8" i="42"/>
  <c r="K39" i="42"/>
  <c r="K37" i="42"/>
  <c r="K36" i="42"/>
  <c r="K34" i="42"/>
  <c r="Q46" i="44" l="1"/>
  <c r="JE9" i="2"/>
  <c r="JE18" i="2"/>
  <c r="JE20" i="2"/>
  <c r="JE35" i="2"/>
  <c r="JE33" i="2"/>
  <c r="JE22" i="2"/>
  <c r="JE28" i="2"/>
  <c r="JE21" i="2"/>
  <c r="JE27" i="2"/>
  <c r="JE36" i="2"/>
  <c r="JE37" i="2"/>
  <c r="JE38" i="2"/>
  <c r="JE39" i="2"/>
  <c r="JE34" i="2"/>
  <c r="JE23" i="2"/>
  <c r="JE24" i="2"/>
  <c r="JE25" i="2"/>
  <c r="JE30" i="2"/>
  <c r="JE26" i="2"/>
  <c r="JE19" i="2"/>
  <c r="JE32" i="2"/>
  <c r="JE31" i="2"/>
  <c r="JE29" i="2"/>
  <c r="JE40" i="2"/>
  <c r="JE41" i="2"/>
  <c r="JE10" i="2"/>
  <c r="JE13" i="2"/>
  <c r="JE14" i="2"/>
  <c r="JE11" i="2"/>
  <c r="JE16" i="2"/>
  <c r="JE15" i="2"/>
  <c r="JE12" i="2"/>
  <c r="JE17" i="2"/>
  <c r="JE8" i="2"/>
  <c r="HU8" i="2"/>
  <c r="R46" i="42"/>
  <c r="N46" i="42"/>
  <c r="M46" i="42"/>
  <c r="K46" i="42"/>
  <c r="J46" i="42"/>
  <c r="H46" i="42"/>
  <c r="O45" i="42"/>
  <c r="P45" i="42" s="1"/>
  <c r="O44" i="42"/>
  <c r="P44" i="42" s="1"/>
  <c r="O43" i="42"/>
  <c r="P43" i="42" s="1"/>
  <c r="O42" i="42"/>
  <c r="P42" i="42" s="1"/>
  <c r="X41" i="42"/>
  <c r="O41" i="42"/>
  <c r="P41" i="42" s="1"/>
  <c r="I41" i="42"/>
  <c r="X40" i="42"/>
  <c r="P40" i="42"/>
  <c r="L40" i="42"/>
  <c r="I40" i="42"/>
  <c r="Q40" i="42" s="1"/>
  <c r="S40" i="42" s="1"/>
  <c r="X39" i="42"/>
  <c r="P39" i="42"/>
  <c r="L39" i="42"/>
  <c r="I39" i="42"/>
  <c r="Q39" i="42" s="1"/>
  <c r="S39" i="42" s="1"/>
  <c r="X38" i="42"/>
  <c r="O38" i="42"/>
  <c r="P38" i="42" s="1"/>
  <c r="I38" i="42"/>
  <c r="X37" i="42"/>
  <c r="P37" i="42"/>
  <c r="L37" i="42"/>
  <c r="I37" i="42" s="1"/>
  <c r="X36" i="42"/>
  <c r="P36" i="42"/>
  <c r="L36" i="42"/>
  <c r="I36" i="42" s="1"/>
  <c r="X35" i="42"/>
  <c r="O35" i="42"/>
  <c r="P35" i="42" s="1"/>
  <c r="I35" i="42"/>
  <c r="Q35" i="42"/>
  <c r="S35" i="42" s="1"/>
  <c r="X34" i="42"/>
  <c r="P34" i="42"/>
  <c r="L34" i="42"/>
  <c r="I34" i="42"/>
  <c r="Q34" i="42" s="1"/>
  <c r="S34" i="42" s="1"/>
  <c r="X33" i="42"/>
  <c r="O33" i="42"/>
  <c r="P33" i="42" s="1"/>
  <c r="I33" i="42"/>
  <c r="X32" i="42"/>
  <c r="O32" i="42"/>
  <c r="P32" i="42" s="1"/>
  <c r="I32" i="42"/>
  <c r="Q32" i="42"/>
  <c r="S32" i="42" s="1"/>
  <c r="X31" i="42"/>
  <c r="O31" i="42"/>
  <c r="P31" i="42" s="1"/>
  <c r="I31" i="42"/>
  <c r="Q31" i="42"/>
  <c r="S31" i="42" s="1"/>
  <c r="X30" i="42"/>
  <c r="P30" i="42"/>
  <c r="O30" i="42"/>
  <c r="L30" i="42"/>
  <c r="I30" i="42" s="1"/>
  <c r="X29" i="42"/>
  <c r="O29" i="42"/>
  <c r="P29" i="42" s="1"/>
  <c r="I29" i="42"/>
  <c r="Q29" i="42"/>
  <c r="S29" i="42" s="1"/>
  <c r="X28" i="42"/>
  <c r="O28" i="42"/>
  <c r="P28" i="42" s="1"/>
  <c r="L28" i="42"/>
  <c r="I28" i="42"/>
  <c r="Q28" i="42" s="1"/>
  <c r="S28" i="42" s="1"/>
  <c r="X27" i="42"/>
  <c r="O27" i="42"/>
  <c r="P27" i="42" s="1"/>
  <c r="I27" i="42"/>
  <c r="X26" i="42"/>
  <c r="O26" i="42"/>
  <c r="P26" i="42" s="1"/>
  <c r="I26" i="42"/>
  <c r="Q26" i="42"/>
  <c r="S26" i="42" s="1"/>
  <c r="X25" i="42"/>
  <c r="O25" i="42"/>
  <c r="P25" i="42" s="1"/>
  <c r="I25" i="42"/>
  <c r="Q25" i="42"/>
  <c r="S25" i="42" s="1"/>
  <c r="X24" i="42"/>
  <c r="P24" i="42"/>
  <c r="O24" i="42"/>
  <c r="L24" i="42"/>
  <c r="I24" i="42" s="1"/>
  <c r="X23" i="42"/>
  <c r="O23" i="42"/>
  <c r="P23" i="42" s="1"/>
  <c r="I23" i="42"/>
  <c r="X22" i="42"/>
  <c r="O22" i="42"/>
  <c r="P22" i="42" s="1"/>
  <c r="L22" i="42"/>
  <c r="I22" i="42"/>
  <c r="Q22" i="42" s="1"/>
  <c r="S22" i="42" s="1"/>
  <c r="X21" i="42"/>
  <c r="O21" i="42"/>
  <c r="P21" i="42" s="1"/>
  <c r="L21" i="42"/>
  <c r="I21" i="42"/>
  <c r="Q21" i="42" s="1"/>
  <c r="S21" i="42" s="1"/>
  <c r="X20" i="42"/>
  <c r="O20" i="42"/>
  <c r="P20" i="42" s="1"/>
  <c r="I20" i="42"/>
  <c r="Q20" i="42"/>
  <c r="S20" i="42" s="1"/>
  <c r="X19" i="42"/>
  <c r="P19" i="42"/>
  <c r="O19" i="42"/>
  <c r="I19" i="42"/>
  <c r="X18" i="42"/>
  <c r="O18" i="42"/>
  <c r="P18" i="42" s="1"/>
  <c r="L18" i="42"/>
  <c r="I18" i="42"/>
  <c r="Q18" i="42" s="1"/>
  <c r="S18" i="42" s="1"/>
  <c r="X17" i="42"/>
  <c r="O17" i="42"/>
  <c r="P17" i="42" s="1"/>
  <c r="I17" i="42"/>
  <c r="Q17" i="42" s="1"/>
  <c r="S17" i="42" s="1"/>
  <c r="X16" i="42"/>
  <c r="P16" i="42"/>
  <c r="O16" i="42"/>
  <c r="I16" i="42"/>
  <c r="X15" i="42"/>
  <c r="O15" i="42"/>
  <c r="P15" i="42" s="1"/>
  <c r="I15" i="42"/>
  <c r="X14" i="42"/>
  <c r="O14" i="42"/>
  <c r="P14" i="42" s="1"/>
  <c r="I14" i="42"/>
  <c r="Q14" i="42"/>
  <c r="S14" i="42" s="1"/>
  <c r="X13" i="42"/>
  <c r="O13" i="42"/>
  <c r="P13" i="42" s="1"/>
  <c r="I13" i="42"/>
  <c r="Q13" i="42" s="1"/>
  <c r="S13" i="42" s="1"/>
  <c r="X12" i="42"/>
  <c r="O12" i="42"/>
  <c r="P12" i="42" s="1"/>
  <c r="I12" i="42"/>
  <c r="X11" i="42"/>
  <c r="P11" i="42"/>
  <c r="L11" i="42"/>
  <c r="I11" i="42"/>
  <c r="Q11" i="42" s="1"/>
  <c r="S11" i="42" s="1"/>
  <c r="X10" i="42"/>
  <c r="I10" i="42"/>
  <c r="X9" i="42"/>
  <c r="P9" i="42"/>
  <c r="L9" i="42"/>
  <c r="X8" i="42"/>
  <c r="P8" i="42"/>
  <c r="I8" i="42"/>
  <c r="D2" i="42"/>
  <c r="Q37" i="42" l="1"/>
  <c r="S37" i="42" s="1"/>
  <c r="Q10" i="42"/>
  <c r="S10" i="42" s="1"/>
  <c r="Q15" i="42"/>
  <c r="S15" i="42" s="1"/>
  <c r="Q19" i="42"/>
  <c r="S19" i="42" s="1"/>
  <c r="Q27" i="42"/>
  <c r="S27" i="42" s="1"/>
  <c r="Q33" i="42"/>
  <c r="S33" i="42" s="1"/>
  <c r="Q38" i="42"/>
  <c r="S38" i="42" s="1"/>
  <c r="Q41" i="42"/>
  <c r="S41" i="42" s="1"/>
  <c r="S8" i="42"/>
  <c r="G46" i="42"/>
  <c r="P10" i="42"/>
  <c r="O46" i="42"/>
  <c r="P46" i="42"/>
  <c r="L46" i="42"/>
  <c r="I9" i="42"/>
  <c r="Q9" i="42" s="1"/>
  <c r="Q12" i="42"/>
  <c r="S12" i="42" s="1"/>
  <c r="Q16" i="42"/>
  <c r="S16" i="42" s="1"/>
  <c r="Q23" i="42"/>
  <c r="S23" i="42" s="1"/>
  <c r="Q24" i="42"/>
  <c r="S24" i="42" s="1"/>
  <c r="Q30" i="42"/>
  <c r="S30" i="42" s="1"/>
  <c r="Q36" i="42"/>
  <c r="S36" i="42" s="1"/>
  <c r="JB9" i="2"/>
  <c r="JB18" i="2"/>
  <c r="JB20" i="2"/>
  <c r="JB35" i="2"/>
  <c r="JB33" i="2"/>
  <c r="JB22" i="2"/>
  <c r="JB28" i="2"/>
  <c r="JB21" i="2"/>
  <c r="JB27" i="2"/>
  <c r="JB36" i="2"/>
  <c r="JB37" i="2"/>
  <c r="JB38" i="2"/>
  <c r="JB39" i="2"/>
  <c r="JB34" i="2"/>
  <c r="JB23" i="2"/>
  <c r="JB24" i="2"/>
  <c r="JB25" i="2"/>
  <c r="JB30" i="2"/>
  <c r="JB26" i="2"/>
  <c r="JB19" i="2"/>
  <c r="JB32" i="2"/>
  <c r="JB31" i="2"/>
  <c r="JB29" i="2"/>
  <c r="JB40" i="2"/>
  <c r="JB41" i="2"/>
  <c r="JB10" i="2"/>
  <c r="JB13" i="2"/>
  <c r="JB14" i="2"/>
  <c r="JB11" i="2"/>
  <c r="JB16" i="2"/>
  <c r="JB15" i="2"/>
  <c r="JB12" i="2"/>
  <c r="JB17" i="2"/>
  <c r="JA9" i="2"/>
  <c r="JA18" i="2"/>
  <c r="JA20" i="2"/>
  <c r="JA35" i="2"/>
  <c r="JA33" i="2"/>
  <c r="JA22" i="2"/>
  <c r="JA28" i="2"/>
  <c r="JA21" i="2"/>
  <c r="JA27" i="2"/>
  <c r="JA36" i="2"/>
  <c r="JA37" i="2"/>
  <c r="JA38" i="2"/>
  <c r="JA39" i="2"/>
  <c r="JA34" i="2"/>
  <c r="JA23" i="2"/>
  <c r="JA24" i="2"/>
  <c r="JA25" i="2"/>
  <c r="JA30" i="2"/>
  <c r="JA26" i="2"/>
  <c r="JA19" i="2"/>
  <c r="JA32" i="2"/>
  <c r="JA31" i="2"/>
  <c r="JA29" i="2"/>
  <c r="JA40" i="2"/>
  <c r="JA41" i="2"/>
  <c r="JA10" i="2"/>
  <c r="JA13" i="2"/>
  <c r="JA14" i="2"/>
  <c r="JA11" i="2"/>
  <c r="JA16" i="2"/>
  <c r="JA15" i="2"/>
  <c r="JA12" i="2"/>
  <c r="JA17" i="2"/>
  <c r="IV8" i="2"/>
  <c r="IU8" i="2"/>
  <c r="O34" i="41"/>
  <c r="P34" i="41" s="1"/>
  <c r="O35" i="41"/>
  <c r="O36" i="41"/>
  <c r="O37" i="41"/>
  <c r="O38" i="41"/>
  <c r="P38" i="41" s="1"/>
  <c r="O39" i="41"/>
  <c r="O40" i="41"/>
  <c r="P40" i="41" s="1"/>
  <c r="O41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6" i="41"/>
  <c r="G27" i="41"/>
  <c r="G28" i="41"/>
  <c r="G29" i="41"/>
  <c r="G30" i="41"/>
  <c r="G31" i="41"/>
  <c r="G32" i="41"/>
  <c r="G33" i="41"/>
  <c r="G34" i="41"/>
  <c r="G35" i="41"/>
  <c r="G36" i="41"/>
  <c r="G37" i="41"/>
  <c r="G38" i="41"/>
  <c r="G39" i="41"/>
  <c r="G40" i="41"/>
  <c r="G41" i="41"/>
  <c r="G8" i="41"/>
  <c r="R46" i="41"/>
  <c r="N46" i="41"/>
  <c r="M46" i="41"/>
  <c r="J46" i="41"/>
  <c r="H46" i="41"/>
  <c r="O45" i="41"/>
  <c r="P45" i="41" s="1"/>
  <c r="O44" i="41"/>
  <c r="P44" i="41" s="1"/>
  <c r="O43" i="41"/>
  <c r="P43" i="41" s="1"/>
  <c r="O42" i="41"/>
  <c r="P42" i="41" s="1"/>
  <c r="X41" i="41"/>
  <c r="P41" i="41"/>
  <c r="I41" i="41"/>
  <c r="Q41" i="41" s="1"/>
  <c r="S41" i="41" s="1"/>
  <c r="X40" i="41"/>
  <c r="L40" i="41"/>
  <c r="I40" i="41" s="1"/>
  <c r="Q40" i="41"/>
  <c r="S40" i="41" s="1"/>
  <c r="X39" i="41"/>
  <c r="L39" i="41"/>
  <c r="P39" i="41"/>
  <c r="I39" i="41"/>
  <c r="Q39" i="41" s="1"/>
  <c r="S39" i="41" s="1"/>
  <c r="X38" i="41"/>
  <c r="I38" i="41"/>
  <c r="Q38" i="41" s="1"/>
  <c r="S38" i="41" s="1"/>
  <c r="X37" i="41"/>
  <c r="L37" i="41"/>
  <c r="P37" i="41"/>
  <c r="I37" i="41"/>
  <c r="Q37" i="41" s="1"/>
  <c r="S37" i="41" s="1"/>
  <c r="X36" i="41"/>
  <c r="L36" i="41"/>
  <c r="P36" i="41"/>
  <c r="X35" i="41"/>
  <c r="P35" i="41"/>
  <c r="I35" i="41"/>
  <c r="Q35" i="41"/>
  <c r="S35" i="41" s="1"/>
  <c r="X34" i="41"/>
  <c r="L34" i="41"/>
  <c r="X33" i="41"/>
  <c r="O33" i="41"/>
  <c r="P33" i="41" s="1"/>
  <c r="I33" i="41"/>
  <c r="Q33" i="41"/>
  <c r="S33" i="41" s="1"/>
  <c r="X32" i="41"/>
  <c r="O32" i="41"/>
  <c r="P32" i="41" s="1"/>
  <c r="I32" i="41"/>
  <c r="Q32" i="41"/>
  <c r="S32" i="41" s="1"/>
  <c r="X31" i="41"/>
  <c r="P31" i="41"/>
  <c r="O31" i="41"/>
  <c r="I31" i="41"/>
  <c r="Q31" i="41" s="1"/>
  <c r="S31" i="41" s="1"/>
  <c r="X30" i="41"/>
  <c r="O30" i="41"/>
  <c r="P30" i="41" s="1"/>
  <c r="L30" i="41"/>
  <c r="I30" i="41"/>
  <c r="Q30" i="41" s="1"/>
  <c r="S30" i="41" s="1"/>
  <c r="X29" i="41"/>
  <c r="O29" i="41"/>
  <c r="P29" i="41" s="1"/>
  <c r="I29" i="41"/>
  <c r="Q29" i="41" s="1"/>
  <c r="S29" i="41" s="1"/>
  <c r="X28" i="41"/>
  <c r="O28" i="41"/>
  <c r="P28" i="41" s="1"/>
  <c r="L28" i="41"/>
  <c r="I28" i="41" s="1"/>
  <c r="X27" i="41"/>
  <c r="O27" i="41"/>
  <c r="P27" i="41" s="1"/>
  <c r="I27" i="41"/>
  <c r="Q27" i="41"/>
  <c r="S27" i="41" s="1"/>
  <c r="X26" i="41"/>
  <c r="O26" i="41"/>
  <c r="P26" i="41" s="1"/>
  <c r="I26" i="41"/>
  <c r="Q26" i="41"/>
  <c r="S26" i="41" s="1"/>
  <c r="X25" i="41"/>
  <c r="P25" i="41"/>
  <c r="O25" i="41"/>
  <c r="I25" i="41"/>
  <c r="Q25" i="41" s="1"/>
  <c r="S25" i="41" s="1"/>
  <c r="X24" i="41"/>
  <c r="O24" i="41"/>
  <c r="P24" i="41" s="1"/>
  <c r="L24" i="41"/>
  <c r="I24" i="41"/>
  <c r="Q24" i="41" s="1"/>
  <c r="S24" i="41" s="1"/>
  <c r="X23" i="41"/>
  <c r="O23" i="41"/>
  <c r="P23" i="41" s="1"/>
  <c r="I23" i="41"/>
  <c r="Q23" i="41" s="1"/>
  <c r="S23" i="41" s="1"/>
  <c r="X22" i="41"/>
  <c r="O22" i="41"/>
  <c r="P22" i="41" s="1"/>
  <c r="L22" i="41"/>
  <c r="I22" i="41" s="1"/>
  <c r="X21" i="41"/>
  <c r="O21" i="41"/>
  <c r="P21" i="41" s="1"/>
  <c r="L21" i="41"/>
  <c r="I21" i="41" s="1"/>
  <c r="Q21" i="41"/>
  <c r="S21" i="41" s="1"/>
  <c r="X20" i="41"/>
  <c r="P20" i="41"/>
  <c r="O20" i="41"/>
  <c r="I20" i="41"/>
  <c r="Q20" i="41" s="1"/>
  <c r="S20" i="41" s="1"/>
  <c r="X19" i="41"/>
  <c r="O19" i="41"/>
  <c r="P19" i="41" s="1"/>
  <c r="I19" i="41"/>
  <c r="Q19" i="41" s="1"/>
  <c r="S19" i="41" s="1"/>
  <c r="X18" i="41"/>
  <c r="O18" i="41"/>
  <c r="P18" i="41" s="1"/>
  <c r="L18" i="41"/>
  <c r="I18" i="41" s="1"/>
  <c r="Q18" i="41"/>
  <c r="S18" i="41" s="1"/>
  <c r="X17" i="41"/>
  <c r="P17" i="41"/>
  <c r="O17" i="41"/>
  <c r="I17" i="41"/>
  <c r="Q17" i="41" s="1"/>
  <c r="S17" i="41" s="1"/>
  <c r="X16" i="41"/>
  <c r="O16" i="41"/>
  <c r="P16" i="41" s="1"/>
  <c r="I16" i="41"/>
  <c r="Q16" i="41" s="1"/>
  <c r="S16" i="41" s="1"/>
  <c r="X15" i="41"/>
  <c r="O15" i="41"/>
  <c r="P15" i="41" s="1"/>
  <c r="I15" i="41"/>
  <c r="Q15" i="41"/>
  <c r="S15" i="41" s="1"/>
  <c r="X14" i="41"/>
  <c r="O14" i="41"/>
  <c r="P14" i="41" s="1"/>
  <c r="I14" i="41"/>
  <c r="Q14" i="41"/>
  <c r="S14" i="41" s="1"/>
  <c r="X13" i="41"/>
  <c r="P13" i="41"/>
  <c r="O13" i="41"/>
  <c r="I13" i="41"/>
  <c r="Q13" i="41" s="1"/>
  <c r="S13" i="41" s="1"/>
  <c r="X12" i="41"/>
  <c r="O12" i="41"/>
  <c r="P12" i="41" s="1"/>
  <c r="I12" i="41"/>
  <c r="Q12" i="41" s="1"/>
  <c r="S12" i="41" s="1"/>
  <c r="X11" i="41"/>
  <c r="O11" i="41"/>
  <c r="P11" i="41" s="1"/>
  <c r="L11" i="41"/>
  <c r="I11" i="41" s="1"/>
  <c r="Q11" i="41"/>
  <c r="S11" i="41" s="1"/>
  <c r="X10" i="41"/>
  <c r="P10" i="41"/>
  <c r="O10" i="41"/>
  <c r="I10" i="41"/>
  <c r="Q10" i="41" s="1"/>
  <c r="S10" i="41" s="1"/>
  <c r="X9" i="41"/>
  <c r="O9" i="41"/>
  <c r="P9" i="41" s="1"/>
  <c r="L9" i="41"/>
  <c r="L46" i="41" s="1"/>
  <c r="I9" i="41"/>
  <c r="Q9" i="41" s="1"/>
  <c r="S9" i="41" s="1"/>
  <c r="X8" i="41"/>
  <c r="O8" i="41"/>
  <c r="I8" i="41"/>
  <c r="D2" i="41"/>
  <c r="S9" i="42" l="1"/>
  <c r="Q46" i="42"/>
  <c r="I46" i="42"/>
  <c r="O46" i="41"/>
  <c r="Q8" i="41"/>
  <c r="S8" i="41" s="1"/>
  <c r="Q22" i="41"/>
  <c r="S22" i="41" s="1"/>
  <c r="Q28" i="41"/>
  <c r="S28" i="41" s="1"/>
  <c r="P8" i="41"/>
  <c r="P46" i="41" s="1"/>
  <c r="I34" i="41"/>
  <c r="I36" i="41"/>
  <c r="Q36" i="41" s="1"/>
  <c r="S36" i="41" s="1"/>
  <c r="G46" i="41"/>
  <c r="K46" i="41"/>
  <c r="IV9" i="2"/>
  <c r="IV18" i="2"/>
  <c r="IV20" i="2"/>
  <c r="IV35" i="2"/>
  <c r="IV33" i="2"/>
  <c r="IV22" i="2"/>
  <c r="IV28" i="2"/>
  <c r="IV21" i="2"/>
  <c r="IV27" i="2"/>
  <c r="IV36" i="2"/>
  <c r="IV37" i="2"/>
  <c r="IV38" i="2"/>
  <c r="IV39" i="2"/>
  <c r="IV34" i="2"/>
  <c r="IV23" i="2"/>
  <c r="IV24" i="2"/>
  <c r="IV25" i="2"/>
  <c r="IV30" i="2"/>
  <c r="IV26" i="2"/>
  <c r="IV19" i="2"/>
  <c r="IV32" i="2"/>
  <c r="IV31" i="2"/>
  <c r="IV29" i="2"/>
  <c r="IV40" i="2"/>
  <c r="IV41" i="2"/>
  <c r="IV10" i="2"/>
  <c r="IV13" i="2"/>
  <c r="IV14" i="2"/>
  <c r="IV11" i="2"/>
  <c r="IV16" i="2"/>
  <c r="IV15" i="2"/>
  <c r="IV12" i="2"/>
  <c r="IV17" i="2"/>
  <c r="IU9" i="2"/>
  <c r="IU18" i="2"/>
  <c r="IU20" i="2"/>
  <c r="IU35" i="2"/>
  <c r="IU33" i="2"/>
  <c r="IU22" i="2"/>
  <c r="IU28" i="2"/>
  <c r="IU21" i="2"/>
  <c r="IU27" i="2"/>
  <c r="IU36" i="2"/>
  <c r="IU37" i="2"/>
  <c r="IU38" i="2"/>
  <c r="IU39" i="2"/>
  <c r="IU34" i="2"/>
  <c r="IU23" i="2"/>
  <c r="IU24" i="2"/>
  <c r="IU25" i="2"/>
  <c r="IU30" i="2"/>
  <c r="IU26" i="2"/>
  <c r="IU19" i="2"/>
  <c r="IU32" i="2"/>
  <c r="IU31" i="2"/>
  <c r="IU29" i="2"/>
  <c r="IU40" i="2"/>
  <c r="IU41" i="2"/>
  <c r="IU10" i="2"/>
  <c r="IU13" i="2"/>
  <c r="IU14" i="2"/>
  <c r="IU11" i="2"/>
  <c r="IU16" i="2"/>
  <c r="IU15" i="2"/>
  <c r="IU12" i="2"/>
  <c r="IU17" i="2"/>
  <c r="IP8" i="2"/>
  <c r="IO8" i="2"/>
  <c r="I46" i="41" l="1"/>
  <c r="Q34" i="41"/>
  <c r="O41" i="40"/>
  <c r="K39" i="40"/>
  <c r="I39" i="40" s="1"/>
  <c r="Q39" i="40" s="1"/>
  <c r="S39" i="40" s="1"/>
  <c r="K37" i="40"/>
  <c r="I37" i="40" s="1"/>
  <c r="Q37" i="40" s="1"/>
  <c r="S37" i="40" s="1"/>
  <c r="K36" i="40"/>
  <c r="K34" i="40"/>
  <c r="O34" i="40" s="1"/>
  <c r="P34" i="40" s="1"/>
  <c r="G9" i="40"/>
  <c r="G10" i="40"/>
  <c r="G11" i="40"/>
  <c r="G12" i="40"/>
  <c r="G13" i="40"/>
  <c r="G14" i="40"/>
  <c r="G15" i="40"/>
  <c r="G16" i="40"/>
  <c r="G17" i="40"/>
  <c r="G18" i="40"/>
  <c r="G19" i="40"/>
  <c r="G20" i="40"/>
  <c r="G21" i="40"/>
  <c r="G22" i="40"/>
  <c r="G23" i="40"/>
  <c r="G24" i="40"/>
  <c r="G25" i="40"/>
  <c r="G26" i="40"/>
  <c r="G27" i="40"/>
  <c r="G28" i="40"/>
  <c r="G29" i="40"/>
  <c r="G30" i="40"/>
  <c r="G31" i="40"/>
  <c r="G32" i="40"/>
  <c r="G33" i="40"/>
  <c r="G34" i="40"/>
  <c r="G35" i="40"/>
  <c r="G36" i="40"/>
  <c r="G37" i="40"/>
  <c r="G38" i="40"/>
  <c r="G39" i="40"/>
  <c r="G40" i="40"/>
  <c r="G41" i="40"/>
  <c r="G8" i="40"/>
  <c r="R46" i="40"/>
  <c r="N46" i="40"/>
  <c r="M46" i="40"/>
  <c r="J46" i="40"/>
  <c r="H46" i="40"/>
  <c r="P45" i="40"/>
  <c r="O45" i="40"/>
  <c r="O44" i="40"/>
  <c r="P44" i="40" s="1"/>
  <c r="O43" i="40"/>
  <c r="P43" i="40" s="1"/>
  <c r="O42" i="40"/>
  <c r="P42" i="40" s="1"/>
  <c r="X41" i="40"/>
  <c r="P41" i="40"/>
  <c r="I41" i="40"/>
  <c r="Q41" i="40" s="1"/>
  <c r="S41" i="40" s="1"/>
  <c r="X40" i="40"/>
  <c r="O40" i="40"/>
  <c r="P40" i="40" s="1"/>
  <c r="L40" i="40"/>
  <c r="I40" i="40" s="1"/>
  <c r="X39" i="40"/>
  <c r="L39" i="40"/>
  <c r="O39" i="40"/>
  <c r="P39" i="40" s="1"/>
  <c r="X38" i="40"/>
  <c r="O38" i="40"/>
  <c r="P38" i="40" s="1"/>
  <c r="I38" i="40"/>
  <c r="Q38" i="40" s="1"/>
  <c r="S38" i="40" s="1"/>
  <c r="X37" i="40"/>
  <c r="L37" i="40"/>
  <c r="O37" i="40"/>
  <c r="P37" i="40" s="1"/>
  <c r="X36" i="40"/>
  <c r="L36" i="40"/>
  <c r="O36" i="40"/>
  <c r="P36" i="40" s="1"/>
  <c r="X35" i="40"/>
  <c r="O35" i="40"/>
  <c r="P35" i="40" s="1"/>
  <c r="I35" i="40"/>
  <c r="Q35" i="40"/>
  <c r="S35" i="40" s="1"/>
  <c r="X34" i="40"/>
  <c r="L34" i="40"/>
  <c r="X33" i="40"/>
  <c r="P33" i="40"/>
  <c r="O33" i="40"/>
  <c r="I33" i="40"/>
  <c r="Q33" i="40" s="1"/>
  <c r="S33" i="40" s="1"/>
  <c r="X32" i="40"/>
  <c r="O32" i="40"/>
  <c r="P32" i="40" s="1"/>
  <c r="I32" i="40"/>
  <c r="Q32" i="40"/>
  <c r="S32" i="40" s="1"/>
  <c r="X31" i="40"/>
  <c r="P31" i="40"/>
  <c r="O31" i="40"/>
  <c r="I31" i="40"/>
  <c r="Q31" i="40" s="1"/>
  <c r="S31" i="40" s="1"/>
  <c r="X30" i="40"/>
  <c r="O30" i="40"/>
  <c r="P30" i="40" s="1"/>
  <c r="L30" i="40"/>
  <c r="I30" i="40"/>
  <c r="Q30" i="40" s="1"/>
  <c r="S30" i="40" s="1"/>
  <c r="X29" i="40"/>
  <c r="O29" i="40"/>
  <c r="P29" i="40" s="1"/>
  <c r="I29" i="40"/>
  <c r="Q29" i="40" s="1"/>
  <c r="S29" i="40" s="1"/>
  <c r="X28" i="40"/>
  <c r="P28" i="40"/>
  <c r="O28" i="40"/>
  <c r="L28" i="40"/>
  <c r="I28" i="40" s="1"/>
  <c r="Q28" i="40" s="1"/>
  <c r="S28" i="40" s="1"/>
  <c r="X27" i="40"/>
  <c r="O27" i="40"/>
  <c r="P27" i="40" s="1"/>
  <c r="I27" i="40"/>
  <c r="Q27" i="40"/>
  <c r="S27" i="40" s="1"/>
  <c r="X26" i="40"/>
  <c r="O26" i="40"/>
  <c r="P26" i="40" s="1"/>
  <c r="I26" i="40"/>
  <c r="Q26" i="40"/>
  <c r="S26" i="40" s="1"/>
  <c r="X25" i="40"/>
  <c r="P25" i="40"/>
  <c r="O25" i="40"/>
  <c r="I25" i="40"/>
  <c r="Q25" i="40" s="1"/>
  <c r="S25" i="40" s="1"/>
  <c r="X24" i="40"/>
  <c r="O24" i="40"/>
  <c r="P24" i="40" s="1"/>
  <c r="L24" i="40"/>
  <c r="I24" i="40"/>
  <c r="Q24" i="40"/>
  <c r="S24" i="40" s="1"/>
  <c r="X23" i="40"/>
  <c r="O23" i="40"/>
  <c r="P23" i="40" s="1"/>
  <c r="I23" i="40"/>
  <c r="Q23" i="40"/>
  <c r="S23" i="40" s="1"/>
  <c r="X22" i="40"/>
  <c r="P22" i="40"/>
  <c r="O22" i="40"/>
  <c r="L22" i="40"/>
  <c r="I22" i="40" s="1"/>
  <c r="Q22" i="40" s="1"/>
  <c r="S22" i="40" s="1"/>
  <c r="X21" i="40"/>
  <c r="O21" i="40"/>
  <c r="P21" i="40" s="1"/>
  <c r="L21" i="40"/>
  <c r="I21" i="40" s="1"/>
  <c r="X20" i="40"/>
  <c r="O20" i="40"/>
  <c r="P20" i="40" s="1"/>
  <c r="I20" i="40"/>
  <c r="Q20" i="40"/>
  <c r="S20" i="40" s="1"/>
  <c r="X19" i="40"/>
  <c r="O19" i="40"/>
  <c r="P19" i="40" s="1"/>
  <c r="I19" i="40"/>
  <c r="Q19" i="40"/>
  <c r="S19" i="40" s="1"/>
  <c r="X18" i="40"/>
  <c r="P18" i="40"/>
  <c r="O18" i="40"/>
  <c r="L18" i="40"/>
  <c r="I18" i="40" s="1"/>
  <c r="X17" i="40"/>
  <c r="P17" i="40"/>
  <c r="O17" i="40"/>
  <c r="I17" i="40"/>
  <c r="Q17" i="40" s="1"/>
  <c r="S17" i="40" s="1"/>
  <c r="X16" i="40"/>
  <c r="O16" i="40"/>
  <c r="P16" i="40" s="1"/>
  <c r="I16" i="40"/>
  <c r="Q16" i="40" s="1"/>
  <c r="S16" i="40" s="1"/>
  <c r="X15" i="40"/>
  <c r="O15" i="40"/>
  <c r="P15" i="40" s="1"/>
  <c r="I15" i="40"/>
  <c r="Q15" i="40"/>
  <c r="S15" i="40" s="1"/>
  <c r="X14" i="40"/>
  <c r="O14" i="40"/>
  <c r="P14" i="40" s="1"/>
  <c r="I14" i="40"/>
  <c r="Q14" i="40"/>
  <c r="S14" i="40" s="1"/>
  <c r="X13" i="40"/>
  <c r="P13" i="40"/>
  <c r="O13" i="40"/>
  <c r="I13" i="40"/>
  <c r="Q13" i="40" s="1"/>
  <c r="S13" i="40" s="1"/>
  <c r="X12" i="40"/>
  <c r="O12" i="40"/>
  <c r="P12" i="40" s="1"/>
  <c r="I12" i="40"/>
  <c r="Q12" i="40" s="1"/>
  <c r="S12" i="40" s="1"/>
  <c r="X11" i="40"/>
  <c r="O11" i="40"/>
  <c r="P11" i="40" s="1"/>
  <c r="L11" i="40"/>
  <c r="I11" i="40" s="1"/>
  <c r="X10" i="40"/>
  <c r="O10" i="40"/>
  <c r="P10" i="40" s="1"/>
  <c r="I10" i="40"/>
  <c r="Q10" i="40"/>
  <c r="S10" i="40" s="1"/>
  <c r="X9" i="40"/>
  <c r="O9" i="40"/>
  <c r="P9" i="40" s="1"/>
  <c r="L9" i="40"/>
  <c r="L46" i="40" s="1"/>
  <c r="I9" i="40"/>
  <c r="Q9" i="40" s="1"/>
  <c r="S9" i="40" s="1"/>
  <c r="X8" i="40"/>
  <c r="O8" i="40"/>
  <c r="I8" i="40"/>
  <c r="D2" i="40"/>
  <c r="S34" i="41" l="1"/>
  <c r="Q46" i="41"/>
  <c r="Q8" i="40"/>
  <c r="S8" i="40" s="1"/>
  <c r="O46" i="40"/>
  <c r="Q11" i="40"/>
  <c r="S11" i="40" s="1"/>
  <c r="Q18" i="40"/>
  <c r="S18" i="40" s="1"/>
  <c r="Q21" i="40"/>
  <c r="S21" i="40" s="1"/>
  <c r="Q40" i="40"/>
  <c r="S40" i="40" s="1"/>
  <c r="P8" i="40"/>
  <c r="P46" i="40" s="1"/>
  <c r="I34" i="40"/>
  <c r="Q34" i="40" s="1"/>
  <c r="S34" i="40" s="1"/>
  <c r="I36" i="40"/>
  <c r="Q36" i="40" s="1"/>
  <c r="S36" i="40" s="1"/>
  <c r="G46" i="40"/>
  <c r="K46" i="40"/>
  <c r="IP9" i="2"/>
  <c r="IP18" i="2"/>
  <c r="IP20" i="2"/>
  <c r="IP35" i="2"/>
  <c r="IP33" i="2"/>
  <c r="IP22" i="2"/>
  <c r="IP28" i="2"/>
  <c r="IP21" i="2"/>
  <c r="IP27" i="2"/>
  <c r="IP36" i="2"/>
  <c r="IP37" i="2"/>
  <c r="IP38" i="2"/>
  <c r="IP39" i="2"/>
  <c r="IP34" i="2"/>
  <c r="IP23" i="2"/>
  <c r="IP24" i="2"/>
  <c r="IP25" i="2"/>
  <c r="IP30" i="2"/>
  <c r="IP26" i="2"/>
  <c r="IP19" i="2"/>
  <c r="IP32" i="2"/>
  <c r="IP31" i="2"/>
  <c r="IP29" i="2"/>
  <c r="IP40" i="2"/>
  <c r="IP41" i="2"/>
  <c r="IP10" i="2"/>
  <c r="IP13" i="2"/>
  <c r="IP14" i="2"/>
  <c r="IP11" i="2"/>
  <c r="IP16" i="2"/>
  <c r="IP15" i="2"/>
  <c r="IP12" i="2"/>
  <c r="IP17" i="2"/>
  <c r="IO9" i="2"/>
  <c r="IO18" i="2"/>
  <c r="IO20" i="2"/>
  <c r="IO35" i="2"/>
  <c r="IO33" i="2"/>
  <c r="IO22" i="2"/>
  <c r="IO28" i="2"/>
  <c r="IO21" i="2"/>
  <c r="IO27" i="2"/>
  <c r="IO36" i="2"/>
  <c r="IO37" i="2"/>
  <c r="IO38" i="2"/>
  <c r="IO39" i="2"/>
  <c r="IO34" i="2"/>
  <c r="IO23" i="2"/>
  <c r="IO24" i="2"/>
  <c r="IO25" i="2"/>
  <c r="IO30" i="2"/>
  <c r="IO26" i="2"/>
  <c r="IO19" i="2"/>
  <c r="IO32" i="2"/>
  <c r="IO31" i="2"/>
  <c r="IO29" i="2"/>
  <c r="IO40" i="2"/>
  <c r="IO41" i="2"/>
  <c r="IO10" i="2"/>
  <c r="IO13" i="2"/>
  <c r="IO14" i="2"/>
  <c r="IO11" i="2"/>
  <c r="IO16" i="2"/>
  <c r="IO15" i="2"/>
  <c r="IO12" i="2"/>
  <c r="IO17" i="2"/>
  <c r="IJ8" i="2"/>
  <c r="II8" i="2"/>
  <c r="O39" i="39"/>
  <c r="P39" i="39" s="1"/>
  <c r="O37" i="39"/>
  <c r="O36" i="39"/>
  <c r="O34" i="39"/>
  <c r="K39" i="39"/>
  <c r="K37" i="39"/>
  <c r="P37" i="39" s="1"/>
  <c r="K36" i="39"/>
  <c r="K34" i="39"/>
  <c r="G9" i="39"/>
  <c r="G10" i="39"/>
  <c r="G11" i="39"/>
  <c r="G12" i="39"/>
  <c r="G13" i="39"/>
  <c r="G14" i="39"/>
  <c r="G15" i="39"/>
  <c r="G16" i="39"/>
  <c r="G17" i="39"/>
  <c r="G18" i="39"/>
  <c r="G19" i="39"/>
  <c r="G20" i="39"/>
  <c r="G21" i="39"/>
  <c r="G22" i="39"/>
  <c r="G23" i="39"/>
  <c r="G24" i="39"/>
  <c r="G25" i="39"/>
  <c r="G26" i="39"/>
  <c r="G27" i="39"/>
  <c r="G28" i="39"/>
  <c r="G29" i="39"/>
  <c r="G30" i="39"/>
  <c r="G31" i="39"/>
  <c r="G32" i="39"/>
  <c r="G33" i="39"/>
  <c r="G34" i="39"/>
  <c r="G35" i="39"/>
  <c r="G36" i="39"/>
  <c r="G37" i="39"/>
  <c r="G38" i="39"/>
  <c r="G39" i="39"/>
  <c r="G40" i="39"/>
  <c r="G41" i="39"/>
  <c r="G8" i="39"/>
  <c r="R46" i="39"/>
  <c r="N46" i="39"/>
  <c r="M46" i="39"/>
  <c r="J46" i="39"/>
  <c r="H46" i="39"/>
  <c r="O45" i="39"/>
  <c r="P45" i="39" s="1"/>
  <c r="O44" i="39"/>
  <c r="P44" i="39" s="1"/>
  <c r="O43" i="39"/>
  <c r="P43" i="39" s="1"/>
  <c r="O42" i="39"/>
  <c r="P42" i="39" s="1"/>
  <c r="X41" i="39"/>
  <c r="O41" i="39"/>
  <c r="P41" i="39" s="1"/>
  <c r="I41" i="39"/>
  <c r="Q41" i="39" s="1"/>
  <c r="S41" i="39" s="1"/>
  <c r="X40" i="39"/>
  <c r="O40" i="39"/>
  <c r="P40" i="39" s="1"/>
  <c r="L40" i="39"/>
  <c r="I40" i="39"/>
  <c r="Q40" i="39" s="1"/>
  <c r="S40" i="39" s="1"/>
  <c r="X39" i="39"/>
  <c r="L39" i="39"/>
  <c r="I39" i="39"/>
  <c r="Q39" i="39" s="1"/>
  <c r="S39" i="39" s="1"/>
  <c r="X38" i="39"/>
  <c r="O38" i="39"/>
  <c r="P38" i="39" s="1"/>
  <c r="I38" i="39"/>
  <c r="Q38" i="39"/>
  <c r="S38" i="39" s="1"/>
  <c r="X37" i="39"/>
  <c r="L37" i="39"/>
  <c r="I37" i="39" s="1"/>
  <c r="X36" i="39"/>
  <c r="L36" i="39"/>
  <c r="I36" i="39" s="1"/>
  <c r="Q36" i="39" s="1"/>
  <c r="S36" i="39" s="1"/>
  <c r="X35" i="39"/>
  <c r="O35" i="39"/>
  <c r="P35" i="39" s="1"/>
  <c r="I35" i="39"/>
  <c r="Q35" i="39"/>
  <c r="S35" i="39" s="1"/>
  <c r="X34" i="39"/>
  <c r="P34" i="39"/>
  <c r="L34" i="39"/>
  <c r="I34" i="39"/>
  <c r="Q34" i="39" s="1"/>
  <c r="S34" i="39" s="1"/>
  <c r="X33" i="39"/>
  <c r="O33" i="39"/>
  <c r="P33" i="39" s="1"/>
  <c r="I33" i="39"/>
  <c r="Q33" i="39"/>
  <c r="S33" i="39" s="1"/>
  <c r="X32" i="39"/>
  <c r="P32" i="39"/>
  <c r="O32" i="39"/>
  <c r="I32" i="39"/>
  <c r="Q32" i="39" s="1"/>
  <c r="S32" i="39" s="1"/>
  <c r="X31" i="39"/>
  <c r="O31" i="39"/>
  <c r="P31" i="39" s="1"/>
  <c r="I31" i="39"/>
  <c r="Q31" i="39" s="1"/>
  <c r="S31" i="39" s="1"/>
  <c r="X30" i="39"/>
  <c r="O30" i="39"/>
  <c r="P30" i="39" s="1"/>
  <c r="L30" i="39"/>
  <c r="I30" i="39" s="1"/>
  <c r="Q30" i="39" s="1"/>
  <c r="S30" i="39" s="1"/>
  <c r="X29" i="39"/>
  <c r="O29" i="39"/>
  <c r="P29" i="39" s="1"/>
  <c r="I29" i="39"/>
  <c r="Q29" i="39" s="1"/>
  <c r="S29" i="39" s="1"/>
  <c r="X28" i="39"/>
  <c r="O28" i="39"/>
  <c r="P28" i="39" s="1"/>
  <c r="L28" i="39"/>
  <c r="I28" i="39"/>
  <c r="Q28" i="39" s="1"/>
  <c r="S28" i="39" s="1"/>
  <c r="X27" i="39"/>
  <c r="O27" i="39"/>
  <c r="P27" i="39" s="1"/>
  <c r="I27" i="39"/>
  <c r="Q27" i="39" s="1"/>
  <c r="S27" i="39" s="1"/>
  <c r="X26" i="39"/>
  <c r="O26" i="39"/>
  <c r="P26" i="39" s="1"/>
  <c r="I26" i="39"/>
  <c r="Q26" i="39"/>
  <c r="S26" i="39" s="1"/>
  <c r="X25" i="39"/>
  <c r="O25" i="39"/>
  <c r="P25" i="39" s="1"/>
  <c r="I25" i="39"/>
  <c r="Q25" i="39"/>
  <c r="S25" i="39" s="1"/>
  <c r="X24" i="39"/>
  <c r="P24" i="39"/>
  <c r="O24" i="39"/>
  <c r="L24" i="39"/>
  <c r="I24" i="39" s="1"/>
  <c r="Q24" i="39" s="1"/>
  <c r="S24" i="39" s="1"/>
  <c r="X23" i="39"/>
  <c r="O23" i="39"/>
  <c r="P23" i="39" s="1"/>
  <c r="I23" i="39"/>
  <c r="Q23" i="39"/>
  <c r="S23" i="39" s="1"/>
  <c r="X22" i="39"/>
  <c r="Q22" i="39"/>
  <c r="S22" i="39" s="1"/>
  <c r="O22" i="39"/>
  <c r="P22" i="39" s="1"/>
  <c r="L22" i="39"/>
  <c r="I22" i="39"/>
  <c r="X21" i="39"/>
  <c r="O21" i="39"/>
  <c r="P21" i="39" s="1"/>
  <c r="L21" i="39"/>
  <c r="I21" i="39"/>
  <c r="Q21" i="39" s="1"/>
  <c r="S21" i="39" s="1"/>
  <c r="X20" i="39"/>
  <c r="O20" i="39"/>
  <c r="P20" i="39" s="1"/>
  <c r="I20" i="39"/>
  <c r="Q20" i="39" s="1"/>
  <c r="S20" i="39" s="1"/>
  <c r="X19" i="39"/>
  <c r="P19" i="39"/>
  <c r="O19" i="39"/>
  <c r="I19" i="39"/>
  <c r="X18" i="39"/>
  <c r="O18" i="39"/>
  <c r="P18" i="39" s="1"/>
  <c r="L18" i="39"/>
  <c r="I18" i="39"/>
  <c r="Q18" i="39" s="1"/>
  <c r="S18" i="39" s="1"/>
  <c r="X17" i="39"/>
  <c r="O17" i="39"/>
  <c r="P17" i="39" s="1"/>
  <c r="I17" i="39"/>
  <c r="Q17" i="39"/>
  <c r="S17" i="39" s="1"/>
  <c r="X16" i="39"/>
  <c r="P16" i="39"/>
  <c r="O16" i="39"/>
  <c r="I16" i="39"/>
  <c r="Q16" i="39" s="1"/>
  <c r="S16" i="39" s="1"/>
  <c r="X15" i="39"/>
  <c r="O15" i="39"/>
  <c r="P15" i="39" s="1"/>
  <c r="I15" i="39"/>
  <c r="Q15" i="39" s="1"/>
  <c r="S15" i="39" s="1"/>
  <c r="X14" i="39"/>
  <c r="O14" i="39"/>
  <c r="P14" i="39" s="1"/>
  <c r="I14" i="39"/>
  <c r="X13" i="39"/>
  <c r="O13" i="39"/>
  <c r="P13" i="39" s="1"/>
  <c r="I13" i="39"/>
  <c r="Q13" i="39" s="1"/>
  <c r="S13" i="39" s="1"/>
  <c r="X12" i="39"/>
  <c r="O12" i="39"/>
  <c r="P12" i="39" s="1"/>
  <c r="I12" i="39"/>
  <c r="Q12" i="39"/>
  <c r="S12" i="39" s="1"/>
  <c r="X11" i="39"/>
  <c r="O11" i="39"/>
  <c r="P11" i="39" s="1"/>
  <c r="L11" i="39"/>
  <c r="I11" i="39"/>
  <c r="Q11" i="39" s="1"/>
  <c r="S11" i="39" s="1"/>
  <c r="X10" i="39"/>
  <c r="O10" i="39"/>
  <c r="I10" i="39"/>
  <c r="Q10" i="39" s="1"/>
  <c r="S10" i="39" s="1"/>
  <c r="X9" i="39"/>
  <c r="O9" i="39"/>
  <c r="P9" i="39" s="1"/>
  <c r="L9" i="39"/>
  <c r="X8" i="39"/>
  <c r="O8" i="39"/>
  <c r="P8" i="39" s="1"/>
  <c r="I8" i="39"/>
  <c r="D2" i="39"/>
  <c r="I46" i="40" l="1"/>
  <c r="Q46" i="40"/>
  <c r="K46" i="39"/>
  <c r="P36" i="39"/>
  <c r="L46" i="39"/>
  <c r="I9" i="39"/>
  <c r="I46" i="39" s="1"/>
  <c r="Q8" i="39"/>
  <c r="Q9" i="39"/>
  <c r="S9" i="39" s="1"/>
  <c r="G46" i="39"/>
  <c r="P10" i="39"/>
  <c r="P46" i="39" s="1"/>
  <c r="Q14" i="39"/>
  <c r="S14" i="39" s="1"/>
  <c r="Q19" i="39"/>
  <c r="S19" i="39" s="1"/>
  <c r="Q37" i="39"/>
  <c r="S37" i="39" s="1"/>
  <c r="IJ9" i="2"/>
  <c r="IJ18" i="2"/>
  <c r="IJ20" i="2"/>
  <c r="IJ35" i="2"/>
  <c r="IJ33" i="2"/>
  <c r="IJ22" i="2"/>
  <c r="IJ28" i="2"/>
  <c r="IJ21" i="2"/>
  <c r="IJ27" i="2"/>
  <c r="IJ36" i="2"/>
  <c r="IJ37" i="2"/>
  <c r="IJ38" i="2"/>
  <c r="IJ39" i="2"/>
  <c r="IJ34" i="2"/>
  <c r="IJ23" i="2"/>
  <c r="IJ24" i="2"/>
  <c r="IJ25" i="2"/>
  <c r="IJ30" i="2"/>
  <c r="IJ26" i="2"/>
  <c r="IJ19" i="2"/>
  <c r="IJ32" i="2"/>
  <c r="IJ31" i="2"/>
  <c r="IJ29" i="2"/>
  <c r="IJ40" i="2"/>
  <c r="IJ41" i="2"/>
  <c r="IJ10" i="2"/>
  <c r="IJ13" i="2"/>
  <c r="IJ14" i="2"/>
  <c r="IJ11" i="2"/>
  <c r="IJ16" i="2"/>
  <c r="IJ15" i="2"/>
  <c r="IJ12" i="2"/>
  <c r="IJ17" i="2"/>
  <c r="II9" i="2"/>
  <c r="II18" i="2"/>
  <c r="II20" i="2"/>
  <c r="II35" i="2"/>
  <c r="II33" i="2"/>
  <c r="II22" i="2"/>
  <c r="II28" i="2"/>
  <c r="II21" i="2"/>
  <c r="II27" i="2"/>
  <c r="II36" i="2"/>
  <c r="II37" i="2"/>
  <c r="II38" i="2"/>
  <c r="II39" i="2"/>
  <c r="II34" i="2"/>
  <c r="II23" i="2"/>
  <c r="II24" i="2"/>
  <c r="II25" i="2"/>
  <c r="II30" i="2"/>
  <c r="II26" i="2"/>
  <c r="II19" i="2"/>
  <c r="II32" i="2"/>
  <c r="II31" i="2"/>
  <c r="II29" i="2"/>
  <c r="II40" i="2"/>
  <c r="II41" i="2"/>
  <c r="II10" i="2"/>
  <c r="II13" i="2"/>
  <c r="II14" i="2"/>
  <c r="II11" i="2"/>
  <c r="II16" i="2"/>
  <c r="II15" i="2"/>
  <c r="II12" i="2"/>
  <c r="II17" i="2"/>
  <c r="ID8" i="2"/>
  <c r="IC8" i="2"/>
  <c r="O9" i="38"/>
  <c r="O10" i="38"/>
  <c r="O11" i="38"/>
  <c r="O12" i="38"/>
  <c r="O13" i="38"/>
  <c r="O14" i="38"/>
  <c r="O15" i="38"/>
  <c r="O16" i="38"/>
  <c r="O17" i="38"/>
  <c r="O18" i="38"/>
  <c r="O19" i="38"/>
  <c r="O20" i="38"/>
  <c r="O21" i="38"/>
  <c r="O22" i="38"/>
  <c r="O23" i="38"/>
  <c r="O24" i="38"/>
  <c r="O25" i="38"/>
  <c r="O26" i="38"/>
  <c r="O27" i="38"/>
  <c r="O28" i="38"/>
  <c r="O29" i="38"/>
  <c r="O30" i="38"/>
  <c r="O31" i="38"/>
  <c r="O32" i="38"/>
  <c r="O33" i="38"/>
  <c r="O34" i="38"/>
  <c r="O35" i="38"/>
  <c r="O36" i="38"/>
  <c r="O37" i="38"/>
  <c r="P37" i="38" s="1"/>
  <c r="O38" i="38"/>
  <c r="O39" i="38"/>
  <c r="O40" i="38"/>
  <c r="O41" i="38"/>
  <c r="P41" i="38" s="1"/>
  <c r="O42" i="38"/>
  <c r="O43" i="38"/>
  <c r="O44" i="38"/>
  <c r="O45" i="38"/>
  <c r="G9" i="38"/>
  <c r="G10" i="38"/>
  <c r="G11" i="38"/>
  <c r="G12" i="38"/>
  <c r="G13" i="38"/>
  <c r="G14" i="38"/>
  <c r="G15" i="38"/>
  <c r="G16" i="38"/>
  <c r="G17" i="38"/>
  <c r="G18" i="38"/>
  <c r="G19" i="38"/>
  <c r="G20" i="38"/>
  <c r="G21" i="38"/>
  <c r="G22" i="38"/>
  <c r="G23" i="38"/>
  <c r="G24" i="38"/>
  <c r="G25" i="38"/>
  <c r="G26" i="38"/>
  <c r="G27" i="38"/>
  <c r="G28" i="38"/>
  <c r="G29" i="38"/>
  <c r="G30" i="38"/>
  <c r="G31" i="38"/>
  <c r="G32" i="38"/>
  <c r="G33" i="38"/>
  <c r="G34" i="38"/>
  <c r="G35" i="38"/>
  <c r="G36" i="38"/>
  <c r="G37" i="38"/>
  <c r="G38" i="38"/>
  <c r="G39" i="38"/>
  <c r="G40" i="38"/>
  <c r="G41" i="38"/>
  <c r="G8" i="38"/>
  <c r="G46" i="38" s="1"/>
  <c r="R46" i="38"/>
  <c r="N46" i="38"/>
  <c r="M46" i="38"/>
  <c r="J46" i="38"/>
  <c r="H46" i="38"/>
  <c r="P45" i="38"/>
  <c r="P44" i="38"/>
  <c r="P43" i="38"/>
  <c r="P42" i="38"/>
  <c r="X41" i="38"/>
  <c r="I41" i="38"/>
  <c r="Q41" i="38"/>
  <c r="S41" i="38" s="1"/>
  <c r="X40" i="38"/>
  <c r="P40" i="38"/>
  <c r="L40" i="38"/>
  <c r="I40" i="38" s="1"/>
  <c r="X39" i="38"/>
  <c r="L39" i="38"/>
  <c r="P39" i="38"/>
  <c r="I39" i="38"/>
  <c r="Q39" i="38" s="1"/>
  <c r="S39" i="38" s="1"/>
  <c r="X38" i="38"/>
  <c r="P38" i="38"/>
  <c r="I38" i="38"/>
  <c r="Q38" i="38" s="1"/>
  <c r="S38" i="38" s="1"/>
  <c r="X37" i="38"/>
  <c r="L37" i="38"/>
  <c r="I37" i="38"/>
  <c r="Q37" i="38" s="1"/>
  <c r="S37" i="38" s="1"/>
  <c r="X36" i="38"/>
  <c r="L36" i="38"/>
  <c r="P36" i="38"/>
  <c r="X35" i="38"/>
  <c r="P35" i="38"/>
  <c r="I35" i="38"/>
  <c r="Q35" i="38"/>
  <c r="S35" i="38" s="1"/>
  <c r="X34" i="38"/>
  <c r="L34" i="38"/>
  <c r="P34" i="38"/>
  <c r="X33" i="38"/>
  <c r="P33" i="38"/>
  <c r="I33" i="38"/>
  <c r="Q33" i="38"/>
  <c r="S33" i="38" s="1"/>
  <c r="X32" i="38"/>
  <c r="P32" i="38"/>
  <c r="I32" i="38"/>
  <c r="Q32" i="38"/>
  <c r="S32" i="38" s="1"/>
  <c r="X31" i="38"/>
  <c r="P31" i="38"/>
  <c r="I31" i="38"/>
  <c r="Q31" i="38" s="1"/>
  <c r="S31" i="38" s="1"/>
  <c r="X30" i="38"/>
  <c r="P30" i="38"/>
  <c r="L30" i="38"/>
  <c r="I30" i="38"/>
  <c r="Q30" i="38" s="1"/>
  <c r="S30" i="38" s="1"/>
  <c r="X29" i="38"/>
  <c r="P29" i="38"/>
  <c r="I29" i="38"/>
  <c r="Q29" i="38" s="1"/>
  <c r="S29" i="38" s="1"/>
  <c r="X28" i="38"/>
  <c r="P28" i="38"/>
  <c r="L28" i="38"/>
  <c r="I28" i="38" s="1"/>
  <c r="Q28" i="38"/>
  <c r="S28" i="38" s="1"/>
  <c r="X27" i="38"/>
  <c r="P27" i="38"/>
  <c r="I27" i="38"/>
  <c r="Q27" i="38" s="1"/>
  <c r="S27" i="38" s="1"/>
  <c r="X26" i="38"/>
  <c r="P26" i="38"/>
  <c r="I26" i="38"/>
  <c r="Q26" i="38" s="1"/>
  <c r="S26" i="38" s="1"/>
  <c r="X25" i="38"/>
  <c r="P25" i="38"/>
  <c r="I25" i="38"/>
  <c r="Q25" i="38" s="1"/>
  <c r="S25" i="38" s="1"/>
  <c r="X24" i="38"/>
  <c r="P24" i="38"/>
  <c r="L24" i="38"/>
  <c r="I24" i="38"/>
  <c r="Q24" i="38" s="1"/>
  <c r="S24" i="38" s="1"/>
  <c r="X23" i="38"/>
  <c r="P23" i="38"/>
  <c r="I23" i="38"/>
  <c r="Q23" i="38" s="1"/>
  <c r="S23" i="38" s="1"/>
  <c r="X22" i="38"/>
  <c r="P22" i="38"/>
  <c r="L22" i="38"/>
  <c r="I22" i="38" s="1"/>
  <c r="Q22" i="38" s="1"/>
  <c r="S22" i="38" s="1"/>
  <c r="X21" i="38"/>
  <c r="P21" i="38"/>
  <c r="L21" i="38"/>
  <c r="I21" i="38" s="1"/>
  <c r="X20" i="38"/>
  <c r="P20" i="38"/>
  <c r="I20" i="38"/>
  <c r="Q20" i="38"/>
  <c r="S20" i="38" s="1"/>
  <c r="X19" i="38"/>
  <c r="P19" i="38"/>
  <c r="I19" i="38"/>
  <c r="Q19" i="38"/>
  <c r="S19" i="38" s="1"/>
  <c r="X18" i="38"/>
  <c r="P18" i="38"/>
  <c r="L18" i="38"/>
  <c r="I18" i="38" s="1"/>
  <c r="X17" i="38"/>
  <c r="P17" i="38"/>
  <c r="I17" i="38"/>
  <c r="Q17" i="38" s="1"/>
  <c r="S17" i="38" s="1"/>
  <c r="X16" i="38"/>
  <c r="P16" i="38"/>
  <c r="I16" i="38"/>
  <c r="Q16" i="38" s="1"/>
  <c r="S16" i="38" s="1"/>
  <c r="X15" i="38"/>
  <c r="P15" i="38"/>
  <c r="I15" i="38"/>
  <c r="Q15" i="38" s="1"/>
  <c r="S15" i="38" s="1"/>
  <c r="X14" i="38"/>
  <c r="P14" i="38"/>
  <c r="I14" i="38"/>
  <c r="Q14" i="38"/>
  <c r="S14" i="38" s="1"/>
  <c r="X13" i="38"/>
  <c r="P13" i="38"/>
  <c r="I13" i="38"/>
  <c r="Q13" i="38" s="1"/>
  <c r="S13" i="38" s="1"/>
  <c r="X12" i="38"/>
  <c r="P12" i="38"/>
  <c r="I12" i="38"/>
  <c r="Q12" i="38" s="1"/>
  <c r="S12" i="38" s="1"/>
  <c r="X11" i="38"/>
  <c r="P11" i="38"/>
  <c r="L11" i="38"/>
  <c r="I11" i="38" s="1"/>
  <c r="X10" i="38"/>
  <c r="P10" i="38"/>
  <c r="I10" i="38"/>
  <c r="Q10" i="38" s="1"/>
  <c r="S10" i="38" s="1"/>
  <c r="X9" i="38"/>
  <c r="P9" i="38"/>
  <c r="L9" i="38"/>
  <c r="L46" i="38" s="1"/>
  <c r="I9" i="38"/>
  <c r="Q9" i="38" s="1"/>
  <c r="S9" i="38" s="1"/>
  <c r="X8" i="38"/>
  <c r="O8" i="38"/>
  <c r="O46" i="38" s="1"/>
  <c r="I8" i="38"/>
  <c r="D2" i="38"/>
  <c r="O46" i="39" l="1"/>
  <c r="Q46" i="39"/>
  <c r="S8" i="39"/>
  <c r="Q11" i="38"/>
  <c r="S11" i="38" s="1"/>
  <c r="Q18" i="38"/>
  <c r="S18" i="38" s="1"/>
  <c r="Q21" i="38"/>
  <c r="S21" i="38" s="1"/>
  <c r="Q40" i="38"/>
  <c r="S40" i="38" s="1"/>
  <c r="Q34" i="38"/>
  <c r="S34" i="38" s="1"/>
  <c r="Q8" i="38"/>
  <c r="P8" i="38"/>
  <c r="P46" i="38" s="1"/>
  <c r="I34" i="38"/>
  <c r="I36" i="38"/>
  <c r="I46" i="38" s="1"/>
  <c r="K46" i="38"/>
  <c r="ID9" i="2"/>
  <c r="ID18" i="2"/>
  <c r="ID20" i="2"/>
  <c r="ID35" i="2"/>
  <c r="ID33" i="2"/>
  <c r="ID22" i="2"/>
  <c r="ID28" i="2"/>
  <c r="ID21" i="2"/>
  <c r="ID27" i="2"/>
  <c r="ID36" i="2"/>
  <c r="ID37" i="2"/>
  <c r="ID38" i="2"/>
  <c r="ID39" i="2"/>
  <c r="ID34" i="2"/>
  <c r="ID23" i="2"/>
  <c r="ID24" i="2"/>
  <c r="ID25" i="2"/>
  <c r="ID30" i="2"/>
  <c r="ID26" i="2"/>
  <c r="ID19" i="2"/>
  <c r="ID32" i="2"/>
  <c r="ID31" i="2"/>
  <c r="ID29" i="2"/>
  <c r="ID40" i="2"/>
  <c r="ID41" i="2"/>
  <c r="ID10" i="2"/>
  <c r="ID13" i="2"/>
  <c r="ID14" i="2"/>
  <c r="ID11" i="2"/>
  <c r="ID16" i="2"/>
  <c r="ID15" i="2"/>
  <c r="ID12" i="2"/>
  <c r="ID17" i="2"/>
  <c r="IC9" i="2"/>
  <c r="IC18" i="2"/>
  <c r="IC20" i="2"/>
  <c r="IC35" i="2"/>
  <c r="IC33" i="2"/>
  <c r="IC22" i="2"/>
  <c r="IC28" i="2"/>
  <c r="IC21" i="2"/>
  <c r="IC27" i="2"/>
  <c r="IC36" i="2"/>
  <c r="IC37" i="2"/>
  <c r="IC38" i="2"/>
  <c r="IC39" i="2"/>
  <c r="IC34" i="2"/>
  <c r="IC23" i="2"/>
  <c r="IC24" i="2"/>
  <c r="IC25" i="2"/>
  <c r="IC30" i="2"/>
  <c r="IC26" i="2"/>
  <c r="IC19" i="2"/>
  <c r="IC32" i="2"/>
  <c r="IC31" i="2"/>
  <c r="IC29" i="2"/>
  <c r="IC40" i="2"/>
  <c r="IC41" i="2"/>
  <c r="IC10" i="2"/>
  <c r="IC13" i="2"/>
  <c r="IC14" i="2"/>
  <c r="IC11" i="2"/>
  <c r="IC16" i="2"/>
  <c r="IC15" i="2"/>
  <c r="IC12" i="2"/>
  <c r="IC17" i="2"/>
  <c r="HX8" i="2"/>
  <c r="HW8" i="2"/>
  <c r="K37" i="37"/>
  <c r="O37" i="37" s="1"/>
  <c r="K36" i="37"/>
  <c r="O39" i="37"/>
  <c r="O36" i="37"/>
  <c r="O34" i="37"/>
  <c r="K39" i="37"/>
  <c r="K34" i="37"/>
  <c r="O24" i="37"/>
  <c r="O25" i="37"/>
  <c r="O26" i="37"/>
  <c r="O27" i="37"/>
  <c r="O28" i="37"/>
  <c r="O29" i="37"/>
  <c r="O30" i="37"/>
  <c r="O31" i="37"/>
  <c r="O32" i="37"/>
  <c r="O33" i="37"/>
  <c r="O35" i="37"/>
  <c r="O38" i="37"/>
  <c r="O40" i="37"/>
  <c r="O42" i="37"/>
  <c r="S8" i="38" l="1"/>
  <c r="Q36" i="38"/>
  <c r="S36" i="38" s="1"/>
  <c r="G9" i="37"/>
  <c r="G10" i="37"/>
  <c r="G11" i="37"/>
  <c r="G12" i="37"/>
  <c r="G13" i="37"/>
  <c r="G14" i="37"/>
  <c r="G15" i="37"/>
  <c r="G16" i="37"/>
  <c r="G17" i="37"/>
  <c r="G18" i="37"/>
  <c r="G19" i="37"/>
  <c r="G20" i="37"/>
  <c r="G21" i="37"/>
  <c r="G22" i="37"/>
  <c r="G23" i="37"/>
  <c r="G24" i="37"/>
  <c r="G25" i="37"/>
  <c r="G26" i="37"/>
  <c r="G27" i="37"/>
  <c r="G28" i="37"/>
  <c r="G29" i="37"/>
  <c r="G30" i="37"/>
  <c r="G31" i="37"/>
  <c r="G32" i="37"/>
  <c r="G33" i="37"/>
  <c r="G34" i="37"/>
  <c r="G35" i="37"/>
  <c r="G36" i="37"/>
  <c r="G37" i="37"/>
  <c r="G38" i="37"/>
  <c r="G39" i="37"/>
  <c r="G40" i="37"/>
  <c r="G41" i="37"/>
  <c r="G8" i="37"/>
  <c r="R46" i="37"/>
  <c r="N46" i="37"/>
  <c r="M46" i="37"/>
  <c r="J46" i="37"/>
  <c r="H46" i="37"/>
  <c r="O45" i="37"/>
  <c r="P45" i="37" s="1"/>
  <c r="O44" i="37"/>
  <c r="P44" i="37" s="1"/>
  <c r="O43" i="37"/>
  <c r="P43" i="37" s="1"/>
  <c r="P42" i="37"/>
  <c r="X41" i="37"/>
  <c r="O41" i="37"/>
  <c r="P41" i="37" s="1"/>
  <c r="I41" i="37"/>
  <c r="Q41" i="37"/>
  <c r="S41" i="37" s="1"/>
  <c r="X40" i="37"/>
  <c r="P40" i="37"/>
  <c r="L40" i="37"/>
  <c r="I40" i="37" s="1"/>
  <c r="X39" i="37"/>
  <c r="L39" i="37"/>
  <c r="P39" i="37"/>
  <c r="I39" i="37"/>
  <c r="Q39" i="37" s="1"/>
  <c r="S39" i="37" s="1"/>
  <c r="X38" i="37"/>
  <c r="P38" i="37"/>
  <c r="I38" i="37"/>
  <c r="Q38" i="37" s="1"/>
  <c r="S38" i="37" s="1"/>
  <c r="X37" i="37"/>
  <c r="L37" i="37"/>
  <c r="P37" i="37"/>
  <c r="I37" i="37"/>
  <c r="Q37" i="37" s="1"/>
  <c r="S37" i="37" s="1"/>
  <c r="X36" i="37"/>
  <c r="L36" i="37"/>
  <c r="P36" i="37"/>
  <c r="P46" i="37" s="1"/>
  <c r="X35" i="37"/>
  <c r="P35" i="37"/>
  <c r="I35" i="37"/>
  <c r="Q35" i="37" s="1"/>
  <c r="S35" i="37" s="1"/>
  <c r="X34" i="37"/>
  <c r="P34" i="37"/>
  <c r="L34" i="37"/>
  <c r="K46" i="37"/>
  <c r="X33" i="37"/>
  <c r="P33" i="37"/>
  <c r="I33" i="37"/>
  <c r="Q33" i="37" s="1"/>
  <c r="S33" i="37" s="1"/>
  <c r="X32" i="37"/>
  <c r="P32" i="37"/>
  <c r="I32" i="37"/>
  <c r="Q32" i="37" s="1"/>
  <c r="S32" i="37" s="1"/>
  <c r="X31" i="37"/>
  <c r="P31" i="37"/>
  <c r="I31" i="37"/>
  <c r="Q31" i="37" s="1"/>
  <c r="S31" i="37" s="1"/>
  <c r="X30" i="37"/>
  <c r="P30" i="37"/>
  <c r="L30" i="37"/>
  <c r="I30" i="37" s="1"/>
  <c r="X29" i="37"/>
  <c r="P29" i="37"/>
  <c r="I29" i="37"/>
  <c r="Q29" i="37"/>
  <c r="S29" i="37" s="1"/>
  <c r="X28" i="37"/>
  <c r="P28" i="37"/>
  <c r="L28" i="37"/>
  <c r="I28" i="37" s="1"/>
  <c r="X27" i="37"/>
  <c r="P27" i="37"/>
  <c r="I27" i="37"/>
  <c r="Q27" i="37" s="1"/>
  <c r="S27" i="37" s="1"/>
  <c r="X26" i="37"/>
  <c r="P26" i="37"/>
  <c r="I26" i="37"/>
  <c r="Q26" i="37" s="1"/>
  <c r="S26" i="37" s="1"/>
  <c r="X25" i="37"/>
  <c r="P25" i="37"/>
  <c r="I25" i="37"/>
  <c r="Q25" i="37"/>
  <c r="S25" i="37" s="1"/>
  <c r="X24" i="37"/>
  <c r="P24" i="37"/>
  <c r="L24" i="37"/>
  <c r="I24" i="37"/>
  <c r="X23" i="37"/>
  <c r="O23" i="37"/>
  <c r="P23" i="37" s="1"/>
  <c r="I23" i="37"/>
  <c r="Q23" i="37" s="1"/>
  <c r="S23" i="37" s="1"/>
  <c r="X22" i="37"/>
  <c r="P22" i="37"/>
  <c r="O22" i="37"/>
  <c r="L22" i="37"/>
  <c r="I22" i="37" s="1"/>
  <c r="X21" i="37"/>
  <c r="P21" i="37"/>
  <c r="O21" i="37"/>
  <c r="L21" i="37"/>
  <c r="I21" i="37" s="1"/>
  <c r="Q21" i="37" s="1"/>
  <c r="S21" i="37" s="1"/>
  <c r="X20" i="37"/>
  <c r="O20" i="37"/>
  <c r="P20" i="37" s="1"/>
  <c r="I20" i="37"/>
  <c r="X19" i="37"/>
  <c r="O19" i="37"/>
  <c r="P19" i="37" s="1"/>
  <c r="I19" i="37"/>
  <c r="Q19" i="37" s="1"/>
  <c r="S19" i="37" s="1"/>
  <c r="X18" i="37"/>
  <c r="O18" i="37"/>
  <c r="P18" i="37" s="1"/>
  <c r="L18" i="37"/>
  <c r="I18" i="37" s="1"/>
  <c r="Q18" i="37"/>
  <c r="S18" i="37" s="1"/>
  <c r="X17" i="37"/>
  <c r="P17" i="37"/>
  <c r="O17" i="37"/>
  <c r="I17" i="37"/>
  <c r="Q17" i="37" s="1"/>
  <c r="S17" i="37" s="1"/>
  <c r="X16" i="37"/>
  <c r="O16" i="37"/>
  <c r="P16" i="37" s="1"/>
  <c r="I16" i="37"/>
  <c r="Q16" i="37" s="1"/>
  <c r="S16" i="37" s="1"/>
  <c r="X15" i="37"/>
  <c r="O15" i="37"/>
  <c r="P15" i="37" s="1"/>
  <c r="I15" i="37"/>
  <c r="Q15" i="37" s="1"/>
  <c r="S15" i="37" s="1"/>
  <c r="X14" i="37"/>
  <c r="O14" i="37"/>
  <c r="P14" i="37" s="1"/>
  <c r="I14" i="37"/>
  <c r="Q14" i="37" s="1"/>
  <c r="S14" i="37" s="1"/>
  <c r="X13" i="37"/>
  <c r="O13" i="37"/>
  <c r="P13" i="37" s="1"/>
  <c r="I13" i="37"/>
  <c r="Q13" i="37" s="1"/>
  <c r="S13" i="37" s="1"/>
  <c r="X12" i="37"/>
  <c r="O12" i="37"/>
  <c r="P12" i="37" s="1"/>
  <c r="I12" i="37"/>
  <c r="Q12" i="37" s="1"/>
  <c r="S12" i="37" s="1"/>
  <c r="X11" i="37"/>
  <c r="O11" i="37"/>
  <c r="P11" i="37" s="1"/>
  <c r="L11" i="37"/>
  <c r="I11" i="37" s="1"/>
  <c r="Q11" i="37"/>
  <c r="S11" i="37" s="1"/>
  <c r="X10" i="37"/>
  <c r="O10" i="37"/>
  <c r="P10" i="37" s="1"/>
  <c r="I10" i="37"/>
  <c r="Q10" i="37" s="1"/>
  <c r="S10" i="37" s="1"/>
  <c r="X9" i="37"/>
  <c r="O9" i="37"/>
  <c r="P9" i="37" s="1"/>
  <c r="L9" i="37"/>
  <c r="I9" i="37"/>
  <c r="Q9" i="37" s="1"/>
  <c r="S9" i="37" s="1"/>
  <c r="X8" i="37"/>
  <c r="O8" i="37"/>
  <c r="I8" i="37"/>
  <c r="D2" i="37"/>
  <c r="Q46" i="38" l="1"/>
  <c r="G46" i="37"/>
  <c r="L46" i="37"/>
  <c r="O46" i="37"/>
  <c r="Q20" i="37"/>
  <c r="S20" i="37" s="1"/>
  <c r="Q24" i="37"/>
  <c r="S24" i="37" s="1"/>
  <c r="Q30" i="37"/>
  <c r="S30" i="37" s="1"/>
  <c r="Q22" i="37"/>
  <c r="S22" i="37" s="1"/>
  <c r="Q28" i="37"/>
  <c r="S28" i="37" s="1"/>
  <c r="Q36" i="37"/>
  <c r="S36" i="37" s="1"/>
  <c r="Q40" i="37"/>
  <c r="S40" i="37" s="1"/>
  <c r="Q8" i="37"/>
  <c r="P8" i="37"/>
  <c r="I34" i="37"/>
  <c r="I46" i="37" s="1"/>
  <c r="I36" i="37"/>
  <c r="HX9" i="2"/>
  <c r="HX18" i="2"/>
  <c r="HX20" i="2"/>
  <c r="HX35" i="2"/>
  <c r="HX33" i="2"/>
  <c r="HX22" i="2"/>
  <c r="HX28" i="2"/>
  <c r="HX21" i="2"/>
  <c r="HX27" i="2"/>
  <c r="HX36" i="2"/>
  <c r="HX37" i="2"/>
  <c r="HX38" i="2"/>
  <c r="HX39" i="2"/>
  <c r="HX34" i="2"/>
  <c r="HX23" i="2"/>
  <c r="HX24" i="2"/>
  <c r="HX25" i="2"/>
  <c r="HX30" i="2"/>
  <c r="HX26" i="2"/>
  <c r="HX19" i="2"/>
  <c r="HX32" i="2"/>
  <c r="HX31" i="2"/>
  <c r="HX29" i="2"/>
  <c r="HX40" i="2"/>
  <c r="HX41" i="2"/>
  <c r="HX10" i="2"/>
  <c r="HX13" i="2"/>
  <c r="HX14" i="2"/>
  <c r="HX11" i="2"/>
  <c r="HX16" i="2"/>
  <c r="HX15" i="2"/>
  <c r="HX12" i="2"/>
  <c r="HX17" i="2"/>
  <c r="HW9" i="2"/>
  <c r="HW18" i="2"/>
  <c r="HW20" i="2"/>
  <c r="HW35" i="2"/>
  <c r="HW33" i="2"/>
  <c r="HW22" i="2"/>
  <c r="HW28" i="2"/>
  <c r="HW21" i="2"/>
  <c r="HW27" i="2"/>
  <c r="HW36" i="2"/>
  <c r="HW37" i="2"/>
  <c r="HW38" i="2"/>
  <c r="HW39" i="2"/>
  <c r="HW34" i="2"/>
  <c r="HW23" i="2"/>
  <c r="HW24" i="2"/>
  <c r="HW25" i="2"/>
  <c r="HW30" i="2"/>
  <c r="HW26" i="2"/>
  <c r="HW19" i="2"/>
  <c r="HW32" i="2"/>
  <c r="HW31" i="2"/>
  <c r="HW29" i="2"/>
  <c r="HW40" i="2"/>
  <c r="HW41" i="2"/>
  <c r="HW10" i="2"/>
  <c r="HW13" i="2"/>
  <c r="HW14" i="2"/>
  <c r="HW11" i="2"/>
  <c r="HW16" i="2"/>
  <c r="HW15" i="2"/>
  <c r="HW12" i="2"/>
  <c r="HW17" i="2"/>
  <c r="HU9" i="2"/>
  <c r="HU18" i="2"/>
  <c r="HU20" i="2"/>
  <c r="HU35" i="2"/>
  <c r="HU33" i="2"/>
  <c r="HU22" i="2"/>
  <c r="HU28" i="2"/>
  <c r="HU21" i="2"/>
  <c r="HU27" i="2"/>
  <c r="HU36" i="2"/>
  <c r="HU37" i="2"/>
  <c r="HU38" i="2"/>
  <c r="HU39" i="2"/>
  <c r="HU34" i="2"/>
  <c r="HU23" i="2"/>
  <c r="HU24" i="2"/>
  <c r="HU25" i="2"/>
  <c r="HU30" i="2"/>
  <c r="HU26" i="2"/>
  <c r="HU19" i="2"/>
  <c r="HU32" i="2"/>
  <c r="HU31" i="2"/>
  <c r="HU29" i="2"/>
  <c r="HU40" i="2"/>
  <c r="HU41" i="2"/>
  <c r="HU10" i="2"/>
  <c r="HU13" i="2"/>
  <c r="HU14" i="2"/>
  <c r="HU11" i="2"/>
  <c r="HU16" i="2"/>
  <c r="HU15" i="2"/>
  <c r="HU12" i="2"/>
  <c r="HU17" i="2"/>
  <c r="HR8" i="2"/>
  <c r="HQ8" i="2"/>
  <c r="HI8" i="2"/>
  <c r="Q8" i="36"/>
  <c r="Q9" i="36"/>
  <c r="Q10" i="36"/>
  <c r="O40" i="36"/>
  <c r="O34" i="36"/>
  <c r="K37" i="36"/>
  <c r="O37" i="36" s="1"/>
  <c r="K36" i="36"/>
  <c r="O36" i="36" s="1"/>
  <c r="K34" i="36"/>
  <c r="O28" i="36"/>
  <c r="O25" i="36"/>
  <c r="O24" i="36"/>
  <c r="O39" i="36"/>
  <c r="K39" i="36"/>
  <c r="Q34" i="37" l="1"/>
  <c r="S34" i="37" s="1"/>
  <c r="S8" i="37"/>
  <c r="HR9" i="2"/>
  <c r="HR18" i="2"/>
  <c r="HR20" i="2"/>
  <c r="HR35" i="2"/>
  <c r="HR33" i="2"/>
  <c r="HR22" i="2"/>
  <c r="HR28" i="2"/>
  <c r="HR21" i="2"/>
  <c r="HR27" i="2"/>
  <c r="HR36" i="2"/>
  <c r="HR37" i="2"/>
  <c r="HR38" i="2"/>
  <c r="HR39" i="2"/>
  <c r="HR34" i="2"/>
  <c r="HR23" i="2"/>
  <c r="HR24" i="2"/>
  <c r="HR25" i="2"/>
  <c r="HR30" i="2"/>
  <c r="HR26" i="2"/>
  <c r="HR19" i="2"/>
  <c r="HR32" i="2"/>
  <c r="HR31" i="2"/>
  <c r="HR29" i="2"/>
  <c r="HR40" i="2"/>
  <c r="HR41" i="2"/>
  <c r="HR10" i="2"/>
  <c r="HR13" i="2"/>
  <c r="HR14" i="2"/>
  <c r="HR11" i="2"/>
  <c r="HR16" i="2"/>
  <c r="HR15" i="2"/>
  <c r="HR12" i="2"/>
  <c r="HR17" i="2"/>
  <c r="HQ9" i="2"/>
  <c r="HQ18" i="2"/>
  <c r="HQ20" i="2"/>
  <c r="HQ35" i="2"/>
  <c r="HQ33" i="2"/>
  <c r="HQ22" i="2"/>
  <c r="HQ28" i="2"/>
  <c r="HQ21" i="2"/>
  <c r="HQ27" i="2"/>
  <c r="HQ36" i="2"/>
  <c r="HQ37" i="2"/>
  <c r="HQ38" i="2"/>
  <c r="HQ39" i="2"/>
  <c r="HQ34" i="2"/>
  <c r="HQ23" i="2"/>
  <c r="HQ24" i="2"/>
  <c r="HQ25" i="2"/>
  <c r="HQ30" i="2"/>
  <c r="HQ26" i="2"/>
  <c r="HQ19" i="2"/>
  <c r="HQ32" i="2"/>
  <c r="HQ31" i="2"/>
  <c r="HQ29" i="2"/>
  <c r="HQ40" i="2"/>
  <c r="HQ41" i="2"/>
  <c r="HQ10" i="2"/>
  <c r="HQ13" i="2"/>
  <c r="HQ14" i="2"/>
  <c r="HQ11" i="2"/>
  <c r="HQ16" i="2"/>
  <c r="HQ15" i="2"/>
  <c r="HQ12" i="2"/>
  <c r="HQ17" i="2"/>
  <c r="HL8" i="2"/>
  <c r="HK8" i="2"/>
  <c r="O9" i="36"/>
  <c r="O10" i="36"/>
  <c r="O11" i="36"/>
  <c r="O12" i="36"/>
  <c r="O13" i="36"/>
  <c r="O14" i="36"/>
  <c r="O15" i="36"/>
  <c r="O16" i="36"/>
  <c r="O17" i="36"/>
  <c r="O18" i="36"/>
  <c r="O19" i="36"/>
  <c r="O20" i="36"/>
  <c r="O21" i="36"/>
  <c r="O22" i="36"/>
  <c r="O23" i="36"/>
  <c r="O26" i="36"/>
  <c r="O27" i="36"/>
  <c r="O29" i="36"/>
  <c r="O30" i="36"/>
  <c r="O31" i="36"/>
  <c r="O32" i="36"/>
  <c r="O33" i="36"/>
  <c r="O35" i="36"/>
  <c r="P35" i="36" s="1"/>
  <c r="P37" i="36"/>
  <c r="O38" i="36"/>
  <c r="P38" i="36" s="1"/>
  <c r="P39" i="36"/>
  <c r="O41" i="36"/>
  <c r="P41" i="36" s="1"/>
  <c r="G9" i="36"/>
  <c r="G10" i="36"/>
  <c r="G11" i="36"/>
  <c r="G12" i="36"/>
  <c r="G13" i="36"/>
  <c r="G14" i="36"/>
  <c r="G15" i="36"/>
  <c r="G16" i="36"/>
  <c r="G17" i="36"/>
  <c r="G18" i="36"/>
  <c r="G19" i="36"/>
  <c r="G20" i="36"/>
  <c r="G21" i="36"/>
  <c r="G22" i="36"/>
  <c r="G23" i="36"/>
  <c r="G24" i="36"/>
  <c r="G25" i="36"/>
  <c r="G26" i="36"/>
  <c r="G27" i="36"/>
  <c r="G28" i="36"/>
  <c r="G29" i="36"/>
  <c r="G30" i="36"/>
  <c r="G31" i="36"/>
  <c r="G32" i="36"/>
  <c r="G33" i="36"/>
  <c r="G34" i="36"/>
  <c r="G35" i="36"/>
  <c r="G36" i="36"/>
  <c r="G37" i="36"/>
  <c r="G38" i="36"/>
  <c r="G39" i="36"/>
  <c r="G40" i="36"/>
  <c r="G41" i="36"/>
  <c r="G8" i="36"/>
  <c r="R46" i="36"/>
  <c r="N46" i="36"/>
  <c r="M46" i="36"/>
  <c r="J46" i="36"/>
  <c r="H46" i="36"/>
  <c r="P45" i="36"/>
  <c r="O45" i="36"/>
  <c r="O44" i="36"/>
  <c r="P44" i="36" s="1"/>
  <c r="P43" i="36"/>
  <c r="O43" i="36"/>
  <c r="P42" i="36"/>
  <c r="O42" i="36"/>
  <c r="X41" i="36"/>
  <c r="I41" i="36"/>
  <c r="Q41" i="36" s="1"/>
  <c r="S41" i="36" s="1"/>
  <c r="X40" i="36"/>
  <c r="P40" i="36"/>
  <c r="L40" i="36"/>
  <c r="I40" i="36" s="1"/>
  <c r="X39" i="36"/>
  <c r="L39" i="36"/>
  <c r="I39" i="36"/>
  <c r="Q39" i="36" s="1"/>
  <c r="S39" i="36" s="1"/>
  <c r="X38" i="36"/>
  <c r="I38" i="36"/>
  <c r="Q38" i="36" s="1"/>
  <c r="S38" i="36" s="1"/>
  <c r="X37" i="36"/>
  <c r="L37" i="36"/>
  <c r="I37" i="36"/>
  <c r="Q37" i="36" s="1"/>
  <c r="S37" i="36" s="1"/>
  <c r="X36" i="36"/>
  <c r="P36" i="36"/>
  <c r="L36" i="36"/>
  <c r="I36" i="36"/>
  <c r="Q36" i="36" s="1"/>
  <c r="S36" i="36" s="1"/>
  <c r="X35" i="36"/>
  <c r="I35" i="36"/>
  <c r="Q35" i="36" s="1"/>
  <c r="S35" i="36" s="1"/>
  <c r="X34" i="36"/>
  <c r="P34" i="36"/>
  <c r="L34" i="36"/>
  <c r="K46" i="36"/>
  <c r="X33" i="36"/>
  <c r="P33" i="36"/>
  <c r="I33" i="36"/>
  <c r="Q33" i="36"/>
  <c r="S33" i="36" s="1"/>
  <c r="X32" i="36"/>
  <c r="P32" i="36"/>
  <c r="I32" i="36"/>
  <c r="Q32" i="36"/>
  <c r="S32" i="36" s="1"/>
  <c r="X31" i="36"/>
  <c r="P31" i="36"/>
  <c r="I31" i="36"/>
  <c r="Q31" i="36"/>
  <c r="S31" i="36" s="1"/>
  <c r="X30" i="36"/>
  <c r="P30" i="36"/>
  <c r="L30" i="36"/>
  <c r="I30" i="36"/>
  <c r="Q30" i="36" s="1"/>
  <c r="S30" i="36" s="1"/>
  <c r="X29" i="36"/>
  <c r="P29" i="36"/>
  <c r="I29" i="36"/>
  <c r="Q29" i="36"/>
  <c r="S29" i="36" s="1"/>
  <c r="X28" i="36"/>
  <c r="P28" i="36"/>
  <c r="L28" i="36"/>
  <c r="I28" i="36" s="1"/>
  <c r="Q28" i="36"/>
  <c r="S28" i="36" s="1"/>
  <c r="X27" i="36"/>
  <c r="P27" i="36"/>
  <c r="I27" i="36"/>
  <c r="Q27" i="36"/>
  <c r="S27" i="36" s="1"/>
  <c r="X26" i="36"/>
  <c r="P26" i="36"/>
  <c r="I26" i="36"/>
  <c r="Q26" i="36"/>
  <c r="S26" i="36" s="1"/>
  <c r="X25" i="36"/>
  <c r="P25" i="36"/>
  <c r="I25" i="36"/>
  <c r="Q25" i="36"/>
  <c r="S25" i="36" s="1"/>
  <c r="X24" i="36"/>
  <c r="P24" i="36"/>
  <c r="L24" i="36"/>
  <c r="I24" i="36"/>
  <c r="Q24" i="36" s="1"/>
  <c r="S24" i="36" s="1"/>
  <c r="X23" i="36"/>
  <c r="P23" i="36"/>
  <c r="I23" i="36"/>
  <c r="Q23" i="36"/>
  <c r="S23" i="36" s="1"/>
  <c r="X22" i="36"/>
  <c r="P22" i="36"/>
  <c r="L22" i="36"/>
  <c r="I22" i="36" s="1"/>
  <c r="Q22" i="36"/>
  <c r="S22" i="36" s="1"/>
  <c r="X21" i="36"/>
  <c r="P21" i="36"/>
  <c r="L21" i="36"/>
  <c r="I21" i="36" s="1"/>
  <c r="X20" i="36"/>
  <c r="P20" i="36"/>
  <c r="I20" i="36"/>
  <c r="Q20" i="36" s="1"/>
  <c r="S20" i="36" s="1"/>
  <c r="X19" i="36"/>
  <c r="P19" i="36"/>
  <c r="I19" i="36"/>
  <c r="Q19" i="36" s="1"/>
  <c r="S19" i="36" s="1"/>
  <c r="X18" i="36"/>
  <c r="P18" i="36"/>
  <c r="L18" i="36"/>
  <c r="I18" i="36" s="1"/>
  <c r="X17" i="36"/>
  <c r="P17" i="36"/>
  <c r="I17" i="36"/>
  <c r="Q17" i="36"/>
  <c r="S17" i="36" s="1"/>
  <c r="X16" i="36"/>
  <c r="P16" i="36"/>
  <c r="I16" i="36"/>
  <c r="Q16" i="36"/>
  <c r="S16" i="36" s="1"/>
  <c r="X15" i="36"/>
  <c r="P15" i="36"/>
  <c r="I15" i="36"/>
  <c r="Q15" i="36"/>
  <c r="S15" i="36" s="1"/>
  <c r="X14" i="36"/>
  <c r="P14" i="36"/>
  <c r="I14" i="36"/>
  <c r="Q14" i="36"/>
  <c r="S14" i="36" s="1"/>
  <c r="X13" i="36"/>
  <c r="P13" i="36"/>
  <c r="I13" i="36"/>
  <c r="Q13" i="36"/>
  <c r="S13" i="36" s="1"/>
  <c r="X12" i="36"/>
  <c r="P12" i="36"/>
  <c r="I12" i="36"/>
  <c r="Q12" i="36"/>
  <c r="S12" i="36" s="1"/>
  <c r="X11" i="36"/>
  <c r="P11" i="36"/>
  <c r="L11" i="36"/>
  <c r="I11" i="36" s="1"/>
  <c r="X10" i="36"/>
  <c r="P10" i="36"/>
  <c r="I10" i="36"/>
  <c r="S10" i="36" s="1"/>
  <c r="X9" i="36"/>
  <c r="P9" i="36"/>
  <c r="L9" i="36"/>
  <c r="L46" i="36" s="1"/>
  <c r="I9" i="36"/>
  <c r="S9" i="36" s="1"/>
  <c r="X8" i="36"/>
  <c r="O8" i="36"/>
  <c r="O46" i="36" s="1"/>
  <c r="I8" i="36"/>
  <c r="D2" i="36"/>
  <c r="O37" i="35"/>
  <c r="O36" i="35"/>
  <c r="O39" i="35"/>
  <c r="O35" i="35"/>
  <c r="O34" i="35"/>
  <c r="Q46" i="37" l="1"/>
  <c r="P46" i="36"/>
  <c r="S8" i="36"/>
  <c r="Q11" i="36"/>
  <c r="S11" i="36" s="1"/>
  <c r="Q18" i="36"/>
  <c r="S18" i="36" s="1"/>
  <c r="Q21" i="36"/>
  <c r="S21" i="36" s="1"/>
  <c r="Q40" i="36"/>
  <c r="S40" i="36" s="1"/>
  <c r="P8" i="36"/>
  <c r="I34" i="36"/>
  <c r="Q34" i="36" s="1"/>
  <c r="S34" i="36" s="1"/>
  <c r="G46" i="36"/>
  <c r="I46" i="36" l="1"/>
  <c r="Q46" i="36"/>
  <c r="K39" i="35" l="1"/>
  <c r="P39" i="35" s="1"/>
  <c r="K37" i="35"/>
  <c r="K36" i="35"/>
  <c r="P36" i="35" s="1"/>
  <c r="P46" i="35" s="1"/>
  <c r="K34" i="35"/>
  <c r="P34" i="35" s="1"/>
  <c r="P37" i="35"/>
  <c r="O38" i="35"/>
  <c r="P38" i="35" s="1"/>
  <c r="O40" i="35"/>
  <c r="O41" i="35"/>
  <c r="O42" i="35"/>
  <c r="O43" i="35"/>
  <c r="P43" i="35" s="1"/>
  <c r="O44" i="35"/>
  <c r="O45" i="35"/>
  <c r="P45" i="35" s="1"/>
  <c r="P46" i="26"/>
  <c r="P34" i="26"/>
  <c r="O28" i="35"/>
  <c r="O29" i="35"/>
  <c r="O30" i="35"/>
  <c r="O31" i="35"/>
  <c r="O23" i="35"/>
  <c r="O24" i="35"/>
  <c r="O22" i="35"/>
  <c r="P22" i="35" s="1"/>
  <c r="R46" i="35"/>
  <c r="N46" i="35"/>
  <c r="M46" i="35"/>
  <c r="J46" i="35"/>
  <c r="H46" i="35"/>
  <c r="P44" i="35"/>
  <c r="P42" i="35"/>
  <c r="X41" i="35"/>
  <c r="P41" i="35"/>
  <c r="I41" i="35"/>
  <c r="X40" i="35"/>
  <c r="P40" i="35"/>
  <c r="L40" i="35"/>
  <c r="I40" i="35" s="1"/>
  <c r="X39" i="35"/>
  <c r="L39" i="35"/>
  <c r="X38" i="35"/>
  <c r="I38" i="35"/>
  <c r="X37" i="35"/>
  <c r="L37" i="35"/>
  <c r="I37" i="35"/>
  <c r="X36" i="35"/>
  <c r="L36" i="35"/>
  <c r="X35" i="35"/>
  <c r="P35" i="35"/>
  <c r="I35" i="35"/>
  <c r="X34" i="35"/>
  <c r="L34" i="35"/>
  <c r="X33" i="35"/>
  <c r="P33" i="35"/>
  <c r="O33" i="35"/>
  <c r="I33" i="35"/>
  <c r="X32" i="35"/>
  <c r="O32" i="35"/>
  <c r="P32" i="35" s="1"/>
  <c r="I32" i="35"/>
  <c r="X31" i="35"/>
  <c r="P31" i="35"/>
  <c r="I31" i="35"/>
  <c r="X30" i="35"/>
  <c r="L30" i="35"/>
  <c r="P30" i="35"/>
  <c r="X29" i="35"/>
  <c r="P29" i="35"/>
  <c r="I29" i="35"/>
  <c r="X28" i="35"/>
  <c r="L28" i="35"/>
  <c r="P28" i="35"/>
  <c r="X27" i="35"/>
  <c r="O27" i="35"/>
  <c r="P27" i="35" s="1"/>
  <c r="I27" i="35"/>
  <c r="X26" i="35"/>
  <c r="O26" i="35"/>
  <c r="P26" i="35" s="1"/>
  <c r="I26" i="35"/>
  <c r="X25" i="35"/>
  <c r="P25" i="35"/>
  <c r="O25" i="35"/>
  <c r="I25" i="35"/>
  <c r="X24" i="35"/>
  <c r="L24" i="35"/>
  <c r="P24" i="35"/>
  <c r="X23" i="35"/>
  <c r="P23" i="35"/>
  <c r="I23" i="35"/>
  <c r="X22" i="35"/>
  <c r="L22" i="35"/>
  <c r="X21" i="35"/>
  <c r="P21" i="35"/>
  <c r="O21" i="35"/>
  <c r="L21" i="35"/>
  <c r="I21" i="35" s="1"/>
  <c r="X20" i="35"/>
  <c r="P20" i="35"/>
  <c r="O20" i="35"/>
  <c r="I20" i="35"/>
  <c r="X19" i="35"/>
  <c r="O19" i="35"/>
  <c r="P19" i="35" s="1"/>
  <c r="I19" i="35"/>
  <c r="X18" i="35"/>
  <c r="O18" i="35"/>
  <c r="P18" i="35" s="1"/>
  <c r="L18" i="35"/>
  <c r="I18" i="35" s="1"/>
  <c r="X17" i="35"/>
  <c r="O17" i="35"/>
  <c r="P17" i="35" s="1"/>
  <c r="I17" i="35"/>
  <c r="X16" i="35"/>
  <c r="O16" i="35"/>
  <c r="P16" i="35" s="1"/>
  <c r="I16" i="35"/>
  <c r="X15" i="35"/>
  <c r="P15" i="35"/>
  <c r="O15" i="35"/>
  <c r="I15" i="35"/>
  <c r="X14" i="35"/>
  <c r="O14" i="35"/>
  <c r="P14" i="35" s="1"/>
  <c r="I14" i="35"/>
  <c r="X13" i="35"/>
  <c r="O13" i="35"/>
  <c r="P13" i="35" s="1"/>
  <c r="I13" i="35"/>
  <c r="X12" i="35"/>
  <c r="O12" i="35"/>
  <c r="P12" i="35" s="1"/>
  <c r="I12" i="35"/>
  <c r="X11" i="35"/>
  <c r="O11" i="35"/>
  <c r="P11" i="35" s="1"/>
  <c r="L11" i="35"/>
  <c r="I11" i="35" s="1"/>
  <c r="X10" i="35"/>
  <c r="P10" i="35"/>
  <c r="O10" i="35"/>
  <c r="I10" i="35"/>
  <c r="X9" i="35"/>
  <c r="O9" i="35"/>
  <c r="P9" i="35" s="1"/>
  <c r="L9" i="35"/>
  <c r="L46" i="35" s="1"/>
  <c r="I9" i="35"/>
  <c r="X8" i="35"/>
  <c r="O8" i="35"/>
  <c r="I8" i="35"/>
  <c r="D2" i="35"/>
  <c r="I39" i="35" l="1"/>
  <c r="O46" i="35"/>
  <c r="P8" i="35"/>
  <c r="I22" i="35"/>
  <c r="I24" i="35"/>
  <c r="I28" i="35"/>
  <c r="I30" i="35"/>
  <c r="I34" i="35"/>
  <c r="I36" i="35"/>
  <c r="K46" i="35"/>
  <c r="P46" i="25"/>
  <c r="P46" i="28"/>
  <c r="P46" i="30"/>
  <c r="P46" i="33"/>
  <c r="O46" i="34"/>
  <c r="P46" i="34"/>
  <c r="I46" i="35" l="1"/>
  <c r="HL9" i="2"/>
  <c r="HL18" i="2"/>
  <c r="HL20" i="2"/>
  <c r="HL35" i="2"/>
  <c r="HL33" i="2"/>
  <c r="HL22" i="2"/>
  <c r="HL28" i="2"/>
  <c r="HL21" i="2"/>
  <c r="HL27" i="2"/>
  <c r="HL36" i="2"/>
  <c r="HL37" i="2"/>
  <c r="HL38" i="2"/>
  <c r="HL39" i="2"/>
  <c r="HL34" i="2"/>
  <c r="HL23" i="2"/>
  <c r="HL24" i="2"/>
  <c r="HL25" i="2"/>
  <c r="HL30" i="2"/>
  <c r="HL26" i="2"/>
  <c r="HL19" i="2"/>
  <c r="HL32" i="2"/>
  <c r="HL31" i="2"/>
  <c r="HL29" i="2"/>
  <c r="HL40" i="2"/>
  <c r="HL41" i="2"/>
  <c r="HL10" i="2"/>
  <c r="HL13" i="2"/>
  <c r="HL14" i="2"/>
  <c r="HL11" i="2"/>
  <c r="HL16" i="2"/>
  <c r="HL15" i="2"/>
  <c r="HL12" i="2"/>
  <c r="HL17" i="2"/>
  <c r="HK9" i="2"/>
  <c r="HK18" i="2"/>
  <c r="HK20" i="2"/>
  <c r="HK35" i="2"/>
  <c r="HK33" i="2"/>
  <c r="HK22" i="2"/>
  <c r="HK28" i="2"/>
  <c r="HK21" i="2"/>
  <c r="HK27" i="2"/>
  <c r="HK36" i="2"/>
  <c r="HK37" i="2"/>
  <c r="HK38" i="2"/>
  <c r="HK39" i="2"/>
  <c r="HK34" i="2"/>
  <c r="HK23" i="2"/>
  <c r="HK24" i="2"/>
  <c r="HK25" i="2"/>
  <c r="HK30" i="2"/>
  <c r="HK26" i="2"/>
  <c r="HK19" i="2"/>
  <c r="HK32" i="2"/>
  <c r="HK31" i="2"/>
  <c r="HK29" i="2"/>
  <c r="HK40" i="2"/>
  <c r="HK41" i="2"/>
  <c r="HK10" i="2"/>
  <c r="HK13" i="2"/>
  <c r="HK14" i="2"/>
  <c r="HK11" i="2"/>
  <c r="HK16" i="2"/>
  <c r="HK15" i="2"/>
  <c r="HK12" i="2"/>
  <c r="HK17" i="2"/>
  <c r="HI9" i="2"/>
  <c r="HI18" i="2"/>
  <c r="HI20" i="2"/>
  <c r="HI35" i="2"/>
  <c r="HI33" i="2"/>
  <c r="HI22" i="2"/>
  <c r="HI28" i="2"/>
  <c r="HI21" i="2"/>
  <c r="HI27" i="2"/>
  <c r="HI36" i="2"/>
  <c r="HI37" i="2"/>
  <c r="HI38" i="2"/>
  <c r="HI39" i="2"/>
  <c r="HI34" i="2"/>
  <c r="HI23" i="2"/>
  <c r="HI24" i="2"/>
  <c r="HI25" i="2"/>
  <c r="HI30" i="2"/>
  <c r="HI26" i="2"/>
  <c r="HI19" i="2"/>
  <c r="HI32" i="2"/>
  <c r="HI31" i="2"/>
  <c r="HI29" i="2"/>
  <c r="HI40" i="2"/>
  <c r="HI41" i="2"/>
  <c r="HI10" i="2"/>
  <c r="HI13" i="2"/>
  <c r="HI14" i="2"/>
  <c r="HI11" i="2"/>
  <c r="HI16" i="2"/>
  <c r="HI15" i="2"/>
  <c r="HI12" i="2"/>
  <c r="HI17" i="2"/>
  <c r="HF8" i="2"/>
  <c r="HE8" i="2"/>
  <c r="GW8" i="2"/>
  <c r="O39" i="34"/>
  <c r="O37" i="34"/>
  <c r="O36" i="34"/>
  <c r="O34" i="34"/>
  <c r="O30" i="34"/>
  <c r="O28" i="34"/>
  <c r="O24" i="34"/>
  <c r="O22" i="34"/>
  <c r="K39" i="34"/>
  <c r="K37" i="34"/>
  <c r="K36" i="34"/>
  <c r="K34" i="34"/>
  <c r="K30" i="34"/>
  <c r="D2" i="34"/>
  <c r="K28" i="34"/>
  <c r="K24" i="34"/>
  <c r="K22" i="34"/>
  <c r="R46" i="34" l="1"/>
  <c r="N46" i="34"/>
  <c r="M46" i="34"/>
  <c r="K46" i="34"/>
  <c r="J46" i="34"/>
  <c r="H46" i="34"/>
  <c r="O45" i="34"/>
  <c r="P45" i="34" s="1"/>
  <c r="O44" i="34"/>
  <c r="P44" i="34" s="1"/>
  <c r="O43" i="34"/>
  <c r="P43" i="34" s="1"/>
  <c r="O42" i="34"/>
  <c r="P42" i="34" s="1"/>
  <c r="X41" i="34"/>
  <c r="O41" i="34"/>
  <c r="P41" i="34" s="1"/>
  <c r="I41" i="34"/>
  <c r="X40" i="34"/>
  <c r="O40" i="34"/>
  <c r="P40" i="34" s="1"/>
  <c r="L40" i="34"/>
  <c r="I40" i="34" s="1"/>
  <c r="X39" i="34"/>
  <c r="P39" i="34"/>
  <c r="L39" i="34"/>
  <c r="I39" i="34" s="1"/>
  <c r="X38" i="34"/>
  <c r="O38" i="34"/>
  <c r="P38" i="34" s="1"/>
  <c r="I38" i="34"/>
  <c r="X37" i="34"/>
  <c r="P37" i="34"/>
  <c r="L37" i="34"/>
  <c r="I37" i="34"/>
  <c r="X36" i="34"/>
  <c r="P36" i="34"/>
  <c r="L36" i="34"/>
  <c r="I36" i="34"/>
  <c r="X35" i="34"/>
  <c r="O35" i="34"/>
  <c r="P35" i="34" s="1"/>
  <c r="I35" i="34"/>
  <c r="X34" i="34"/>
  <c r="P34" i="34"/>
  <c r="L34" i="34"/>
  <c r="I34" i="34" s="1"/>
  <c r="X33" i="34"/>
  <c r="P33" i="34"/>
  <c r="O33" i="34"/>
  <c r="I33" i="34"/>
  <c r="X32" i="34"/>
  <c r="O32" i="34"/>
  <c r="P32" i="34" s="1"/>
  <c r="I32" i="34"/>
  <c r="X31" i="34"/>
  <c r="O31" i="34"/>
  <c r="P31" i="34" s="1"/>
  <c r="I31" i="34"/>
  <c r="X30" i="34"/>
  <c r="P30" i="34"/>
  <c r="L30" i="34"/>
  <c r="I30" i="34"/>
  <c r="X29" i="34"/>
  <c r="O29" i="34"/>
  <c r="P29" i="34" s="1"/>
  <c r="I29" i="34"/>
  <c r="X28" i="34"/>
  <c r="P28" i="34"/>
  <c r="L28" i="34"/>
  <c r="I28" i="34" s="1"/>
  <c r="X27" i="34"/>
  <c r="O27" i="34"/>
  <c r="P27" i="34" s="1"/>
  <c r="I27" i="34"/>
  <c r="X26" i="34"/>
  <c r="O26" i="34"/>
  <c r="P26" i="34" s="1"/>
  <c r="I26" i="34"/>
  <c r="X25" i="34"/>
  <c r="O25" i="34"/>
  <c r="P25" i="34" s="1"/>
  <c r="I25" i="34"/>
  <c r="X24" i="34"/>
  <c r="P24" i="34"/>
  <c r="L24" i="34"/>
  <c r="I24" i="34"/>
  <c r="X23" i="34"/>
  <c r="O23" i="34"/>
  <c r="P23" i="34" s="1"/>
  <c r="I23" i="34"/>
  <c r="X22" i="34"/>
  <c r="P22" i="34"/>
  <c r="L22" i="34"/>
  <c r="I22" i="34" s="1"/>
  <c r="X21" i="34"/>
  <c r="P21" i="34"/>
  <c r="O21" i="34"/>
  <c r="L21" i="34"/>
  <c r="I21" i="34" s="1"/>
  <c r="X20" i="34"/>
  <c r="O20" i="34"/>
  <c r="P20" i="34" s="1"/>
  <c r="I20" i="34"/>
  <c r="X19" i="34"/>
  <c r="O19" i="34"/>
  <c r="P19" i="34" s="1"/>
  <c r="I19" i="34"/>
  <c r="X18" i="34"/>
  <c r="P18" i="34"/>
  <c r="O18" i="34"/>
  <c r="L18" i="34"/>
  <c r="I18" i="34" s="1"/>
  <c r="X17" i="34"/>
  <c r="O17" i="34"/>
  <c r="P17" i="34" s="1"/>
  <c r="I17" i="34"/>
  <c r="X16" i="34"/>
  <c r="O16" i="34"/>
  <c r="P16" i="34" s="1"/>
  <c r="I16" i="34"/>
  <c r="X15" i="34"/>
  <c r="P15" i="34"/>
  <c r="O15" i="34"/>
  <c r="I15" i="34"/>
  <c r="X14" i="34"/>
  <c r="O14" i="34"/>
  <c r="P14" i="34" s="1"/>
  <c r="I14" i="34"/>
  <c r="X13" i="34"/>
  <c r="O13" i="34"/>
  <c r="P13" i="34" s="1"/>
  <c r="I13" i="34"/>
  <c r="X12" i="34"/>
  <c r="O12" i="34"/>
  <c r="P12" i="34" s="1"/>
  <c r="I12" i="34"/>
  <c r="X11" i="34"/>
  <c r="O11" i="34"/>
  <c r="P11" i="34" s="1"/>
  <c r="L11" i="34"/>
  <c r="I11" i="34" s="1"/>
  <c r="X10" i="34"/>
  <c r="O10" i="34"/>
  <c r="P10" i="34" s="1"/>
  <c r="I10" i="34"/>
  <c r="X9" i="34"/>
  <c r="O9" i="34"/>
  <c r="P9" i="34" s="1"/>
  <c r="L9" i="34"/>
  <c r="L46" i="34" s="1"/>
  <c r="I9" i="34"/>
  <c r="X8" i="34"/>
  <c r="O8" i="34"/>
  <c r="I8" i="34"/>
  <c r="I46" i="34" l="1"/>
  <c r="P8" i="34"/>
  <c r="HF9" i="2"/>
  <c r="HF18" i="2"/>
  <c r="HF20" i="2"/>
  <c r="HF35" i="2"/>
  <c r="HF33" i="2"/>
  <c r="HF22" i="2"/>
  <c r="HF28" i="2"/>
  <c r="HF21" i="2"/>
  <c r="HF27" i="2"/>
  <c r="HF36" i="2"/>
  <c r="HF37" i="2"/>
  <c r="HF38" i="2"/>
  <c r="HF39" i="2"/>
  <c r="HF34" i="2"/>
  <c r="HF23" i="2"/>
  <c r="HF24" i="2"/>
  <c r="HF25" i="2"/>
  <c r="HF30" i="2"/>
  <c r="HF26" i="2"/>
  <c r="HF19" i="2"/>
  <c r="HF32" i="2"/>
  <c r="HF31" i="2"/>
  <c r="HF29" i="2"/>
  <c r="HF40" i="2"/>
  <c r="HF41" i="2"/>
  <c r="HF10" i="2"/>
  <c r="HF13" i="2"/>
  <c r="HF14" i="2"/>
  <c r="HF11" i="2"/>
  <c r="HF16" i="2"/>
  <c r="HF15" i="2"/>
  <c r="HF12" i="2"/>
  <c r="HF17" i="2"/>
  <c r="HE9" i="2"/>
  <c r="HE18" i="2"/>
  <c r="HE20" i="2"/>
  <c r="HE35" i="2"/>
  <c r="HE33" i="2"/>
  <c r="HE22" i="2"/>
  <c r="HE28" i="2"/>
  <c r="HE21" i="2"/>
  <c r="HE27" i="2"/>
  <c r="HE36" i="2"/>
  <c r="HE37" i="2"/>
  <c r="HE38" i="2"/>
  <c r="HE39" i="2"/>
  <c r="HE34" i="2"/>
  <c r="HE23" i="2"/>
  <c r="HE24" i="2"/>
  <c r="HE25" i="2"/>
  <c r="HE30" i="2"/>
  <c r="HE26" i="2"/>
  <c r="HE19" i="2"/>
  <c r="HE32" i="2"/>
  <c r="HE31" i="2"/>
  <c r="HE29" i="2"/>
  <c r="HE40" i="2"/>
  <c r="HE41" i="2"/>
  <c r="HE10" i="2"/>
  <c r="HE13" i="2"/>
  <c r="HE14" i="2"/>
  <c r="HE11" i="2"/>
  <c r="HE16" i="2"/>
  <c r="HE15" i="2"/>
  <c r="HE12" i="2"/>
  <c r="HE17" i="2"/>
  <c r="GZ8" i="2"/>
  <c r="GY8" i="2"/>
  <c r="R46" i="33"/>
  <c r="N46" i="33"/>
  <c r="M46" i="33"/>
  <c r="K46" i="33"/>
  <c r="J46" i="33"/>
  <c r="H46" i="33"/>
  <c r="P45" i="33"/>
  <c r="O45" i="33"/>
  <c r="P44" i="33"/>
  <c r="O44" i="33"/>
  <c r="P43" i="33"/>
  <c r="O43" i="33"/>
  <c r="P42" i="33"/>
  <c r="O42" i="33"/>
  <c r="X41" i="33"/>
  <c r="O41" i="33"/>
  <c r="P41" i="33" s="1"/>
  <c r="I41" i="33"/>
  <c r="X40" i="33"/>
  <c r="O40" i="33"/>
  <c r="P40" i="33" s="1"/>
  <c r="L40" i="33"/>
  <c r="I40" i="33" s="1"/>
  <c r="X39" i="33"/>
  <c r="O39" i="33"/>
  <c r="P39" i="33" s="1"/>
  <c r="L39" i="33"/>
  <c r="I39" i="33" s="1"/>
  <c r="X38" i="33"/>
  <c r="O38" i="33"/>
  <c r="P38" i="33" s="1"/>
  <c r="I38" i="33"/>
  <c r="X37" i="33"/>
  <c r="O37" i="33"/>
  <c r="P37" i="33" s="1"/>
  <c r="L37" i="33"/>
  <c r="I37" i="33"/>
  <c r="X36" i="33"/>
  <c r="O36" i="33"/>
  <c r="P36" i="33" s="1"/>
  <c r="L36" i="33"/>
  <c r="I36" i="33"/>
  <c r="X35" i="33"/>
  <c r="O35" i="33"/>
  <c r="P35" i="33" s="1"/>
  <c r="I35" i="33"/>
  <c r="X34" i="33"/>
  <c r="O34" i="33"/>
  <c r="P34" i="33" s="1"/>
  <c r="L34" i="33"/>
  <c r="I34" i="33" s="1"/>
  <c r="X33" i="33"/>
  <c r="P33" i="33"/>
  <c r="O33" i="33"/>
  <c r="I33" i="33"/>
  <c r="X32" i="33"/>
  <c r="O32" i="33"/>
  <c r="P32" i="33" s="1"/>
  <c r="I32" i="33"/>
  <c r="X31" i="33"/>
  <c r="P31" i="33"/>
  <c r="O31" i="33"/>
  <c r="I31" i="33"/>
  <c r="X30" i="33"/>
  <c r="O30" i="33"/>
  <c r="P30" i="33" s="1"/>
  <c r="L30" i="33"/>
  <c r="I30" i="33"/>
  <c r="X29" i="33"/>
  <c r="O29" i="33"/>
  <c r="P29" i="33" s="1"/>
  <c r="I29" i="33"/>
  <c r="X28" i="33"/>
  <c r="O28" i="33"/>
  <c r="P28" i="33" s="1"/>
  <c r="L28" i="33"/>
  <c r="I28" i="33" s="1"/>
  <c r="X27" i="33"/>
  <c r="O27" i="33"/>
  <c r="P27" i="33" s="1"/>
  <c r="I27" i="33"/>
  <c r="X26" i="33"/>
  <c r="O26" i="33"/>
  <c r="P26" i="33" s="1"/>
  <c r="I26" i="33"/>
  <c r="X25" i="33"/>
  <c r="O25" i="33"/>
  <c r="P25" i="33" s="1"/>
  <c r="I25" i="33"/>
  <c r="X24" i="33"/>
  <c r="O24" i="33"/>
  <c r="P24" i="33" s="1"/>
  <c r="L24" i="33"/>
  <c r="I24" i="33"/>
  <c r="X23" i="33"/>
  <c r="O23" i="33"/>
  <c r="P23" i="33" s="1"/>
  <c r="I23" i="33"/>
  <c r="X22" i="33"/>
  <c r="O22" i="33"/>
  <c r="P22" i="33" s="1"/>
  <c r="L22" i="33"/>
  <c r="I22" i="33" s="1"/>
  <c r="X21" i="33"/>
  <c r="P21" i="33"/>
  <c r="O21" i="33"/>
  <c r="L21" i="33"/>
  <c r="I21" i="33" s="1"/>
  <c r="X20" i="33"/>
  <c r="O20" i="33"/>
  <c r="P20" i="33" s="1"/>
  <c r="I20" i="33"/>
  <c r="X19" i="33"/>
  <c r="O19" i="33"/>
  <c r="P19" i="33" s="1"/>
  <c r="I19" i="33"/>
  <c r="X18" i="33"/>
  <c r="P18" i="33"/>
  <c r="O18" i="33"/>
  <c r="L18" i="33"/>
  <c r="I18" i="33" s="1"/>
  <c r="X17" i="33"/>
  <c r="P17" i="33"/>
  <c r="O17" i="33"/>
  <c r="I17" i="33"/>
  <c r="X16" i="33"/>
  <c r="O16" i="33"/>
  <c r="P16" i="33" s="1"/>
  <c r="I16" i="33"/>
  <c r="X15" i="33"/>
  <c r="O15" i="33"/>
  <c r="P15" i="33" s="1"/>
  <c r="I15" i="33"/>
  <c r="X14" i="33"/>
  <c r="O14" i="33"/>
  <c r="P14" i="33" s="1"/>
  <c r="I14" i="33"/>
  <c r="X13" i="33"/>
  <c r="O13" i="33"/>
  <c r="P13" i="33" s="1"/>
  <c r="I13" i="33"/>
  <c r="X12" i="33"/>
  <c r="O12" i="33"/>
  <c r="P12" i="33" s="1"/>
  <c r="I12" i="33"/>
  <c r="X11" i="33"/>
  <c r="P11" i="33"/>
  <c r="O11" i="33"/>
  <c r="L11" i="33"/>
  <c r="I11" i="33" s="1"/>
  <c r="X10" i="33"/>
  <c r="O10" i="33"/>
  <c r="P10" i="33" s="1"/>
  <c r="I10" i="33"/>
  <c r="X9" i="33"/>
  <c r="O9" i="33"/>
  <c r="P9" i="33" s="1"/>
  <c r="L9" i="33"/>
  <c r="L46" i="33" s="1"/>
  <c r="I9" i="33"/>
  <c r="X8" i="33"/>
  <c r="O8" i="33"/>
  <c r="O46" i="33" s="1"/>
  <c r="I8" i="33"/>
  <c r="I46" i="33" l="1"/>
  <c r="P8" i="33"/>
  <c r="GZ9" i="2"/>
  <c r="GZ18" i="2"/>
  <c r="GZ20" i="2"/>
  <c r="GZ35" i="2"/>
  <c r="GZ33" i="2"/>
  <c r="GZ22" i="2"/>
  <c r="GZ28" i="2"/>
  <c r="GZ21" i="2"/>
  <c r="GZ27" i="2"/>
  <c r="GZ36" i="2"/>
  <c r="GZ37" i="2"/>
  <c r="GZ38" i="2"/>
  <c r="GZ39" i="2"/>
  <c r="GZ34" i="2"/>
  <c r="GZ23" i="2"/>
  <c r="GZ24" i="2"/>
  <c r="GZ25" i="2"/>
  <c r="GZ30" i="2"/>
  <c r="GZ26" i="2"/>
  <c r="GZ19" i="2"/>
  <c r="GZ32" i="2"/>
  <c r="GZ31" i="2"/>
  <c r="GZ29" i="2"/>
  <c r="GZ40" i="2"/>
  <c r="GZ41" i="2"/>
  <c r="GZ10" i="2"/>
  <c r="GZ13" i="2"/>
  <c r="GZ14" i="2"/>
  <c r="GZ11" i="2"/>
  <c r="GZ16" i="2"/>
  <c r="GZ15" i="2"/>
  <c r="GZ12" i="2"/>
  <c r="GZ17" i="2"/>
  <c r="GY9" i="2"/>
  <c r="GY18" i="2"/>
  <c r="GY20" i="2"/>
  <c r="GY35" i="2"/>
  <c r="GY33" i="2"/>
  <c r="GY22" i="2"/>
  <c r="GY28" i="2"/>
  <c r="GY21" i="2"/>
  <c r="GY27" i="2"/>
  <c r="GY36" i="2"/>
  <c r="GY37" i="2"/>
  <c r="GY38" i="2"/>
  <c r="GY39" i="2"/>
  <c r="GY34" i="2"/>
  <c r="GY23" i="2"/>
  <c r="GY24" i="2"/>
  <c r="GY25" i="2"/>
  <c r="GY30" i="2"/>
  <c r="GY26" i="2"/>
  <c r="GY19" i="2"/>
  <c r="GY32" i="2"/>
  <c r="GY31" i="2"/>
  <c r="GY29" i="2"/>
  <c r="GY40" i="2"/>
  <c r="GY41" i="2"/>
  <c r="GY10" i="2"/>
  <c r="GY13" i="2"/>
  <c r="GY14" i="2"/>
  <c r="GY11" i="2"/>
  <c r="GY16" i="2"/>
  <c r="GY15" i="2"/>
  <c r="GY12" i="2"/>
  <c r="GY17" i="2"/>
  <c r="GW9" i="2"/>
  <c r="GW18" i="2"/>
  <c r="GW20" i="2"/>
  <c r="GW35" i="2"/>
  <c r="GW33" i="2"/>
  <c r="GW22" i="2"/>
  <c r="GW28" i="2"/>
  <c r="GW21" i="2"/>
  <c r="GW27" i="2"/>
  <c r="GW36" i="2"/>
  <c r="GW37" i="2"/>
  <c r="GW38" i="2"/>
  <c r="GW39" i="2"/>
  <c r="GW34" i="2"/>
  <c r="GW23" i="2"/>
  <c r="GW24" i="2"/>
  <c r="GW25" i="2"/>
  <c r="GW30" i="2"/>
  <c r="GW26" i="2"/>
  <c r="GW19" i="2"/>
  <c r="GW32" i="2"/>
  <c r="GW31" i="2"/>
  <c r="GW29" i="2"/>
  <c r="GW40" i="2"/>
  <c r="GW41" i="2"/>
  <c r="GW10" i="2"/>
  <c r="GW13" i="2"/>
  <c r="GW14" i="2"/>
  <c r="GW11" i="2"/>
  <c r="GW16" i="2"/>
  <c r="GW15" i="2"/>
  <c r="GW12" i="2"/>
  <c r="GW17" i="2"/>
  <c r="GT8" i="2"/>
  <c r="GS8" i="2"/>
  <c r="EO8" i="2"/>
  <c r="R46" i="32"/>
  <c r="N46" i="32"/>
  <c r="M46" i="32"/>
  <c r="K46" i="32"/>
  <c r="J46" i="32"/>
  <c r="H46" i="32"/>
  <c r="O45" i="32"/>
  <c r="P45" i="32" s="1"/>
  <c r="O44" i="32"/>
  <c r="P44" i="32" s="1"/>
  <c r="O43" i="32"/>
  <c r="P43" i="32" s="1"/>
  <c r="O42" i="32"/>
  <c r="P42" i="32" s="1"/>
  <c r="X41" i="32"/>
  <c r="O41" i="32"/>
  <c r="P41" i="32" s="1"/>
  <c r="I41" i="32"/>
  <c r="X40" i="32"/>
  <c r="O40" i="32"/>
  <c r="P40" i="32" s="1"/>
  <c r="L40" i="32"/>
  <c r="I40" i="32"/>
  <c r="X39" i="32"/>
  <c r="O39" i="32"/>
  <c r="P39" i="32" s="1"/>
  <c r="L39" i="32"/>
  <c r="I39" i="32"/>
  <c r="X38" i="32"/>
  <c r="O38" i="32"/>
  <c r="P38" i="32" s="1"/>
  <c r="I38" i="32"/>
  <c r="X37" i="32"/>
  <c r="P37" i="32"/>
  <c r="O37" i="32"/>
  <c r="L37" i="32"/>
  <c r="I37" i="32" s="1"/>
  <c r="X36" i="32"/>
  <c r="O36" i="32"/>
  <c r="P36" i="32" s="1"/>
  <c r="L36" i="32"/>
  <c r="I36" i="32" s="1"/>
  <c r="X35" i="32"/>
  <c r="O35" i="32"/>
  <c r="P35" i="32" s="1"/>
  <c r="I35" i="32"/>
  <c r="X34" i="32"/>
  <c r="O34" i="32"/>
  <c r="P34" i="32" s="1"/>
  <c r="L34" i="32"/>
  <c r="I34" i="32"/>
  <c r="X33" i="32"/>
  <c r="O33" i="32"/>
  <c r="P33" i="32" s="1"/>
  <c r="I33" i="32"/>
  <c r="X32" i="32"/>
  <c r="P32" i="32"/>
  <c r="O32" i="32"/>
  <c r="I32" i="32"/>
  <c r="X31" i="32"/>
  <c r="O31" i="32"/>
  <c r="P31" i="32" s="1"/>
  <c r="I31" i="32"/>
  <c r="X30" i="32"/>
  <c r="O30" i="32"/>
  <c r="P30" i="32" s="1"/>
  <c r="L30" i="32"/>
  <c r="I30" i="32" s="1"/>
  <c r="X29" i="32"/>
  <c r="O29" i="32"/>
  <c r="P29" i="32" s="1"/>
  <c r="I29" i="32"/>
  <c r="X28" i="32"/>
  <c r="O28" i="32"/>
  <c r="P28" i="32" s="1"/>
  <c r="L28" i="32"/>
  <c r="I28" i="32"/>
  <c r="X27" i="32"/>
  <c r="O27" i="32"/>
  <c r="P27" i="32" s="1"/>
  <c r="I27" i="32"/>
  <c r="X26" i="32"/>
  <c r="O26" i="32"/>
  <c r="P26" i="32" s="1"/>
  <c r="I26" i="32"/>
  <c r="X25" i="32"/>
  <c r="O25" i="32"/>
  <c r="P25" i="32" s="1"/>
  <c r="I25" i="32"/>
  <c r="X24" i="32"/>
  <c r="P24" i="32"/>
  <c r="O24" i="32"/>
  <c r="L24" i="32"/>
  <c r="I24" i="32" s="1"/>
  <c r="X23" i="32"/>
  <c r="O23" i="32"/>
  <c r="P23" i="32" s="1"/>
  <c r="I23" i="32"/>
  <c r="X22" i="32"/>
  <c r="O22" i="32"/>
  <c r="P22" i="32" s="1"/>
  <c r="L22" i="32"/>
  <c r="I22" i="32"/>
  <c r="X21" i="32"/>
  <c r="O21" i="32"/>
  <c r="P21" i="32" s="1"/>
  <c r="L21" i="32"/>
  <c r="I21" i="32"/>
  <c r="X20" i="32"/>
  <c r="O20" i="32"/>
  <c r="P20" i="32" s="1"/>
  <c r="I20" i="32"/>
  <c r="X19" i="32"/>
  <c r="P19" i="32"/>
  <c r="O19" i="32"/>
  <c r="I19" i="32"/>
  <c r="X18" i="32"/>
  <c r="O18" i="32"/>
  <c r="P18" i="32" s="1"/>
  <c r="L18" i="32"/>
  <c r="I18" i="32"/>
  <c r="X17" i="32"/>
  <c r="O17" i="32"/>
  <c r="P17" i="32" s="1"/>
  <c r="I17" i="32"/>
  <c r="X16" i="32"/>
  <c r="P16" i="32"/>
  <c r="O16" i="32"/>
  <c r="I16" i="32"/>
  <c r="X15" i="32"/>
  <c r="O15" i="32"/>
  <c r="P15" i="32" s="1"/>
  <c r="I15" i="32"/>
  <c r="X14" i="32"/>
  <c r="O14" i="32"/>
  <c r="P14" i="32" s="1"/>
  <c r="I14" i="32"/>
  <c r="X13" i="32"/>
  <c r="O13" i="32"/>
  <c r="P13" i="32" s="1"/>
  <c r="I13" i="32"/>
  <c r="X12" i="32"/>
  <c r="O12" i="32"/>
  <c r="P12" i="32" s="1"/>
  <c r="I12" i="32"/>
  <c r="X11" i="32"/>
  <c r="O11" i="32"/>
  <c r="P11" i="32" s="1"/>
  <c r="L11" i="32"/>
  <c r="I11" i="32"/>
  <c r="X10" i="32"/>
  <c r="O10" i="32"/>
  <c r="P10" i="32" s="1"/>
  <c r="I10" i="32"/>
  <c r="X9" i="32"/>
  <c r="O9" i="32"/>
  <c r="P9" i="32" s="1"/>
  <c r="L9" i="32"/>
  <c r="X8" i="32"/>
  <c r="O8" i="32"/>
  <c r="I8" i="32"/>
  <c r="P8" i="32" l="1"/>
  <c r="P46" i="32" s="1"/>
  <c r="O46" i="32"/>
  <c r="L46" i="32"/>
  <c r="I9" i="32"/>
  <c r="I46" i="32" s="1"/>
  <c r="GT9" i="2"/>
  <c r="GT18" i="2"/>
  <c r="GT20" i="2"/>
  <c r="GT35" i="2"/>
  <c r="GT33" i="2"/>
  <c r="GT22" i="2"/>
  <c r="GT28" i="2"/>
  <c r="GT21" i="2"/>
  <c r="GT27" i="2"/>
  <c r="GT36" i="2"/>
  <c r="GT37" i="2"/>
  <c r="GT38" i="2"/>
  <c r="GT39" i="2"/>
  <c r="GT34" i="2"/>
  <c r="GT23" i="2"/>
  <c r="GT24" i="2"/>
  <c r="GT25" i="2"/>
  <c r="GT30" i="2"/>
  <c r="GT26" i="2"/>
  <c r="GT19" i="2"/>
  <c r="GT32" i="2"/>
  <c r="GT31" i="2"/>
  <c r="GT29" i="2"/>
  <c r="GT40" i="2"/>
  <c r="GT41" i="2"/>
  <c r="GT10" i="2"/>
  <c r="GT13" i="2"/>
  <c r="GT14" i="2"/>
  <c r="GT11" i="2"/>
  <c r="GT16" i="2"/>
  <c r="GT15" i="2"/>
  <c r="GT12" i="2"/>
  <c r="GT17" i="2"/>
  <c r="GS9" i="2"/>
  <c r="GS18" i="2"/>
  <c r="GS20" i="2"/>
  <c r="GS35" i="2"/>
  <c r="GS33" i="2"/>
  <c r="GS22" i="2"/>
  <c r="GS28" i="2"/>
  <c r="GS21" i="2"/>
  <c r="GS27" i="2"/>
  <c r="GS36" i="2"/>
  <c r="GS37" i="2"/>
  <c r="GS38" i="2"/>
  <c r="GS39" i="2"/>
  <c r="GS34" i="2"/>
  <c r="GS23" i="2"/>
  <c r="GS24" i="2"/>
  <c r="GS25" i="2"/>
  <c r="GS30" i="2"/>
  <c r="GS26" i="2"/>
  <c r="GS19" i="2"/>
  <c r="GS32" i="2"/>
  <c r="GS31" i="2"/>
  <c r="GS29" i="2"/>
  <c r="GS40" i="2"/>
  <c r="GS41" i="2"/>
  <c r="GS10" i="2"/>
  <c r="GS13" i="2"/>
  <c r="GS14" i="2"/>
  <c r="GS11" i="2"/>
  <c r="GS16" i="2"/>
  <c r="GS15" i="2"/>
  <c r="GS12" i="2"/>
  <c r="GS17" i="2"/>
  <c r="GM8" i="2"/>
  <c r="GN8" i="2"/>
  <c r="O39" i="30"/>
  <c r="P39" i="30" s="1"/>
  <c r="O37" i="30"/>
  <c r="P37" i="30" s="1"/>
  <c r="O36" i="30"/>
  <c r="O34" i="30"/>
  <c r="P34" i="30" s="1"/>
  <c r="O41" i="30"/>
  <c r="O40" i="30"/>
  <c r="O35" i="30"/>
  <c r="P35" i="30" s="1"/>
  <c r="K39" i="30"/>
  <c r="K37" i="30"/>
  <c r="K36" i="30"/>
  <c r="K34" i="30"/>
  <c r="R46" i="30"/>
  <c r="N46" i="30"/>
  <c r="M46" i="30"/>
  <c r="J46" i="30"/>
  <c r="H46" i="30"/>
  <c r="P45" i="30"/>
  <c r="O45" i="30"/>
  <c r="P44" i="30"/>
  <c r="O44" i="30"/>
  <c r="P43" i="30"/>
  <c r="O43" i="30"/>
  <c r="P42" i="30"/>
  <c r="O42" i="30"/>
  <c r="X41" i="30"/>
  <c r="P41" i="30"/>
  <c r="I41" i="30"/>
  <c r="X40" i="30"/>
  <c r="P40" i="30"/>
  <c r="L40" i="30"/>
  <c r="I40" i="30" s="1"/>
  <c r="X39" i="30"/>
  <c r="L39" i="30"/>
  <c r="I39" i="30" s="1"/>
  <c r="X38" i="30"/>
  <c r="O38" i="30"/>
  <c r="P38" i="30" s="1"/>
  <c r="I38" i="30"/>
  <c r="X37" i="30"/>
  <c r="L37" i="30"/>
  <c r="I37" i="30"/>
  <c r="X36" i="30"/>
  <c r="P36" i="30"/>
  <c r="L36" i="30"/>
  <c r="I36" i="30"/>
  <c r="X35" i="30"/>
  <c r="I35" i="30"/>
  <c r="X34" i="30"/>
  <c r="L34" i="30"/>
  <c r="I34" i="30" s="1"/>
  <c r="X33" i="30"/>
  <c r="P33" i="30"/>
  <c r="O33" i="30"/>
  <c r="I33" i="30"/>
  <c r="X32" i="30"/>
  <c r="O32" i="30"/>
  <c r="P32" i="30" s="1"/>
  <c r="I32" i="30"/>
  <c r="X31" i="30"/>
  <c r="O31" i="30"/>
  <c r="P31" i="30" s="1"/>
  <c r="I31" i="30"/>
  <c r="X30" i="30"/>
  <c r="O30" i="30"/>
  <c r="P30" i="30" s="1"/>
  <c r="L30" i="30"/>
  <c r="I30" i="30"/>
  <c r="X29" i="30"/>
  <c r="O29" i="30"/>
  <c r="P29" i="30" s="1"/>
  <c r="I29" i="30"/>
  <c r="X28" i="30"/>
  <c r="O28" i="30"/>
  <c r="P28" i="30" s="1"/>
  <c r="L28" i="30"/>
  <c r="I28" i="30" s="1"/>
  <c r="X27" i="30"/>
  <c r="P27" i="30"/>
  <c r="O27" i="30"/>
  <c r="I27" i="30"/>
  <c r="X26" i="30"/>
  <c r="O26" i="30"/>
  <c r="P26" i="30" s="1"/>
  <c r="I26" i="30"/>
  <c r="X25" i="30"/>
  <c r="O25" i="30"/>
  <c r="P25" i="30" s="1"/>
  <c r="I25" i="30"/>
  <c r="X24" i="30"/>
  <c r="O24" i="30"/>
  <c r="P24" i="30" s="1"/>
  <c r="L24" i="30"/>
  <c r="I24" i="30"/>
  <c r="X23" i="30"/>
  <c r="O23" i="30"/>
  <c r="P23" i="30" s="1"/>
  <c r="I23" i="30"/>
  <c r="X22" i="30"/>
  <c r="P22" i="30"/>
  <c r="O22" i="30"/>
  <c r="L22" i="30"/>
  <c r="I22" i="30" s="1"/>
  <c r="X21" i="30"/>
  <c r="P21" i="30"/>
  <c r="O21" i="30"/>
  <c r="L21" i="30"/>
  <c r="I21" i="30" s="1"/>
  <c r="X20" i="30"/>
  <c r="O20" i="30"/>
  <c r="P20" i="30" s="1"/>
  <c r="I20" i="30"/>
  <c r="X19" i="30"/>
  <c r="O19" i="30"/>
  <c r="P19" i="30" s="1"/>
  <c r="I19" i="30"/>
  <c r="X18" i="30"/>
  <c r="P18" i="30"/>
  <c r="O18" i="30"/>
  <c r="L18" i="30"/>
  <c r="I18" i="30" s="1"/>
  <c r="X17" i="30"/>
  <c r="O17" i="30"/>
  <c r="P17" i="30" s="1"/>
  <c r="I17" i="30"/>
  <c r="X16" i="30"/>
  <c r="O16" i="30"/>
  <c r="P16" i="30" s="1"/>
  <c r="I16" i="30"/>
  <c r="X15" i="30"/>
  <c r="P15" i="30"/>
  <c r="O15" i="30"/>
  <c r="I15" i="30"/>
  <c r="X14" i="30"/>
  <c r="O14" i="30"/>
  <c r="P14" i="30" s="1"/>
  <c r="I14" i="30"/>
  <c r="X13" i="30"/>
  <c r="O13" i="30"/>
  <c r="P13" i="30" s="1"/>
  <c r="I13" i="30"/>
  <c r="X12" i="30"/>
  <c r="O12" i="30"/>
  <c r="P12" i="30" s="1"/>
  <c r="I12" i="30"/>
  <c r="X11" i="30"/>
  <c r="O11" i="30"/>
  <c r="P11" i="30" s="1"/>
  <c r="L11" i="30"/>
  <c r="I11" i="30" s="1"/>
  <c r="X10" i="30"/>
  <c r="O10" i="30"/>
  <c r="P10" i="30" s="1"/>
  <c r="I10" i="30"/>
  <c r="X9" i="30"/>
  <c r="O9" i="30"/>
  <c r="P9" i="30" s="1"/>
  <c r="L9" i="30"/>
  <c r="L46" i="30" s="1"/>
  <c r="I9" i="30"/>
  <c r="X8" i="30"/>
  <c r="O8" i="30"/>
  <c r="O46" i="30" s="1"/>
  <c r="I8" i="30"/>
  <c r="K46" i="30" l="1"/>
  <c r="I46" i="30"/>
  <c r="P8" i="30"/>
  <c r="GN9" i="2"/>
  <c r="GN18" i="2"/>
  <c r="GN20" i="2"/>
  <c r="GN35" i="2"/>
  <c r="GN33" i="2"/>
  <c r="GN22" i="2"/>
  <c r="GN28" i="2"/>
  <c r="GN21" i="2"/>
  <c r="GN27" i="2"/>
  <c r="GN36" i="2"/>
  <c r="GN37" i="2"/>
  <c r="GN38" i="2"/>
  <c r="GN39" i="2"/>
  <c r="GN34" i="2"/>
  <c r="GN23" i="2"/>
  <c r="GN24" i="2"/>
  <c r="GN25" i="2"/>
  <c r="GN30" i="2"/>
  <c r="GN26" i="2"/>
  <c r="GN19" i="2"/>
  <c r="GN32" i="2"/>
  <c r="GN31" i="2"/>
  <c r="GN29" i="2"/>
  <c r="GN40" i="2"/>
  <c r="GN41" i="2"/>
  <c r="GN10" i="2"/>
  <c r="GN13" i="2"/>
  <c r="GN14" i="2"/>
  <c r="GN11" i="2"/>
  <c r="GN16" i="2"/>
  <c r="GN15" i="2"/>
  <c r="GN12" i="2"/>
  <c r="GN17" i="2"/>
  <c r="GM9" i="2"/>
  <c r="GM18" i="2"/>
  <c r="GM20" i="2"/>
  <c r="GM35" i="2"/>
  <c r="GM33" i="2"/>
  <c r="GM22" i="2"/>
  <c r="GM28" i="2"/>
  <c r="GM21" i="2"/>
  <c r="GM27" i="2"/>
  <c r="GM36" i="2"/>
  <c r="GM37" i="2"/>
  <c r="GM38" i="2"/>
  <c r="GM39" i="2"/>
  <c r="GM34" i="2"/>
  <c r="GM23" i="2"/>
  <c r="GM24" i="2"/>
  <c r="GM25" i="2"/>
  <c r="GM30" i="2"/>
  <c r="GM26" i="2"/>
  <c r="GM19" i="2"/>
  <c r="GM32" i="2"/>
  <c r="GM31" i="2"/>
  <c r="GM29" i="2"/>
  <c r="GM40" i="2"/>
  <c r="GM41" i="2"/>
  <c r="GM10" i="2"/>
  <c r="GM13" i="2"/>
  <c r="GM14" i="2"/>
  <c r="GM11" i="2"/>
  <c r="GM16" i="2"/>
  <c r="GM15" i="2"/>
  <c r="GM12" i="2"/>
  <c r="GM17" i="2"/>
  <c r="GH8" i="2"/>
  <c r="GG8" i="2"/>
  <c r="O11" i="28"/>
  <c r="O38" i="28"/>
  <c r="P38" i="28" s="1"/>
  <c r="O39" i="28"/>
  <c r="P39" i="28" s="1"/>
  <c r="O35" i="28"/>
  <c r="O37" i="28"/>
  <c r="O36" i="28"/>
  <c r="O34" i="28"/>
  <c r="O35" i="18"/>
  <c r="K39" i="28"/>
  <c r="K37" i="28"/>
  <c r="K36" i="28"/>
  <c r="K34" i="28"/>
  <c r="G8" i="28"/>
  <c r="Q8" i="28" s="1"/>
  <c r="R46" i="28"/>
  <c r="N46" i="28"/>
  <c r="M46" i="28"/>
  <c r="J46" i="28"/>
  <c r="H46" i="28"/>
  <c r="O45" i="28"/>
  <c r="P45" i="28" s="1"/>
  <c r="O44" i="28"/>
  <c r="P44" i="28" s="1"/>
  <c r="O43" i="28"/>
  <c r="P43" i="28" s="1"/>
  <c r="O42" i="28"/>
  <c r="P42" i="28" s="1"/>
  <c r="X41" i="28"/>
  <c r="O41" i="28"/>
  <c r="P41" i="28" s="1"/>
  <c r="I41" i="28"/>
  <c r="P40" i="28"/>
  <c r="O40" i="28"/>
  <c r="L40" i="28"/>
  <c r="I40" i="28" s="1"/>
  <c r="L39" i="28"/>
  <c r="I39" i="28" s="1"/>
  <c r="I38" i="28"/>
  <c r="L37" i="28"/>
  <c r="I37" i="28"/>
  <c r="P36" i="28"/>
  <c r="L36" i="28"/>
  <c r="I36" i="28"/>
  <c r="P35" i="28"/>
  <c r="I35" i="28"/>
  <c r="P34" i="28"/>
  <c r="L34" i="28"/>
  <c r="P33" i="28"/>
  <c r="O33" i="28"/>
  <c r="I33" i="28"/>
  <c r="O32" i="28"/>
  <c r="P32" i="28" s="1"/>
  <c r="I32" i="28"/>
  <c r="O31" i="28"/>
  <c r="P31" i="28" s="1"/>
  <c r="I31" i="28"/>
  <c r="O30" i="28"/>
  <c r="P30" i="28" s="1"/>
  <c r="L30" i="28"/>
  <c r="I30" i="28"/>
  <c r="O29" i="28"/>
  <c r="P29" i="28" s="1"/>
  <c r="I29" i="28"/>
  <c r="P28" i="28"/>
  <c r="O28" i="28"/>
  <c r="L28" i="28"/>
  <c r="I28" i="28" s="1"/>
  <c r="O27" i="28"/>
  <c r="P27" i="28" s="1"/>
  <c r="I27" i="28"/>
  <c r="O26" i="28"/>
  <c r="P26" i="28" s="1"/>
  <c r="I26" i="28"/>
  <c r="P25" i="28"/>
  <c r="O25" i="28"/>
  <c r="I25" i="28"/>
  <c r="O24" i="28"/>
  <c r="P24" i="28" s="1"/>
  <c r="L24" i="28"/>
  <c r="I24" i="28"/>
  <c r="O23" i="28"/>
  <c r="P23" i="28" s="1"/>
  <c r="I23" i="28"/>
  <c r="P22" i="28"/>
  <c r="O22" i="28"/>
  <c r="L22" i="28"/>
  <c r="I22" i="28" s="1"/>
  <c r="O21" i="28"/>
  <c r="P21" i="28" s="1"/>
  <c r="L21" i="28"/>
  <c r="I21" i="28" s="1"/>
  <c r="O20" i="28"/>
  <c r="P20" i="28" s="1"/>
  <c r="I20" i="28"/>
  <c r="O19" i="28"/>
  <c r="P19" i="28" s="1"/>
  <c r="I19" i="28"/>
  <c r="P18" i="28"/>
  <c r="O18" i="28"/>
  <c r="L18" i="28"/>
  <c r="I18" i="28" s="1"/>
  <c r="P17" i="28"/>
  <c r="O17" i="28"/>
  <c r="I17" i="28"/>
  <c r="O16" i="28"/>
  <c r="P16" i="28" s="1"/>
  <c r="I16" i="28"/>
  <c r="P15" i="28"/>
  <c r="O15" i="28"/>
  <c r="I15" i="28"/>
  <c r="O14" i="28"/>
  <c r="P14" i="28" s="1"/>
  <c r="I14" i="28"/>
  <c r="O13" i="28"/>
  <c r="P13" i="28" s="1"/>
  <c r="I13" i="28"/>
  <c r="O12" i="28"/>
  <c r="P12" i="28" s="1"/>
  <c r="I12" i="28"/>
  <c r="P11" i="28"/>
  <c r="L11" i="28"/>
  <c r="I11" i="28" s="1"/>
  <c r="X10" i="28"/>
  <c r="O10" i="28"/>
  <c r="P10" i="28" s="1"/>
  <c r="I10" i="28"/>
  <c r="X9" i="28"/>
  <c r="O9" i="28"/>
  <c r="P9" i="28" s="1"/>
  <c r="L9" i="28"/>
  <c r="L46" i="28" s="1"/>
  <c r="I9" i="28"/>
  <c r="X8" i="28"/>
  <c r="O8" i="28"/>
  <c r="I8" i="28"/>
  <c r="G8" i="30" l="1"/>
  <c r="S8" i="28"/>
  <c r="P37" i="28"/>
  <c r="O46" i="28"/>
  <c r="K46" i="28"/>
  <c r="I34" i="28"/>
  <c r="P8" i="28"/>
  <c r="GH9" i="2"/>
  <c r="GH18" i="2"/>
  <c r="GH20" i="2"/>
  <c r="GH35" i="2"/>
  <c r="GH33" i="2"/>
  <c r="GH22" i="2"/>
  <c r="GH28" i="2"/>
  <c r="GH21" i="2"/>
  <c r="GH27" i="2"/>
  <c r="GH36" i="2"/>
  <c r="GH37" i="2"/>
  <c r="GH38" i="2"/>
  <c r="GH39" i="2"/>
  <c r="GH34" i="2"/>
  <c r="GH23" i="2"/>
  <c r="GH24" i="2"/>
  <c r="GH25" i="2"/>
  <c r="GH30" i="2"/>
  <c r="GH26" i="2"/>
  <c r="GH19" i="2"/>
  <c r="GH32" i="2"/>
  <c r="GH31" i="2"/>
  <c r="GH29" i="2"/>
  <c r="GH40" i="2"/>
  <c r="GH41" i="2"/>
  <c r="GH10" i="2"/>
  <c r="GH13" i="2"/>
  <c r="GH14" i="2"/>
  <c r="GH11" i="2"/>
  <c r="GH16" i="2"/>
  <c r="GH15" i="2"/>
  <c r="GH12" i="2"/>
  <c r="GH17" i="2"/>
  <c r="GG9" i="2"/>
  <c r="GG18" i="2"/>
  <c r="GG20" i="2"/>
  <c r="GG35" i="2"/>
  <c r="GG33" i="2"/>
  <c r="GG22" i="2"/>
  <c r="GG28" i="2"/>
  <c r="GG21" i="2"/>
  <c r="GG27" i="2"/>
  <c r="GG36" i="2"/>
  <c r="GG37" i="2"/>
  <c r="GG38" i="2"/>
  <c r="GG39" i="2"/>
  <c r="GG34" i="2"/>
  <c r="GG23" i="2"/>
  <c r="GG24" i="2"/>
  <c r="GG25" i="2"/>
  <c r="GG30" i="2"/>
  <c r="GG26" i="2"/>
  <c r="GG19" i="2"/>
  <c r="GG32" i="2"/>
  <c r="GG31" i="2"/>
  <c r="GG29" i="2"/>
  <c r="GG40" i="2"/>
  <c r="GG41" i="2"/>
  <c r="GG10" i="2"/>
  <c r="GG13" i="2"/>
  <c r="GG14" i="2"/>
  <c r="GG11" i="2"/>
  <c r="GG16" i="2"/>
  <c r="GG15" i="2"/>
  <c r="GG12" i="2"/>
  <c r="GG17" i="2"/>
  <c r="GB8" i="2"/>
  <c r="GA8" i="2"/>
  <c r="GB9" i="2"/>
  <c r="GB18" i="2"/>
  <c r="GB20" i="2"/>
  <c r="GB35" i="2"/>
  <c r="GB33" i="2"/>
  <c r="GB22" i="2"/>
  <c r="GB28" i="2"/>
  <c r="GB21" i="2"/>
  <c r="GB27" i="2"/>
  <c r="GB36" i="2"/>
  <c r="GB37" i="2"/>
  <c r="GB38" i="2"/>
  <c r="GB39" i="2"/>
  <c r="GB34" i="2"/>
  <c r="GB23" i="2"/>
  <c r="GB24" i="2"/>
  <c r="GB25" i="2"/>
  <c r="GB30" i="2"/>
  <c r="GB26" i="2"/>
  <c r="GB19" i="2"/>
  <c r="GB32" i="2"/>
  <c r="GB31" i="2"/>
  <c r="GB29" i="2"/>
  <c r="GB40" i="2"/>
  <c r="GB41" i="2"/>
  <c r="GB10" i="2"/>
  <c r="GB13" i="2"/>
  <c r="GB14" i="2"/>
  <c r="GB11" i="2"/>
  <c r="GB16" i="2"/>
  <c r="GB15" i="2"/>
  <c r="GB12" i="2"/>
  <c r="GB17" i="2"/>
  <c r="GA9" i="2"/>
  <c r="GA18" i="2"/>
  <c r="GA20" i="2"/>
  <c r="GA35" i="2"/>
  <c r="GA33" i="2"/>
  <c r="GA22" i="2"/>
  <c r="GA28" i="2"/>
  <c r="GA21" i="2"/>
  <c r="GA27" i="2"/>
  <c r="GA36" i="2"/>
  <c r="GA37" i="2"/>
  <c r="GA38" i="2"/>
  <c r="GA39" i="2"/>
  <c r="GA34" i="2"/>
  <c r="GA23" i="2"/>
  <c r="GA24" i="2"/>
  <c r="GA25" i="2"/>
  <c r="GA30" i="2"/>
  <c r="GA26" i="2"/>
  <c r="GA19" i="2"/>
  <c r="GA32" i="2"/>
  <c r="GA31" i="2"/>
  <c r="GA29" i="2"/>
  <c r="GA40" i="2"/>
  <c r="GA41" i="2"/>
  <c r="GA10" i="2"/>
  <c r="GA13" i="2"/>
  <c r="GA14" i="2"/>
  <c r="GA11" i="2"/>
  <c r="GA16" i="2"/>
  <c r="GA15" i="2"/>
  <c r="GA12" i="2"/>
  <c r="GA17" i="2"/>
  <c r="FV8" i="2"/>
  <c r="FU8" i="2"/>
  <c r="G9" i="27"/>
  <c r="G10" i="27"/>
  <c r="G11" i="27"/>
  <c r="G12" i="27"/>
  <c r="G8" i="27"/>
  <c r="R46" i="27"/>
  <c r="N46" i="27"/>
  <c r="M46" i="27"/>
  <c r="K46" i="27"/>
  <c r="J46" i="27"/>
  <c r="H46" i="27"/>
  <c r="O45" i="27"/>
  <c r="P45" i="27" s="1"/>
  <c r="O44" i="27"/>
  <c r="P44" i="27" s="1"/>
  <c r="O43" i="27"/>
  <c r="P43" i="27" s="1"/>
  <c r="O42" i="27"/>
  <c r="P42" i="27" s="1"/>
  <c r="X41" i="27"/>
  <c r="O41" i="27"/>
  <c r="P41" i="27" s="1"/>
  <c r="I41" i="27"/>
  <c r="X40" i="27"/>
  <c r="O40" i="27"/>
  <c r="P40" i="27" s="1"/>
  <c r="L40" i="27"/>
  <c r="I40" i="27" s="1"/>
  <c r="X39" i="27"/>
  <c r="O39" i="27"/>
  <c r="P39" i="27" s="1"/>
  <c r="L39" i="27"/>
  <c r="I39" i="27" s="1"/>
  <c r="X38" i="27"/>
  <c r="O38" i="27"/>
  <c r="P38" i="27" s="1"/>
  <c r="I38" i="27"/>
  <c r="X37" i="27"/>
  <c r="O37" i="27"/>
  <c r="P37" i="27" s="1"/>
  <c r="L37" i="27"/>
  <c r="I37" i="27"/>
  <c r="X36" i="27"/>
  <c r="O36" i="27"/>
  <c r="P36" i="27" s="1"/>
  <c r="L36" i="27"/>
  <c r="I36" i="27"/>
  <c r="X35" i="27"/>
  <c r="O35" i="27"/>
  <c r="P35" i="27" s="1"/>
  <c r="I35" i="27"/>
  <c r="X34" i="27"/>
  <c r="O34" i="27"/>
  <c r="P34" i="27" s="1"/>
  <c r="L34" i="27"/>
  <c r="I34" i="27" s="1"/>
  <c r="X33" i="27"/>
  <c r="O33" i="27"/>
  <c r="P33" i="27" s="1"/>
  <c r="I33" i="27"/>
  <c r="X32" i="27"/>
  <c r="O32" i="27"/>
  <c r="P32" i="27" s="1"/>
  <c r="I32" i="27"/>
  <c r="X31" i="27"/>
  <c r="O31" i="27"/>
  <c r="P31" i="27" s="1"/>
  <c r="I31" i="27"/>
  <c r="X30" i="27"/>
  <c r="O30" i="27"/>
  <c r="P30" i="27" s="1"/>
  <c r="L30" i="27"/>
  <c r="I30" i="27"/>
  <c r="X29" i="27"/>
  <c r="O29" i="27"/>
  <c r="P29" i="27" s="1"/>
  <c r="I29" i="27"/>
  <c r="X28" i="27"/>
  <c r="O28" i="27"/>
  <c r="P28" i="27" s="1"/>
  <c r="L28" i="27"/>
  <c r="I28" i="27" s="1"/>
  <c r="X27" i="27"/>
  <c r="P27" i="27"/>
  <c r="O27" i="27"/>
  <c r="I27" i="27"/>
  <c r="X26" i="27"/>
  <c r="O26" i="27"/>
  <c r="P26" i="27" s="1"/>
  <c r="I26" i="27"/>
  <c r="X25" i="27"/>
  <c r="O25" i="27"/>
  <c r="P25" i="27" s="1"/>
  <c r="I25" i="27"/>
  <c r="X24" i="27"/>
  <c r="O24" i="27"/>
  <c r="P24" i="27" s="1"/>
  <c r="L24" i="27"/>
  <c r="I24" i="27" s="1"/>
  <c r="X23" i="27"/>
  <c r="O23" i="27"/>
  <c r="P23" i="27" s="1"/>
  <c r="I23" i="27"/>
  <c r="X22" i="27"/>
  <c r="O22" i="27"/>
  <c r="P22" i="27" s="1"/>
  <c r="L22" i="27"/>
  <c r="I22" i="27"/>
  <c r="X21" i="27"/>
  <c r="O21" i="27"/>
  <c r="P21" i="27" s="1"/>
  <c r="L21" i="27"/>
  <c r="I21" i="27"/>
  <c r="X20" i="27"/>
  <c r="O20" i="27"/>
  <c r="P20" i="27" s="1"/>
  <c r="I20" i="27"/>
  <c r="X19" i="27"/>
  <c r="P19" i="27"/>
  <c r="O19" i="27"/>
  <c r="I19" i="27"/>
  <c r="X18" i="27"/>
  <c r="O18" i="27"/>
  <c r="P18" i="27" s="1"/>
  <c r="L18" i="27"/>
  <c r="I18" i="27"/>
  <c r="X17" i="27"/>
  <c r="O17" i="27"/>
  <c r="P17" i="27" s="1"/>
  <c r="I17" i="27"/>
  <c r="X16" i="27"/>
  <c r="O16" i="27"/>
  <c r="P16" i="27" s="1"/>
  <c r="I16" i="27"/>
  <c r="X15" i="27"/>
  <c r="O15" i="27"/>
  <c r="P15" i="27" s="1"/>
  <c r="I15" i="27"/>
  <c r="X14" i="27"/>
  <c r="P14" i="27"/>
  <c r="O14" i="27"/>
  <c r="I14" i="27"/>
  <c r="X13" i="27"/>
  <c r="O13" i="27"/>
  <c r="P13" i="27" s="1"/>
  <c r="I13" i="27"/>
  <c r="X12" i="27"/>
  <c r="O12" i="27"/>
  <c r="P12" i="27" s="1"/>
  <c r="I12" i="27"/>
  <c r="Q12" i="27"/>
  <c r="X11" i="27"/>
  <c r="O11" i="27"/>
  <c r="P11" i="27" s="1"/>
  <c r="L11" i="27"/>
  <c r="I11" i="27"/>
  <c r="Q11" i="27" s="1"/>
  <c r="X10" i="27"/>
  <c r="O10" i="27"/>
  <c r="P10" i="27" s="1"/>
  <c r="I10" i="27"/>
  <c r="Q10" i="27"/>
  <c r="X9" i="27"/>
  <c r="P9" i="27"/>
  <c r="O9" i="27"/>
  <c r="L9" i="27"/>
  <c r="L46" i="27" s="1"/>
  <c r="X8" i="27"/>
  <c r="S8" i="27"/>
  <c r="O8" i="27"/>
  <c r="P8" i="27" s="1"/>
  <c r="I8" i="27"/>
  <c r="S10" i="27" l="1"/>
  <c r="G10" i="28"/>
  <c r="Q10" i="28" s="1"/>
  <c r="S11" i="27"/>
  <c r="G11" i="28"/>
  <c r="Q11" i="28" s="1"/>
  <c r="S11" i="28" s="1"/>
  <c r="S12" i="27"/>
  <c r="G12" i="28"/>
  <c r="Q12" i="28" s="1"/>
  <c r="G11" i="30"/>
  <c r="Q11" i="30" s="1"/>
  <c r="Q8" i="30"/>
  <c r="I46" i="28"/>
  <c r="P46" i="27"/>
  <c r="O46" i="27"/>
  <c r="I9" i="27"/>
  <c r="I46" i="27" s="1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8" i="26"/>
  <c r="R46" i="26"/>
  <c r="N46" i="26"/>
  <c r="M46" i="26"/>
  <c r="J46" i="26"/>
  <c r="H46" i="26"/>
  <c r="P45" i="26"/>
  <c r="O45" i="26"/>
  <c r="P44" i="26"/>
  <c r="O44" i="26"/>
  <c r="P43" i="26"/>
  <c r="O43" i="26"/>
  <c r="P42" i="26"/>
  <c r="O42" i="26"/>
  <c r="X41" i="26"/>
  <c r="O41" i="26"/>
  <c r="P41" i="26" s="1"/>
  <c r="I41" i="26"/>
  <c r="Q41" i="26"/>
  <c r="X40" i="26"/>
  <c r="P40" i="26"/>
  <c r="O40" i="26"/>
  <c r="L40" i="26"/>
  <c r="I40" i="26" s="1"/>
  <c r="X39" i="26"/>
  <c r="L39" i="26"/>
  <c r="O39" i="26"/>
  <c r="P39" i="26" s="1"/>
  <c r="I39" i="26"/>
  <c r="Q39" i="26" s="1"/>
  <c r="X38" i="26"/>
  <c r="O38" i="26"/>
  <c r="P38" i="26" s="1"/>
  <c r="I38" i="26"/>
  <c r="Q38" i="26" s="1"/>
  <c r="X37" i="26"/>
  <c r="L37" i="26"/>
  <c r="O37" i="26"/>
  <c r="P37" i="26" s="1"/>
  <c r="I37" i="26"/>
  <c r="Q37" i="26"/>
  <c r="X36" i="26"/>
  <c r="L36" i="26"/>
  <c r="O36" i="26"/>
  <c r="P36" i="26" s="1"/>
  <c r="X35" i="26"/>
  <c r="O35" i="26"/>
  <c r="P35" i="26" s="1"/>
  <c r="I35" i="26"/>
  <c r="Q35" i="26"/>
  <c r="X34" i="26"/>
  <c r="L34" i="26"/>
  <c r="O34" i="26"/>
  <c r="X33" i="26"/>
  <c r="O33" i="26"/>
  <c r="P33" i="26" s="1"/>
  <c r="I33" i="26"/>
  <c r="Q33" i="26"/>
  <c r="X32" i="26"/>
  <c r="O32" i="26"/>
  <c r="P32" i="26" s="1"/>
  <c r="I32" i="26"/>
  <c r="Q32" i="26"/>
  <c r="X31" i="26"/>
  <c r="P31" i="26"/>
  <c r="O31" i="26"/>
  <c r="I31" i="26"/>
  <c r="Q31" i="26" s="1"/>
  <c r="X30" i="26"/>
  <c r="O30" i="26"/>
  <c r="P30" i="26" s="1"/>
  <c r="L30" i="26"/>
  <c r="I30" i="26"/>
  <c r="Q30" i="26" s="1"/>
  <c r="X29" i="26"/>
  <c r="O29" i="26"/>
  <c r="P29" i="26" s="1"/>
  <c r="I29" i="26"/>
  <c r="Q29" i="26" s="1"/>
  <c r="X28" i="26"/>
  <c r="O28" i="26"/>
  <c r="P28" i="26" s="1"/>
  <c r="L28" i="26"/>
  <c r="I28" i="26" s="1"/>
  <c r="Q28" i="26" s="1"/>
  <c r="X27" i="26"/>
  <c r="P27" i="26"/>
  <c r="O27" i="26"/>
  <c r="I27" i="26"/>
  <c r="Q27" i="26" s="1"/>
  <c r="X26" i="26"/>
  <c r="O26" i="26"/>
  <c r="P26" i="26" s="1"/>
  <c r="I26" i="26"/>
  <c r="Q26" i="26" s="1"/>
  <c r="X25" i="26"/>
  <c r="O25" i="26"/>
  <c r="P25" i="26" s="1"/>
  <c r="I25" i="26"/>
  <c r="Q25" i="26" s="1"/>
  <c r="X24" i="26"/>
  <c r="O24" i="26"/>
  <c r="P24" i="26" s="1"/>
  <c r="L24" i="26"/>
  <c r="I24" i="26"/>
  <c r="Q24" i="26" s="1"/>
  <c r="X23" i="26"/>
  <c r="O23" i="26"/>
  <c r="P23" i="26" s="1"/>
  <c r="I23" i="26"/>
  <c r="Q23" i="26"/>
  <c r="X22" i="26"/>
  <c r="P22" i="26"/>
  <c r="O22" i="26"/>
  <c r="L22" i="26"/>
  <c r="I22" i="26" s="1"/>
  <c r="Q22" i="26" s="1"/>
  <c r="X21" i="26"/>
  <c r="O21" i="26"/>
  <c r="P21" i="26" s="1"/>
  <c r="L21" i="26"/>
  <c r="I21" i="26" s="1"/>
  <c r="X20" i="26"/>
  <c r="O20" i="26"/>
  <c r="P20" i="26" s="1"/>
  <c r="I20" i="26"/>
  <c r="Q20" i="26"/>
  <c r="X19" i="26"/>
  <c r="O19" i="26"/>
  <c r="P19" i="26" s="1"/>
  <c r="I19" i="26"/>
  <c r="Q19" i="26"/>
  <c r="X18" i="26"/>
  <c r="P18" i="26"/>
  <c r="O18" i="26"/>
  <c r="L18" i="26"/>
  <c r="I18" i="26" s="1"/>
  <c r="X17" i="26"/>
  <c r="P17" i="26"/>
  <c r="O17" i="26"/>
  <c r="I17" i="26"/>
  <c r="Q17" i="26" s="1"/>
  <c r="X16" i="26"/>
  <c r="O16" i="26"/>
  <c r="P16" i="26" s="1"/>
  <c r="I16" i="26"/>
  <c r="Q16" i="26" s="1"/>
  <c r="X15" i="26"/>
  <c r="O15" i="26"/>
  <c r="P15" i="26" s="1"/>
  <c r="I15" i="26"/>
  <c r="Q15" i="26"/>
  <c r="X14" i="26"/>
  <c r="O14" i="26"/>
  <c r="P14" i="26" s="1"/>
  <c r="I14" i="26"/>
  <c r="Q14" i="26"/>
  <c r="X13" i="26"/>
  <c r="P13" i="26"/>
  <c r="O13" i="26"/>
  <c r="I13" i="26"/>
  <c r="Q13" i="26" s="1"/>
  <c r="X12" i="26"/>
  <c r="O12" i="26"/>
  <c r="P12" i="26" s="1"/>
  <c r="I12" i="26"/>
  <c r="Q12" i="26" s="1"/>
  <c r="S12" i="26" s="1"/>
  <c r="X11" i="26"/>
  <c r="O11" i="26"/>
  <c r="P11" i="26" s="1"/>
  <c r="L11" i="26"/>
  <c r="I11" i="26" s="1"/>
  <c r="X10" i="26"/>
  <c r="O10" i="26"/>
  <c r="P10" i="26" s="1"/>
  <c r="I10" i="26"/>
  <c r="Q10" i="26"/>
  <c r="S10" i="26" s="1"/>
  <c r="X9" i="26"/>
  <c r="O9" i="26"/>
  <c r="P9" i="26" s="1"/>
  <c r="L9" i="26"/>
  <c r="L46" i="26" s="1"/>
  <c r="I9" i="26"/>
  <c r="Q9" i="26" s="1"/>
  <c r="S9" i="26" s="1"/>
  <c r="X8" i="26"/>
  <c r="O8" i="26"/>
  <c r="I8" i="26"/>
  <c r="S19" i="26" l="1"/>
  <c r="G19" i="27"/>
  <c r="Q19" i="27" s="1"/>
  <c r="S13" i="26"/>
  <c r="G13" i="27"/>
  <c r="S14" i="26"/>
  <c r="G14" i="27"/>
  <c r="Q14" i="27" s="1"/>
  <c r="S15" i="26"/>
  <c r="G15" i="27"/>
  <c r="Q15" i="27" s="1"/>
  <c r="S16" i="26"/>
  <c r="G16" i="27"/>
  <c r="Q16" i="27" s="1"/>
  <c r="S22" i="26"/>
  <c r="G22" i="27"/>
  <c r="Q22" i="27" s="1"/>
  <c r="S23" i="26"/>
  <c r="G23" i="27"/>
  <c r="Q23" i="27" s="1"/>
  <c r="S24" i="26"/>
  <c r="G24" i="27"/>
  <c r="Q24" i="27" s="1"/>
  <c r="S25" i="26"/>
  <c r="G25" i="27"/>
  <c r="Q25" i="27" s="1"/>
  <c r="S27" i="26"/>
  <c r="G27" i="27"/>
  <c r="Q27" i="27" s="1"/>
  <c r="S28" i="26"/>
  <c r="G28" i="27"/>
  <c r="Q28" i="27" s="1"/>
  <c r="S30" i="26"/>
  <c r="G30" i="27"/>
  <c r="Q30" i="27" s="1"/>
  <c r="S31" i="26"/>
  <c r="G31" i="27"/>
  <c r="Q31" i="27" s="1"/>
  <c r="S32" i="26"/>
  <c r="G32" i="27"/>
  <c r="Q32" i="27" s="1"/>
  <c r="S32" i="27" s="1"/>
  <c r="S33" i="26"/>
  <c r="G33" i="27"/>
  <c r="Q33" i="27" s="1"/>
  <c r="S37" i="26"/>
  <c r="G37" i="27"/>
  <c r="Q37" i="27" s="1"/>
  <c r="S39" i="26"/>
  <c r="G39" i="27"/>
  <c r="Q39" i="27" s="1"/>
  <c r="S41" i="26"/>
  <c r="G41" i="27"/>
  <c r="Q41" i="27" s="1"/>
  <c r="S12" i="28"/>
  <c r="G12" i="30"/>
  <c r="Q12" i="30" s="1"/>
  <c r="S10" i="28"/>
  <c r="G10" i="30"/>
  <c r="Q10" i="30" s="1"/>
  <c r="S17" i="26"/>
  <c r="G17" i="27"/>
  <c r="Q17" i="27" s="1"/>
  <c r="S20" i="26"/>
  <c r="G20" i="27"/>
  <c r="Q20" i="27" s="1"/>
  <c r="S26" i="26"/>
  <c r="G26" i="27"/>
  <c r="Q26" i="27" s="1"/>
  <c r="S29" i="26"/>
  <c r="G29" i="27"/>
  <c r="Q29" i="27" s="1"/>
  <c r="S35" i="26"/>
  <c r="G35" i="27"/>
  <c r="Q35" i="27" s="1"/>
  <c r="S38" i="26"/>
  <c r="G38" i="27"/>
  <c r="Q38" i="27" s="1"/>
  <c r="S38" i="27" s="1"/>
  <c r="G8" i="32"/>
  <c r="S8" i="30"/>
  <c r="G32" i="28"/>
  <c r="Q32" i="28" s="1"/>
  <c r="S11" i="30"/>
  <c r="G11" i="32"/>
  <c r="Q11" i="32" s="1"/>
  <c r="G38" i="28"/>
  <c r="Q38" i="28" s="1"/>
  <c r="S14" i="27"/>
  <c r="G14" i="28"/>
  <c r="Q14" i="28" s="1"/>
  <c r="Q9" i="27"/>
  <c r="G9" i="28" s="1"/>
  <c r="Q9" i="28" s="1"/>
  <c r="O46" i="26"/>
  <c r="S8" i="26"/>
  <c r="Q11" i="26"/>
  <c r="S11" i="26" s="1"/>
  <c r="Q18" i="26"/>
  <c r="Q21" i="26"/>
  <c r="Q40" i="26"/>
  <c r="P8" i="26"/>
  <c r="I34" i="26"/>
  <c r="Q34" i="26" s="1"/>
  <c r="I36" i="26"/>
  <c r="Q36" i="26" s="1"/>
  <c r="G46" i="26"/>
  <c r="K46" i="26"/>
  <c r="FV9" i="2"/>
  <c r="FV18" i="2"/>
  <c r="FV20" i="2"/>
  <c r="FV35" i="2"/>
  <c r="FV33" i="2"/>
  <c r="FV22" i="2"/>
  <c r="FV28" i="2"/>
  <c r="FV21" i="2"/>
  <c r="FV27" i="2"/>
  <c r="FV36" i="2"/>
  <c r="FV37" i="2"/>
  <c r="FV38" i="2"/>
  <c r="FV39" i="2"/>
  <c r="FV34" i="2"/>
  <c r="FV23" i="2"/>
  <c r="FV24" i="2"/>
  <c r="FV25" i="2"/>
  <c r="FV30" i="2"/>
  <c r="FV26" i="2"/>
  <c r="FV19" i="2"/>
  <c r="FV32" i="2"/>
  <c r="FV31" i="2"/>
  <c r="FV29" i="2"/>
  <c r="FV40" i="2"/>
  <c r="FV41" i="2"/>
  <c r="FV10" i="2"/>
  <c r="FV13" i="2"/>
  <c r="FV14" i="2"/>
  <c r="FV11" i="2"/>
  <c r="FV16" i="2"/>
  <c r="FV15" i="2"/>
  <c r="FV12" i="2"/>
  <c r="FV17" i="2"/>
  <c r="FU9" i="2"/>
  <c r="FU18" i="2"/>
  <c r="FU20" i="2"/>
  <c r="FU35" i="2"/>
  <c r="FU33" i="2"/>
  <c r="FU22" i="2"/>
  <c r="FU28" i="2"/>
  <c r="FU21" i="2"/>
  <c r="FU27" i="2"/>
  <c r="FU36" i="2"/>
  <c r="FU37" i="2"/>
  <c r="FU38" i="2"/>
  <c r="FU39" i="2"/>
  <c r="FU34" i="2"/>
  <c r="FU23" i="2"/>
  <c r="FU24" i="2"/>
  <c r="FU25" i="2"/>
  <c r="FU30" i="2"/>
  <c r="FU26" i="2"/>
  <c r="FU19" i="2"/>
  <c r="FU32" i="2"/>
  <c r="FU31" i="2"/>
  <c r="FU29" i="2"/>
  <c r="FU40" i="2"/>
  <c r="FU41" i="2"/>
  <c r="FU10" i="2"/>
  <c r="FU13" i="2"/>
  <c r="FU14" i="2"/>
  <c r="FU11" i="2"/>
  <c r="FU16" i="2"/>
  <c r="FU15" i="2"/>
  <c r="FU12" i="2"/>
  <c r="FU17" i="2"/>
  <c r="FP8" i="2"/>
  <c r="FO8" i="2"/>
  <c r="K34" i="25"/>
  <c r="K36" i="25"/>
  <c r="K37" i="25"/>
  <c r="O37" i="25" s="1"/>
  <c r="P37" i="25" s="1"/>
  <c r="K39" i="25"/>
  <c r="P41" i="25"/>
  <c r="P42" i="25"/>
  <c r="P43" i="25"/>
  <c r="P44" i="25"/>
  <c r="P45" i="25"/>
  <c r="O41" i="25"/>
  <c r="O42" i="25"/>
  <c r="O43" i="25"/>
  <c r="O44" i="25"/>
  <c r="O45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8" i="25"/>
  <c r="R46" i="25"/>
  <c r="N46" i="25"/>
  <c r="M46" i="25"/>
  <c r="J46" i="25"/>
  <c r="H46" i="25"/>
  <c r="X41" i="25"/>
  <c r="I41" i="25"/>
  <c r="Q41" i="25" s="1"/>
  <c r="S41" i="25" s="1"/>
  <c r="X40" i="25"/>
  <c r="O40" i="25"/>
  <c r="P40" i="25" s="1"/>
  <c r="L40" i="25"/>
  <c r="I40" i="25" s="1"/>
  <c r="X39" i="25"/>
  <c r="O39" i="25"/>
  <c r="P39" i="25" s="1"/>
  <c r="L39" i="25"/>
  <c r="X38" i="25"/>
  <c r="P38" i="25"/>
  <c r="O38" i="25"/>
  <c r="I38" i="25"/>
  <c r="Q38" i="25" s="1"/>
  <c r="S38" i="25" s="1"/>
  <c r="X37" i="25"/>
  <c r="L37" i="25"/>
  <c r="X36" i="25"/>
  <c r="O36" i="25"/>
  <c r="P36" i="25" s="1"/>
  <c r="L36" i="25"/>
  <c r="I36" i="25"/>
  <c r="Q36" i="25" s="1"/>
  <c r="S36" i="25" s="1"/>
  <c r="X35" i="25"/>
  <c r="O35" i="25"/>
  <c r="P35" i="25" s="1"/>
  <c r="I35" i="25"/>
  <c r="Q35" i="25" s="1"/>
  <c r="S35" i="25" s="1"/>
  <c r="X34" i="25"/>
  <c r="O34" i="25"/>
  <c r="P34" i="25" s="1"/>
  <c r="L34" i="25"/>
  <c r="I34" i="25" s="1"/>
  <c r="X33" i="25"/>
  <c r="P33" i="25"/>
  <c r="O33" i="25"/>
  <c r="I33" i="25"/>
  <c r="Q33" i="25" s="1"/>
  <c r="S33" i="25" s="1"/>
  <c r="X32" i="25"/>
  <c r="O32" i="25"/>
  <c r="P32" i="25" s="1"/>
  <c r="I32" i="25"/>
  <c r="Q32" i="25" s="1"/>
  <c r="S32" i="25" s="1"/>
  <c r="X31" i="25"/>
  <c r="O31" i="25"/>
  <c r="P31" i="25" s="1"/>
  <c r="I31" i="25"/>
  <c r="Q31" i="25"/>
  <c r="S31" i="25" s="1"/>
  <c r="X30" i="25"/>
  <c r="O30" i="25"/>
  <c r="P30" i="25" s="1"/>
  <c r="L30" i="25"/>
  <c r="I30" i="25"/>
  <c r="Q30" i="25" s="1"/>
  <c r="S30" i="25" s="1"/>
  <c r="X29" i="25"/>
  <c r="O29" i="25"/>
  <c r="P29" i="25" s="1"/>
  <c r="I29" i="25"/>
  <c r="Q29" i="25"/>
  <c r="S29" i="25" s="1"/>
  <c r="X28" i="25"/>
  <c r="P28" i="25"/>
  <c r="O28" i="25"/>
  <c r="L28" i="25"/>
  <c r="I28" i="25" s="1"/>
  <c r="X27" i="25"/>
  <c r="P27" i="25"/>
  <c r="O27" i="25"/>
  <c r="I27" i="25"/>
  <c r="Q27" i="25" s="1"/>
  <c r="S27" i="25" s="1"/>
  <c r="X26" i="25"/>
  <c r="O26" i="25"/>
  <c r="P26" i="25" s="1"/>
  <c r="I26" i="25"/>
  <c r="Q26" i="25" s="1"/>
  <c r="S26" i="25" s="1"/>
  <c r="X25" i="25"/>
  <c r="O25" i="25"/>
  <c r="P25" i="25" s="1"/>
  <c r="I25" i="25"/>
  <c r="Q25" i="25"/>
  <c r="S25" i="25" s="1"/>
  <c r="X24" i="25"/>
  <c r="O24" i="25"/>
  <c r="P24" i="25" s="1"/>
  <c r="L24" i="25"/>
  <c r="I24" i="25"/>
  <c r="Q24" i="25" s="1"/>
  <c r="S24" i="25" s="1"/>
  <c r="X23" i="25"/>
  <c r="O23" i="25"/>
  <c r="P23" i="25" s="1"/>
  <c r="I23" i="25"/>
  <c r="Q23" i="25"/>
  <c r="S23" i="25" s="1"/>
  <c r="X22" i="25"/>
  <c r="P22" i="25"/>
  <c r="O22" i="25"/>
  <c r="L22" i="25"/>
  <c r="I22" i="25" s="1"/>
  <c r="X21" i="25"/>
  <c r="P21" i="25"/>
  <c r="O21" i="25"/>
  <c r="L21" i="25"/>
  <c r="I21" i="25" s="1"/>
  <c r="Q21" i="25" s="1"/>
  <c r="S21" i="25" s="1"/>
  <c r="X20" i="25"/>
  <c r="O20" i="25"/>
  <c r="P20" i="25" s="1"/>
  <c r="I20" i="25"/>
  <c r="Q20" i="25"/>
  <c r="S20" i="25" s="1"/>
  <c r="X19" i="25"/>
  <c r="O19" i="25"/>
  <c r="P19" i="25" s="1"/>
  <c r="I19" i="25"/>
  <c r="Q19" i="25"/>
  <c r="S19" i="25" s="1"/>
  <c r="X18" i="25"/>
  <c r="P18" i="25"/>
  <c r="O18" i="25"/>
  <c r="L18" i="25"/>
  <c r="I18" i="25" s="1"/>
  <c r="Q18" i="25" s="1"/>
  <c r="S18" i="25" s="1"/>
  <c r="X17" i="25"/>
  <c r="O17" i="25"/>
  <c r="P17" i="25" s="1"/>
  <c r="I17" i="25"/>
  <c r="Q17" i="25"/>
  <c r="S17" i="25" s="1"/>
  <c r="X16" i="25"/>
  <c r="O16" i="25"/>
  <c r="P16" i="25" s="1"/>
  <c r="I16" i="25"/>
  <c r="Q16" i="25" s="1"/>
  <c r="S16" i="25" s="1"/>
  <c r="X15" i="25"/>
  <c r="O15" i="25"/>
  <c r="P15" i="25" s="1"/>
  <c r="I15" i="25"/>
  <c r="Q15" i="25" s="1"/>
  <c r="S15" i="25" s="1"/>
  <c r="X14" i="25"/>
  <c r="O14" i="25"/>
  <c r="P14" i="25" s="1"/>
  <c r="I14" i="25"/>
  <c r="Q14" i="25" s="1"/>
  <c r="S14" i="25" s="1"/>
  <c r="X13" i="25"/>
  <c r="P13" i="25"/>
  <c r="O13" i="25"/>
  <c r="I13" i="25"/>
  <c r="Q13" i="25" s="1"/>
  <c r="S13" i="25" s="1"/>
  <c r="X12" i="25"/>
  <c r="O12" i="25"/>
  <c r="P12" i="25" s="1"/>
  <c r="I12" i="25"/>
  <c r="Q12" i="25"/>
  <c r="S12" i="25" s="1"/>
  <c r="X11" i="25"/>
  <c r="P11" i="25"/>
  <c r="O11" i="25"/>
  <c r="L11" i="25"/>
  <c r="I11" i="25" s="1"/>
  <c r="X10" i="25"/>
  <c r="P10" i="25"/>
  <c r="O10" i="25"/>
  <c r="I10" i="25"/>
  <c r="Q10" i="25"/>
  <c r="S10" i="25" s="1"/>
  <c r="X9" i="25"/>
  <c r="O9" i="25"/>
  <c r="P9" i="25" s="1"/>
  <c r="L9" i="25"/>
  <c r="L46" i="25" s="1"/>
  <c r="I9" i="25"/>
  <c r="Q9" i="25" s="1"/>
  <c r="S9" i="25" s="1"/>
  <c r="X8" i="25"/>
  <c r="O8" i="25"/>
  <c r="I8" i="25"/>
  <c r="S34" i="26" l="1"/>
  <c r="G34" i="27"/>
  <c r="Q34" i="27" s="1"/>
  <c r="S40" i="26"/>
  <c r="G40" i="27"/>
  <c r="Q40" i="27" s="1"/>
  <c r="S18" i="26"/>
  <c r="G18" i="27"/>
  <c r="Q18" i="27" s="1"/>
  <c r="G9" i="30"/>
  <c r="Q9" i="30" s="1"/>
  <c r="S9" i="28"/>
  <c r="G35" i="28"/>
  <c r="Q35" i="28" s="1"/>
  <c r="S35" i="27"/>
  <c r="G29" i="28"/>
  <c r="Q29" i="28" s="1"/>
  <c r="S29" i="27"/>
  <c r="S26" i="27"/>
  <c r="G26" i="28"/>
  <c r="Q26" i="28" s="1"/>
  <c r="G20" i="28"/>
  <c r="Q20" i="28" s="1"/>
  <c r="S20" i="27"/>
  <c r="G17" i="28"/>
  <c r="Q17" i="28" s="1"/>
  <c r="S17" i="27"/>
  <c r="G10" i="32"/>
  <c r="Q10" i="32" s="1"/>
  <c r="S10" i="30"/>
  <c r="G12" i="32"/>
  <c r="Q12" i="32" s="1"/>
  <c r="S12" i="30"/>
  <c r="G41" i="28"/>
  <c r="Q41" i="28" s="1"/>
  <c r="S41" i="27"/>
  <c r="S39" i="27"/>
  <c r="G39" i="28"/>
  <c r="Q39" i="28" s="1"/>
  <c r="S37" i="27"/>
  <c r="G37" i="28"/>
  <c r="Q37" i="28" s="1"/>
  <c r="S33" i="27"/>
  <c r="G33" i="28"/>
  <c r="Q33" i="28" s="1"/>
  <c r="S31" i="27"/>
  <c r="G31" i="28"/>
  <c r="Q31" i="28" s="1"/>
  <c r="G30" i="28"/>
  <c r="Q30" i="28" s="1"/>
  <c r="S30" i="27"/>
  <c r="S28" i="27"/>
  <c r="G28" i="28"/>
  <c r="Q28" i="28" s="1"/>
  <c r="G27" i="28"/>
  <c r="Q27" i="28" s="1"/>
  <c r="S27" i="27"/>
  <c r="G25" i="28"/>
  <c r="Q25" i="28" s="1"/>
  <c r="S25" i="27"/>
  <c r="G24" i="28"/>
  <c r="Q24" i="28" s="1"/>
  <c r="S24" i="27"/>
  <c r="S23" i="27"/>
  <c r="G23" i="28"/>
  <c r="Q23" i="28" s="1"/>
  <c r="G22" i="28"/>
  <c r="Q22" i="28" s="1"/>
  <c r="S22" i="27"/>
  <c r="S16" i="27"/>
  <c r="G16" i="28"/>
  <c r="Q16" i="28" s="1"/>
  <c r="G15" i="28"/>
  <c r="Q15" i="28" s="1"/>
  <c r="S15" i="27"/>
  <c r="Q13" i="27"/>
  <c r="S19" i="27"/>
  <c r="G19" i="28"/>
  <c r="Q19" i="28" s="1"/>
  <c r="S36" i="26"/>
  <c r="G36" i="27"/>
  <c r="Q36" i="27" s="1"/>
  <c r="S21" i="26"/>
  <c r="G21" i="27"/>
  <c r="Q21" i="27" s="1"/>
  <c r="G11" i="33"/>
  <c r="Q11" i="33" s="1"/>
  <c r="S11" i="32"/>
  <c r="S14" i="28"/>
  <c r="G14" i="30"/>
  <c r="Q14" i="30" s="1"/>
  <c r="S38" i="28"/>
  <c r="G38" i="30"/>
  <c r="Q38" i="30" s="1"/>
  <c r="S32" i="28"/>
  <c r="G32" i="30"/>
  <c r="Q32" i="30" s="1"/>
  <c r="Q8" i="32"/>
  <c r="Q46" i="27"/>
  <c r="S9" i="27"/>
  <c r="I46" i="26"/>
  <c r="Q46" i="26"/>
  <c r="K46" i="25"/>
  <c r="I37" i="25"/>
  <c r="Q37" i="25" s="1"/>
  <c r="S37" i="25" s="1"/>
  <c r="I39" i="25"/>
  <c r="Q39" i="25" s="1"/>
  <c r="S39" i="25" s="1"/>
  <c r="Q8" i="25"/>
  <c r="S8" i="25" s="1"/>
  <c r="O46" i="25"/>
  <c r="Q22" i="25"/>
  <c r="S22" i="25" s="1"/>
  <c r="Q28" i="25"/>
  <c r="S28" i="25" s="1"/>
  <c r="Q34" i="25"/>
  <c r="S34" i="25" s="1"/>
  <c r="Q11" i="25"/>
  <c r="S11" i="25" s="1"/>
  <c r="Q40" i="25"/>
  <c r="S40" i="25" s="1"/>
  <c r="P8" i="25"/>
  <c r="G46" i="25"/>
  <c r="O40" i="18"/>
  <c r="P35" i="18"/>
  <c r="S21" i="27" l="1"/>
  <c r="G21" i="28"/>
  <c r="Q21" i="28" s="1"/>
  <c r="S36" i="27"/>
  <c r="G36" i="28"/>
  <c r="Q36" i="28" s="1"/>
  <c r="S19" i="28"/>
  <c r="G19" i="30"/>
  <c r="Q19" i="30" s="1"/>
  <c r="G46" i="27"/>
  <c r="S16" i="28"/>
  <c r="G16" i="30"/>
  <c r="Q16" i="30" s="1"/>
  <c r="S23" i="28"/>
  <c r="G23" i="30"/>
  <c r="Q23" i="30" s="1"/>
  <c r="G28" i="30"/>
  <c r="Q28" i="30" s="1"/>
  <c r="S28" i="28"/>
  <c r="S31" i="28"/>
  <c r="G31" i="30"/>
  <c r="Q31" i="30" s="1"/>
  <c r="S33" i="28"/>
  <c r="G33" i="30"/>
  <c r="Q33" i="30" s="1"/>
  <c r="S37" i="28"/>
  <c r="G37" i="30"/>
  <c r="Q37" i="30" s="1"/>
  <c r="S39" i="28"/>
  <c r="G39" i="30"/>
  <c r="Q39" i="30" s="1"/>
  <c r="S26" i="28"/>
  <c r="G26" i="30"/>
  <c r="Q26" i="30" s="1"/>
  <c r="G18" i="28"/>
  <c r="Q18" i="28" s="1"/>
  <c r="S18" i="27"/>
  <c r="G40" i="28"/>
  <c r="Q40" i="28" s="1"/>
  <c r="S40" i="27"/>
  <c r="G34" i="28"/>
  <c r="Q34" i="28" s="1"/>
  <c r="S34" i="27"/>
  <c r="S13" i="27"/>
  <c r="G13" i="28"/>
  <c r="G15" i="30"/>
  <c r="Q15" i="30" s="1"/>
  <c r="S15" i="28"/>
  <c r="S22" i="28"/>
  <c r="G22" i="30"/>
  <c r="Q22" i="30" s="1"/>
  <c r="S24" i="28"/>
  <c r="G24" i="30"/>
  <c r="Q24" i="30" s="1"/>
  <c r="G25" i="30"/>
  <c r="Q25" i="30" s="1"/>
  <c r="S25" i="28"/>
  <c r="G27" i="30"/>
  <c r="Q27" i="30" s="1"/>
  <c r="S27" i="28"/>
  <c r="S30" i="28"/>
  <c r="G30" i="30"/>
  <c r="Q30" i="30" s="1"/>
  <c r="S41" i="28"/>
  <c r="G41" i="30"/>
  <c r="Q41" i="30" s="1"/>
  <c r="S12" i="32"/>
  <c r="G12" i="33"/>
  <c r="Q12" i="33" s="1"/>
  <c r="S10" i="32"/>
  <c r="G10" i="33"/>
  <c r="Q10" i="33" s="1"/>
  <c r="G17" i="30"/>
  <c r="Q17" i="30" s="1"/>
  <c r="S17" i="28"/>
  <c r="S20" i="28"/>
  <c r="G20" i="30"/>
  <c r="Q20" i="30" s="1"/>
  <c r="G29" i="30"/>
  <c r="Q29" i="30" s="1"/>
  <c r="S29" i="28"/>
  <c r="S35" i="28"/>
  <c r="G35" i="30"/>
  <c r="Q35" i="30" s="1"/>
  <c r="G9" i="32"/>
  <c r="Q9" i="32" s="1"/>
  <c r="S9" i="30"/>
  <c r="S32" i="30"/>
  <c r="G32" i="32"/>
  <c r="Q32" i="32" s="1"/>
  <c r="S8" i="32"/>
  <c r="G8" i="33"/>
  <c r="G38" i="32"/>
  <c r="Q38" i="32" s="1"/>
  <c r="S38" i="30"/>
  <c r="G14" i="32"/>
  <c r="Q14" i="32" s="1"/>
  <c r="S14" i="30"/>
  <c r="S11" i="33"/>
  <c r="G11" i="34"/>
  <c r="Q11" i="34" s="1"/>
  <c r="I46" i="25"/>
  <c r="Q46" i="25"/>
  <c r="FP9" i="2"/>
  <c r="FP18" i="2"/>
  <c r="FP20" i="2"/>
  <c r="FP35" i="2"/>
  <c r="FP33" i="2"/>
  <c r="FP22" i="2"/>
  <c r="FP28" i="2"/>
  <c r="FP21" i="2"/>
  <c r="FP27" i="2"/>
  <c r="FP36" i="2"/>
  <c r="FP37" i="2"/>
  <c r="FP38" i="2"/>
  <c r="FP39" i="2"/>
  <c r="FP34" i="2"/>
  <c r="FP23" i="2"/>
  <c r="FP24" i="2"/>
  <c r="FP25" i="2"/>
  <c r="FP30" i="2"/>
  <c r="FP26" i="2"/>
  <c r="FP19" i="2"/>
  <c r="FP32" i="2"/>
  <c r="FP31" i="2"/>
  <c r="FP29" i="2"/>
  <c r="FP40" i="2"/>
  <c r="FP41" i="2"/>
  <c r="FP10" i="2"/>
  <c r="FP13" i="2"/>
  <c r="FP14" i="2"/>
  <c r="FP11" i="2"/>
  <c r="FP16" i="2"/>
  <c r="FP15" i="2"/>
  <c r="FP12" i="2"/>
  <c r="FP17" i="2"/>
  <c r="FO9" i="2"/>
  <c r="FO18" i="2"/>
  <c r="FO20" i="2"/>
  <c r="FO35" i="2"/>
  <c r="FO33" i="2"/>
  <c r="FO22" i="2"/>
  <c r="FO28" i="2"/>
  <c r="FO21" i="2"/>
  <c r="FO27" i="2"/>
  <c r="FO36" i="2"/>
  <c r="FO37" i="2"/>
  <c r="FO38" i="2"/>
  <c r="FO39" i="2"/>
  <c r="FO34" i="2"/>
  <c r="FO23" i="2"/>
  <c r="FO24" i="2"/>
  <c r="FO25" i="2"/>
  <c r="FO30" i="2"/>
  <c r="FO26" i="2"/>
  <c r="FO19" i="2"/>
  <c r="FO32" i="2"/>
  <c r="FO31" i="2"/>
  <c r="FO29" i="2"/>
  <c r="FO40" i="2"/>
  <c r="FO41" i="2"/>
  <c r="FO10" i="2"/>
  <c r="FO13" i="2"/>
  <c r="FO14" i="2"/>
  <c r="FO11" i="2"/>
  <c r="FO16" i="2"/>
  <c r="FO15" i="2"/>
  <c r="FO12" i="2"/>
  <c r="FO17" i="2"/>
  <c r="FJ8" i="2"/>
  <c r="FI8" i="2"/>
  <c r="R46" i="24"/>
  <c r="N46" i="24"/>
  <c r="M46" i="24"/>
  <c r="J46" i="24"/>
  <c r="H46" i="24"/>
  <c r="X41" i="24"/>
  <c r="O41" i="24"/>
  <c r="P41" i="24" s="1"/>
  <c r="I41" i="24"/>
  <c r="X40" i="24"/>
  <c r="P40" i="24"/>
  <c r="O40" i="24"/>
  <c r="L40" i="24"/>
  <c r="I40" i="24" s="1"/>
  <c r="X39" i="24"/>
  <c r="P39" i="24"/>
  <c r="O39" i="24"/>
  <c r="L39" i="24"/>
  <c r="I39" i="24" s="1"/>
  <c r="X38" i="24"/>
  <c r="O38" i="24"/>
  <c r="P38" i="24" s="1"/>
  <c r="I38" i="24"/>
  <c r="X37" i="24"/>
  <c r="L37" i="24"/>
  <c r="O37" i="24"/>
  <c r="P37" i="24" s="1"/>
  <c r="X36" i="24"/>
  <c r="L36" i="24"/>
  <c r="O36" i="24"/>
  <c r="P36" i="24" s="1"/>
  <c r="I36" i="24"/>
  <c r="X35" i="24"/>
  <c r="O35" i="24"/>
  <c r="P35" i="24" s="1"/>
  <c r="I35" i="24"/>
  <c r="X34" i="24"/>
  <c r="L34" i="24"/>
  <c r="O34" i="24"/>
  <c r="P34" i="24" s="1"/>
  <c r="I34" i="24"/>
  <c r="X33" i="24"/>
  <c r="O33" i="24"/>
  <c r="P33" i="24" s="1"/>
  <c r="I33" i="24"/>
  <c r="X32" i="24"/>
  <c r="O32" i="24"/>
  <c r="P32" i="24" s="1"/>
  <c r="I32" i="24"/>
  <c r="X31" i="24"/>
  <c r="O31" i="24"/>
  <c r="P31" i="24" s="1"/>
  <c r="I31" i="24"/>
  <c r="X30" i="24"/>
  <c r="L30" i="24"/>
  <c r="O30" i="24"/>
  <c r="P30" i="24" s="1"/>
  <c r="I30" i="24"/>
  <c r="X29" i="24"/>
  <c r="O29" i="24"/>
  <c r="P29" i="24" s="1"/>
  <c r="I29" i="24"/>
  <c r="X28" i="24"/>
  <c r="L28" i="24"/>
  <c r="O28" i="24"/>
  <c r="P28" i="24" s="1"/>
  <c r="I28" i="24"/>
  <c r="X27" i="24"/>
  <c r="O27" i="24"/>
  <c r="P27" i="24" s="1"/>
  <c r="I27" i="24"/>
  <c r="X26" i="24"/>
  <c r="P26" i="24"/>
  <c r="O26" i="24"/>
  <c r="I26" i="24"/>
  <c r="X25" i="24"/>
  <c r="O25" i="24"/>
  <c r="P25" i="24" s="1"/>
  <c r="I25" i="24"/>
  <c r="X24" i="24"/>
  <c r="L24" i="24"/>
  <c r="O24" i="24"/>
  <c r="P24" i="24" s="1"/>
  <c r="I24" i="24"/>
  <c r="X23" i="24"/>
  <c r="O23" i="24"/>
  <c r="P23" i="24" s="1"/>
  <c r="I23" i="24"/>
  <c r="X22" i="24"/>
  <c r="L22" i="24"/>
  <c r="O22" i="24"/>
  <c r="P22" i="24" s="1"/>
  <c r="I22" i="24"/>
  <c r="X21" i="24"/>
  <c r="L21" i="24"/>
  <c r="O21" i="24"/>
  <c r="P21" i="24" s="1"/>
  <c r="X20" i="24"/>
  <c r="P20" i="24"/>
  <c r="O20" i="24"/>
  <c r="I20" i="24"/>
  <c r="X19" i="24"/>
  <c r="O19" i="24"/>
  <c r="P19" i="24" s="1"/>
  <c r="I19" i="24"/>
  <c r="X18" i="24"/>
  <c r="L18" i="24"/>
  <c r="O18" i="24"/>
  <c r="P18" i="24" s="1"/>
  <c r="I18" i="24"/>
  <c r="X17" i="24"/>
  <c r="O17" i="24"/>
  <c r="P17" i="24" s="1"/>
  <c r="I17" i="24"/>
  <c r="X16" i="24"/>
  <c r="P16" i="24"/>
  <c r="O16" i="24"/>
  <c r="I16" i="24"/>
  <c r="X15" i="24"/>
  <c r="O15" i="24"/>
  <c r="P15" i="24" s="1"/>
  <c r="I15" i="24"/>
  <c r="X14" i="24"/>
  <c r="O14" i="24"/>
  <c r="P14" i="24" s="1"/>
  <c r="I14" i="24"/>
  <c r="X13" i="24"/>
  <c r="O13" i="24"/>
  <c r="P13" i="24" s="1"/>
  <c r="I13" i="24"/>
  <c r="X12" i="24"/>
  <c r="P12" i="24"/>
  <c r="O12" i="24"/>
  <c r="I12" i="24"/>
  <c r="X11" i="24"/>
  <c r="L11" i="24"/>
  <c r="O11" i="24"/>
  <c r="P11" i="24" s="1"/>
  <c r="X10" i="24"/>
  <c r="P10" i="24"/>
  <c r="O10" i="24"/>
  <c r="I10" i="24"/>
  <c r="X9" i="24"/>
  <c r="L9" i="24"/>
  <c r="L46" i="24" s="1"/>
  <c r="O9" i="24"/>
  <c r="P9" i="24" s="1"/>
  <c r="X8" i="24"/>
  <c r="P8" i="24"/>
  <c r="O8" i="24"/>
  <c r="I8" i="24"/>
  <c r="S11" i="34" l="1"/>
  <c r="G11" i="35"/>
  <c r="Q11" i="35" s="1"/>
  <c r="S11" i="35" s="1"/>
  <c r="G9" i="33"/>
  <c r="Q9" i="33" s="1"/>
  <c r="S9" i="32"/>
  <c r="G29" i="32"/>
  <c r="Q29" i="32" s="1"/>
  <c r="S29" i="30"/>
  <c r="G17" i="32"/>
  <c r="Q17" i="32" s="1"/>
  <c r="S17" i="30"/>
  <c r="S27" i="30"/>
  <c r="G27" i="32"/>
  <c r="Q27" i="32" s="1"/>
  <c r="G25" i="32"/>
  <c r="Q25" i="32" s="1"/>
  <c r="S25" i="30"/>
  <c r="S15" i="30"/>
  <c r="G15" i="32"/>
  <c r="Q15" i="32" s="1"/>
  <c r="G34" i="30"/>
  <c r="Q34" i="30" s="1"/>
  <c r="S34" i="28"/>
  <c r="G40" i="30"/>
  <c r="Q40" i="30" s="1"/>
  <c r="S40" i="28"/>
  <c r="S18" i="28"/>
  <c r="G18" i="30"/>
  <c r="Q18" i="30" s="1"/>
  <c r="G28" i="32"/>
  <c r="Q28" i="32" s="1"/>
  <c r="S28" i="30"/>
  <c r="S19" i="30"/>
  <c r="G19" i="32"/>
  <c r="Q19" i="32" s="1"/>
  <c r="G36" i="30"/>
  <c r="Q36" i="30" s="1"/>
  <c r="S36" i="28"/>
  <c r="S21" i="28"/>
  <c r="G21" i="30"/>
  <c r="Q21" i="30" s="1"/>
  <c r="S35" i="30"/>
  <c r="G35" i="32"/>
  <c r="Q35" i="32" s="1"/>
  <c r="S20" i="30"/>
  <c r="G20" i="32"/>
  <c r="Q20" i="32" s="1"/>
  <c r="S10" i="33"/>
  <c r="G10" i="34"/>
  <c r="Q10" i="34" s="1"/>
  <c r="G12" i="34"/>
  <c r="Q12" i="34" s="1"/>
  <c r="S12" i="33"/>
  <c r="S41" i="30"/>
  <c r="G41" i="32"/>
  <c r="Q41" i="32" s="1"/>
  <c r="G30" i="32"/>
  <c r="Q30" i="32" s="1"/>
  <c r="S30" i="30"/>
  <c r="G24" i="32"/>
  <c r="Q24" i="32" s="1"/>
  <c r="S24" i="30"/>
  <c r="G22" i="32"/>
  <c r="Q22" i="32" s="1"/>
  <c r="S22" i="30"/>
  <c r="Q13" i="28"/>
  <c r="G46" i="28"/>
  <c r="G26" i="32"/>
  <c r="Q26" i="32" s="1"/>
  <c r="S26" i="30"/>
  <c r="G39" i="32"/>
  <c r="Q39" i="32" s="1"/>
  <c r="S39" i="30"/>
  <c r="G37" i="32"/>
  <c r="Q37" i="32" s="1"/>
  <c r="S37" i="30"/>
  <c r="G33" i="32"/>
  <c r="Q33" i="32" s="1"/>
  <c r="S33" i="30"/>
  <c r="S31" i="30"/>
  <c r="G31" i="32"/>
  <c r="Q31" i="32" s="1"/>
  <c r="G23" i="32"/>
  <c r="Q23" i="32" s="1"/>
  <c r="S23" i="30"/>
  <c r="G16" i="32"/>
  <c r="Q16" i="32" s="1"/>
  <c r="S16" i="30"/>
  <c r="S14" i="32"/>
  <c r="G14" i="33"/>
  <c r="Q14" i="33" s="1"/>
  <c r="S38" i="32"/>
  <c r="G38" i="33"/>
  <c r="Q38" i="33" s="1"/>
  <c r="Q8" i="33"/>
  <c r="G32" i="33"/>
  <c r="Q32" i="33" s="1"/>
  <c r="S32" i="32"/>
  <c r="O46" i="24"/>
  <c r="P46" i="24"/>
  <c r="I9" i="24"/>
  <c r="I11" i="24"/>
  <c r="I21" i="24"/>
  <c r="I37" i="24"/>
  <c r="K46" i="24"/>
  <c r="FJ9" i="2"/>
  <c r="FJ18" i="2"/>
  <c r="FJ20" i="2"/>
  <c r="FJ35" i="2"/>
  <c r="FJ33" i="2"/>
  <c r="FJ22" i="2"/>
  <c r="FJ28" i="2"/>
  <c r="FJ21" i="2"/>
  <c r="FJ27" i="2"/>
  <c r="FJ36" i="2"/>
  <c r="FJ37" i="2"/>
  <c r="FJ38" i="2"/>
  <c r="FJ39" i="2"/>
  <c r="FJ34" i="2"/>
  <c r="FJ23" i="2"/>
  <c r="FJ24" i="2"/>
  <c r="FJ25" i="2"/>
  <c r="FJ30" i="2"/>
  <c r="FJ26" i="2"/>
  <c r="FJ19" i="2"/>
  <c r="FJ32" i="2"/>
  <c r="FJ31" i="2"/>
  <c r="FJ29" i="2"/>
  <c r="FJ40" i="2"/>
  <c r="FJ41" i="2"/>
  <c r="FJ10" i="2"/>
  <c r="FJ13" i="2"/>
  <c r="FJ14" i="2"/>
  <c r="FJ11" i="2"/>
  <c r="FJ16" i="2"/>
  <c r="FJ15" i="2"/>
  <c r="FJ12" i="2"/>
  <c r="FJ17" i="2"/>
  <c r="FI9" i="2"/>
  <c r="FI18" i="2"/>
  <c r="FI20" i="2"/>
  <c r="FI35" i="2"/>
  <c r="FI33" i="2"/>
  <c r="FI22" i="2"/>
  <c r="FI28" i="2"/>
  <c r="FI21" i="2"/>
  <c r="FI27" i="2"/>
  <c r="FI36" i="2"/>
  <c r="FI37" i="2"/>
  <c r="FI38" i="2"/>
  <c r="FI39" i="2"/>
  <c r="FI34" i="2"/>
  <c r="FI23" i="2"/>
  <c r="FI24" i="2"/>
  <c r="FI25" i="2"/>
  <c r="FI30" i="2"/>
  <c r="FI26" i="2"/>
  <c r="FI19" i="2"/>
  <c r="FI32" i="2"/>
  <c r="FI31" i="2"/>
  <c r="FI29" i="2"/>
  <c r="FI40" i="2"/>
  <c r="FI41" i="2"/>
  <c r="FI10" i="2"/>
  <c r="FI13" i="2"/>
  <c r="FI14" i="2"/>
  <c r="FI11" i="2"/>
  <c r="FI16" i="2"/>
  <c r="FI15" i="2"/>
  <c r="FI12" i="2"/>
  <c r="FI17" i="2"/>
  <c r="FD8" i="2"/>
  <c r="FC8" i="2"/>
  <c r="K37" i="23"/>
  <c r="O37" i="23" s="1"/>
  <c r="P37" i="23" s="1"/>
  <c r="K28" i="23"/>
  <c r="I28" i="23" s="1"/>
  <c r="K9" i="23"/>
  <c r="O40" i="23"/>
  <c r="P40" i="23" s="1"/>
  <c r="O39" i="23"/>
  <c r="P39" i="23" s="1"/>
  <c r="K36" i="23"/>
  <c r="I36" i="23" s="1"/>
  <c r="K34" i="23"/>
  <c r="I34" i="23" s="1"/>
  <c r="K24" i="23"/>
  <c r="O24" i="23" s="1"/>
  <c r="P24" i="23" s="1"/>
  <c r="K22" i="23"/>
  <c r="O22" i="23" s="1"/>
  <c r="P22" i="23" s="1"/>
  <c r="R46" i="23"/>
  <c r="N46" i="23"/>
  <c r="M46" i="23"/>
  <c r="J46" i="23"/>
  <c r="H46" i="23"/>
  <c r="X41" i="23"/>
  <c r="O41" i="23"/>
  <c r="P41" i="23" s="1"/>
  <c r="I41" i="23"/>
  <c r="X40" i="23"/>
  <c r="L40" i="23"/>
  <c r="I40" i="23"/>
  <c r="X39" i="23"/>
  <c r="L39" i="23"/>
  <c r="X38" i="23"/>
  <c r="P38" i="23"/>
  <c r="O38" i="23"/>
  <c r="I38" i="23"/>
  <c r="X37" i="23"/>
  <c r="L37" i="23"/>
  <c r="X36" i="23"/>
  <c r="L36" i="23"/>
  <c r="O36" i="23"/>
  <c r="P36" i="23" s="1"/>
  <c r="X35" i="23"/>
  <c r="O35" i="23"/>
  <c r="P35" i="23" s="1"/>
  <c r="I35" i="23"/>
  <c r="X34" i="23"/>
  <c r="L34" i="23"/>
  <c r="O34" i="23"/>
  <c r="P34" i="23" s="1"/>
  <c r="X33" i="23"/>
  <c r="O33" i="23"/>
  <c r="P33" i="23" s="1"/>
  <c r="I33" i="23"/>
  <c r="X32" i="23"/>
  <c r="P32" i="23"/>
  <c r="O32" i="23"/>
  <c r="I32" i="23"/>
  <c r="X31" i="23"/>
  <c r="O31" i="23"/>
  <c r="P31" i="23" s="1"/>
  <c r="I31" i="23"/>
  <c r="X30" i="23"/>
  <c r="L30" i="23"/>
  <c r="K30" i="23"/>
  <c r="O30" i="23" s="1"/>
  <c r="P30" i="23" s="1"/>
  <c r="I30" i="23"/>
  <c r="X29" i="23"/>
  <c r="O29" i="23"/>
  <c r="P29" i="23" s="1"/>
  <c r="I29" i="23"/>
  <c r="X28" i="23"/>
  <c r="L28" i="23"/>
  <c r="O28" i="23"/>
  <c r="P28" i="23" s="1"/>
  <c r="X27" i="23"/>
  <c r="O27" i="23"/>
  <c r="P27" i="23" s="1"/>
  <c r="I27" i="23"/>
  <c r="X26" i="23"/>
  <c r="P26" i="23"/>
  <c r="O26" i="23"/>
  <c r="I26" i="23"/>
  <c r="X25" i="23"/>
  <c r="O25" i="23"/>
  <c r="P25" i="23" s="1"/>
  <c r="I25" i="23"/>
  <c r="X24" i="23"/>
  <c r="L24" i="23"/>
  <c r="I24" i="23"/>
  <c r="X23" i="23"/>
  <c r="O23" i="23"/>
  <c r="P23" i="23" s="1"/>
  <c r="I23" i="23"/>
  <c r="X22" i="23"/>
  <c r="L22" i="23"/>
  <c r="I22" i="23"/>
  <c r="X21" i="23"/>
  <c r="L21" i="23"/>
  <c r="K21" i="23"/>
  <c r="O21" i="23" s="1"/>
  <c r="P21" i="23" s="1"/>
  <c r="X20" i="23"/>
  <c r="P20" i="23"/>
  <c r="O20" i="23"/>
  <c r="I20" i="23"/>
  <c r="X19" i="23"/>
  <c r="O19" i="23"/>
  <c r="P19" i="23" s="1"/>
  <c r="I19" i="23"/>
  <c r="X18" i="23"/>
  <c r="L18" i="23"/>
  <c r="K18" i="23"/>
  <c r="O18" i="23" s="1"/>
  <c r="P18" i="23" s="1"/>
  <c r="I18" i="23"/>
  <c r="X17" i="23"/>
  <c r="O17" i="23"/>
  <c r="P17" i="23" s="1"/>
  <c r="I17" i="23"/>
  <c r="X16" i="23"/>
  <c r="O16" i="23"/>
  <c r="P16" i="23" s="1"/>
  <c r="I16" i="23"/>
  <c r="X15" i="23"/>
  <c r="O15" i="23"/>
  <c r="P15" i="23" s="1"/>
  <c r="I15" i="23"/>
  <c r="X14" i="23"/>
  <c r="P14" i="23"/>
  <c r="O14" i="23"/>
  <c r="I14" i="23"/>
  <c r="X13" i="23"/>
  <c r="O13" i="23"/>
  <c r="P13" i="23" s="1"/>
  <c r="I13" i="23"/>
  <c r="X12" i="23"/>
  <c r="P12" i="23"/>
  <c r="O12" i="23"/>
  <c r="I12" i="23"/>
  <c r="X11" i="23"/>
  <c r="L11" i="23"/>
  <c r="K11" i="23"/>
  <c r="O11" i="23" s="1"/>
  <c r="P11" i="23" s="1"/>
  <c r="X10" i="23"/>
  <c r="O10" i="23"/>
  <c r="P10" i="23" s="1"/>
  <c r="I10" i="23"/>
  <c r="X9" i="23"/>
  <c r="L9" i="23"/>
  <c r="L46" i="23" s="1"/>
  <c r="O9" i="23"/>
  <c r="P9" i="23" s="1"/>
  <c r="X8" i="23"/>
  <c r="P8" i="23"/>
  <c r="O8" i="23"/>
  <c r="I8" i="23"/>
  <c r="S10" i="34" l="1"/>
  <c r="G10" i="35"/>
  <c r="Q10" i="35" s="1"/>
  <c r="S10" i="35" s="1"/>
  <c r="S12" i="34"/>
  <c r="G12" i="35"/>
  <c r="Q12" i="35" s="1"/>
  <c r="S12" i="35" s="1"/>
  <c r="S31" i="32"/>
  <c r="G31" i="33"/>
  <c r="Q31" i="33" s="1"/>
  <c r="G41" i="33"/>
  <c r="Q41" i="33" s="1"/>
  <c r="S41" i="32"/>
  <c r="S20" i="32"/>
  <c r="G20" i="33"/>
  <c r="Q20" i="33" s="1"/>
  <c r="S35" i="32"/>
  <c r="G35" i="33"/>
  <c r="Q35" i="33" s="1"/>
  <c r="G21" i="32"/>
  <c r="Q21" i="32" s="1"/>
  <c r="S21" i="30"/>
  <c r="G19" i="33"/>
  <c r="Q19" i="33" s="1"/>
  <c r="S19" i="32"/>
  <c r="G18" i="32"/>
  <c r="Q18" i="32" s="1"/>
  <c r="S18" i="30"/>
  <c r="S15" i="32"/>
  <c r="G15" i="33"/>
  <c r="Q15" i="33" s="1"/>
  <c r="S27" i="32"/>
  <c r="G27" i="33"/>
  <c r="Q27" i="33" s="1"/>
  <c r="S16" i="32"/>
  <c r="G16" i="33"/>
  <c r="Q16" i="33" s="1"/>
  <c r="S23" i="32"/>
  <c r="G23" i="33"/>
  <c r="Q23" i="33" s="1"/>
  <c r="G33" i="33"/>
  <c r="Q33" i="33" s="1"/>
  <c r="S33" i="32"/>
  <c r="S37" i="32"/>
  <c r="G37" i="33"/>
  <c r="Q37" i="33" s="1"/>
  <c r="G39" i="33"/>
  <c r="Q39" i="33" s="1"/>
  <c r="S39" i="32"/>
  <c r="S26" i="32"/>
  <c r="G26" i="33"/>
  <c r="Q26" i="33" s="1"/>
  <c r="S13" i="28"/>
  <c r="Q46" i="28"/>
  <c r="G13" i="30"/>
  <c r="G22" i="33"/>
  <c r="Q22" i="33" s="1"/>
  <c r="S22" i="32"/>
  <c r="S24" i="32"/>
  <c r="G24" i="33"/>
  <c r="Q24" i="33" s="1"/>
  <c r="G30" i="33"/>
  <c r="Q30" i="33" s="1"/>
  <c r="S30" i="32"/>
  <c r="S36" i="30"/>
  <c r="G36" i="32"/>
  <c r="Q36" i="32" s="1"/>
  <c r="G28" i="33"/>
  <c r="Q28" i="33" s="1"/>
  <c r="S28" i="32"/>
  <c r="G40" i="32"/>
  <c r="Q40" i="32" s="1"/>
  <c r="S40" i="30"/>
  <c r="S34" i="30"/>
  <c r="G34" i="32"/>
  <c r="Q34" i="32" s="1"/>
  <c r="S25" i="32"/>
  <c r="G25" i="33"/>
  <c r="Q25" i="33" s="1"/>
  <c r="S17" i="32"/>
  <c r="G17" i="33"/>
  <c r="Q17" i="33" s="1"/>
  <c r="S29" i="32"/>
  <c r="G29" i="33"/>
  <c r="Q29" i="33" s="1"/>
  <c r="G9" i="34"/>
  <c r="Q9" i="34" s="1"/>
  <c r="S9" i="33"/>
  <c r="S38" i="33"/>
  <c r="G38" i="34"/>
  <c r="Q38" i="34" s="1"/>
  <c r="G14" i="34"/>
  <c r="Q14" i="34" s="1"/>
  <c r="S14" i="33"/>
  <c r="G32" i="34"/>
  <c r="Q32" i="34" s="1"/>
  <c r="S32" i="33"/>
  <c r="G8" i="34"/>
  <c r="S8" i="33"/>
  <c r="I46" i="24"/>
  <c r="P46" i="23"/>
  <c r="O46" i="23"/>
  <c r="I9" i="23"/>
  <c r="I11" i="23"/>
  <c r="I21" i="23"/>
  <c r="I37" i="23"/>
  <c r="I39" i="23"/>
  <c r="K46" i="23"/>
  <c r="FD9" i="2"/>
  <c r="FD18" i="2"/>
  <c r="FD20" i="2"/>
  <c r="FD35" i="2"/>
  <c r="FD33" i="2"/>
  <c r="FD22" i="2"/>
  <c r="FD28" i="2"/>
  <c r="FD21" i="2"/>
  <c r="FD27" i="2"/>
  <c r="FD36" i="2"/>
  <c r="FD37" i="2"/>
  <c r="FD38" i="2"/>
  <c r="FD39" i="2"/>
  <c r="FD34" i="2"/>
  <c r="FD23" i="2"/>
  <c r="FD24" i="2"/>
  <c r="FD25" i="2"/>
  <c r="FD30" i="2"/>
  <c r="FD26" i="2"/>
  <c r="FD19" i="2"/>
  <c r="FD32" i="2"/>
  <c r="FD31" i="2"/>
  <c r="FD29" i="2"/>
  <c r="FD40" i="2"/>
  <c r="FD41" i="2"/>
  <c r="FD10" i="2"/>
  <c r="FD13" i="2"/>
  <c r="FD14" i="2"/>
  <c r="FD11" i="2"/>
  <c r="FD16" i="2"/>
  <c r="FD15" i="2"/>
  <c r="FD12" i="2"/>
  <c r="FD17" i="2"/>
  <c r="FC9" i="2"/>
  <c r="FC18" i="2"/>
  <c r="FC20" i="2"/>
  <c r="FC35" i="2"/>
  <c r="FC33" i="2"/>
  <c r="FC22" i="2"/>
  <c r="FC28" i="2"/>
  <c r="FC21" i="2"/>
  <c r="FC27" i="2"/>
  <c r="FC36" i="2"/>
  <c r="FC37" i="2"/>
  <c r="FC38" i="2"/>
  <c r="FC39" i="2"/>
  <c r="FC34" i="2"/>
  <c r="FC23" i="2"/>
  <c r="FC24" i="2"/>
  <c r="FC25" i="2"/>
  <c r="FC30" i="2"/>
  <c r="FC26" i="2"/>
  <c r="FC19" i="2"/>
  <c r="FC32" i="2"/>
  <c r="FC31" i="2"/>
  <c r="FC29" i="2"/>
  <c r="FC40" i="2"/>
  <c r="FC41" i="2"/>
  <c r="FC10" i="2"/>
  <c r="FC13" i="2"/>
  <c r="FC14" i="2"/>
  <c r="FC11" i="2"/>
  <c r="FC16" i="2"/>
  <c r="FC15" i="2"/>
  <c r="FC12" i="2"/>
  <c r="FC17" i="2"/>
  <c r="EX8" i="2"/>
  <c r="EW8" i="2"/>
  <c r="K28" i="22"/>
  <c r="I28" i="22" s="1"/>
  <c r="K24" i="22"/>
  <c r="K22" i="22"/>
  <c r="I22" i="22" s="1"/>
  <c r="K40" i="22"/>
  <c r="I40" i="22" s="1"/>
  <c r="K39" i="22"/>
  <c r="I39" i="22" s="1"/>
  <c r="K37" i="22"/>
  <c r="I37" i="22" s="1"/>
  <c r="K36" i="22"/>
  <c r="K34" i="22"/>
  <c r="I34" i="22" s="1"/>
  <c r="R46" i="22"/>
  <c r="N46" i="22"/>
  <c r="M46" i="22"/>
  <c r="J46" i="22"/>
  <c r="H46" i="22"/>
  <c r="X41" i="22"/>
  <c r="O41" i="22"/>
  <c r="P41" i="22" s="1"/>
  <c r="I41" i="22"/>
  <c r="X40" i="22"/>
  <c r="L40" i="22"/>
  <c r="X39" i="22"/>
  <c r="L39" i="22"/>
  <c r="O39" i="22"/>
  <c r="P39" i="22" s="1"/>
  <c r="X38" i="22"/>
  <c r="O38" i="22"/>
  <c r="P38" i="22" s="1"/>
  <c r="I38" i="22"/>
  <c r="X37" i="22"/>
  <c r="L37" i="22"/>
  <c r="O37" i="22"/>
  <c r="P37" i="22" s="1"/>
  <c r="X36" i="22"/>
  <c r="L36" i="22"/>
  <c r="I36" i="22"/>
  <c r="X35" i="22"/>
  <c r="O35" i="22"/>
  <c r="P35" i="22" s="1"/>
  <c r="I35" i="22"/>
  <c r="X34" i="22"/>
  <c r="L34" i="22"/>
  <c r="X33" i="22"/>
  <c r="P33" i="22"/>
  <c r="O33" i="22"/>
  <c r="I33" i="22"/>
  <c r="X32" i="22"/>
  <c r="O32" i="22"/>
  <c r="P32" i="22" s="1"/>
  <c r="I32" i="22"/>
  <c r="X31" i="22"/>
  <c r="P31" i="22"/>
  <c r="O31" i="22"/>
  <c r="I31" i="22"/>
  <c r="X30" i="22"/>
  <c r="L30" i="22"/>
  <c r="K30" i="22"/>
  <c r="I30" i="22" s="1"/>
  <c r="X29" i="22"/>
  <c r="P29" i="22"/>
  <c r="O29" i="22"/>
  <c r="I29" i="22"/>
  <c r="X28" i="22"/>
  <c r="L28" i="22"/>
  <c r="X27" i="22"/>
  <c r="P27" i="22"/>
  <c r="O27" i="22"/>
  <c r="I27" i="22"/>
  <c r="X26" i="22"/>
  <c r="O26" i="22"/>
  <c r="P26" i="22" s="1"/>
  <c r="I26" i="22"/>
  <c r="X25" i="22"/>
  <c r="O25" i="22"/>
  <c r="P25" i="22" s="1"/>
  <c r="I25" i="22"/>
  <c r="X24" i="22"/>
  <c r="L24" i="22"/>
  <c r="I24" i="22"/>
  <c r="X23" i="22"/>
  <c r="P23" i="22"/>
  <c r="O23" i="22"/>
  <c r="I23" i="22"/>
  <c r="X22" i="22"/>
  <c r="L22" i="22"/>
  <c r="X21" i="22"/>
  <c r="L21" i="22"/>
  <c r="K21" i="22"/>
  <c r="O21" i="22" s="1"/>
  <c r="P21" i="22" s="1"/>
  <c r="I21" i="22"/>
  <c r="X20" i="22"/>
  <c r="O20" i="22"/>
  <c r="P20" i="22" s="1"/>
  <c r="I20" i="22"/>
  <c r="X19" i="22"/>
  <c r="P19" i="22"/>
  <c r="O19" i="22"/>
  <c r="I19" i="22"/>
  <c r="X18" i="22"/>
  <c r="L18" i="22"/>
  <c r="K18" i="22"/>
  <c r="X17" i="22"/>
  <c r="P17" i="22"/>
  <c r="O17" i="22"/>
  <c r="I17" i="22"/>
  <c r="X16" i="22"/>
  <c r="O16" i="22"/>
  <c r="P16" i="22" s="1"/>
  <c r="I16" i="22"/>
  <c r="X15" i="22"/>
  <c r="P15" i="22"/>
  <c r="O15" i="22"/>
  <c r="I15" i="22"/>
  <c r="X14" i="22"/>
  <c r="O14" i="22"/>
  <c r="P14" i="22" s="1"/>
  <c r="I14" i="22"/>
  <c r="X13" i="22"/>
  <c r="P13" i="22"/>
  <c r="O13" i="22"/>
  <c r="I13" i="22"/>
  <c r="X12" i="22"/>
  <c r="O12" i="22"/>
  <c r="P12" i="22" s="1"/>
  <c r="I12" i="22"/>
  <c r="X11" i="22"/>
  <c r="L11" i="22"/>
  <c r="K11" i="22"/>
  <c r="O11" i="22" s="1"/>
  <c r="P11" i="22" s="1"/>
  <c r="I11" i="22"/>
  <c r="X10" i="22"/>
  <c r="O10" i="22"/>
  <c r="P10" i="22" s="1"/>
  <c r="I10" i="22"/>
  <c r="X9" i="22"/>
  <c r="L9" i="22"/>
  <c r="L46" i="22" s="1"/>
  <c r="K9" i="22"/>
  <c r="O9" i="22" s="1"/>
  <c r="P9" i="22" s="1"/>
  <c r="I9" i="22"/>
  <c r="X8" i="22"/>
  <c r="O8" i="22"/>
  <c r="I8" i="22"/>
  <c r="L24" i="20"/>
  <c r="K24" i="20"/>
  <c r="L40" i="20"/>
  <c r="K40" i="20"/>
  <c r="L39" i="20"/>
  <c r="L37" i="20"/>
  <c r="L36" i="20"/>
  <c r="L34" i="20"/>
  <c r="K39" i="20"/>
  <c r="K37" i="20"/>
  <c r="K36" i="20"/>
  <c r="K34" i="20"/>
  <c r="L21" i="20"/>
  <c r="L18" i="20"/>
  <c r="L11" i="20"/>
  <c r="L9" i="20"/>
  <c r="K21" i="20"/>
  <c r="K18" i="20"/>
  <c r="K11" i="20"/>
  <c r="K9" i="20"/>
  <c r="L30" i="20"/>
  <c r="L28" i="20"/>
  <c r="L22" i="20"/>
  <c r="K30" i="20"/>
  <c r="K28" i="20"/>
  <c r="K22" i="20"/>
  <c r="S32" i="34" l="1"/>
  <c r="G32" i="35"/>
  <c r="Q32" i="35" s="1"/>
  <c r="S32" i="35" s="1"/>
  <c r="S14" i="34"/>
  <c r="G14" i="35"/>
  <c r="Q14" i="35" s="1"/>
  <c r="S14" i="35" s="1"/>
  <c r="S9" i="34"/>
  <c r="G9" i="35"/>
  <c r="Q9" i="35" s="1"/>
  <c r="S9" i="35" s="1"/>
  <c r="S38" i="34"/>
  <c r="G38" i="35"/>
  <c r="Q38" i="35" s="1"/>
  <c r="S38" i="35" s="1"/>
  <c r="S40" i="32"/>
  <c r="G40" i="33"/>
  <c r="Q40" i="33" s="1"/>
  <c r="S28" i="33"/>
  <c r="G28" i="34"/>
  <c r="Q28" i="34" s="1"/>
  <c r="S30" i="33"/>
  <c r="G30" i="34"/>
  <c r="Q30" i="34" s="1"/>
  <c r="S22" i="33"/>
  <c r="G22" i="34"/>
  <c r="Q22" i="34" s="1"/>
  <c r="G26" i="34"/>
  <c r="Q26" i="34" s="1"/>
  <c r="S26" i="33"/>
  <c r="G37" i="34"/>
  <c r="Q37" i="34" s="1"/>
  <c r="S37" i="33"/>
  <c r="G23" i="34"/>
  <c r="Q23" i="34" s="1"/>
  <c r="S23" i="33"/>
  <c r="G16" i="34"/>
  <c r="Q16" i="34" s="1"/>
  <c r="S16" i="33"/>
  <c r="G27" i="34"/>
  <c r="Q27" i="34" s="1"/>
  <c r="S27" i="33"/>
  <c r="S15" i="33"/>
  <c r="G15" i="34"/>
  <c r="Q15" i="34" s="1"/>
  <c r="G35" i="34"/>
  <c r="Q35" i="34" s="1"/>
  <c r="S35" i="33"/>
  <c r="G20" i="34"/>
  <c r="Q20" i="34" s="1"/>
  <c r="S20" i="33"/>
  <c r="G31" i="34"/>
  <c r="Q31" i="34" s="1"/>
  <c r="S31" i="33"/>
  <c r="S29" i="33"/>
  <c r="G29" i="34"/>
  <c r="Q29" i="34" s="1"/>
  <c r="G17" i="34"/>
  <c r="Q17" i="34" s="1"/>
  <c r="S17" i="33"/>
  <c r="G25" i="34"/>
  <c r="Q25" i="34" s="1"/>
  <c r="S25" i="33"/>
  <c r="S34" i="32"/>
  <c r="G34" i="33"/>
  <c r="Q34" i="33" s="1"/>
  <c r="G36" i="33"/>
  <c r="Q36" i="33" s="1"/>
  <c r="S36" i="32"/>
  <c r="G24" i="34"/>
  <c r="Q24" i="34" s="1"/>
  <c r="S24" i="33"/>
  <c r="G46" i="30"/>
  <c r="Q13" i="30"/>
  <c r="G39" i="34"/>
  <c r="Q39" i="34" s="1"/>
  <c r="S39" i="33"/>
  <c r="G33" i="34"/>
  <c r="Q33" i="34" s="1"/>
  <c r="S33" i="33"/>
  <c r="S18" i="32"/>
  <c r="G18" i="33"/>
  <c r="Q18" i="33" s="1"/>
  <c r="S19" i="33"/>
  <c r="G19" i="34"/>
  <c r="Q19" i="34" s="1"/>
  <c r="S21" i="32"/>
  <c r="G21" i="33"/>
  <c r="Q21" i="33" s="1"/>
  <c r="S41" i="33"/>
  <c r="G41" i="34"/>
  <c r="Q41" i="34" s="1"/>
  <c r="Q8" i="34"/>
  <c r="G8" i="35" s="1"/>
  <c r="I46" i="23"/>
  <c r="P8" i="22"/>
  <c r="I18" i="22"/>
  <c r="I46" i="22" s="1"/>
  <c r="K46" i="22"/>
  <c r="O18" i="22"/>
  <c r="P18" i="22" s="1"/>
  <c r="O22" i="22"/>
  <c r="P22" i="22" s="1"/>
  <c r="O24" i="22"/>
  <c r="P24" i="22" s="1"/>
  <c r="O28" i="22"/>
  <c r="P28" i="22" s="1"/>
  <c r="O30" i="22"/>
  <c r="P30" i="22" s="1"/>
  <c r="O34" i="22"/>
  <c r="P34" i="22" s="1"/>
  <c r="O36" i="22"/>
  <c r="P36" i="22" s="1"/>
  <c r="O40" i="22"/>
  <c r="P40" i="22" s="1"/>
  <c r="S41" i="34" l="1"/>
  <c r="G41" i="35"/>
  <c r="Q41" i="35" s="1"/>
  <c r="S41" i="35" s="1"/>
  <c r="S19" i="34"/>
  <c r="G19" i="35"/>
  <c r="Q19" i="35" s="1"/>
  <c r="S19" i="35" s="1"/>
  <c r="S29" i="34"/>
  <c r="G29" i="35"/>
  <c r="Q29" i="35" s="1"/>
  <c r="S29" i="35" s="1"/>
  <c r="S15" i="34"/>
  <c r="G15" i="35"/>
  <c r="Q15" i="35" s="1"/>
  <c r="S15" i="35" s="1"/>
  <c r="S22" i="34"/>
  <c r="G22" i="35"/>
  <c r="Q22" i="35" s="1"/>
  <c r="S22" i="35" s="1"/>
  <c r="S30" i="34"/>
  <c r="G30" i="35"/>
  <c r="Q30" i="35" s="1"/>
  <c r="S30" i="35" s="1"/>
  <c r="S28" i="34"/>
  <c r="G28" i="35"/>
  <c r="Q28" i="35" s="1"/>
  <c r="S28" i="35" s="1"/>
  <c r="S33" i="34"/>
  <c r="G33" i="35"/>
  <c r="Q33" i="35" s="1"/>
  <c r="S33" i="35" s="1"/>
  <c r="S39" i="34"/>
  <c r="G39" i="35"/>
  <c r="Q39" i="35" s="1"/>
  <c r="S39" i="35" s="1"/>
  <c r="S24" i="34"/>
  <c r="G24" i="35"/>
  <c r="Q24" i="35" s="1"/>
  <c r="S24" i="35" s="1"/>
  <c r="S25" i="34"/>
  <c r="G25" i="35"/>
  <c r="Q25" i="35" s="1"/>
  <c r="S25" i="35" s="1"/>
  <c r="S17" i="34"/>
  <c r="G17" i="35"/>
  <c r="Q17" i="35" s="1"/>
  <c r="S17" i="35" s="1"/>
  <c r="S31" i="34"/>
  <c r="G31" i="35"/>
  <c r="Q31" i="35" s="1"/>
  <c r="S31" i="35" s="1"/>
  <c r="S20" i="34"/>
  <c r="G20" i="35"/>
  <c r="Q20" i="35" s="1"/>
  <c r="S20" i="35" s="1"/>
  <c r="S35" i="34"/>
  <c r="G35" i="35"/>
  <c r="Q35" i="35" s="1"/>
  <c r="S35" i="35" s="1"/>
  <c r="S27" i="34"/>
  <c r="G27" i="35"/>
  <c r="Q27" i="35" s="1"/>
  <c r="S27" i="35" s="1"/>
  <c r="S16" i="34"/>
  <c r="G16" i="35"/>
  <c r="Q16" i="35" s="1"/>
  <c r="S16" i="35" s="1"/>
  <c r="S23" i="34"/>
  <c r="G23" i="35"/>
  <c r="Q23" i="35" s="1"/>
  <c r="S23" i="35" s="1"/>
  <c r="S37" i="34"/>
  <c r="G37" i="35"/>
  <c r="Q37" i="35" s="1"/>
  <c r="S37" i="35" s="1"/>
  <c r="S26" i="34"/>
  <c r="G26" i="35"/>
  <c r="Q26" i="35" s="1"/>
  <c r="S26" i="35" s="1"/>
  <c r="S21" i="33"/>
  <c r="G21" i="34"/>
  <c r="Q21" i="34" s="1"/>
  <c r="S18" i="33"/>
  <c r="G18" i="34"/>
  <c r="Q18" i="34" s="1"/>
  <c r="S13" i="30"/>
  <c r="G13" i="32"/>
  <c r="Q46" i="30"/>
  <c r="S34" i="33"/>
  <c r="G34" i="34"/>
  <c r="Q34" i="34" s="1"/>
  <c r="G40" i="34"/>
  <c r="Q40" i="34" s="1"/>
  <c r="S40" i="33"/>
  <c r="S36" i="33"/>
  <c r="G36" i="34"/>
  <c r="Q36" i="34" s="1"/>
  <c r="S8" i="34"/>
  <c r="O46" i="22"/>
  <c r="P46" i="22"/>
  <c r="S18" i="34" l="1"/>
  <c r="G18" i="35"/>
  <c r="Q18" i="35" s="1"/>
  <c r="S18" i="35" s="1"/>
  <c r="S40" i="34"/>
  <c r="G40" i="35"/>
  <c r="Q40" i="35" s="1"/>
  <c r="S40" i="35" s="1"/>
  <c r="S21" i="34"/>
  <c r="G21" i="35"/>
  <c r="Q21" i="35" s="1"/>
  <c r="S21" i="35" s="1"/>
  <c r="S36" i="34"/>
  <c r="G36" i="35"/>
  <c r="Q36" i="35" s="1"/>
  <c r="S36" i="35" s="1"/>
  <c r="S34" i="34"/>
  <c r="G34" i="35"/>
  <c r="Q34" i="35" s="1"/>
  <c r="S34" i="35" s="1"/>
  <c r="G46" i="32"/>
  <c r="Q13" i="32"/>
  <c r="EX9" i="2"/>
  <c r="EX18" i="2"/>
  <c r="EX20" i="2"/>
  <c r="EX35" i="2"/>
  <c r="EX33" i="2"/>
  <c r="EX22" i="2"/>
  <c r="EX28" i="2"/>
  <c r="EX21" i="2"/>
  <c r="EX27" i="2"/>
  <c r="EX36" i="2"/>
  <c r="EX37" i="2"/>
  <c r="EX38" i="2"/>
  <c r="EX39" i="2"/>
  <c r="EX34" i="2"/>
  <c r="EX23" i="2"/>
  <c r="EX24" i="2"/>
  <c r="EX25" i="2"/>
  <c r="EX30" i="2"/>
  <c r="EX26" i="2"/>
  <c r="EX19" i="2"/>
  <c r="EX32" i="2"/>
  <c r="EX31" i="2"/>
  <c r="EX29" i="2"/>
  <c r="EX40" i="2"/>
  <c r="EX41" i="2"/>
  <c r="EX10" i="2"/>
  <c r="EX13" i="2"/>
  <c r="EX14" i="2"/>
  <c r="EX11" i="2"/>
  <c r="EX16" i="2"/>
  <c r="EX15" i="2"/>
  <c r="EX12" i="2"/>
  <c r="EX17" i="2"/>
  <c r="EW9" i="2"/>
  <c r="EW18" i="2"/>
  <c r="EW20" i="2"/>
  <c r="EW35" i="2"/>
  <c r="EW33" i="2"/>
  <c r="EW22" i="2"/>
  <c r="EW28" i="2"/>
  <c r="EW21" i="2"/>
  <c r="EW27" i="2"/>
  <c r="EW36" i="2"/>
  <c r="EW37" i="2"/>
  <c r="EW38" i="2"/>
  <c r="EW39" i="2"/>
  <c r="EW34" i="2"/>
  <c r="EW23" i="2"/>
  <c r="EW24" i="2"/>
  <c r="EW25" i="2"/>
  <c r="EW30" i="2"/>
  <c r="EW26" i="2"/>
  <c r="EW19" i="2"/>
  <c r="EW32" i="2"/>
  <c r="EW31" i="2"/>
  <c r="EW29" i="2"/>
  <c r="EW40" i="2"/>
  <c r="EW41" i="2"/>
  <c r="EW10" i="2"/>
  <c r="EW13" i="2"/>
  <c r="EW14" i="2"/>
  <c r="EW11" i="2"/>
  <c r="EW16" i="2"/>
  <c r="EW15" i="2"/>
  <c r="EW12" i="2"/>
  <c r="EW17" i="2"/>
  <c r="ER8" i="2"/>
  <c r="EQ8" i="2"/>
  <c r="Q34" i="18"/>
  <c r="Q34" i="17"/>
  <c r="Q8" i="19"/>
  <c r="G8" i="20"/>
  <c r="Q8" i="20" s="1"/>
  <c r="G8" i="22" s="1"/>
  <c r="R46" i="20"/>
  <c r="N46" i="20"/>
  <c r="M46" i="20"/>
  <c r="L46" i="20"/>
  <c r="K46" i="20"/>
  <c r="J46" i="20"/>
  <c r="H46" i="20"/>
  <c r="X41" i="20"/>
  <c r="O41" i="20"/>
  <c r="P41" i="20" s="1"/>
  <c r="I41" i="20"/>
  <c r="X40" i="20"/>
  <c r="O40" i="20"/>
  <c r="P40" i="20" s="1"/>
  <c r="I40" i="20"/>
  <c r="X39" i="20"/>
  <c r="O39" i="20"/>
  <c r="P39" i="20" s="1"/>
  <c r="I39" i="20"/>
  <c r="X38" i="20"/>
  <c r="O38" i="20"/>
  <c r="P38" i="20" s="1"/>
  <c r="I38" i="20"/>
  <c r="X37" i="20"/>
  <c r="O37" i="20"/>
  <c r="P37" i="20" s="1"/>
  <c r="I37" i="20"/>
  <c r="X36" i="20"/>
  <c r="O36" i="20"/>
  <c r="P36" i="20" s="1"/>
  <c r="I36" i="20"/>
  <c r="X35" i="20"/>
  <c r="O35" i="20"/>
  <c r="P35" i="20" s="1"/>
  <c r="I35" i="20"/>
  <c r="X34" i="20"/>
  <c r="O34" i="20"/>
  <c r="P34" i="20" s="1"/>
  <c r="I34" i="20"/>
  <c r="X33" i="20"/>
  <c r="O33" i="20"/>
  <c r="P33" i="20" s="1"/>
  <c r="I33" i="20"/>
  <c r="X32" i="20"/>
  <c r="P32" i="20"/>
  <c r="O32" i="20"/>
  <c r="I32" i="20"/>
  <c r="X31" i="20"/>
  <c r="O31" i="20"/>
  <c r="P31" i="20" s="1"/>
  <c r="I31" i="20"/>
  <c r="X30" i="20"/>
  <c r="O30" i="20"/>
  <c r="P30" i="20" s="1"/>
  <c r="I30" i="20"/>
  <c r="X29" i="20"/>
  <c r="O29" i="20"/>
  <c r="P29" i="20" s="1"/>
  <c r="I29" i="20"/>
  <c r="X28" i="20"/>
  <c r="O28" i="20"/>
  <c r="P28" i="20" s="1"/>
  <c r="I28" i="20"/>
  <c r="X27" i="20"/>
  <c r="O27" i="20"/>
  <c r="P27" i="20" s="1"/>
  <c r="I27" i="20"/>
  <c r="X26" i="20"/>
  <c r="O26" i="20"/>
  <c r="P26" i="20" s="1"/>
  <c r="I26" i="20"/>
  <c r="X25" i="20"/>
  <c r="O25" i="20"/>
  <c r="P25" i="20" s="1"/>
  <c r="I25" i="20"/>
  <c r="X24" i="20"/>
  <c r="P24" i="20"/>
  <c r="O24" i="20"/>
  <c r="I24" i="20"/>
  <c r="X23" i="20"/>
  <c r="O23" i="20"/>
  <c r="P23" i="20" s="1"/>
  <c r="I23" i="20"/>
  <c r="X22" i="20"/>
  <c r="O22" i="20"/>
  <c r="P22" i="20" s="1"/>
  <c r="I22" i="20"/>
  <c r="X21" i="20"/>
  <c r="O21" i="20"/>
  <c r="P21" i="20" s="1"/>
  <c r="I21" i="20"/>
  <c r="X20" i="20"/>
  <c r="P20" i="20"/>
  <c r="O20" i="20"/>
  <c r="I20" i="20"/>
  <c r="X19" i="20"/>
  <c r="O19" i="20"/>
  <c r="P19" i="20" s="1"/>
  <c r="I19" i="20"/>
  <c r="X18" i="20"/>
  <c r="O18" i="20"/>
  <c r="P18" i="20" s="1"/>
  <c r="I18" i="20"/>
  <c r="X17" i="20"/>
  <c r="O17" i="20"/>
  <c r="P17" i="20" s="1"/>
  <c r="I17" i="20"/>
  <c r="X16" i="20"/>
  <c r="P16" i="20"/>
  <c r="O16" i="20"/>
  <c r="I16" i="20"/>
  <c r="X15" i="20"/>
  <c r="O15" i="20"/>
  <c r="P15" i="20" s="1"/>
  <c r="I15" i="20"/>
  <c r="X14" i="20"/>
  <c r="O14" i="20"/>
  <c r="P14" i="20" s="1"/>
  <c r="I14" i="20"/>
  <c r="X13" i="20"/>
  <c r="O13" i="20"/>
  <c r="P13" i="20" s="1"/>
  <c r="I13" i="20"/>
  <c r="X12" i="20"/>
  <c r="P12" i="20"/>
  <c r="O12" i="20"/>
  <c r="I12" i="20"/>
  <c r="X11" i="20"/>
  <c r="O11" i="20"/>
  <c r="P11" i="20" s="1"/>
  <c r="I11" i="20"/>
  <c r="X10" i="20"/>
  <c r="O10" i="20"/>
  <c r="P10" i="20" s="1"/>
  <c r="I10" i="20"/>
  <c r="X9" i="20"/>
  <c r="O9" i="20"/>
  <c r="P9" i="20" s="1"/>
  <c r="I9" i="20"/>
  <c r="X8" i="20"/>
  <c r="P8" i="20"/>
  <c r="O8" i="20"/>
  <c r="I8" i="20"/>
  <c r="G13" i="33" l="1"/>
  <c r="S13" i="32"/>
  <c r="Q46" i="32"/>
  <c r="Q8" i="22"/>
  <c r="O46" i="20"/>
  <c r="I46" i="20"/>
  <c r="P46" i="20"/>
  <c r="EO9" i="2"/>
  <c r="EO18" i="2"/>
  <c r="EO20" i="2"/>
  <c r="EO35" i="2"/>
  <c r="EO33" i="2"/>
  <c r="EO22" i="2"/>
  <c r="EO28" i="2"/>
  <c r="EO21" i="2"/>
  <c r="EO27" i="2"/>
  <c r="EO36" i="2"/>
  <c r="EO37" i="2"/>
  <c r="EO38" i="2"/>
  <c r="EO39" i="2"/>
  <c r="EO34" i="2"/>
  <c r="EO23" i="2"/>
  <c r="EO24" i="2"/>
  <c r="EO25" i="2"/>
  <c r="EO30" i="2"/>
  <c r="EO26" i="2"/>
  <c r="EO19" i="2"/>
  <c r="EO32" i="2"/>
  <c r="EO31" i="2"/>
  <c r="EO29" i="2"/>
  <c r="EO40" i="2"/>
  <c r="EO41" i="2"/>
  <c r="EO10" i="2"/>
  <c r="EO13" i="2"/>
  <c r="EO14" i="2"/>
  <c r="EO11" i="2"/>
  <c r="EO16" i="2"/>
  <c r="EO15" i="2"/>
  <c r="EO12" i="2"/>
  <c r="EO17" i="2"/>
  <c r="ER9" i="2"/>
  <c r="ER18" i="2"/>
  <c r="ER20" i="2"/>
  <c r="ER35" i="2"/>
  <c r="ER33" i="2"/>
  <c r="ER22" i="2"/>
  <c r="ER28" i="2"/>
  <c r="ER21" i="2"/>
  <c r="ER27" i="2"/>
  <c r="ER36" i="2"/>
  <c r="ER37" i="2"/>
  <c r="ER38" i="2"/>
  <c r="ER39" i="2"/>
  <c r="ER34" i="2"/>
  <c r="ER23" i="2"/>
  <c r="ER24" i="2"/>
  <c r="ER25" i="2"/>
  <c r="ER30" i="2"/>
  <c r="ER26" i="2"/>
  <c r="ER19" i="2"/>
  <c r="ER32" i="2"/>
  <c r="ER31" i="2"/>
  <c r="ER29" i="2"/>
  <c r="ER40" i="2"/>
  <c r="ER41" i="2"/>
  <c r="ER10" i="2"/>
  <c r="ER13" i="2"/>
  <c r="ER14" i="2"/>
  <c r="ER11" i="2"/>
  <c r="ER16" i="2"/>
  <c r="ER15" i="2"/>
  <c r="ER12" i="2"/>
  <c r="ER17" i="2"/>
  <c r="EQ9" i="2"/>
  <c r="EQ18" i="2"/>
  <c r="EQ20" i="2"/>
  <c r="EQ35" i="2"/>
  <c r="EQ33" i="2"/>
  <c r="EQ22" i="2"/>
  <c r="EQ28" i="2"/>
  <c r="EQ21" i="2"/>
  <c r="EQ27" i="2"/>
  <c r="EQ36" i="2"/>
  <c r="EQ37" i="2"/>
  <c r="EQ38" i="2"/>
  <c r="EQ39" i="2"/>
  <c r="EQ34" i="2"/>
  <c r="EQ23" i="2"/>
  <c r="EQ24" i="2"/>
  <c r="EQ25" i="2"/>
  <c r="EQ30" i="2"/>
  <c r="EQ26" i="2"/>
  <c r="EQ19" i="2"/>
  <c r="EQ32" i="2"/>
  <c r="EQ31" i="2"/>
  <c r="EQ29" i="2"/>
  <c r="EQ40" i="2"/>
  <c r="EQ41" i="2"/>
  <c r="EQ10" i="2"/>
  <c r="EQ13" i="2"/>
  <c r="EQ14" i="2"/>
  <c r="EQ11" i="2"/>
  <c r="EQ16" i="2"/>
  <c r="EQ15" i="2"/>
  <c r="EQ12" i="2"/>
  <c r="EQ17" i="2"/>
  <c r="EL8" i="2"/>
  <c r="EK8" i="2"/>
  <c r="CY8" i="2"/>
  <c r="Q13" i="33" l="1"/>
  <c r="G46" i="33"/>
  <c r="G8" i="23"/>
  <c r="S8" i="22"/>
  <c r="S8" i="20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Q34" i="19" s="1"/>
  <c r="G34" i="20" s="1"/>
  <c r="Q34" i="20" s="1"/>
  <c r="G35" i="19"/>
  <c r="G36" i="19"/>
  <c r="G37" i="19"/>
  <c r="G38" i="19"/>
  <c r="G39" i="19"/>
  <c r="G40" i="19"/>
  <c r="G41" i="19"/>
  <c r="G8" i="19"/>
  <c r="R42" i="19"/>
  <c r="N42" i="19"/>
  <c r="M42" i="19"/>
  <c r="L42" i="19"/>
  <c r="K42" i="19"/>
  <c r="J42" i="19"/>
  <c r="H42" i="19"/>
  <c r="X41" i="19"/>
  <c r="O41" i="19"/>
  <c r="P41" i="19" s="1"/>
  <c r="I41" i="19"/>
  <c r="Q41" i="19"/>
  <c r="X40" i="19"/>
  <c r="P40" i="19"/>
  <c r="O40" i="19"/>
  <c r="I40" i="19"/>
  <c r="X39" i="19"/>
  <c r="O39" i="19"/>
  <c r="P39" i="19" s="1"/>
  <c r="I39" i="19"/>
  <c r="X38" i="19"/>
  <c r="O38" i="19"/>
  <c r="P38" i="19" s="1"/>
  <c r="I38" i="19"/>
  <c r="X37" i="19"/>
  <c r="O37" i="19"/>
  <c r="P37" i="19" s="1"/>
  <c r="I37" i="19"/>
  <c r="Q37" i="19"/>
  <c r="X36" i="19"/>
  <c r="P36" i="19"/>
  <c r="O36" i="19"/>
  <c r="I36" i="19"/>
  <c r="X35" i="19"/>
  <c r="O35" i="19"/>
  <c r="P35" i="19" s="1"/>
  <c r="I35" i="19"/>
  <c r="X34" i="19"/>
  <c r="O34" i="19"/>
  <c r="P34" i="19" s="1"/>
  <c r="I34" i="19"/>
  <c r="S34" i="19"/>
  <c r="X33" i="19"/>
  <c r="O33" i="19"/>
  <c r="P33" i="19" s="1"/>
  <c r="I33" i="19"/>
  <c r="Q33" i="19"/>
  <c r="X32" i="19"/>
  <c r="P32" i="19"/>
  <c r="O32" i="19"/>
  <c r="I32" i="19"/>
  <c r="X31" i="19"/>
  <c r="O31" i="19"/>
  <c r="P31" i="19" s="1"/>
  <c r="I31" i="19"/>
  <c r="Q31" i="19" s="1"/>
  <c r="X30" i="19"/>
  <c r="P30" i="19"/>
  <c r="O30" i="19"/>
  <c r="I30" i="19"/>
  <c r="Q30" i="19"/>
  <c r="X29" i="19"/>
  <c r="O29" i="19"/>
  <c r="P29" i="19" s="1"/>
  <c r="I29" i="19"/>
  <c r="Q29" i="19"/>
  <c r="X28" i="19"/>
  <c r="P28" i="19"/>
  <c r="O28" i="19"/>
  <c r="I28" i="19"/>
  <c r="Q28" i="19" s="1"/>
  <c r="X27" i="19"/>
  <c r="O27" i="19"/>
  <c r="P27" i="19" s="1"/>
  <c r="I27" i="19"/>
  <c r="Q27" i="19"/>
  <c r="X26" i="19"/>
  <c r="P26" i="19"/>
  <c r="O26" i="19"/>
  <c r="I26" i="19"/>
  <c r="Q26" i="19"/>
  <c r="X25" i="19"/>
  <c r="O25" i="19"/>
  <c r="P25" i="19" s="1"/>
  <c r="I25" i="19"/>
  <c r="Q25" i="19"/>
  <c r="X24" i="19"/>
  <c r="P24" i="19"/>
  <c r="O24" i="19"/>
  <c r="I24" i="19"/>
  <c r="Q24" i="19" s="1"/>
  <c r="X23" i="19"/>
  <c r="O23" i="19"/>
  <c r="P23" i="19" s="1"/>
  <c r="I23" i="19"/>
  <c r="Q23" i="19"/>
  <c r="X22" i="19"/>
  <c r="P22" i="19"/>
  <c r="O22" i="19"/>
  <c r="I22" i="19"/>
  <c r="Q22" i="19"/>
  <c r="X21" i="19"/>
  <c r="O21" i="19"/>
  <c r="P21" i="19" s="1"/>
  <c r="I21" i="19"/>
  <c r="Q21" i="19"/>
  <c r="X20" i="19"/>
  <c r="P20" i="19"/>
  <c r="O20" i="19"/>
  <c r="I20" i="19"/>
  <c r="Q20" i="19"/>
  <c r="X19" i="19"/>
  <c r="O19" i="19"/>
  <c r="P19" i="19" s="1"/>
  <c r="I19" i="19"/>
  <c r="Q19" i="19"/>
  <c r="X18" i="19"/>
  <c r="P18" i="19"/>
  <c r="O18" i="19"/>
  <c r="I18" i="19"/>
  <c r="Q18" i="19"/>
  <c r="X17" i="19"/>
  <c r="O17" i="19"/>
  <c r="P17" i="19" s="1"/>
  <c r="I17" i="19"/>
  <c r="Q17" i="19"/>
  <c r="X16" i="19"/>
  <c r="P16" i="19"/>
  <c r="O16" i="19"/>
  <c r="I16" i="19"/>
  <c r="Q16" i="19"/>
  <c r="X15" i="19"/>
  <c r="O15" i="19"/>
  <c r="P15" i="19" s="1"/>
  <c r="I15" i="19"/>
  <c r="Q15" i="19"/>
  <c r="X14" i="19"/>
  <c r="P14" i="19"/>
  <c r="O14" i="19"/>
  <c r="I14" i="19"/>
  <c r="Q14" i="19"/>
  <c r="X13" i="19"/>
  <c r="O13" i="19"/>
  <c r="P13" i="19" s="1"/>
  <c r="I13" i="19"/>
  <c r="Q13" i="19"/>
  <c r="X12" i="19"/>
  <c r="P12" i="19"/>
  <c r="O12" i="19"/>
  <c r="I12" i="19"/>
  <c r="Q12" i="19"/>
  <c r="X11" i="19"/>
  <c r="O11" i="19"/>
  <c r="P11" i="19" s="1"/>
  <c r="I11" i="19"/>
  <c r="Q11" i="19"/>
  <c r="X10" i="19"/>
  <c r="P10" i="19"/>
  <c r="O10" i="19"/>
  <c r="I10" i="19"/>
  <c r="Q10" i="19"/>
  <c r="X9" i="19"/>
  <c r="O9" i="19"/>
  <c r="P9" i="19" s="1"/>
  <c r="I9" i="19"/>
  <c r="X8" i="19"/>
  <c r="P8" i="19"/>
  <c r="O8" i="19"/>
  <c r="I8" i="19"/>
  <c r="Q9" i="19"/>
  <c r="S13" i="33" l="1"/>
  <c r="Q46" i="33"/>
  <c r="G13" i="34"/>
  <c r="S10" i="19"/>
  <c r="G10" i="20"/>
  <c r="Q10" i="20" s="1"/>
  <c r="S14" i="19"/>
  <c r="G14" i="20"/>
  <c r="Q14" i="20" s="1"/>
  <c r="S18" i="19"/>
  <c r="G18" i="20"/>
  <c r="Q18" i="20" s="1"/>
  <c r="S21" i="19"/>
  <c r="G21" i="20"/>
  <c r="Q21" i="20" s="1"/>
  <c r="S27" i="19"/>
  <c r="G27" i="20"/>
  <c r="Q27" i="20" s="1"/>
  <c r="S28" i="19"/>
  <c r="G28" i="20"/>
  <c r="Q28" i="20" s="1"/>
  <c r="S30" i="19"/>
  <c r="G30" i="20"/>
  <c r="Q30" i="20" s="1"/>
  <c r="S33" i="19"/>
  <c r="G33" i="20"/>
  <c r="Q33" i="20" s="1"/>
  <c r="S11" i="19"/>
  <c r="G11" i="20"/>
  <c r="Q11" i="20" s="1"/>
  <c r="S12" i="19"/>
  <c r="G12" i="20"/>
  <c r="Q12" i="20" s="1"/>
  <c r="S15" i="19"/>
  <c r="G15" i="20"/>
  <c r="Q15" i="20" s="1"/>
  <c r="S16" i="19"/>
  <c r="G16" i="20"/>
  <c r="Q16" i="20" s="1"/>
  <c r="S19" i="19"/>
  <c r="G19" i="20"/>
  <c r="Q19" i="20" s="1"/>
  <c r="S20" i="19"/>
  <c r="G20" i="20"/>
  <c r="Q20" i="20" s="1"/>
  <c r="S23" i="19"/>
  <c r="G23" i="20"/>
  <c r="Q23" i="20" s="1"/>
  <c r="S24" i="19"/>
  <c r="G24" i="20"/>
  <c r="Q24" i="20" s="1"/>
  <c r="S25" i="19"/>
  <c r="G25" i="20"/>
  <c r="Q25" i="20" s="1"/>
  <c r="S26" i="19"/>
  <c r="G26" i="20"/>
  <c r="Q26" i="20" s="1"/>
  <c r="S31" i="19"/>
  <c r="G31" i="20"/>
  <c r="Q31" i="20" s="1"/>
  <c r="S37" i="19"/>
  <c r="G37" i="20"/>
  <c r="Q37" i="20" s="1"/>
  <c r="S41" i="19"/>
  <c r="G41" i="20"/>
  <c r="Q41" i="20" s="1"/>
  <c r="S9" i="19"/>
  <c r="G9" i="20"/>
  <c r="S13" i="19"/>
  <c r="G13" i="20"/>
  <c r="Q13" i="20" s="1"/>
  <c r="S17" i="19"/>
  <c r="G17" i="20"/>
  <c r="Q17" i="20" s="1"/>
  <c r="S22" i="19"/>
  <c r="G22" i="20"/>
  <c r="Q22" i="20" s="1"/>
  <c r="S29" i="19"/>
  <c r="G29" i="20"/>
  <c r="Q29" i="20" s="1"/>
  <c r="S34" i="20"/>
  <c r="G34" i="22"/>
  <c r="Q34" i="22" s="1"/>
  <c r="Q8" i="23"/>
  <c r="I42" i="19"/>
  <c r="O42" i="19"/>
  <c r="Q32" i="19"/>
  <c r="Q35" i="19"/>
  <c r="Q36" i="19"/>
  <c r="Q39" i="19"/>
  <c r="Q40" i="19"/>
  <c r="P42" i="19"/>
  <c r="Q38" i="19"/>
  <c r="G42" i="19"/>
  <c r="EL9" i="2"/>
  <c r="EL18" i="2"/>
  <c r="EL20" i="2"/>
  <c r="EL35" i="2"/>
  <c r="EL33" i="2"/>
  <c r="EL22" i="2"/>
  <c r="EL28" i="2"/>
  <c r="EL21" i="2"/>
  <c r="EL27" i="2"/>
  <c r="EL36" i="2"/>
  <c r="EL37" i="2"/>
  <c r="EL38" i="2"/>
  <c r="EL39" i="2"/>
  <c r="EL34" i="2"/>
  <c r="EL23" i="2"/>
  <c r="EL24" i="2"/>
  <c r="EL25" i="2"/>
  <c r="EL30" i="2"/>
  <c r="EL26" i="2"/>
  <c r="EL19" i="2"/>
  <c r="EL32" i="2"/>
  <c r="EL31" i="2"/>
  <c r="EL29" i="2"/>
  <c r="EL40" i="2"/>
  <c r="EL41" i="2"/>
  <c r="EL10" i="2"/>
  <c r="EL13" i="2"/>
  <c r="EL14" i="2"/>
  <c r="EL11" i="2"/>
  <c r="EL16" i="2"/>
  <c r="EL15" i="2"/>
  <c r="EL12" i="2"/>
  <c r="EL17" i="2"/>
  <c r="EK9" i="2"/>
  <c r="EK18" i="2"/>
  <c r="EK20" i="2"/>
  <c r="EK35" i="2"/>
  <c r="EK33" i="2"/>
  <c r="EK22" i="2"/>
  <c r="EK28" i="2"/>
  <c r="EK21" i="2"/>
  <c r="EK27" i="2"/>
  <c r="EK36" i="2"/>
  <c r="EK37" i="2"/>
  <c r="EK38" i="2"/>
  <c r="EK39" i="2"/>
  <c r="EK34" i="2"/>
  <c r="EK23" i="2"/>
  <c r="EK24" i="2"/>
  <c r="EK25" i="2"/>
  <c r="EK30" i="2"/>
  <c r="EK26" i="2"/>
  <c r="EK19" i="2"/>
  <c r="EK32" i="2"/>
  <c r="EK31" i="2"/>
  <c r="EK29" i="2"/>
  <c r="EK40" i="2"/>
  <c r="EK41" i="2"/>
  <c r="EK10" i="2"/>
  <c r="EK13" i="2"/>
  <c r="EK14" i="2"/>
  <c r="EK11" i="2"/>
  <c r="EK16" i="2"/>
  <c r="EK15" i="2"/>
  <c r="EK12" i="2"/>
  <c r="EK17" i="2"/>
  <c r="EF8" i="2"/>
  <c r="EE8" i="2"/>
  <c r="G9" i="18"/>
  <c r="G10" i="18"/>
  <c r="G11" i="18"/>
  <c r="G12" i="18"/>
  <c r="G13" i="18"/>
  <c r="G14" i="18"/>
  <c r="G15" i="18"/>
  <c r="Q15" i="18" s="1"/>
  <c r="S15" i="18" s="1"/>
  <c r="G16" i="18"/>
  <c r="G17" i="18"/>
  <c r="G18" i="18"/>
  <c r="G19" i="18"/>
  <c r="Q19" i="18" s="1"/>
  <c r="S19" i="18" s="1"/>
  <c r="G20" i="18"/>
  <c r="G21" i="18"/>
  <c r="G22" i="18"/>
  <c r="G23" i="18"/>
  <c r="Q23" i="18" s="1"/>
  <c r="S23" i="18" s="1"/>
  <c r="G24" i="18"/>
  <c r="G25" i="18"/>
  <c r="G26" i="18"/>
  <c r="G27" i="18"/>
  <c r="Q27" i="18" s="1"/>
  <c r="S27" i="18" s="1"/>
  <c r="G28" i="18"/>
  <c r="G29" i="18"/>
  <c r="G30" i="18"/>
  <c r="G31" i="18"/>
  <c r="Q31" i="18" s="1"/>
  <c r="S31" i="18" s="1"/>
  <c r="G32" i="18"/>
  <c r="G33" i="18"/>
  <c r="G34" i="18"/>
  <c r="G35" i="18"/>
  <c r="G36" i="18"/>
  <c r="G37" i="18"/>
  <c r="G38" i="18"/>
  <c r="G39" i="18"/>
  <c r="G40" i="18"/>
  <c r="G41" i="18"/>
  <c r="G8" i="18"/>
  <c r="R42" i="18"/>
  <c r="N42" i="18"/>
  <c r="M42" i="18"/>
  <c r="L42" i="18"/>
  <c r="K42" i="18"/>
  <c r="J42" i="18"/>
  <c r="H42" i="18"/>
  <c r="X41" i="18"/>
  <c r="P41" i="18"/>
  <c r="O41" i="18"/>
  <c r="I41" i="18"/>
  <c r="X40" i="18"/>
  <c r="P40" i="18"/>
  <c r="I40" i="18"/>
  <c r="X39" i="18"/>
  <c r="O39" i="18"/>
  <c r="P39" i="18" s="1"/>
  <c r="I39" i="18"/>
  <c r="X38" i="18"/>
  <c r="O38" i="18"/>
  <c r="P38" i="18" s="1"/>
  <c r="I38" i="18"/>
  <c r="Q38" i="18"/>
  <c r="S38" i="18" s="1"/>
  <c r="X37" i="18"/>
  <c r="P37" i="18"/>
  <c r="O37" i="18"/>
  <c r="I37" i="18"/>
  <c r="X36" i="18"/>
  <c r="O36" i="18"/>
  <c r="P36" i="18" s="1"/>
  <c r="I36" i="18"/>
  <c r="X35" i="18"/>
  <c r="I35" i="18"/>
  <c r="Q35" i="18" s="1"/>
  <c r="S35" i="18" s="1"/>
  <c r="X34" i="18"/>
  <c r="O34" i="18"/>
  <c r="P34" i="18" s="1"/>
  <c r="I34" i="18"/>
  <c r="S34" i="18" s="1"/>
  <c r="X33" i="18"/>
  <c r="P33" i="18"/>
  <c r="O33" i="18"/>
  <c r="I33" i="18"/>
  <c r="X32" i="18"/>
  <c r="O32" i="18"/>
  <c r="P32" i="18" s="1"/>
  <c r="I32" i="18"/>
  <c r="Q32" i="18"/>
  <c r="S32" i="18" s="1"/>
  <c r="X31" i="18"/>
  <c r="P31" i="18"/>
  <c r="O31" i="18"/>
  <c r="I31" i="18"/>
  <c r="X30" i="18"/>
  <c r="O30" i="18"/>
  <c r="P30" i="18" s="1"/>
  <c r="I30" i="18"/>
  <c r="Q30" i="18"/>
  <c r="S30" i="18" s="1"/>
  <c r="X29" i="18"/>
  <c r="P29" i="18"/>
  <c r="O29" i="18"/>
  <c r="I29" i="18"/>
  <c r="Q29" i="18"/>
  <c r="S29" i="18" s="1"/>
  <c r="X28" i="18"/>
  <c r="O28" i="18"/>
  <c r="P28" i="18" s="1"/>
  <c r="I28" i="18"/>
  <c r="Q28" i="18"/>
  <c r="S28" i="18" s="1"/>
  <c r="X27" i="18"/>
  <c r="P27" i="18"/>
  <c r="O27" i="18"/>
  <c r="I27" i="18"/>
  <c r="X26" i="18"/>
  <c r="O26" i="18"/>
  <c r="P26" i="18" s="1"/>
  <c r="I26" i="18"/>
  <c r="Q26" i="18"/>
  <c r="S26" i="18" s="1"/>
  <c r="X25" i="18"/>
  <c r="P25" i="18"/>
  <c r="O25" i="18"/>
  <c r="I25" i="18"/>
  <c r="Q25" i="18"/>
  <c r="S25" i="18" s="1"/>
  <c r="X24" i="18"/>
  <c r="O24" i="18"/>
  <c r="P24" i="18" s="1"/>
  <c r="I24" i="18"/>
  <c r="Q24" i="18"/>
  <c r="S24" i="18" s="1"/>
  <c r="X23" i="18"/>
  <c r="P23" i="18"/>
  <c r="O23" i="18"/>
  <c r="I23" i="18"/>
  <c r="X22" i="18"/>
  <c r="O22" i="18"/>
  <c r="P22" i="18" s="1"/>
  <c r="I22" i="18"/>
  <c r="Q22" i="18"/>
  <c r="S22" i="18" s="1"/>
  <c r="X21" i="18"/>
  <c r="P21" i="18"/>
  <c r="O21" i="18"/>
  <c r="I21" i="18"/>
  <c r="Q21" i="18"/>
  <c r="S21" i="18" s="1"/>
  <c r="X20" i="18"/>
  <c r="O20" i="18"/>
  <c r="P20" i="18" s="1"/>
  <c r="I20" i="18"/>
  <c r="Q20" i="18"/>
  <c r="S20" i="18" s="1"/>
  <c r="X19" i="18"/>
  <c r="P19" i="18"/>
  <c r="O19" i="18"/>
  <c r="I19" i="18"/>
  <c r="X18" i="18"/>
  <c r="O18" i="18"/>
  <c r="P18" i="18" s="1"/>
  <c r="I18" i="18"/>
  <c r="Q18" i="18"/>
  <c r="S18" i="18" s="1"/>
  <c r="X17" i="18"/>
  <c r="P17" i="18"/>
  <c r="O17" i="18"/>
  <c r="I17" i="18"/>
  <c r="Q17" i="18"/>
  <c r="S17" i="18" s="1"/>
  <c r="X16" i="18"/>
  <c r="O16" i="18"/>
  <c r="P16" i="18" s="1"/>
  <c r="I16" i="18"/>
  <c r="Q16" i="18"/>
  <c r="S16" i="18" s="1"/>
  <c r="X15" i="18"/>
  <c r="P15" i="18"/>
  <c r="O15" i="18"/>
  <c r="I15" i="18"/>
  <c r="X14" i="18"/>
  <c r="O14" i="18"/>
  <c r="P14" i="18" s="1"/>
  <c r="I14" i="18"/>
  <c r="Q14" i="18"/>
  <c r="S14" i="18" s="1"/>
  <c r="X13" i="18"/>
  <c r="P13" i="18"/>
  <c r="O13" i="18"/>
  <c r="I13" i="18"/>
  <c r="Q13" i="18"/>
  <c r="S13" i="18" s="1"/>
  <c r="X12" i="18"/>
  <c r="Q12" i="18"/>
  <c r="S12" i="18" s="1"/>
  <c r="O12" i="18"/>
  <c r="P12" i="18" s="1"/>
  <c r="I12" i="18"/>
  <c r="X11" i="18"/>
  <c r="P11" i="18"/>
  <c r="O11" i="18"/>
  <c r="I11" i="18"/>
  <c r="X10" i="18"/>
  <c r="O10" i="18"/>
  <c r="P10" i="18" s="1"/>
  <c r="I10" i="18"/>
  <c r="Q10" i="18"/>
  <c r="S10" i="18" s="1"/>
  <c r="X9" i="18"/>
  <c r="P9" i="18"/>
  <c r="O9" i="18"/>
  <c r="I9" i="18"/>
  <c r="X8" i="18"/>
  <c r="Q8" i="18"/>
  <c r="O8" i="18"/>
  <c r="I8" i="18"/>
  <c r="Q13" i="34" l="1"/>
  <c r="G13" i="35" s="1"/>
  <c r="Q13" i="35" s="1"/>
  <c r="S13" i="35" s="1"/>
  <c r="G46" i="34"/>
  <c r="S39" i="19"/>
  <c r="G39" i="20"/>
  <c r="Q39" i="20" s="1"/>
  <c r="S35" i="19"/>
  <c r="G35" i="20"/>
  <c r="Q35" i="20" s="1"/>
  <c r="G8" i="24"/>
  <c r="S8" i="23"/>
  <c r="S29" i="20"/>
  <c r="G29" i="22"/>
  <c r="Q29" i="22" s="1"/>
  <c r="S22" i="20"/>
  <c r="G22" i="22"/>
  <c r="Q22" i="22" s="1"/>
  <c r="S17" i="20"/>
  <c r="G17" i="22"/>
  <c r="Q17" i="22" s="1"/>
  <c r="S13" i="20"/>
  <c r="G13" i="22"/>
  <c r="Q13" i="22" s="1"/>
  <c r="Q9" i="20"/>
  <c r="S41" i="20"/>
  <c r="G41" i="22"/>
  <c r="Q41" i="22" s="1"/>
  <c r="S37" i="20"/>
  <c r="G37" i="22"/>
  <c r="Q37" i="22" s="1"/>
  <c r="G31" i="22"/>
  <c r="Q31" i="22" s="1"/>
  <c r="S31" i="20"/>
  <c r="S26" i="20"/>
  <c r="G26" i="22"/>
  <c r="Q26" i="22" s="1"/>
  <c r="S25" i="20"/>
  <c r="G25" i="22"/>
  <c r="Q25" i="22" s="1"/>
  <c r="S24" i="20"/>
  <c r="G24" i="22"/>
  <c r="Q24" i="22" s="1"/>
  <c r="G23" i="22"/>
  <c r="Q23" i="22" s="1"/>
  <c r="S23" i="20"/>
  <c r="G20" i="22"/>
  <c r="Q20" i="22" s="1"/>
  <c r="S20" i="20"/>
  <c r="G19" i="22"/>
  <c r="Q19" i="22" s="1"/>
  <c r="S19" i="20"/>
  <c r="G16" i="22"/>
  <c r="Q16" i="22" s="1"/>
  <c r="S16" i="20"/>
  <c r="G15" i="22"/>
  <c r="Q15" i="22" s="1"/>
  <c r="S15" i="20"/>
  <c r="G12" i="22"/>
  <c r="Q12" i="22" s="1"/>
  <c r="S12" i="20"/>
  <c r="S11" i="20"/>
  <c r="G11" i="22"/>
  <c r="Q11" i="22" s="1"/>
  <c r="S33" i="20"/>
  <c r="G33" i="22"/>
  <c r="Q33" i="22" s="1"/>
  <c r="S30" i="20"/>
  <c r="G30" i="22"/>
  <c r="Q30" i="22" s="1"/>
  <c r="G28" i="22"/>
  <c r="Q28" i="22" s="1"/>
  <c r="S28" i="20"/>
  <c r="G27" i="22"/>
  <c r="Q27" i="22" s="1"/>
  <c r="S27" i="20"/>
  <c r="S21" i="20"/>
  <c r="G21" i="22"/>
  <c r="Q21" i="22" s="1"/>
  <c r="S18" i="20"/>
  <c r="G18" i="22"/>
  <c r="Q18" i="22" s="1"/>
  <c r="S14" i="20"/>
  <c r="G14" i="22"/>
  <c r="Q14" i="22" s="1"/>
  <c r="S10" i="20"/>
  <c r="G10" i="22"/>
  <c r="Q10" i="22" s="1"/>
  <c r="S34" i="22"/>
  <c r="G34" i="23"/>
  <c r="Q34" i="23" s="1"/>
  <c r="S38" i="19"/>
  <c r="G38" i="20"/>
  <c r="Q38" i="20" s="1"/>
  <c r="S40" i="19"/>
  <c r="G40" i="20"/>
  <c r="Q40" i="20" s="1"/>
  <c r="S36" i="19"/>
  <c r="G36" i="20"/>
  <c r="Q36" i="20" s="1"/>
  <c r="S32" i="19"/>
  <c r="G32" i="20"/>
  <c r="Q32" i="20" s="1"/>
  <c r="S8" i="19"/>
  <c r="Q42" i="19"/>
  <c r="Q39" i="18"/>
  <c r="S39" i="18" s="1"/>
  <c r="Q33" i="18"/>
  <c r="S33" i="18" s="1"/>
  <c r="Q36" i="18"/>
  <c r="S36" i="18" s="1"/>
  <c r="Q37" i="18"/>
  <c r="S37" i="18" s="1"/>
  <c r="Q40" i="18"/>
  <c r="S40" i="18" s="1"/>
  <c r="Q41" i="18"/>
  <c r="S41" i="18" s="1"/>
  <c r="S8" i="18"/>
  <c r="Q9" i="18"/>
  <c r="S9" i="18" s="1"/>
  <c r="G42" i="18"/>
  <c r="P8" i="18"/>
  <c r="P42" i="18" s="1"/>
  <c r="O42" i="18"/>
  <c r="I42" i="18"/>
  <c r="Q11" i="18"/>
  <c r="S11" i="18" s="1"/>
  <c r="EF9" i="2"/>
  <c r="EF18" i="2"/>
  <c r="EF20" i="2"/>
  <c r="EF35" i="2"/>
  <c r="EF33" i="2"/>
  <c r="EF22" i="2"/>
  <c r="EF28" i="2"/>
  <c r="EF21" i="2"/>
  <c r="EF27" i="2"/>
  <c r="EF36" i="2"/>
  <c r="EF37" i="2"/>
  <c r="EF38" i="2"/>
  <c r="EF39" i="2"/>
  <c r="EF34" i="2"/>
  <c r="EF23" i="2"/>
  <c r="EF24" i="2"/>
  <c r="EF25" i="2"/>
  <c r="EF30" i="2"/>
  <c r="EF26" i="2"/>
  <c r="EF19" i="2"/>
  <c r="EF32" i="2"/>
  <c r="EF31" i="2"/>
  <c r="EF29" i="2"/>
  <c r="EF40" i="2"/>
  <c r="EF41" i="2"/>
  <c r="EF10" i="2"/>
  <c r="EF13" i="2"/>
  <c r="EF14" i="2"/>
  <c r="EF11" i="2"/>
  <c r="EF16" i="2"/>
  <c r="EF15" i="2"/>
  <c r="EF12" i="2"/>
  <c r="EF17" i="2"/>
  <c r="EE9" i="2"/>
  <c r="EE18" i="2"/>
  <c r="EE20" i="2"/>
  <c r="EE35" i="2"/>
  <c r="EE33" i="2"/>
  <c r="EE22" i="2"/>
  <c r="EE28" i="2"/>
  <c r="EE21" i="2"/>
  <c r="EE27" i="2"/>
  <c r="EE36" i="2"/>
  <c r="EE37" i="2"/>
  <c r="EE38" i="2"/>
  <c r="EE39" i="2"/>
  <c r="EE34" i="2"/>
  <c r="EE23" i="2"/>
  <c r="EE24" i="2"/>
  <c r="EE25" i="2"/>
  <c r="EE30" i="2"/>
  <c r="EE26" i="2"/>
  <c r="EE19" i="2"/>
  <c r="EE32" i="2"/>
  <c r="EE31" i="2"/>
  <c r="EE29" i="2"/>
  <c r="EE40" i="2"/>
  <c r="EE41" i="2"/>
  <c r="EE10" i="2"/>
  <c r="EE13" i="2"/>
  <c r="EE14" i="2"/>
  <c r="EE11" i="2"/>
  <c r="EE16" i="2"/>
  <c r="EE15" i="2"/>
  <c r="EE12" i="2"/>
  <c r="EE17" i="2"/>
  <c r="DZ8" i="2"/>
  <c r="DY8" i="2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Q12" i="17"/>
  <c r="S12" i="17" s="1"/>
  <c r="Q16" i="17"/>
  <c r="S16" i="17" s="1"/>
  <c r="Q20" i="17"/>
  <c r="S20" i="17" s="1"/>
  <c r="Q24" i="17"/>
  <c r="S24" i="17" s="1"/>
  <c r="Q28" i="17"/>
  <c r="S28" i="17" s="1"/>
  <c r="G8" i="17"/>
  <c r="Q9" i="17" s="1"/>
  <c r="S9" i="17" s="1"/>
  <c r="R42" i="17"/>
  <c r="N42" i="17"/>
  <c r="M42" i="17"/>
  <c r="L42" i="17"/>
  <c r="K42" i="17"/>
  <c r="J42" i="17"/>
  <c r="H42" i="17"/>
  <c r="X41" i="17"/>
  <c r="P41" i="17"/>
  <c r="O41" i="17"/>
  <c r="I41" i="17"/>
  <c r="Q41" i="17"/>
  <c r="S41" i="17" s="1"/>
  <c r="X40" i="17"/>
  <c r="O40" i="17"/>
  <c r="P40" i="17" s="1"/>
  <c r="I40" i="17"/>
  <c r="Q40" i="17" s="1"/>
  <c r="S40" i="17" s="1"/>
  <c r="X39" i="17"/>
  <c r="O39" i="17"/>
  <c r="P39" i="17" s="1"/>
  <c r="I39" i="17"/>
  <c r="Q39" i="17" s="1"/>
  <c r="S39" i="17" s="1"/>
  <c r="X38" i="17"/>
  <c r="O38" i="17"/>
  <c r="P38" i="17" s="1"/>
  <c r="I38" i="17"/>
  <c r="Q38" i="17" s="1"/>
  <c r="S38" i="17" s="1"/>
  <c r="X37" i="17"/>
  <c r="O37" i="17"/>
  <c r="P37" i="17" s="1"/>
  <c r="I37" i="17"/>
  <c r="Q37" i="17" s="1"/>
  <c r="S37" i="17" s="1"/>
  <c r="X36" i="17"/>
  <c r="O36" i="17"/>
  <c r="P36" i="17" s="1"/>
  <c r="I36" i="17"/>
  <c r="Q36" i="17" s="1"/>
  <c r="S36" i="17" s="1"/>
  <c r="X35" i="17"/>
  <c r="O35" i="17"/>
  <c r="P35" i="17" s="1"/>
  <c r="I35" i="17"/>
  <c r="Q35" i="17" s="1"/>
  <c r="S35" i="17" s="1"/>
  <c r="X34" i="17"/>
  <c r="O34" i="17"/>
  <c r="P34" i="17" s="1"/>
  <c r="I34" i="17"/>
  <c r="S34" i="17"/>
  <c r="X33" i="17"/>
  <c r="O33" i="17"/>
  <c r="P33" i="17" s="1"/>
  <c r="I33" i="17"/>
  <c r="Q33" i="17"/>
  <c r="S33" i="17" s="1"/>
  <c r="X32" i="17"/>
  <c r="P32" i="17"/>
  <c r="O32" i="17"/>
  <c r="I32" i="17"/>
  <c r="Q32" i="17" s="1"/>
  <c r="S32" i="17" s="1"/>
  <c r="X31" i="17"/>
  <c r="O31" i="17"/>
  <c r="P31" i="17" s="1"/>
  <c r="I31" i="17"/>
  <c r="Q31" i="17"/>
  <c r="S31" i="17" s="1"/>
  <c r="X30" i="17"/>
  <c r="P30" i="17"/>
  <c r="O30" i="17"/>
  <c r="I30" i="17"/>
  <c r="Q30" i="17"/>
  <c r="S30" i="17" s="1"/>
  <c r="X29" i="17"/>
  <c r="O29" i="17"/>
  <c r="P29" i="17" s="1"/>
  <c r="I29" i="17"/>
  <c r="Q29" i="17"/>
  <c r="S29" i="17" s="1"/>
  <c r="X28" i="17"/>
  <c r="P28" i="17"/>
  <c r="O28" i="17"/>
  <c r="I28" i="17"/>
  <c r="X27" i="17"/>
  <c r="O27" i="17"/>
  <c r="P27" i="17" s="1"/>
  <c r="I27" i="17"/>
  <c r="Q27" i="17"/>
  <c r="S27" i="17" s="1"/>
  <c r="X26" i="17"/>
  <c r="P26" i="17"/>
  <c r="O26" i="17"/>
  <c r="I26" i="17"/>
  <c r="Q26" i="17"/>
  <c r="S26" i="17" s="1"/>
  <c r="X25" i="17"/>
  <c r="O25" i="17"/>
  <c r="P25" i="17" s="1"/>
  <c r="I25" i="17"/>
  <c r="Q25" i="17"/>
  <c r="S25" i="17" s="1"/>
  <c r="X24" i="17"/>
  <c r="P24" i="17"/>
  <c r="O24" i="17"/>
  <c r="I24" i="17"/>
  <c r="X23" i="17"/>
  <c r="O23" i="17"/>
  <c r="P23" i="17" s="1"/>
  <c r="I23" i="17"/>
  <c r="Q23" i="17"/>
  <c r="S23" i="17" s="1"/>
  <c r="X22" i="17"/>
  <c r="P22" i="17"/>
  <c r="O22" i="17"/>
  <c r="I22" i="17"/>
  <c r="Q22" i="17"/>
  <c r="S22" i="17" s="1"/>
  <c r="X21" i="17"/>
  <c r="O21" i="17"/>
  <c r="P21" i="17" s="1"/>
  <c r="I21" i="17"/>
  <c r="Q21" i="17"/>
  <c r="S21" i="17" s="1"/>
  <c r="X20" i="17"/>
  <c r="P20" i="17"/>
  <c r="O20" i="17"/>
  <c r="I20" i="17"/>
  <c r="X19" i="17"/>
  <c r="O19" i="17"/>
  <c r="P19" i="17" s="1"/>
  <c r="I19" i="17"/>
  <c r="Q19" i="17"/>
  <c r="S19" i="17" s="1"/>
  <c r="X18" i="17"/>
  <c r="P18" i="17"/>
  <c r="O18" i="17"/>
  <c r="I18" i="17"/>
  <c r="Q18" i="17"/>
  <c r="S18" i="17" s="1"/>
  <c r="X17" i="17"/>
  <c r="O17" i="17"/>
  <c r="P17" i="17" s="1"/>
  <c r="I17" i="17"/>
  <c r="Q17" i="17"/>
  <c r="S17" i="17" s="1"/>
  <c r="X16" i="17"/>
  <c r="P16" i="17"/>
  <c r="O16" i="17"/>
  <c r="I16" i="17"/>
  <c r="X15" i="17"/>
  <c r="O15" i="17"/>
  <c r="P15" i="17" s="1"/>
  <c r="I15" i="17"/>
  <c r="Q15" i="17"/>
  <c r="S15" i="17" s="1"/>
  <c r="X14" i="17"/>
  <c r="P14" i="17"/>
  <c r="O14" i="17"/>
  <c r="I14" i="17"/>
  <c r="Q14" i="17"/>
  <c r="S14" i="17" s="1"/>
  <c r="X13" i="17"/>
  <c r="O13" i="17"/>
  <c r="P13" i="17" s="1"/>
  <c r="I13" i="17"/>
  <c r="Q13" i="17"/>
  <c r="S13" i="17" s="1"/>
  <c r="X12" i="17"/>
  <c r="P12" i="17"/>
  <c r="O12" i="17"/>
  <c r="I12" i="17"/>
  <c r="X11" i="17"/>
  <c r="O11" i="17"/>
  <c r="P11" i="17" s="1"/>
  <c r="I11" i="17"/>
  <c r="Q11" i="17"/>
  <c r="S11" i="17" s="1"/>
  <c r="X10" i="17"/>
  <c r="P10" i="17"/>
  <c r="O10" i="17"/>
  <c r="I10" i="17"/>
  <c r="Q10" i="17"/>
  <c r="S10" i="17" s="1"/>
  <c r="X9" i="17"/>
  <c r="O9" i="17"/>
  <c r="P9" i="17" s="1"/>
  <c r="I9" i="17"/>
  <c r="X8" i="17"/>
  <c r="P8" i="17"/>
  <c r="O8" i="17"/>
  <c r="O42" i="17" s="1"/>
  <c r="I8" i="17"/>
  <c r="Q46" i="34" l="1"/>
  <c r="S13" i="34"/>
  <c r="S27" i="22"/>
  <c r="G27" i="23"/>
  <c r="Q27" i="23" s="1"/>
  <c r="S28" i="22"/>
  <c r="G28" i="23"/>
  <c r="Q28" i="23" s="1"/>
  <c r="S12" i="22"/>
  <c r="G12" i="23"/>
  <c r="Q12" i="23" s="1"/>
  <c r="S15" i="22"/>
  <c r="G15" i="23"/>
  <c r="Q15" i="23" s="1"/>
  <c r="S16" i="22"/>
  <c r="G16" i="23"/>
  <c r="Q16" i="23" s="1"/>
  <c r="S19" i="22"/>
  <c r="G19" i="23"/>
  <c r="Q19" i="23" s="1"/>
  <c r="S20" i="22"/>
  <c r="G20" i="23"/>
  <c r="Q20" i="23" s="1"/>
  <c r="S23" i="22"/>
  <c r="G23" i="23"/>
  <c r="Q23" i="23" s="1"/>
  <c r="S31" i="22"/>
  <c r="G31" i="23"/>
  <c r="Q31" i="23" s="1"/>
  <c r="S9" i="20"/>
  <c r="G9" i="22"/>
  <c r="Q46" i="20"/>
  <c r="G35" i="22"/>
  <c r="Q35" i="22" s="1"/>
  <c r="S35" i="20"/>
  <c r="S39" i="20"/>
  <c r="G39" i="22"/>
  <c r="Q39" i="22" s="1"/>
  <c r="G32" i="22"/>
  <c r="Q32" i="22" s="1"/>
  <c r="S32" i="20"/>
  <c r="G36" i="22"/>
  <c r="Q36" i="22" s="1"/>
  <c r="S36" i="20"/>
  <c r="G40" i="22"/>
  <c r="Q40" i="22" s="1"/>
  <c r="S40" i="20"/>
  <c r="S38" i="20"/>
  <c r="G38" i="22"/>
  <c r="Q38" i="22" s="1"/>
  <c r="S34" i="23"/>
  <c r="G34" i="24"/>
  <c r="Q34" i="24" s="1"/>
  <c r="S34" i="24" s="1"/>
  <c r="S10" i="22"/>
  <c r="G10" i="23"/>
  <c r="Q10" i="23" s="1"/>
  <c r="S14" i="22"/>
  <c r="G14" i="23"/>
  <c r="Q14" i="23" s="1"/>
  <c r="S18" i="22"/>
  <c r="G18" i="23"/>
  <c r="Q18" i="23" s="1"/>
  <c r="S21" i="22"/>
  <c r="G21" i="23"/>
  <c r="Q21" i="23" s="1"/>
  <c r="S30" i="22"/>
  <c r="G30" i="23"/>
  <c r="Q30" i="23" s="1"/>
  <c r="S33" i="22"/>
  <c r="G33" i="23"/>
  <c r="Q33" i="23" s="1"/>
  <c r="S11" i="22"/>
  <c r="G11" i="23"/>
  <c r="Q11" i="23" s="1"/>
  <c r="S24" i="22"/>
  <c r="G24" i="23"/>
  <c r="Q24" i="23" s="1"/>
  <c r="S25" i="22"/>
  <c r="G25" i="23"/>
  <c r="Q25" i="23" s="1"/>
  <c r="S26" i="22"/>
  <c r="G26" i="23"/>
  <c r="Q26" i="23" s="1"/>
  <c r="S37" i="22"/>
  <c r="G37" i="23"/>
  <c r="Q37" i="23" s="1"/>
  <c r="S41" i="22"/>
  <c r="G41" i="23"/>
  <c r="Q41" i="23" s="1"/>
  <c r="G46" i="20"/>
  <c r="S13" i="22"/>
  <c r="G13" i="23"/>
  <c r="Q13" i="23" s="1"/>
  <c r="S17" i="22"/>
  <c r="G17" i="23"/>
  <c r="Q17" i="23" s="1"/>
  <c r="S22" i="22"/>
  <c r="G22" i="23"/>
  <c r="Q22" i="23" s="1"/>
  <c r="S29" i="22"/>
  <c r="G29" i="23"/>
  <c r="Q29" i="23" s="1"/>
  <c r="Q8" i="24"/>
  <c r="Q42" i="18"/>
  <c r="I42" i="17"/>
  <c r="P42" i="17"/>
  <c r="Q8" i="17"/>
  <c r="G42" i="17"/>
  <c r="DZ9" i="2"/>
  <c r="DZ18" i="2"/>
  <c r="DZ20" i="2"/>
  <c r="DZ35" i="2"/>
  <c r="DZ33" i="2"/>
  <c r="DZ22" i="2"/>
  <c r="DZ28" i="2"/>
  <c r="DZ21" i="2"/>
  <c r="DZ27" i="2"/>
  <c r="DZ36" i="2"/>
  <c r="DZ37" i="2"/>
  <c r="DZ38" i="2"/>
  <c r="DZ39" i="2"/>
  <c r="DZ34" i="2"/>
  <c r="DZ23" i="2"/>
  <c r="DZ24" i="2"/>
  <c r="DZ25" i="2"/>
  <c r="DZ30" i="2"/>
  <c r="DZ26" i="2"/>
  <c r="DZ19" i="2"/>
  <c r="DZ32" i="2"/>
  <c r="DZ31" i="2"/>
  <c r="DZ29" i="2"/>
  <c r="DZ40" i="2"/>
  <c r="DZ41" i="2"/>
  <c r="DZ10" i="2"/>
  <c r="DZ13" i="2"/>
  <c r="DZ14" i="2"/>
  <c r="DZ11" i="2"/>
  <c r="DZ16" i="2"/>
  <c r="DZ15" i="2"/>
  <c r="DZ12" i="2"/>
  <c r="DZ17" i="2"/>
  <c r="DY9" i="2"/>
  <c r="DY18" i="2"/>
  <c r="DY20" i="2"/>
  <c r="DY35" i="2"/>
  <c r="DY33" i="2"/>
  <c r="DY22" i="2"/>
  <c r="DY28" i="2"/>
  <c r="DY21" i="2"/>
  <c r="DY27" i="2"/>
  <c r="DY36" i="2"/>
  <c r="DY37" i="2"/>
  <c r="DY38" i="2"/>
  <c r="DY39" i="2"/>
  <c r="DY34" i="2"/>
  <c r="DY23" i="2"/>
  <c r="DY24" i="2"/>
  <c r="DY25" i="2"/>
  <c r="DY30" i="2"/>
  <c r="DY26" i="2"/>
  <c r="DY19" i="2"/>
  <c r="DY32" i="2"/>
  <c r="DY31" i="2"/>
  <c r="DY29" i="2"/>
  <c r="DY40" i="2"/>
  <c r="DY41" i="2"/>
  <c r="DY10" i="2"/>
  <c r="DY13" i="2"/>
  <c r="DY14" i="2"/>
  <c r="DY11" i="2"/>
  <c r="DY16" i="2"/>
  <c r="DY15" i="2"/>
  <c r="DY12" i="2"/>
  <c r="DY17" i="2"/>
  <c r="DT8" i="2"/>
  <c r="DS8" i="2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8" i="16"/>
  <c r="R42" i="16"/>
  <c r="N42" i="16"/>
  <c r="M42" i="16"/>
  <c r="L42" i="16"/>
  <c r="K42" i="16"/>
  <c r="J42" i="16"/>
  <c r="H42" i="16"/>
  <c r="X41" i="16"/>
  <c r="O41" i="16"/>
  <c r="P41" i="16" s="1"/>
  <c r="I41" i="16"/>
  <c r="Q41" i="16"/>
  <c r="S41" i="16" s="1"/>
  <c r="X40" i="16"/>
  <c r="P40" i="16"/>
  <c r="O40" i="16"/>
  <c r="I40" i="16"/>
  <c r="Q40" i="16" s="1"/>
  <c r="S40" i="16" s="1"/>
  <c r="X39" i="16"/>
  <c r="O39" i="16"/>
  <c r="P39" i="16" s="1"/>
  <c r="I39" i="16"/>
  <c r="Q39" i="16" s="1"/>
  <c r="S39" i="16" s="1"/>
  <c r="X38" i="16"/>
  <c r="O38" i="16"/>
  <c r="P38" i="16" s="1"/>
  <c r="I38" i="16"/>
  <c r="Q38" i="16" s="1"/>
  <c r="S38" i="16" s="1"/>
  <c r="X37" i="16"/>
  <c r="O37" i="16"/>
  <c r="P37" i="16" s="1"/>
  <c r="I37" i="16"/>
  <c r="Q37" i="16"/>
  <c r="S37" i="16" s="1"/>
  <c r="X36" i="16"/>
  <c r="P36" i="16"/>
  <c r="O36" i="16"/>
  <c r="I36" i="16"/>
  <c r="Q36" i="16" s="1"/>
  <c r="S36" i="16" s="1"/>
  <c r="X35" i="16"/>
  <c r="O35" i="16"/>
  <c r="P35" i="16" s="1"/>
  <c r="I35" i="16"/>
  <c r="Q35" i="16"/>
  <c r="S35" i="16" s="1"/>
  <c r="X34" i="16"/>
  <c r="O34" i="16"/>
  <c r="P34" i="16" s="1"/>
  <c r="I34" i="16"/>
  <c r="Q34" i="16"/>
  <c r="S34" i="16" s="1"/>
  <c r="X33" i="16"/>
  <c r="O33" i="16"/>
  <c r="P33" i="16" s="1"/>
  <c r="I33" i="16"/>
  <c r="Q33" i="16"/>
  <c r="S33" i="16" s="1"/>
  <c r="X32" i="16"/>
  <c r="P32" i="16"/>
  <c r="O32" i="16"/>
  <c r="I32" i="16"/>
  <c r="Q32" i="16"/>
  <c r="S32" i="16" s="1"/>
  <c r="X31" i="16"/>
  <c r="O31" i="16"/>
  <c r="P31" i="16" s="1"/>
  <c r="I31" i="16"/>
  <c r="Q31" i="16"/>
  <c r="S31" i="16" s="1"/>
  <c r="X30" i="16"/>
  <c r="P30" i="16"/>
  <c r="O30" i="16"/>
  <c r="I30" i="16"/>
  <c r="Q30" i="16"/>
  <c r="S30" i="16" s="1"/>
  <c r="X29" i="16"/>
  <c r="O29" i="16"/>
  <c r="P29" i="16" s="1"/>
  <c r="I29" i="16"/>
  <c r="Q29" i="16"/>
  <c r="S29" i="16" s="1"/>
  <c r="X28" i="16"/>
  <c r="P28" i="16"/>
  <c r="O28" i="16"/>
  <c r="I28" i="16"/>
  <c r="Q28" i="16"/>
  <c r="S28" i="16" s="1"/>
  <c r="X27" i="16"/>
  <c r="O27" i="16"/>
  <c r="P27" i="16" s="1"/>
  <c r="I27" i="16"/>
  <c r="Q27" i="16"/>
  <c r="S27" i="16" s="1"/>
  <c r="X26" i="16"/>
  <c r="P26" i="16"/>
  <c r="O26" i="16"/>
  <c r="I26" i="16"/>
  <c r="Q26" i="16"/>
  <c r="S26" i="16" s="1"/>
  <c r="X25" i="16"/>
  <c r="O25" i="16"/>
  <c r="P25" i="16" s="1"/>
  <c r="I25" i="16"/>
  <c r="Q25" i="16"/>
  <c r="S25" i="16" s="1"/>
  <c r="X24" i="16"/>
  <c r="P24" i="16"/>
  <c r="O24" i="16"/>
  <c r="I24" i="16"/>
  <c r="Q24" i="16"/>
  <c r="S24" i="16" s="1"/>
  <c r="X23" i="16"/>
  <c r="O23" i="16"/>
  <c r="P23" i="16" s="1"/>
  <c r="I23" i="16"/>
  <c r="Q23" i="16"/>
  <c r="S23" i="16" s="1"/>
  <c r="X22" i="16"/>
  <c r="P22" i="16"/>
  <c r="O22" i="16"/>
  <c r="I22" i="16"/>
  <c r="Q22" i="16"/>
  <c r="S22" i="16" s="1"/>
  <c r="X21" i="16"/>
  <c r="O21" i="16"/>
  <c r="P21" i="16" s="1"/>
  <c r="I21" i="16"/>
  <c r="Q21" i="16"/>
  <c r="S21" i="16" s="1"/>
  <c r="X20" i="16"/>
  <c r="P20" i="16"/>
  <c r="O20" i="16"/>
  <c r="I20" i="16"/>
  <c r="Q20" i="16"/>
  <c r="S20" i="16" s="1"/>
  <c r="X19" i="16"/>
  <c r="O19" i="16"/>
  <c r="P19" i="16" s="1"/>
  <c r="I19" i="16"/>
  <c r="Q19" i="16"/>
  <c r="S19" i="16" s="1"/>
  <c r="X18" i="16"/>
  <c r="P18" i="16"/>
  <c r="O18" i="16"/>
  <c r="I18" i="16"/>
  <c r="Q18" i="16"/>
  <c r="S18" i="16" s="1"/>
  <c r="X17" i="16"/>
  <c r="O17" i="16"/>
  <c r="P17" i="16" s="1"/>
  <c r="I17" i="16"/>
  <c r="Q17" i="16"/>
  <c r="S17" i="16" s="1"/>
  <c r="X16" i="16"/>
  <c r="P16" i="16"/>
  <c r="O16" i="16"/>
  <c r="I16" i="16"/>
  <c r="Q16" i="16"/>
  <c r="S16" i="16" s="1"/>
  <c r="X15" i="16"/>
  <c r="O15" i="16"/>
  <c r="P15" i="16" s="1"/>
  <c r="I15" i="16"/>
  <c r="Q15" i="16"/>
  <c r="S15" i="16" s="1"/>
  <c r="X14" i="16"/>
  <c r="P14" i="16"/>
  <c r="O14" i="16"/>
  <c r="I14" i="16"/>
  <c r="Q14" i="16"/>
  <c r="S14" i="16" s="1"/>
  <c r="X13" i="16"/>
  <c r="O13" i="16"/>
  <c r="P13" i="16" s="1"/>
  <c r="I13" i="16"/>
  <c r="Q13" i="16"/>
  <c r="S13" i="16" s="1"/>
  <c r="X12" i="16"/>
  <c r="P12" i="16"/>
  <c r="O12" i="16"/>
  <c r="I12" i="16"/>
  <c r="Q12" i="16"/>
  <c r="S12" i="16" s="1"/>
  <c r="X11" i="16"/>
  <c r="O11" i="16"/>
  <c r="P11" i="16" s="1"/>
  <c r="I11" i="16"/>
  <c r="Q11" i="16"/>
  <c r="S11" i="16" s="1"/>
  <c r="X10" i="16"/>
  <c r="P10" i="16"/>
  <c r="O10" i="16"/>
  <c r="I10" i="16"/>
  <c r="Q10" i="16"/>
  <c r="S10" i="16" s="1"/>
  <c r="X9" i="16"/>
  <c r="O9" i="16"/>
  <c r="P9" i="16" s="1"/>
  <c r="I9" i="16"/>
  <c r="X8" i="16"/>
  <c r="P8" i="16"/>
  <c r="O8" i="16"/>
  <c r="O42" i="16" s="1"/>
  <c r="I8" i="16"/>
  <c r="Q9" i="16"/>
  <c r="S9" i="16" s="1"/>
  <c r="S8" i="24" l="1"/>
  <c r="S29" i="23"/>
  <c r="G29" i="24"/>
  <c r="Q29" i="24" s="1"/>
  <c r="S29" i="24" s="1"/>
  <c r="S22" i="23"/>
  <c r="G22" i="24"/>
  <c r="Q22" i="24" s="1"/>
  <c r="S22" i="24" s="1"/>
  <c r="S17" i="23"/>
  <c r="G17" i="24"/>
  <c r="Q17" i="24" s="1"/>
  <c r="S17" i="24" s="1"/>
  <c r="S13" i="23"/>
  <c r="G13" i="24"/>
  <c r="Q13" i="24" s="1"/>
  <c r="S13" i="24" s="1"/>
  <c r="S40" i="22"/>
  <c r="G40" i="23"/>
  <c r="Q40" i="23" s="1"/>
  <c r="S36" i="22"/>
  <c r="G36" i="23"/>
  <c r="Q36" i="23" s="1"/>
  <c r="S32" i="22"/>
  <c r="G32" i="23"/>
  <c r="Q32" i="23" s="1"/>
  <c r="S35" i="22"/>
  <c r="G35" i="23"/>
  <c r="Q35" i="23" s="1"/>
  <c r="Q9" i="22"/>
  <c r="G46" i="22"/>
  <c r="S31" i="23"/>
  <c r="G31" i="24"/>
  <c r="Q31" i="24" s="1"/>
  <c r="S31" i="24" s="1"/>
  <c r="S23" i="23"/>
  <c r="G23" i="24"/>
  <c r="Q23" i="24" s="1"/>
  <c r="S23" i="24" s="1"/>
  <c r="S20" i="23"/>
  <c r="G20" i="24"/>
  <c r="Q20" i="24" s="1"/>
  <c r="S20" i="24" s="1"/>
  <c r="S19" i="23"/>
  <c r="G19" i="24"/>
  <c r="Q19" i="24" s="1"/>
  <c r="S19" i="24" s="1"/>
  <c r="S16" i="23"/>
  <c r="G16" i="24"/>
  <c r="Q16" i="24" s="1"/>
  <c r="S16" i="24" s="1"/>
  <c r="S15" i="23"/>
  <c r="G15" i="24"/>
  <c r="Q15" i="24" s="1"/>
  <c r="S15" i="24" s="1"/>
  <c r="S12" i="23"/>
  <c r="G12" i="24"/>
  <c r="Q12" i="24" s="1"/>
  <c r="S12" i="24" s="1"/>
  <c r="S28" i="23"/>
  <c r="G28" i="24"/>
  <c r="Q28" i="24" s="1"/>
  <c r="S28" i="24" s="1"/>
  <c r="S27" i="23"/>
  <c r="G27" i="24"/>
  <c r="Q27" i="24" s="1"/>
  <c r="S27" i="24" s="1"/>
  <c r="S41" i="23"/>
  <c r="G41" i="24"/>
  <c r="Q41" i="24" s="1"/>
  <c r="S41" i="24" s="1"/>
  <c r="S37" i="23"/>
  <c r="G37" i="24"/>
  <c r="Q37" i="24" s="1"/>
  <c r="S37" i="24" s="1"/>
  <c r="S26" i="23"/>
  <c r="G26" i="24"/>
  <c r="Q26" i="24" s="1"/>
  <c r="S26" i="24" s="1"/>
  <c r="S25" i="23"/>
  <c r="G25" i="24"/>
  <c r="Q25" i="24" s="1"/>
  <c r="S25" i="24" s="1"/>
  <c r="S24" i="23"/>
  <c r="G24" i="24"/>
  <c r="Q24" i="24" s="1"/>
  <c r="S24" i="24" s="1"/>
  <c r="S11" i="23"/>
  <c r="G11" i="24"/>
  <c r="Q11" i="24" s="1"/>
  <c r="S11" i="24" s="1"/>
  <c r="S33" i="23"/>
  <c r="G33" i="24"/>
  <c r="Q33" i="24" s="1"/>
  <c r="S33" i="24" s="1"/>
  <c r="S30" i="23"/>
  <c r="G30" i="24"/>
  <c r="Q30" i="24" s="1"/>
  <c r="S30" i="24" s="1"/>
  <c r="S21" i="23"/>
  <c r="G21" i="24"/>
  <c r="Q21" i="24" s="1"/>
  <c r="S21" i="24" s="1"/>
  <c r="S18" i="23"/>
  <c r="G18" i="24"/>
  <c r="Q18" i="24" s="1"/>
  <c r="S18" i="24" s="1"/>
  <c r="S14" i="23"/>
  <c r="G14" i="24"/>
  <c r="Q14" i="24" s="1"/>
  <c r="S14" i="24" s="1"/>
  <c r="S10" i="23"/>
  <c r="G10" i="24"/>
  <c r="Q10" i="24" s="1"/>
  <c r="S10" i="24" s="1"/>
  <c r="S38" i="22"/>
  <c r="G38" i="23"/>
  <c r="Q38" i="23" s="1"/>
  <c r="S39" i="22"/>
  <c r="G39" i="23"/>
  <c r="Q39" i="23" s="1"/>
  <c r="S8" i="17"/>
  <c r="Q42" i="17"/>
  <c r="I42" i="16"/>
  <c r="P42" i="16"/>
  <c r="Q8" i="16"/>
  <c r="G42" i="16"/>
  <c r="DT9" i="2"/>
  <c r="DT18" i="2"/>
  <c r="DT20" i="2"/>
  <c r="DT35" i="2"/>
  <c r="DT33" i="2"/>
  <c r="DT22" i="2"/>
  <c r="DT28" i="2"/>
  <c r="DT21" i="2"/>
  <c r="DT27" i="2"/>
  <c r="DT36" i="2"/>
  <c r="DT37" i="2"/>
  <c r="DT38" i="2"/>
  <c r="DT39" i="2"/>
  <c r="DT34" i="2"/>
  <c r="DT23" i="2"/>
  <c r="DT24" i="2"/>
  <c r="DT25" i="2"/>
  <c r="DT30" i="2"/>
  <c r="DT26" i="2"/>
  <c r="DT19" i="2"/>
  <c r="DT32" i="2"/>
  <c r="DT31" i="2"/>
  <c r="DT29" i="2"/>
  <c r="DT40" i="2"/>
  <c r="DT41" i="2"/>
  <c r="DT10" i="2"/>
  <c r="DT13" i="2"/>
  <c r="DT14" i="2"/>
  <c r="DT11" i="2"/>
  <c r="DT16" i="2"/>
  <c r="DT15" i="2"/>
  <c r="DT12" i="2"/>
  <c r="DT17" i="2"/>
  <c r="DS9" i="2"/>
  <c r="DS18" i="2"/>
  <c r="DS20" i="2"/>
  <c r="DS35" i="2"/>
  <c r="DS33" i="2"/>
  <c r="DS22" i="2"/>
  <c r="DS28" i="2"/>
  <c r="DS21" i="2"/>
  <c r="DS27" i="2"/>
  <c r="DS36" i="2"/>
  <c r="DS37" i="2"/>
  <c r="DS38" i="2"/>
  <c r="DS39" i="2"/>
  <c r="DS34" i="2"/>
  <c r="DS23" i="2"/>
  <c r="DS24" i="2"/>
  <c r="DS25" i="2"/>
  <c r="DS30" i="2"/>
  <c r="DS26" i="2"/>
  <c r="DS19" i="2"/>
  <c r="DS32" i="2"/>
  <c r="DS31" i="2"/>
  <c r="DS29" i="2"/>
  <c r="DS40" i="2"/>
  <c r="DS41" i="2"/>
  <c r="DS10" i="2"/>
  <c r="DS13" i="2"/>
  <c r="DS14" i="2"/>
  <c r="DS11" i="2"/>
  <c r="DS16" i="2"/>
  <c r="DS15" i="2"/>
  <c r="DS12" i="2"/>
  <c r="DN8" i="2"/>
  <c r="DM8" i="2"/>
  <c r="S39" i="23" l="1"/>
  <c r="G39" i="24"/>
  <c r="Q39" i="24" s="1"/>
  <c r="S39" i="24" s="1"/>
  <c r="S35" i="23"/>
  <c r="G35" i="24"/>
  <c r="Q35" i="24" s="1"/>
  <c r="S35" i="24" s="1"/>
  <c r="S32" i="23"/>
  <c r="G32" i="24"/>
  <c r="Q32" i="24" s="1"/>
  <c r="S32" i="24" s="1"/>
  <c r="S36" i="23"/>
  <c r="G36" i="24"/>
  <c r="Q36" i="24" s="1"/>
  <c r="S36" i="24" s="1"/>
  <c r="S40" i="23"/>
  <c r="G40" i="24"/>
  <c r="Q40" i="24" s="1"/>
  <c r="S40" i="24" s="1"/>
  <c r="S38" i="23"/>
  <c r="G38" i="24"/>
  <c r="Q38" i="24" s="1"/>
  <c r="S38" i="24" s="1"/>
  <c r="S9" i="22"/>
  <c r="G9" i="23"/>
  <c r="Q46" i="22"/>
  <c r="S8" i="16"/>
  <c r="Q42" i="16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8" i="15"/>
  <c r="Q9" i="15" s="1"/>
  <c r="S9" i="15" s="1"/>
  <c r="R42" i="15"/>
  <c r="N42" i="15"/>
  <c r="M42" i="15"/>
  <c r="L42" i="15"/>
  <c r="K42" i="15"/>
  <c r="J42" i="15"/>
  <c r="H42" i="15"/>
  <c r="X41" i="15"/>
  <c r="O41" i="15"/>
  <c r="P41" i="15" s="1"/>
  <c r="I41" i="15"/>
  <c r="Q41" i="15"/>
  <c r="S41" i="15" s="1"/>
  <c r="X40" i="15"/>
  <c r="P40" i="15"/>
  <c r="O40" i="15"/>
  <c r="I40" i="15"/>
  <c r="Q40" i="15" s="1"/>
  <c r="S40" i="15" s="1"/>
  <c r="X39" i="15"/>
  <c r="O39" i="15"/>
  <c r="P39" i="15" s="1"/>
  <c r="I39" i="15"/>
  <c r="Q39" i="15" s="1"/>
  <c r="S39" i="15" s="1"/>
  <c r="X38" i="15"/>
  <c r="O38" i="15"/>
  <c r="P38" i="15" s="1"/>
  <c r="I38" i="15"/>
  <c r="Q38" i="15"/>
  <c r="S38" i="15" s="1"/>
  <c r="X37" i="15"/>
  <c r="O37" i="15"/>
  <c r="P37" i="15" s="1"/>
  <c r="I37" i="15"/>
  <c r="Q37" i="15"/>
  <c r="S37" i="15" s="1"/>
  <c r="X36" i="15"/>
  <c r="P36" i="15"/>
  <c r="O36" i="15"/>
  <c r="I36" i="15"/>
  <c r="Q36" i="15" s="1"/>
  <c r="S36" i="15" s="1"/>
  <c r="X35" i="15"/>
  <c r="O35" i="15"/>
  <c r="P35" i="15" s="1"/>
  <c r="I35" i="15"/>
  <c r="Q35" i="15" s="1"/>
  <c r="S35" i="15" s="1"/>
  <c r="X34" i="15"/>
  <c r="O34" i="15"/>
  <c r="P34" i="15" s="1"/>
  <c r="I34" i="15"/>
  <c r="Q34" i="15"/>
  <c r="S34" i="15" s="1"/>
  <c r="X33" i="15"/>
  <c r="O33" i="15"/>
  <c r="P33" i="15" s="1"/>
  <c r="I33" i="15"/>
  <c r="Q33" i="15"/>
  <c r="S33" i="15" s="1"/>
  <c r="X32" i="15"/>
  <c r="P32" i="15"/>
  <c r="O32" i="15"/>
  <c r="I32" i="15"/>
  <c r="Q32" i="15"/>
  <c r="S32" i="15" s="1"/>
  <c r="X31" i="15"/>
  <c r="O31" i="15"/>
  <c r="P31" i="15" s="1"/>
  <c r="I31" i="15"/>
  <c r="Q31" i="15"/>
  <c r="S31" i="15" s="1"/>
  <c r="X30" i="15"/>
  <c r="P30" i="15"/>
  <c r="O30" i="15"/>
  <c r="I30" i="15"/>
  <c r="Q30" i="15"/>
  <c r="S30" i="15" s="1"/>
  <c r="X29" i="15"/>
  <c r="O29" i="15"/>
  <c r="P29" i="15" s="1"/>
  <c r="I29" i="15"/>
  <c r="Q29" i="15"/>
  <c r="S29" i="15" s="1"/>
  <c r="X28" i="15"/>
  <c r="P28" i="15"/>
  <c r="O28" i="15"/>
  <c r="I28" i="15"/>
  <c r="Q28" i="15"/>
  <c r="S28" i="15" s="1"/>
  <c r="X27" i="15"/>
  <c r="O27" i="15"/>
  <c r="P27" i="15" s="1"/>
  <c r="I27" i="15"/>
  <c r="Q27" i="15"/>
  <c r="S27" i="15" s="1"/>
  <c r="X26" i="15"/>
  <c r="P26" i="15"/>
  <c r="O26" i="15"/>
  <c r="I26" i="15"/>
  <c r="Q26" i="15"/>
  <c r="S26" i="15" s="1"/>
  <c r="X25" i="15"/>
  <c r="O25" i="15"/>
  <c r="P25" i="15" s="1"/>
  <c r="I25" i="15"/>
  <c r="Q25" i="15"/>
  <c r="S25" i="15" s="1"/>
  <c r="X24" i="15"/>
  <c r="P24" i="15"/>
  <c r="O24" i="15"/>
  <c r="I24" i="15"/>
  <c r="Q24" i="15"/>
  <c r="S24" i="15" s="1"/>
  <c r="X23" i="15"/>
  <c r="O23" i="15"/>
  <c r="P23" i="15" s="1"/>
  <c r="I23" i="15"/>
  <c r="Q23" i="15"/>
  <c r="S23" i="15" s="1"/>
  <c r="X22" i="15"/>
  <c r="P22" i="15"/>
  <c r="O22" i="15"/>
  <c r="I22" i="15"/>
  <c r="Q22" i="15"/>
  <c r="S22" i="15" s="1"/>
  <c r="X21" i="15"/>
  <c r="O21" i="15"/>
  <c r="P21" i="15" s="1"/>
  <c r="I21" i="15"/>
  <c r="Q21" i="15"/>
  <c r="S21" i="15" s="1"/>
  <c r="X20" i="15"/>
  <c r="P20" i="15"/>
  <c r="O20" i="15"/>
  <c r="I20" i="15"/>
  <c r="Q20" i="15"/>
  <c r="S20" i="15" s="1"/>
  <c r="X19" i="15"/>
  <c r="O19" i="15"/>
  <c r="P19" i="15" s="1"/>
  <c r="I19" i="15"/>
  <c r="Q19" i="15"/>
  <c r="S19" i="15" s="1"/>
  <c r="X18" i="15"/>
  <c r="P18" i="15"/>
  <c r="O18" i="15"/>
  <c r="I18" i="15"/>
  <c r="Q18" i="15"/>
  <c r="S18" i="15" s="1"/>
  <c r="X17" i="15"/>
  <c r="O17" i="15"/>
  <c r="P17" i="15" s="1"/>
  <c r="I17" i="15"/>
  <c r="Q17" i="15"/>
  <c r="S17" i="15" s="1"/>
  <c r="X16" i="15"/>
  <c r="P16" i="15"/>
  <c r="O16" i="15"/>
  <c r="I16" i="15"/>
  <c r="Q16" i="15"/>
  <c r="S16" i="15" s="1"/>
  <c r="X15" i="15"/>
  <c r="O15" i="15"/>
  <c r="P15" i="15" s="1"/>
  <c r="I15" i="15"/>
  <c r="Q15" i="15"/>
  <c r="S15" i="15" s="1"/>
  <c r="X14" i="15"/>
  <c r="P14" i="15"/>
  <c r="O14" i="15"/>
  <c r="I14" i="15"/>
  <c r="Q14" i="15"/>
  <c r="S14" i="15" s="1"/>
  <c r="X13" i="15"/>
  <c r="O13" i="15"/>
  <c r="P13" i="15" s="1"/>
  <c r="I13" i="15"/>
  <c r="Q13" i="15"/>
  <c r="S13" i="15" s="1"/>
  <c r="X12" i="15"/>
  <c r="P12" i="15"/>
  <c r="O12" i="15"/>
  <c r="I12" i="15"/>
  <c r="X11" i="15"/>
  <c r="O11" i="15"/>
  <c r="P11" i="15" s="1"/>
  <c r="I11" i="15"/>
  <c r="Q11" i="15"/>
  <c r="S11" i="15" s="1"/>
  <c r="X10" i="15"/>
  <c r="P10" i="15"/>
  <c r="O10" i="15"/>
  <c r="I10" i="15"/>
  <c r="Q10" i="15"/>
  <c r="S10" i="15" s="1"/>
  <c r="X9" i="15"/>
  <c r="O9" i="15"/>
  <c r="P9" i="15" s="1"/>
  <c r="I9" i="15"/>
  <c r="X8" i="15"/>
  <c r="P8" i="15"/>
  <c r="O8" i="15"/>
  <c r="I8" i="15"/>
  <c r="Q9" i="23" l="1"/>
  <c r="G46" i="23"/>
  <c r="P42" i="15"/>
  <c r="I42" i="15"/>
  <c r="Q8" i="15"/>
  <c r="G42" i="15"/>
  <c r="O42" i="15"/>
  <c r="Q12" i="15"/>
  <c r="S12" i="15" s="1"/>
  <c r="DN9" i="2"/>
  <c r="DN18" i="2"/>
  <c r="DN20" i="2"/>
  <c r="DN35" i="2"/>
  <c r="DN33" i="2"/>
  <c r="DN22" i="2"/>
  <c r="DN28" i="2"/>
  <c r="DN21" i="2"/>
  <c r="DN27" i="2"/>
  <c r="DN36" i="2"/>
  <c r="DN37" i="2"/>
  <c r="DN38" i="2"/>
  <c r="DN39" i="2"/>
  <c r="DN34" i="2"/>
  <c r="DN23" i="2"/>
  <c r="DN24" i="2"/>
  <c r="DN25" i="2"/>
  <c r="DN30" i="2"/>
  <c r="DN26" i="2"/>
  <c r="DN19" i="2"/>
  <c r="DN32" i="2"/>
  <c r="DN31" i="2"/>
  <c r="DN29" i="2"/>
  <c r="DN40" i="2"/>
  <c r="DN41" i="2"/>
  <c r="DN10" i="2"/>
  <c r="DN13" i="2"/>
  <c r="DN14" i="2"/>
  <c r="DN11" i="2"/>
  <c r="DN16" i="2"/>
  <c r="DN15" i="2"/>
  <c r="DN12" i="2"/>
  <c r="DN17" i="2"/>
  <c r="DM9" i="2"/>
  <c r="DM18" i="2"/>
  <c r="DM20" i="2"/>
  <c r="DM35" i="2"/>
  <c r="DM33" i="2"/>
  <c r="DM22" i="2"/>
  <c r="DM28" i="2"/>
  <c r="DM21" i="2"/>
  <c r="DM27" i="2"/>
  <c r="DM36" i="2"/>
  <c r="DM37" i="2"/>
  <c r="DM38" i="2"/>
  <c r="DM39" i="2"/>
  <c r="DM34" i="2"/>
  <c r="DM23" i="2"/>
  <c r="DM24" i="2"/>
  <c r="DM25" i="2"/>
  <c r="DM30" i="2"/>
  <c r="DM26" i="2"/>
  <c r="DM19" i="2"/>
  <c r="DM32" i="2"/>
  <c r="DM31" i="2"/>
  <c r="DM29" i="2"/>
  <c r="DM40" i="2"/>
  <c r="DM41" i="2"/>
  <c r="DM10" i="2"/>
  <c r="DM13" i="2"/>
  <c r="DM14" i="2"/>
  <c r="DM11" i="2"/>
  <c r="DM16" i="2"/>
  <c r="DM15" i="2"/>
  <c r="DM12" i="2"/>
  <c r="DM17" i="2"/>
  <c r="DH8" i="2"/>
  <c r="DG8" i="2"/>
  <c r="DG39" i="2"/>
  <c r="S9" i="23" l="1"/>
  <c r="G9" i="24"/>
  <c r="Q46" i="23"/>
  <c r="Q42" i="15"/>
  <c r="S8" i="15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8" i="14"/>
  <c r="Q9" i="14" s="1"/>
  <c r="S9" i="14" s="1"/>
  <c r="R42" i="14"/>
  <c r="N42" i="14"/>
  <c r="M42" i="14"/>
  <c r="L42" i="14"/>
  <c r="K42" i="14"/>
  <c r="J42" i="14"/>
  <c r="H42" i="14"/>
  <c r="X41" i="14"/>
  <c r="O41" i="14"/>
  <c r="P41" i="14" s="1"/>
  <c r="I41" i="14"/>
  <c r="Q41" i="14"/>
  <c r="S41" i="14" s="1"/>
  <c r="X40" i="14"/>
  <c r="P40" i="14"/>
  <c r="O40" i="14"/>
  <c r="I40" i="14"/>
  <c r="Q40" i="14" s="1"/>
  <c r="S40" i="14" s="1"/>
  <c r="X39" i="14"/>
  <c r="O39" i="14"/>
  <c r="P39" i="14" s="1"/>
  <c r="I39" i="14"/>
  <c r="Q39" i="14" s="1"/>
  <c r="S39" i="14" s="1"/>
  <c r="X38" i="14"/>
  <c r="O38" i="14"/>
  <c r="P38" i="14" s="1"/>
  <c r="I38" i="14"/>
  <c r="Q38" i="14" s="1"/>
  <c r="S38" i="14" s="1"/>
  <c r="X37" i="14"/>
  <c r="O37" i="14"/>
  <c r="P37" i="14" s="1"/>
  <c r="I37" i="14"/>
  <c r="Q37" i="14" s="1"/>
  <c r="S37" i="14" s="1"/>
  <c r="X36" i="14"/>
  <c r="O36" i="14"/>
  <c r="P36" i="14" s="1"/>
  <c r="I36" i="14"/>
  <c r="Q36" i="14" s="1"/>
  <c r="S36" i="14" s="1"/>
  <c r="X35" i="14"/>
  <c r="O35" i="14"/>
  <c r="P35" i="14" s="1"/>
  <c r="I35" i="14"/>
  <c r="Q35" i="14" s="1"/>
  <c r="S35" i="14" s="1"/>
  <c r="X34" i="14"/>
  <c r="O34" i="14"/>
  <c r="P34" i="14" s="1"/>
  <c r="I34" i="14"/>
  <c r="Q34" i="14"/>
  <c r="S34" i="14" s="1"/>
  <c r="X33" i="14"/>
  <c r="O33" i="14"/>
  <c r="P33" i="14" s="1"/>
  <c r="I33" i="14"/>
  <c r="Q33" i="14"/>
  <c r="S33" i="14" s="1"/>
  <c r="X32" i="14"/>
  <c r="P32" i="14"/>
  <c r="O32" i="14"/>
  <c r="I32" i="14"/>
  <c r="Q32" i="14" s="1"/>
  <c r="S32" i="14" s="1"/>
  <c r="X31" i="14"/>
  <c r="O31" i="14"/>
  <c r="P31" i="14" s="1"/>
  <c r="I31" i="14"/>
  <c r="Q31" i="14"/>
  <c r="S31" i="14" s="1"/>
  <c r="X30" i="14"/>
  <c r="P30" i="14"/>
  <c r="O30" i="14"/>
  <c r="I30" i="14"/>
  <c r="Q30" i="14"/>
  <c r="S30" i="14" s="1"/>
  <c r="X29" i="14"/>
  <c r="O29" i="14"/>
  <c r="P29" i="14" s="1"/>
  <c r="I29" i="14"/>
  <c r="Q29" i="14"/>
  <c r="S29" i="14" s="1"/>
  <c r="X28" i="14"/>
  <c r="P28" i="14"/>
  <c r="O28" i="14"/>
  <c r="I28" i="14"/>
  <c r="Q28" i="14"/>
  <c r="S28" i="14" s="1"/>
  <c r="X27" i="14"/>
  <c r="O27" i="14"/>
  <c r="P27" i="14" s="1"/>
  <c r="I27" i="14"/>
  <c r="Q27" i="14"/>
  <c r="S27" i="14" s="1"/>
  <c r="X26" i="14"/>
  <c r="P26" i="14"/>
  <c r="O26" i="14"/>
  <c r="I26" i="14"/>
  <c r="Q26" i="14"/>
  <c r="S26" i="14" s="1"/>
  <c r="X25" i="14"/>
  <c r="O25" i="14"/>
  <c r="P25" i="14" s="1"/>
  <c r="I25" i="14"/>
  <c r="Q25" i="14"/>
  <c r="S25" i="14" s="1"/>
  <c r="X24" i="14"/>
  <c r="P24" i="14"/>
  <c r="O24" i="14"/>
  <c r="I24" i="14"/>
  <c r="Q24" i="14"/>
  <c r="S24" i="14" s="1"/>
  <c r="X23" i="14"/>
  <c r="O23" i="14"/>
  <c r="P23" i="14" s="1"/>
  <c r="I23" i="14"/>
  <c r="Q23" i="14"/>
  <c r="S23" i="14" s="1"/>
  <c r="X22" i="14"/>
  <c r="P22" i="14"/>
  <c r="O22" i="14"/>
  <c r="I22" i="14"/>
  <c r="Q22" i="14"/>
  <c r="S22" i="14" s="1"/>
  <c r="X21" i="14"/>
  <c r="O21" i="14"/>
  <c r="P21" i="14" s="1"/>
  <c r="I21" i="14"/>
  <c r="Q21" i="14"/>
  <c r="S21" i="14" s="1"/>
  <c r="X20" i="14"/>
  <c r="P20" i="14"/>
  <c r="O20" i="14"/>
  <c r="I20" i="14"/>
  <c r="Q20" i="14"/>
  <c r="S20" i="14" s="1"/>
  <c r="X19" i="14"/>
  <c r="O19" i="14"/>
  <c r="P19" i="14" s="1"/>
  <c r="I19" i="14"/>
  <c r="Q19" i="14"/>
  <c r="S19" i="14" s="1"/>
  <c r="X18" i="14"/>
  <c r="P18" i="14"/>
  <c r="O18" i="14"/>
  <c r="I18" i="14"/>
  <c r="Q18" i="14"/>
  <c r="S18" i="14" s="1"/>
  <c r="X17" i="14"/>
  <c r="O17" i="14"/>
  <c r="P17" i="14" s="1"/>
  <c r="I17" i="14"/>
  <c r="Q17" i="14"/>
  <c r="S17" i="14" s="1"/>
  <c r="X16" i="14"/>
  <c r="P16" i="14"/>
  <c r="O16" i="14"/>
  <c r="I16" i="14"/>
  <c r="Q16" i="14"/>
  <c r="S16" i="14" s="1"/>
  <c r="X15" i="14"/>
  <c r="O15" i="14"/>
  <c r="P15" i="14" s="1"/>
  <c r="I15" i="14"/>
  <c r="Q15" i="14"/>
  <c r="S15" i="14" s="1"/>
  <c r="X14" i="14"/>
  <c r="P14" i="14"/>
  <c r="O14" i="14"/>
  <c r="I14" i="14"/>
  <c r="Q14" i="14"/>
  <c r="S14" i="14" s="1"/>
  <c r="X13" i="14"/>
  <c r="O13" i="14"/>
  <c r="P13" i="14" s="1"/>
  <c r="I13" i="14"/>
  <c r="Q13" i="14"/>
  <c r="S13" i="14" s="1"/>
  <c r="X12" i="14"/>
  <c r="P12" i="14"/>
  <c r="O12" i="14"/>
  <c r="I12" i="14"/>
  <c r="Q12" i="14"/>
  <c r="S12" i="14" s="1"/>
  <c r="X11" i="14"/>
  <c r="O11" i="14"/>
  <c r="P11" i="14" s="1"/>
  <c r="I11" i="14"/>
  <c r="Q11" i="14"/>
  <c r="S11" i="14" s="1"/>
  <c r="X10" i="14"/>
  <c r="P10" i="14"/>
  <c r="O10" i="14"/>
  <c r="I10" i="14"/>
  <c r="Q10" i="14"/>
  <c r="S10" i="14" s="1"/>
  <c r="X9" i="14"/>
  <c r="O9" i="14"/>
  <c r="P9" i="14" s="1"/>
  <c r="I9" i="14"/>
  <c r="X8" i="14"/>
  <c r="P8" i="14"/>
  <c r="O8" i="14"/>
  <c r="O42" i="14" s="1"/>
  <c r="I8" i="14"/>
  <c r="Q9" i="24" l="1"/>
  <c r="G46" i="24"/>
  <c r="I42" i="14"/>
  <c r="P42" i="14"/>
  <c r="Q8" i="14"/>
  <c r="G42" i="14"/>
  <c r="DH9" i="2"/>
  <c r="DH18" i="2"/>
  <c r="DH20" i="2"/>
  <c r="DH35" i="2"/>
  <c r="DH33" i="2"/>
  <c r="DH22" i="2"/>
  <c r="DH28" i="2"/>
  <c r="DH21" i="2"/>
  <c r="DH27" i="2"/>
  <c r="DH36" i="2"/>
  <c r="DH37" i="2"/>
  <c r="DH38" i="2"/>
  <c r="DH39" i="2"/>
  <c r="DH34" i="2"/>
  <c r="DH23" i="2"/>
  <c r="DH24" i="2"/>
  <c r="DH25" i="2"/>
  <c r="DH30" i="2"/>
  <c r="DH26" i="2"/>
  <c r="DH19" i="2"/>
  <c r="DH32" i="2"/>
  <c r="DH31" i="2"/>
  <c r="DH29" i="2"/>
  <c r="DH40" i="2"/>
  <c r="DH41" i="2"/>
  <c r="DH10" i="2"/>
  <c r="DH13" i="2"/>
  <c r="DH14" i="2"/>
  <c r="DH11" i="2"/>
  <c r="DH16" i="2"/>
  <c r="DH15" i="2"/>
  <c r="DH12" i="2"/>
  <c r="DH17" i="2"/>
  <c r="DG9" i="2"/>
  <c r="DG18" i="2"/>
  <c r="DG20" i="2"/>
  <c r="DG35" i="2"/>
  <c r="DG33" i="2"/>
  <c r="DG22" i="2"/>
  <c r="DG28" i="2"/>
  <c r="DG21" i="2"/>
  <c r="DG27" i="2"/>
  <c r="DG36" i="2"/>
  <c r="DG37" i="2"/>
  <c r="DG38" i="2"/>
  <c r="DG34" i="2"/>
  <c r="DG23" i="2"/>
  <c r="DG24" i="2"/>
  <c r="DG25" i="2"/>
  <c r="DG30" i="2"/>
  <c r="DG26" i="2"/>
  <c r="DG19" i="2"/>
  <c r="DG32" i="2"/>
  <c r="DG31" i="2"/>
  <c r="DG29" i="2"/>
  <c r="DG40" i="2"/>
  <c r="DG41" i="2"/>
  <c r="DG10" i="2"/>
  <c r="DG13" i="2"/>
  <c r="DG14" i="2"/>
  <c r="DG11" i="2"/>
  <c r="DG16" i="2"/>
  <c r="DG15" i="2"/>
  <c r="DG12" i="2"/>
  <c r="DG17" i="2"/>
  <c r="DB8" i="2"/>
  <c r="DA8" i="2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8" i="13"/>
  <c r="R42" i="13"/>
  <c r="N42" i="13"/>
  <c r="M42" i="13"/>
  <c r="L42" i="13"/>
  <c r="K42" i="13"/>
  <c r="J42" i="13"/>
  <c r="H42" i="13"/>
  <c r="X41" i="13"/>
  <c r="P41" i="13"/>
  <c r="O41" i="13"/>
  <c r="I41" i="13"/>
  <c r="Q41" i="13" s="1"/>
  <c r="S41" i="13" s="1"/>
  <c r="X40" i="13"/>
  <c r="O40" i="13"/>
  <c r="P40" i="13" s="1"/>
  <c r="I40" i="13"/>
  <c r="Q40" i="13"/>
  <c r="S40" i="13" s="1"/>
  <c r="X39" i="13"/>
  <c r="O39" i="13"/>
  <c r="P39" i="13" s="1"/>
  <c r="I39" i="13"/>
  <c r="Q39" i="13"/>
  <c r="S39" i="13" s="1"/>
  <c r="X38" i="13"/>
  <c r="P38" i="13"/>
  <c r="O38" i="13"/>
  <c r="I38" i="13"/>
  <c r="X37" i="13"/>
  <c r="O37" i="13"/>
  <c r="P37" i="13" s="1"/>
  <c r="I37" i="13"/>
  <c r="Q37" i="13"/>
  <c r="S37" i="13" s="1"/>
  <c r="X36" i="13"/>
  <c r="P36" i="13"/>
  <c r="O36" i="13"/>
  <c r="I36" i="13"/>
  <c r="Q36" i="13" s="1"/>
  <c r="S36" i="13" s="1"/>
  <c r="X35" i="13"/>
  <c r="O35" i="13"/>
  <c r="P35" i="13" s="1"/>
  <c r="I35" i="13"/>
  <c r="Q35" i="13" s="1"/>
  <c r="S35" i="13" s="1"/>
  <c r="X34" i="13"/>
  <c r="O34" i="13"/>
  <c r="P34" i="13" s="1"/>
  <c r="I34" i="13"/>
  <c r="X33" i="13"/>
  <c r="O33" i="13"/>
  <c r="P33" i="13" s="1"/>
  <c r="I33" i="13"/>
  <c r="Q33" i="13" s="1"/>
  <c r="S33" i="13" s="1"/>
  <c r="X32" i="13"/>
  <c r="O32" i="13"/>
  <c r="P32" i="13" s="1"/>
  <c r="I32" i="13"/>
  <c r="Q32" i="13"/>
  <c r="S32" i="13" s="1"/>
  <c r="X31" i="13"/>
  <c r="O31" i="13"/>
  <c r="P31" i="13" s="1"/>
  <c r="I31" i="13"/>
  <c r="Q31" i="13"/>
  <c r="S31" i="13" s="1"/>
  <c r="X30" i="13"/>
  <c r="P30" i="13"/>
  <c r="O30" i="13"/>
  <c r="I30" i="13"/>
  <c r="X29" i="13"/>
  <c r="O29" i="13"/>
  <c r="P29" i="13" s="1"/>
  <c r="I29" i="13"/>
  <c r="Q29" i="13"/>
  <c r="S29" i="13" s="1"/>
  <c r="X28" i="13"/>
  <c r="P28" i="13"/>
  <c r="O28" i="13"/>
  <c r="I28" i="13"/>
  <c r="Q28" i="13" s="1"/>
  <c r="S28" i="13" s="1"/>
  <c r="X27" i="13"/>
  <c r="O27" i="13"/>
  <c r="P27" i="13" s="1"/>
  <c r="I27" i="13"/>
  <c r="Q27" i="13" s="1"/>
  <c r="S27" i="13" s="1"/>
  <c r="X26" i="13"/>
  <c r="O26" i="13"/>
  <c r="P26" i="13" s="1"/>
  <c r="I26" i="13"/>
  <c r="X25" i="13"/>
  <c r="O25" i="13"/>
  <c r="P25" i="13" s="1"/>
  <c r="I25" i="13"/>
  <c r="Q25" i="13" s="1"/>
  <c r="S25" i="13" s="1"/>
  <c r="X24" i="13"/>
  <c r="O24" i="13"/>
  <c r="P24" i="13" s="1"/>
  <c r="I24" i="13"/>
  <c r="Q24" i="13"/>
  <c r="S24" i="13" s="1"/>
  <c r="X23" i="13"/>
  <c r="O23" i="13"/>
  <c r="P23" i="13" s="1"/>
  <c r="I23" i="13"/>
  <c r="Q23" i="13" s="1"/>
  <c r="S23" i="13" s="1"/>
  <c r="X22" i="13"/>
  <c r="O22" i="13"/>
  <c r="P22" i="13" s="1"/>
  <c r="I22" i="13"/>
  <c r="Q22" i="13"/>
  <c r="S22" i="13" s="1"/>
  <c r="X21" i="13"/>
  <c r="O21" i="13"/>
  <c r="P21" i="13" s="1"/>
  <c r="I21" i="13"/>
  <c r="Q21" i="13"/>
  <c r="S21" i="13" s="1"/>
  <c r="X20" i="13"/>
  <c r="P20" i="13"/>
  <c r="O20" i="13"/>
  <c r="I20" i="13"/>
  <c r="X19" i="13"/>
  <c r="O19" i="13"/>
  <c r="P19" i="13" s="1"/>
  <c r="I19" i="13"/>
  <c r="Q19" i="13"/>
  <c r="S19" i="13" s="1"/>
  <c r="X18" i="13"/>
  <c r="P18" i="13"/>
  <c r="O18" i="13"/>
  <c r="I18" i="13"/>
  <c r="Q18" i="13" s="1"/>
  <c r="S18" i="13" s="1"/>
  <c r="X17" i="13"/>
  <c r="O17" i="13"/>
  <c r="P17" i="13" s="1"/>
  <c r="I17" i="13"/>
  <c r="Q17" i="13" s="1"/>
  <c r="S17" i="13" s="1"/>
  <c r="X16" i="13"/>
  <c r="O16" i="13"/>
  <c r="P16" i="13" s="1"/>
  <c r="I16" i="13"/>
  <c r="X15" i="13"/>
  <c r="O15" i="13"/>
  <c r="P15" i="13" s="1"/>
  <c r="I15" i="13"/>
  <c r="Q15" i="13" s="1"/>
  <c r="S15" i="13" s="1"/>
  <c r="X14" i="13"/>
  <c r="O14" i="13"/>
  <c r="P14" i="13" s="1"/>
  <c r="I14" i="13"/>
  <c r="Q14" i="13"/>
  <c r="S14" i="13" s="1"/>
  <c r="X13" i="13"/>
  <c r="O13" i="13"/>
  <c r="P13" i="13" s="1"/>
  <c r="I13" i="13"/>
  <c r="Q13" i="13"/>
  <c r="S13" i="13" s="1"/>
  <c r="X12" i="13"/>
  <c r="P12" i="13"/>
  <c r="O12" i="13"/>
  <c r="I12" i="13"/>
  <c r="X11" i="13"/>
  <c r="O11" i="13"/>
  <c r="P11" i="13" s="1"/>
  <c r="I11" i="13"/>
  <c r="Q11" i="13"/>
  <c r="S11" i="13" s="1"/>
  <c r="X10" i="13"/>
  <c r="P10" i="13"/>
  <c r="O10" i="13"/>
  <c r="I10" i="13"/>
  <c r="Q10" i="13" s="1"/>
  <c r="S10" i="13" s="1"/>
  <c r="X9" i="13"/>
  <c r="O9" i="13"/>
  <c r="P9" i="13" s="1"/>
  <c r="I9" i="13"/>
  <c r="X8" i="13"/>
  <c r="P8" i="13"/>
  <c r="O8" i="13"/>
  <c r="I8" i="13"/>
  <c r="I42" i="13" s="1"/>
  <c r="S9" i="24" l="1"/>
  <c r="Q46" i="24"/>
  <c r="S8" i="14"/>
  <c r="Q42" i="14"/>
  <c r="Q9" i="13"/>
  <c r="S9" i="13" s="1"/>
  <c r="Q38" i="13"/>
  <c r="S38" i="13" s="1"/>
  <c r="Q34" i="13"/>
  <c r="S34" i="13" s="1"/>
  <c r="Q30" i="13"/>
  <c r="S30" i="13" s="1"/>
  <c r="Q26" i="13"/>
  <c r="S26" i="13" s="1"/>
  <c r="Q20" i="13"/>
  <c r="S20" i="13" s="1"/>
  <c r="Q16" i="13"/>
  <c r="S16" i="13" s="1"/>
  <c r="Q12" i="13"/>
  <c r="S12" i="13" s="1"/>
  <c r="O42" i="13"/>
  <c r="P42" i="13"/>
  <c r="Q8" i="13"/>
  <c r="G42" i="13"/>
  <c r="DB9" i="2"/>
  <c r="DB18" i="2"/>
  <c r="DB20" i="2"/>
  <c r="DB35" i="2"/>
  <c r="DB33" i="2"/>
  <c r="DB22" i="2"/>
  <c r="DB28" i="2"/>
  <c r="DB21" i="2"/>
  <c r="DB27" i="2"/>
  <c r="DB36" i="2"/>
  <c r="DB37" i="2"/>
  <c r="DB38" i="2"/>
  <c r="DB39" i="2"/>
  <c r="DB34" i="2"/>
  <c r="DB23" i="2"/>
  <c r="DB24" i="2"/>
  <c r="DB25" i="2"/>
  <c r="DB30" i="2"/>
  <c r="DB26" i="2"/>
  <c r="DB19" i="2"/>
  <c r="DB32" i="2"/>
  <c r="DB31" i="2"/>
  <c r="DB29" i="2"/>
  <c r="DB40" i="2"/>
  <c r="DB41" i="2"/>
  <c r="DB10" i="2"/>
  <c r="DB13" i="2"/>
  <c r="DB14" i="2"/>
  <c r="DB11" i="2"/>
  <c r="DB16" i="2"/>
  <c r="DB15" i="2"/>
  <c r="DB12" i="2"/>
  <c r="DB17" i="2"/>
  <c r="DA9" i="2"/>
  <c r="DA18" i="2"/>
  <c r="DA20" i="2"/>
  <c r="DA35" i="2"/>
  <c r="DA33" i="2"/>
  <c r="DA22" i="2"/>
  <c r="DA28" i="2"/>
  <c r="DA21" i="2"/>
  <c r="DA27" i="2"/>
  <c r="DA36" i="2"/>
  <c r="DA37" i="2"/>
  <c r="DA38" i="2"/>
  <c r="DA39" i="2"/>
  <c r="DA34" i="2"/>
  <c r="DA23" i="2"/>
  <c r="DA24" i="2"/>
  <c r="DA25" i="2"/>
  <c r="DA30" i="2"/>
  <c r="DA26" i="2"/>
  <c r="DA19" i="2"/>
  <c r="DA32" i="2"/>
  <c r="DA31" i="2"/>
  <c r="DA29" i="2"/>
  <c r="DA40" i="2"/>
  <c r="DA41" i="2"/>
  <c r="DA10" i="2"/>
  <c r="DA13" i="2"/>
  <c r="DA14" i="2"/>
  <c r="DA11" i="2"/>
  <c r="DA16" i="2"/>
  <c r="DA15" i="2"/>
  <c r="DA12" i="2"/>
  <c r="DA17" i="2"/>
  <c r="CY9" i="2"/>
  <c r="CY18" i="2"/>
  <c r="CY20" i="2"/>
  <c r="CY35" i="2"/>
  <c r="CY33" i="2"/>
  <c r="CY22" i="2"/>
  <c r="CY28" i="2"/>
  <c r="CY21" i="2"/>
  <c r="CY27" i="2"/>
  <c r="CY36" i="2"/>
  <c r="CY37" i="2"/>
  <c r="CY38" i="2"/>
  <c r="CY39" i="2"/>
  <c r="CY34" i="2"/>
  <c r="CY23" i="2"/>
  <c r="CY24" i="2"/>
  <c r="CY25" i="2"/>
  <c r="CY30" i="2"/>
  <c r="CY26" i="2"/>
  <c r="CY19" i="2"/>
  <c r="CY32" i="2"/>
  <c r="CY31" i="2"/>
  <c r="CY29" i="2"/>
  <c r="CY40" i="2"/>
  <c r="CY41" i="2"/>
  <c r="CY10" i="2"/>
  <c r="CY13" i="2"/>
  <c r="CY14" i="2"/>
  <c r="CY11" i="2"/>
  <c r="CY16" i="2"/>
  <c r="CY15" i="2"/>
  <c r="CY12" i="2"/>
  <c r="CY17" i="2"/>
  <c r="CV8" i="2"/>
  <c r="CU8" i="2"/>
  <c r="BI8" i="2"/>
  <c r="S8" i="13" l="1"/>
  <c r="Q42" i="13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11" i="12"/>
  <c r="R42" i="12"/>
  <c r="N42" i="12"/>
  <c r="M42" i="12"/>
  <c r="L42" i="12"/>
  <c r="K42" i="12"/>
  <c r="J42" i="12"/>
  <c r="H42" i="12"/>
  <c r="X41" i="12"/>
  <c r="O41" i="12"/>
  <c r="P41" i="12" s="1"/>
  <c r="I41" i="12"/>
  <c r="Q41" i="12"/>
  <c r="S41" i="12" s="1"/>
  <c r="X40" i="12"/>
  <c r="O40" i="12"/>
  <c r="P40" i="12" s="1"/>
  <c r="I40" i="12"/>
  <c r="Q40" i="12"/>
  <c r="S40" i="12" s="1"/>
  <c r="X39" i="12"/>
  <c r="P39" i="12"/>
  <c r="O39" i="12"/>
  <c r="I39" i="12"/>
  <c r="Q39" i="12" s="1"/>
  <c r="S39" i="12" s="1"/>
  <c r="X38" i="12"/>
  <c r="O38" i="12"/>
  <c r="P38" i="12" s="1"/>
  <c r="I38" i="12"/>
  <c r="Q38" i="12" s="1"/>
  <c r="S38" i="12" s="1"/>
  <c r="X37" i="12"/>
  <c r="O37" i="12"/>
  <c r="P37" i="12" s="1"/>
  <c r="I37" i="12"/>
  <c r="Q37" i="12"/>
  <c r="S37" i="12" s="1"/>
  <c r="X36" i="12"/>
  <c r="O36" i="12"/>
  <c r="P36" i="12" s="1"/>
  <c r="I36" i="12"/>
  <c r="Q36" i="12"/>
  <c r="S36" i="12" s="1"/>
  <c r="X35" i="12"/>
  <c r="P35" i="12"/>
  <c r="O35" i="12"/>
  <c r="I35" i="12"/>
  <c r="Q35" i="12" s="1"/>
  <c r="S35" i="12" s="1"/>
  <c r="X34" i="12"/>
  <c r="O34" i="12"/>
  <c r="P34" i="12" s="1"/>
  <c r="I34" i="12"/>
  <c r="Q34" i="12" s="1"/>
  <c r="S34" i="12" s="1"/>
  <c r="X33" i="12"/>
  <c r="O33" i="12"/>
  <c r="P33" i="12" s="1"/>
  <c r="I33" i="12"/>
  <c r="Q33" i="12"/>
  <c r="S33" i="12" s="1"/>
  <c r="X32" i="12"/>
  <c r="O32" i="12"/>
  <c r="P32" i="12" s="1"/>
  <c r="I32" i="12"/>
  <c r="Q32" i="12"/>
  <c r="S32" i="12" s="1"/>
  <c r="X31" i="12"/>
  <c r="P31" i="12"/>
  <c r="O31" i="12"/>
  <c r="I31" i="12"/>
  <c r="Q31" i="12"/>
  <c r="S31" i="12" s="1"/>
  <c r="X30" i="12"/>
  <c r="O30" i="12"/>
  <c r="P30" i="12" s="1"/>
  <c r="I30" i="12"/>
  <c r="Q30" i="12"/>
  <c r="S30" i="12" s="1"/>
  <c r="X29" i="12"/>
  <c r="P29" i="12"/>
  <c r="O29" i="12"/>
  <c r="I29" i="12"/>
  <c r="Q29" i="12"/>
  <c r="S29" i="12" s="1"/>
  <c r="X28" i="12"/>
  <c r="O28" i="12"/>
  <c r="P28" i="12" s="1"/>
  <c r="I28" i="12"/>
  <c r="Q28" i="12"/>
  <c r="S28" i="12" s="1"/>
  <c r="X27" i="12"/>
  <c r="P27" i="12"/>
  <c r="O27" i="12"/>
  <c r="I27" i="12"/>
  <c r="Q27" i="12"/>
  <c r="S27" i="12" s="1"/>
  <c r="X26" i="12"/>
  <c r="O26" i="12"/>
  <c r="P26" i="12" s="1"/>
  <c r="I26" i="12"/>
  <c r="Q26" i="12"/>
  <c r="S26" i="12" s="1"/>
  <c r="X25" i="12"/>
  <c r="P25" i="12"/>
  <c r="O25" i="12"/>
  <c r="I25" i="12"/>
  <c r="Q25" i="12"/>
  <c r="S25" i="12" s="1"/>
  <c r="X24" i="12"/>
  <c r="O24" i="12"/>
  <c r="P24" i="12" s="1"/>
  <c r="I24" i="12"/>
  <c r="Q24" i="12"/>
  <c r="S24" i="12" s="1"/>
  <c r="X23" i="12"/>
  <c r="P23" i="12"/>
  <c r="O23" i="12"/>
  <c r="I23" i="12"/>
  <c r="Q23" i="12"/>
  <c r="S23" i="12" s="1"/>
  <c r="X22" i="12"/>
  <c r="O22" i="12"/>
  <c r="P22" i="12" s="1"/>
  <c r="I22" i="12"/>
  <c r="Q22" i="12"/>
  <c r="S22" i="12" s="1"/>
  <c r="X21" i="12"/>
  <c r="P21" i="12"/>
  <c r="O21" i="12"/>
  <c r="I21" i="12"/>
  <c r="Q21" i="12"/>
  <c r="S21" i="12" s="1"/>
  <c r="X20" i="12"/>
  <c r="O20" i="12"/>
  <c r="P20" i="12" s="1"/>
  <c r="I20" i="12"/>
  <c r="Q20" i="12"/>
  <c r="S20" i="12" s="1"/>
  <c r="X19" i="12"/>
  <c r="P19" i="12"/>
  <c r="O19" i="12"/>
  <c r="I19" i="12"/>
  <c r="Q19" i="12"/>
  <c r="S19" i="12" s="1"/>
  <c r="X18" i="12"/>
  <c r="O18" i="12"/>
  <c r="P18" i="12" s="1"/>
  <c r="I18" i="12"/>
  <c r="Q18" i="12"/>
  <c r="S18" i="12" s="1"/>
  <c r="X17" i="12"/>
  <c r="P17" i="12"/>
  <c r="O17" i="12"/>
  <c r="I17" i="12"/>
  <c r="Q17" i="12"/>
  <c r="S17" i="12" s="1"/>
  <c r="X16" i="12"/>
  <c r="O16" i="12"/>
  <c r="P16" i="12" s="1"/>
  <c r="I16" i="12"/>
  <c r="Q16" i="12"/>
  <c r="S16" i="12" s="1"/>
  <c r="X15" i="12"/>
  <c r="P15" i="12"/>
  <c r="O15" i="12"/>
  <c r="I15" i="12"/>
  <c r="Q15" i="12"/>
  <c r="S15" i="12" s="1"/>
  <c r="X14" i="12"/>
  <c r="O14" i="12"/>
  <c r="P14" i="12" s="1"/>
  <c r="I14" i="12"/>
  <c r="Q14" i="12"/>
  <c r="S14" i="12" s="1"/>
  <c r="X13" i="12"/>
  <c r="P13" i="12"/>
  <c r="O13" i="12"/>
  <c r="I13" i="12"/>
  <c r="Q13" i="12"/>
  <c r="S13" i="12" s="1"/>
  <c r="X12" i="12"/>
  <c r="O12" i="12"/>
  <c r="P12" i="12" s="1"/>
  <c r="I12" i="12"/>
  <c r="Q12" i="12"/>
  <c r="S12" i="12" s="1"/>
  <c r="X11" i="12"/>
  <c r="P11" i="12"/>
  <c r="O11" i="12"/>
  <c r="I11" i="12"/>
  <c r="Q11" i="12"/>
  <c r="S11" i="12" s="1"/>
  <c r="X10" i="12"/>
  <c r="O10" i="12"/>
  <c r="P10" i="12" s="1"/>
  <c r="I10" i="12"/>
  <c r="G10" i="12"/>
  <c r="Q10" i="12" s="1"/>
  <c r="S10" i="12" s="1"/>
  <c r="X9" i="12"/>
  <c r="P9" i="12"/>
  <c r="O9" i="12"/>
  <c r="I9" i="12"/>
  <c r="G9" i="12"/>
  <c r="X8" i="12"/>
  <c r="Q8" i="12"/>
  <c r="S8" i="12" s="1"/>
  <c r="O8" i="12"/>
  <c r="P8" i="12" s="1"/>
  <c r="I8" i="12"/>
  <c r="G8" i="12"/>
  <c r="Q9" i="12" s="1"/>
  <c r="S9" i="12" s="1"/>
  <c r="I42" i="12" l="1"/>
  <c r="P42" i="12"/>
  <c r="Q42" i="12"/>
  <c r="G42" i="12"/>
  <c r="O42" i="12"/>
  <c r="CV9" i="2"/>
  <c r="CV18" i="2"/>
  <c r="CV20" i="2"/>
  <c r="CV35" i="2"/>
  <c r="CV33" i="2"/>
  <c r="CV22" i="2"/>
  <c r="CV28" i="2"/>
  <c r="CV21" i="2"/>
  <c r="CV27" i="2"/>
  <c r="CV36" i="2"/>
  <c r="CV37" i="2"/>
  <c r="CV38" i="2"/>
  <c r="CV39" i="2"/>
  <c r="CV34" i="2"/>
  <c r="CV23" i="2"/>
  <c r="CV24" i="2"/>
  <c r="CV25" i="2"/>
  <c r="CV30" i="2"/>
  <c r="CV26" i="2"/>
  <c r="CV19" i="2"/>
  <c r="CV32" i="2"/>
  <c r="CV31" i="2"/>
  <c r="CV29" i="2"/>
  <c r="CV40" i="2"/>
  <c r="CV41" i="2"/>
  <c r="CV10" i="2"/>
  <c r="CV13" i="2"/>
  <c r="CV14" i="2"/>
  <c r="CV11" i="2"/>
  <c r="CV16" i="2"/>
  <c r="CV15" i="2"/>
  <c r="CV12" i="2"/>
  <c r="CV17" i="2"/>
  <c r="CU9" i="2"/>
  <c r="CU18" i="2"/>
  <c r="CU20" i="2"/>
  <c r="CU35" i="2"/>
  <c r="CU33" i="2"/>
  <c r="CU22" i="2"/>
  <c r="CU28" i="2"/>
  <c r="CU21" i="2"/>
  <c r="CU27" i="2"/>
  <c r="CU36" i="2"/>
  <c r="CU37" i="2"/>
  <c r="CU38" i="2"/>
  <c r="CU39" i="2"/>
  <c r="CU34" i="2"/>
  <c r="CU23" i="2"/>
  <c r="CU24" i="2"/>
  <c r="CU25" i="2"/>
  <c r="CU30" i="2"/>
  <c r="CU26" i="2"/>
  <c r="CU19" i="2"/>
  <c r="CU32" i="2"/>
  <c r="CU31" i="2"/>
  <c r="CU29" i="2"/>
  <c r="CU40" i="2"/>
  <c r="CU41" i="2"/>
  <c r="CU10" i="2"/>
  <c r="CU13" i="2"/>
  <c r="CU14" i="2"/>
  <c r="CU11" i="2"/>
  <c r="CU16" i="2"/>
  <c r="CU15" i="2"/>
  <c r="CU12" i="2"/>
  <c r="CU17" i="2"/>
  <c r="CP8" i="2"/>
  <c r="CO8" i="2"/>
  <c r="G9" i="11" l="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8" i="11"/>
  <c r="Q9" i="11" s="1"/>
  <c r="S9" i="11" s="1"/>
  <c r="R42" i="11"/>
  <c r="N42" i="11"/>
  <c r="M42" i="11"/>
  <c r="L42" i="11"/>
  <c r="K42" i="11"/>
  <c r="J42" i="11"/>
  <c r="H42" i="11"/>
  <c r="X41" i="11"/>
  <c r="O41" i="11"/>
  <c r="P41" i="11" s="1"/>
  <c r="I41" i="11"/>
  <c r="Q41" i="11"/>
  <c r="S41" i="11" s="1"/>
  <c r="X40" i="11"/>
  <c r="P40" i="11"/>
  <c r="O40" i="11"/>
  <c r="I40" i="11"/>
  <c r="Q40" i="11" s="1"/>
  <c r="S40" i="11" s="1"/>
  <c r="X39" i="11"/>
  <c r="O39" i="11"/>
  <c r="P39" i="11" s="1"/>
  <c r="I39" i="11"/>
  <c r="Q39" i="11" s="1"/>
  <c r="S39" i="11" s="1"/>
  <c r="X38" i="11"/>
  <c r="O38" i="11"/>
  <c r="P38" i="11" s="1"/>
  <c r="I38" i="11"/>
  <c r="Q38" i="11"/>
  <c r="S38" i="11" s="1"/>
  <c r="X37" i="11"/>
  <c r="O37" i="11"/>
  <c r="P37" i="11" s="1"/>
  <c r="I37" i="11"/>
  <c r="Q37" i="11"/>
  <c r="S37" i="11" s="1"/>
  <c r="X36" i="11"/>
  <c r="P36" i="11"/>
  <c r="O36" i="11"/>
  <c r="I36" i="11"/>
  <c r="Q36" i="11" s="1"/>
  <c r="S36" i="11" s="1"/>
  <c r="X35" i="11"/>
  <c r="O35" i="11"/>
  <c r="P35" i="11" s="1"/>
  <c r="I35" i="11"/>
  <c r="Q35" i="11" s="1"/>
  <c r="S35" i="11" s="1"/>
  <c r="X34" i="11"/>
  <c r="P34" i="11"/>
  <c r="O34" i="11"/>
  <c r="I34" i="11"/>
  <c r="Q34" i="11" s="1"/>
  <c r="S34" i="11" s="1"/>
  <c r="X33" i="11"/>
  <c r="O33" i="11"/>
  <c r="P33" i="11" s="1"/>
  <c r="I33" i="11"/>
  <c r="Q33" i="11"/>
  <c r="S33" i="11" s="1"/>
  <c r="X32" i="11"/>
  <c r="P32" i="11"/>
  <c r="O32" i="11"/>
  <c r="I32" i="11"/>
  <c r="Q32" i="11"/>
  <c r="S32" i="11" s="1"/>
  <c r="X31" i="11"/>
  <c r="O31" i="11"/>
  <c r="P31" i="11" s="1"/>
  <c r="I31" i="11"/>
  <c r="Q31" i="11"/>
  <c r="S31" i="11" s="1"/>
  <c r="X30" i="11"/>
  <c r="P30" i="11"/>
  <c r="O30" i="11"/>
  <c r="I30" i="11"/>
  <c r="Q30" i="11"/>
  <c r="S30" i="11" s="1"/>
  <c r="X29" i="11"/>
  <c r="O29" i="11"/>
  <c r="P29" i="11" s="1"/>
  <c r="I29" i="11"/>
  <c r="Q29" i="11"/>
  <c r="S29" i="11" s="1"/>
  <c r="X28" i="11"/>
  <c r="P28" i="11"/>
  <c r="O28" i="11"/>
  <c r="I28" i="11"/>
  <c r="Q28" i="11"/>
  <c r="S28" i="11" s="1"/>
  <c r="X27" i="11"/>
  <c r="O27" i="11"/>
  <c r="P27" i="11" s="1"/>
  <c r="I27" i="11"/>
  <c r="Q27" i="11"/>
  <c r="S27" i="11" s="1"/>
  <c r="X26" i="11"/>
  <c r="P26" i="11"/>
  <c r="O26" i="11"/>
  <c r="I26" i="11"/>
  <c r="Q26" i="11"/>
  <c r="S26" i="11" s="1"/>
  <c r="X25" i="11"/>
  <c r="O25" i="11"/>
  <c r="P25" i="11" s="1"/>
  <c r="I25" i="11"/>
  <c r="Q25" i="11"/>
  <c r="S25" i="11" s="1"/>
  <c r="X24" i="11"/>
  <c r="P24" i="11"/>
  <c r="O24" i="11"/>
  <c r="I24" i="11"/>
  <c r="Q24" i="11"/>
  <c r="S24" i="11" s="1"/>
  <c r="X23" i="11"/>
  <c r="O23" i="11"/>
  <c r="P23" i="11" s="1"/>
  <c r="I23" i="11"/>
  <c r="Q23" i="11"/>
  <c r="S23" i="11" s="1"/>
  <c r="X22" i="11"/>
  <c r="P22" i="11"/>
  <c r="O22" i="11"/>
  <c r="I22" i="11"/>
  <c r="Q22" i="11"/>
  <c r="S22" i="11" s="1"/>
  <c r="X21" i="11"/>
  <c r="O21" i="11"/>
  <c r="P21" i="11" s="1"/>
  <c r="I21" i="11"/>
  <c r="Q21" i="11"/>
  <c r="S21" i="11" s="1"/>
  <c r="X20" i="11"/>
  <c r="P20" i="11"/>
  <c r="O20" i="11"/>
  <c r="I20" i="11"/>
  <c r="Q20" i="11"/>
  <c r="S20" i="11" s="1"/>
  <c r="X19" i="11"/>
  <c r="O19" i="11"/>
  <c r="P19" i="11" s="1"/>
  <c r="I19" i="11"/>
  <c r="Q19" i="11"/>
  <c r="S19" i="11" s="1"/>
  <c r="X18" i="11"/>
  <c r="P18" i="11"/>
  <c r="O18" i="11"/>
  <c r="I18" i="11"/>
  <c r="Q18" i="11"/>
  <c r="S18" i="11" s="1"/>
  <c r="X17" i="11"/>
  <c r="O17" i="11"/>
  <c r="P17" i="11" s="1"/>
  <c r="I17" i="11"/>
  <c r="Q17" i="11"/>
  <c r="S17" i="11" s="1"/>
  <c r="X16" i="11"/>
  <c r="P16" i="11"/>
  <c r="O16" i="11"/>
  <c r="I16" i="11"/>
  <c r="Q16" i="11"/>
  <c r="S16" i="11" s="1"/>
  <c r="X15" i="11"/>
  <c r="O15" i="11"/>
  <c r="P15" i="11" s="1"/>
  <c r="I15" i="11"/>
  <c r="Q15" i="11"/>
  <c r="S15" i="11" s="1"/>
  <c r="X14" i="11"/>
  <c r="P14" i="11"/>
  <c r="O14" i="11"/>
  <c r="I14" i="11"/>
  <c r="Q14" i="11"/>
  <c r="S14" i="11" s="1"/>
  <c r="X13" i="11"/>
  <c r="O13" i="11"/>
  <c r="P13" i="11" s="1"/>
  <c r="I13" i="11"/>
  <c r="Q13" i="11"/>
  <c r="S13" i="11" s="1"/>
  <c r="X12" i="11"/>
  <c r="P12" i="11"/>
  <c r="O12" i="11"/>
  <c r="I12" i="11"/>
  <c r="Q12" i="11"/>
  <c r="S12" i="11" s="1"/>
  <c r="X11" i="11"/>
  <c r="O11" i="11"/>
  <c r="P11" i="11" s="1"/>
  <c r="I11" i="11"/>
  <c r="Q11" i="11"/>
  <c r="S11" i="11" s="1"/>
  <c r="X10" i="11"/>
  <c r="P10" i="11"/>
  <c r="O10" i="11"/>
  <c r="I10" i="11"/>
  <c r="Q10" i="11"/>
  <c r="S10" i="11" s="1"/>
  <c r="X9" i="11"/>
  <c r="O9" i="11"/>
  <c r="P9" i="11" s="1"/>
  <c r="I9" i="11"/>
  <c r="X8" i="11"/>
  <c r="P8" i="11"/>
  <c r="O8" i="11"/>
  <c r="O42" i="11" s="1"/>
  <c r="I8" i="11"/>
  <c r="I42" i="11" l="1"/>
  <c r="P42" i="11"/>
  <c r="Q8" i="11"/>
  <c r="G42" i="11"/>
  <c r="CP9" i="2"/>
  <c r="CP18" i="2"/>
  <c r="CP20" i="2"/>
  <c r="CP35" i="2"/>
  <c r="CP33" i="2"/>
  <c r="CP22" i="2"/>
  <c r="CP28" i="2"/>
  <c r="CP21" i="2"/>
  <c r="CP27" i="2"/>
  <c r="CP36" i="2"/>
  <c r="CP37" i="2"/>
  <c r="CP38" i="2"/>
  <c r="CP39" i="2"/>
  <c r="CP34" i="2"/>
  <c r="CP23" i="2"/>
  <c r="CP24" i="2"/>
  <c r="CP25" i="2"/>
  <c r="CP30" i="2"/>
  <c r="CP26" i="2"/>
  <c r="CP19" i="2"/>
  <c r="CP32" i="2"/>
  <c r="CP31" i="2"/>
  <c r="CP29" i="2"/>
  <c r="CP40" i="2"/>
  <c r="CP41" i="2"/>
  <c r="CP10" i="2"/>
  <c r="CP13" i="2"/>
  <c r="CP14" i="2"/>
  <c r="CP11" i="2"/>
  <c r="CP16" i="2"/>
  <c r="CP15" i="2"/>
  <c r="CP12" i="2"/>
  <c r="CP17" i="2"/>
  <c r="CO9" i="2"/>
  <c r="CO18" i="2"/>
  <c r="CO20" i="2"/>
  <c r="CO35" i="2"/>
  <c r="CO33" i="2"/>
  <c r="CO22" i="2"/>
  <c r="CO28" i="2"/>
  <c r="CO21" i="2"/>
  <c r="CO27" i="2"/>
  <c r="CO36" i="2"/>
  <c r="CO37" i="2"/>
  <c r="CO38" i="2"/>
  <c r="CO39" i="2"/>
  <c r="CO34" i="2"/>
  <c r="CO23" i="2"/>
  <c r="CO24" i="2"/>
  <c r="CO25" i="2"/>
  <c r="CO30" i="2"/>
  <c r="CO26" i="2"/>
  <c r="CO19" i="2"/>
  <c r="CO32" i="2"/>
  <c r="CO31" i="2"/>
  <c r="CO29" i="2"/>
  <c r="CO40" i="2"/>
  <c r="CO41" i="2"/>
  <c r="CO10" i="2"/>
  <c r="CO13" i="2"/>
  <c r="CO14" i="2"/>
  <c r="CO11" i="2"/>
  <c r="CO16" i="2"/>
  <c r="CO15" i="2"/>
  <c r="CO12" i="2"/>
  <c r="CO17" i="2"/>
  <c r="CJ8" i="2"/>
  <c r="CI8" i="2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8" i="10"/>
  <c r="Q9" i="10" s="1"/>
  <c r="S9" i="10" s="1"/>
  <c r="R42" i="10"/>
  <c r="N42" i="10"/>
  <c r="M42" i="10"/>
  <c r="L42" i="10"/>
  <c r="K42" i="10"/>
  <c r="J42" i="10"/>
  <c r="H42" i="10"/>
  <c r="X41" i="10"/>
  <c r="O41" i="10"/>
  <c r="P41" i="10" s="1"/>
  <c r="I41" i="10"/>
  <c r="Q41" i="10"/>
  <c r="S41" i="10" s="1"/>
  <c r="X40" i="10"/>
  <c r="P40" i="10"/>
  <c r="O40" i="10"/>
  <c r="I40" i="10"/>
  <c r="Q40" i="10" s="1"/>
  <c r="S40" i="10" s="1"/>
  <c r="X39" i="10"/>
  <c r="O39" i="10"/>
  <c r="P39" i="10" s="1"/>
  <c r="I39" i="10"/>
  <c r="Q39" i="10" s="1"/>
  <c r="S39" i="10" s="1"/>
  <c r="X38" i="10"/>
  <c r="O38" i="10"/>
  <c r="P38" i="10" s="1"/>
  <c r="I38" i="10"/>
  <c r="Q38" i="10"/>
  <c r="S38" i="10" s="1"/>
  <c r="X37" i="10"/>
  <c r="O37" i="10"/>
  <c r="P37" i="10" s="1"/>
  <c r="I37" i="10"/>
  <c r="Q37" i="10" s="1"/>
  <c r="S37" i="10" s="1"/>
  <c r="X36" i="10"/>
  <c r="P36" i="10"/>
  <c r="O36" i="10"/>
  <c r="I36" i="10"/>
  <c r="Q36" i="10" s="1"/>
  <c r="S36" i="10" s="1"/>
  <c r="X35" i="10"/>
  <c r="O35" i="10"/>
  <c r="P35" i="10" s="1"/>
  <c r="I35" i="10"/>
  <c r="Q35" i="10" s="1"/>
  <c r="S35" i="10" s="1"/>
  <c r="X34" i="10"/>
  <c r="O34" i="10"/>
  <c r="P34" i="10" s="1"/>
  <c r="I34" i="10"/>
  <c r="Q34" i="10"/>
  <c r="S34" i="10" s="1"/>
  <c r="X33" i="10"/>
  <c r="O33" i="10"/>
  <c r="P33" i="10" s="1"/>
  <c r="I33" i="10"/>
  <c r="Q33" i="10"/>
  <c r="S33" i="10" s="1"/>
  <c r="X32" i="10"/>
  <c r="P32" i="10"/>
  <c r="O32" i="10"/>
  <c r="I32" i="10"/>
  <c r="Q32" i="10"/>
  <c r="S32" i="10" s="1"/>
  <c r="X31" i="10"/>
  <c r="O31" i="10"/>
  <c r="P31" i="10" s="1"/>
  <c r="I31" i="10"/>
  <c r="Q31" i="10"/>
  <c r="S31" i="10" s="1"/>
  <c r="X30" i="10"/>
  <c r="P30" i="10"/>
  <c r="O30" i="10"/>
  <c r="I30" i="10"/>
  <c r="Q30" i="10"/>
  <c r="S30" i="10" s="1"/>
  <c r="X29" i="10"/>
  <c r="O29" i="10"/>
  <c r="P29" i="10" s="1"/>
  <c r="I29" i="10"/>
  <c r="Q29" i="10"/>
  <c r="S29" i="10" s="1"/>
  <c r="X28" i="10"/>
  <c r="P28" i="10"/>
  <c r="O28" i="10"/>
  <c r="I28" i="10"/>
  <c r="Q28" i="10"/>
  <c r="S28" i="10" s="1"/>
  <c r="X27" i="10"/>
  <c r="O27" i="10"/>
  <c r="P27" i="10" s="1"/>
  <c r="I27" i="10"/>
  <c r="Q27" i="10"/>
  <c r="S27" i="10" s="1"/>
  <c r="X26" i="10"/>
  <c r="P26" i="10"/>
  <c r="O26" i="10"/>
  <c r="I26" i="10"/>
  <c r="Q26" i="10"/>
  <c r="S26" i="10" s="1"/>
  <c r="X25" i="10"/>
  <c r="O25" i="10"/>
  <c r="P25" i="10" s="1"/>
  <c r="I25" i="10"/>
  <c r="Q25" i="10"/>
  <c r="S25" i="10" s="1"/>
  <c r="X24" i="10"/>
  <c r="P24" i="10"/>
  <c r="O24" i="10"/>
  <c r="I24" i="10"/>
  <c r="Q24" i="10"/>
  <c r="S24" i="10" s="1"/>
  <c r="X23" i="10"/>
  <c r="O23" i="10"/>
  <c r="P23" i="10" s="1"/>
  <c r="I23" i="10"/>
  <c r="Q23" i="10"/>
  <c r="S23" i="10" s="1"/>
  <c r="X22" i="10"/>
  <c r="P22" i="10"/>
  <c r="O22" i="10"/>
  <c r="I22" i="10"/>
  <c r="Q22" i="10"/>
  <c r="S22" i="10" s="1"/>
  <c r="X21" i="10"/>
  <c r="O21" i="10"/>
  <c r="P21" i="10" s="1"/>
  <c r="I21" i="10"/>
  <c r="Q21" i="10"/>
  <c r="S21" i="10" s="1"/>
  <c r="X20" i="10"/>
  <c r="P20" i="10"/>
  <c r="O20" i="10"/>
  <c r="I20" i="10"/>
  <c r="Q20" i="10"/>
  <c r="S20" i="10" s="1"/>
  <c r="X19" i="10"/>
  <c r="O19" i="10"/>
  <c r="P19" i="10" s="1"/>
  <c r="I19" i="10"/>
  <c r="Q19" i="10"/>
  <c r="S19" i="10" s="1"/>
  <c r="X18" i="10"/>
  <c r="P18" i="10"/>
  <c r="O18" i="10"/>
  <c r="I18" i="10"/>
  <c r="Q18" i="10"/>
  <c r="S18" i="10" s="1"/>
  <c r="X17" i="10"/>
  <c r="O17" i="10"/>
  <c r="P17" i="10" s="1"/>
  <c r="I17" i="10"/>
  <c r="Q17" i="10"/>
  <c r="S17" i="10" s="1"/>
  <c r="X16" i="10"/>
  <c r="P16" i="10"/>
  <c r="O16" i="10"/>
  <c r="I16" i="10"/>
  <c r="Q16" i="10"/>
  <c r="S16" i="10" s="1"/>
  <c r="X15" i="10"/>
  <c r="O15" i="10"/>
  <c r="P15" i="10" s="1"/>
  <c r="I15" i="10"/>
  <c r="Q15" i="10"/>
  <c r="S15" i="10" s="1"/>
  <c r="X14" i="10"/>
  <c r="P14" i="10"/>
  <c r="O14" i="10"/>
  <c r="I14" i="10"/>
  <c r="Q14" i="10"/>
  <c r="S14" i="10" s="1"/>
  <c r="X13" i="10"/>
  <c r="O13" i="10"/>
  <c r="P13" i="10" s="1"/>
  <c r="I13" i="10"/>
  <c r="Q13" i="10"/>
  <c r="S13" i="10" s="1"/>
  <c r="X12" i="10"/>
  <c r="P12" i="10"/>
  <c r="O12" i="10"/>
  <c r="I12" i="10"/>
  <c r="Q12" i="10"/>
  <c r="S12" i="10" s="1"/>
  <c r="X11" i="10"/>
  <c r="O11" i="10"/>
  <c r="P11" i="10" s="1"/>
  <c r="I11" i="10"/>
  <c r="Q11" i="10"/>
  <c r="S11" i="10" s="1"/>
  <c r="X10" i="10"/>
  <c r="P10" i="10"/>
  <c r="O10" i="10"/>
  <c r="I10" i="10"/>
  <c r="Q10" i="10"/>
  <c r="S10" i="10" s="1"/>
  <c r="X9" i="10"/>
  <c r="O9" i="10"/>
  <c r="P9" i="10" s="1"/>
  <c r="I9" i="10"/>
  <c r="X8" i="10"/>
  <c r="P8" i="10"/>
  <c r="O8" i="10"/>
  <c r="O42" i="10" s="1"/>
  <c r="I8" i="10"/>
  <c r="S8" i="11" l="1"/>
  <c r="Q42" i="11"/>
  <c r="I42" i="10"/>
  <c r="P42" i="10"/>
  <c r="Q8" i="10"/>
  <c r="G42" i="10"/>
  <c r="CJ9" i="2"/>
  <c r="CJ18" i="2"/>
  <c r="CJ20" i="2"/>
  <c r="CJ35" i="2"/>
  <c r="CJ33" i="2"/>
  <c r="CJ22" i="2"/>
  <c r="CJ28" i="2"/>
  <c r="CJ21" i="2"/>
  <c r="CJ27" i="2"/>
  <c r="CJ36" i="2"/>
  <c r="CJ37" i="2"/>
  <c r="CJ38" i="2"/>
  <c r="CJ39" i="2"/>
  <c r="CJ34" i="2"/>
  <c r="CJ23" i="2"/>
  <c r="CJ24" i="2"/>
  <c r="CJ25" i="2"/>
  <c r="CJ30" i="2"/>
  <c r="CJ26" i="2"/>
  <c r="CJ19" i="2"/>
  <c r="CJ32" i="2"/>
  <c r="CJ31" i="2"/>
  <c r="CJ29" i="2"/>
  <c r="CJ40" i="2"/>
  <c r="CJ41" i="2"/>
  <c r="CJ10" i="2"/>
  <c r="CJ13" i="2"/>
  <c r="CJ14" i="2"/>
  <c r="CJ11" i="2"/>
  <c r="CJ16" i="2"/>
  <c r="CJ15" i="2"/>
  <c r="CJ12" i="2"/>
  <c r="CJ17" i="2"/>
  <c r="CI9" i="2"/>
  <c r="CI18" i="2"/>
  <c r="CI20" i="2"/>
  <c r="CI35" i="2"/>
  <c r="CI33" i="2"/>
  <c r="CI22" i="2"/>
  <c r="CI28" i="2"/>
  <c r="CI21" i="2"/>
  <c r="CI27" i="2"/>
  <c r="CI36" i="2"/>
  <c r="CI37" i="2"/>
  <c r="CI38" i="2"/>
  <c r="CI39" i="2"/>
  <c r="CI34" i="2"/>
  <c r="CI23" i="2"/>
  <c r="CI24" i="2"/>
  <c r="CI25" i="2"/>
  <c r="CI30" i="2"/>
  <c r="CI26" i="2"/>
  <c r="CI19" i="2"/>
  <c r="CI32" i="2"/>
  <c r="CI31" i="2"/>
  <c r="CI29" i="2"/>
  <c r="CI40" i="2"/>
  <c r="CI41" i="2"/>
  <c r="CI10" i="2"/>
  <c r="CI13" i="2"/>
  <c r="CI14" i="2"/>
  <c r="CI11" i="2"/>
  <c r="CI16" i="2"/>
  <c r="CI15" i="2"/>
  <c r="CI12" i="2"/>
  <c r="CI17" i="2"/>
  <c r="CD8" i="2"/>
  <c r="CC8" i="2"/>
  <c r="CC9" i="2"/>
  <c r="G9" i="9"/>
  <c r="G10" i="9"/>
  <c r="G11" i="9"/>
  <c r="Q11" i="9" s="1"/>
  <c r="S11" i="9" s="1"/>
  <c r="G12" i="9"/>
  <c r="G13" i="9"/>
  <c r="G14" i="9"/>
  <c r="G15" i="9"/>
  <c r="Q15" i="9" s="1"/>
  <c r="S15" i="9" s="1"/>
  <c r="G16" i="9"/>
  <c r="G17" i="9"/>
  <c r="G18" i="9"/>
  <c r="G19" i="9"/>
  <c r="Q19" i="9" s="1"/>
  <c r="S19" i="9" s="1"/>
  <c r="G20" i="9"/>
  <c r="G21" i="9"/>
  <c r="G22" i="9"/>
  <c r="G23" i="9"/>
  <c r="Q23" i="9" s="1"/>
  <c r="S23" i="9" s="1"/>
  <c r="G24" i="9"/>
  <c r="G25" i="9"/>
  <c r="G26" i="9"/>
  <c r="G27" i="9"/>
  <c r="Q27" i="9" s="1"/>
  <c r="S27" i="9" s="1"/>
  <c r="G28" i="9"/>
  <c r="G29" i="9"/>
  <c r="G30" i="9"/>
  <c r="G31" i="9"/>
  <c r="Q31" i="9" s="1"/>
  <c r="S31" i="9" s="1"/>
  <c r="G32" i="9"/>
  <c r="G33" i="9"/>
  <c r="G34" i="9"/>
  <c r="G35" i="9"/>
  <c r="G36" i="9"/>
  <c r="G37" i="9"/>
  <c r="G38" i="9"/>
  <c r="G39" i="9"/>
  <c r="G40" i="9"/>
  <c r="G41" i="9"/>
  <c r="G8" i="9"/>
  <c r="Q9" i="9" s="1"/>
  <c r="S9" i="9" s="1"/>
  <c r="R42" i="9"/>
  <c r="N42" i="9"/>
  <c r="M42" i="9"/>
  <c r="L42" i="9"/>
  <c r="K42" i="9"/>
  <c r="J42" i="9"/>
  <c r="H42" i="9"/>
  <c r="X41" i="9"/>
  <c r="O41" i="9"/>
  <c r="P41" i="9" s="1"/>
  <c r="I41" i="9"/>
  <c r="Q41" i="9" s="1"/>
  <c r="S41" i="9" s="1"/>
  <c r="X40" i="9"/>
  <c r="P40" i="9"/>
  <c r="O40" i="9"/>
  <c r="I40" i="9"/>
  <c r="Q40" i="9" s="1"/>
  <c r="S40" i="9" s="1"/>
  <c r="X39" i="9"/>
  <c r="O39" i="9"/>
  <c r="P39" i="9" s="1"/>
  <c r="I39" i="9"/>
  <c r="X38" i="9"/>
  <c r="O38" i="9"/>
  <c r="P38" i="9" s="1"/>
  <c r="I38" i="9"/>
  <c r="Q38" i="9" s="1"/>
  <c r="S38" i="9" s="1"/>
  <c r="X37" i="9"/>
  <c r="O37" i="9"/>
  <c r="P37" i="9" s="1"/>
  <c r="I37" i="9"/>
  <c r="Q37" i="9" s="1"/>
  <c r="S37" i="9" s="1"/>
  <c r="X36" i="9"/>
  <c r="O36" i="9"/>
  <c r="P36" i="9" s="1"/>
  <c r="I36" i="9"/>
  <c r="Q36" i="9"/>
  <c r="S36" i="9" s="1"/>
  <c r="X35" i="9"/>
  <c r="O35" i="9"/>
  <c r="P35" i="9" s="1"/>
  <c r="I35" i="9"/>
  <c r="X34" i="9"/>
  <c r="O34" i="9"/>
  <c r="P34" i="9" s="1"/>
  <c r="I34" i="9"/>
  <c r="Q34" i="9" s="1"/>
  <c r="S34" i="9" s="1"/>
  <c r="X33" i="9"/>
  <c r="O33" i="9"/>
  <c r="P33" i="9" s="1"/>
  <c r="I33" i="9"/>
  <c r="Q33" i="9"/>
  <c r="S33" i="9" s="1"/>
  <c r="X32" i="9"/>
  <c r="P32" i="9"/>
  <c r="O32" i="9"/>
  <c r="I32" i="9"/>
  <c r="Q32" i="9"/>
  <c r="S32" i="9" s="1"/>
  <c r="X31" i="9"/>
  <c r="O31" i="9"/>
  <c r="P31" i="9" s="1"/>
  <c r="I31" i="9"/>
  <c r="X30" i="9"/>
  <c r="P30" i="9"/>
  <c r="O30" i="9"/>
  <c r="I30" i="9"/>
  <c r="Q30" i="9"/>
  <c r="S30" i="9" s="1"/>
  <c r="X29" i="9"/>
  <c r="O29" i="9"/>
  <c r="P29" i="9" s="1"/>
  <c r="I29" i="9"/>
  <c r="Q29" i="9"/>
  <c r="S29" i="9" s="1"/>
  <c r="X28" i="9"/>
  <c r="P28" i="9"/>
  <c r="O28" i="9"/>
  <c r="I28" i="9"/>
  <c r="Q28" i="9"/>
  <c r="S28" i="9" s="1"/>
  <c r="X27" i="9"/>
  <c r="O27" i="9"/>
  <c r="P27" i="9" s="1"/>
  <c r="I27" i="9"/>
  <c r="X26" i="9"/>
  <c r="P26" i="9"/>
  <c r="O26" i="9"/>
  <c r="I26" i="9"/>
  <c r="Q26" i="9"/>
  <c r="S26" i="9" s="1"/>
  <c r="X25" i="9"/>
  <c r="O25" i="9"/>
  <c r="P25" i="9" s="1"/>
  <c r="I25" i="9"/>
  <c r="Q25" i="9"/>
  <c r="S25" i="9" s="1"/>
  <c r="X24" i="9"/>
  <c r="P24" i="9"/>
  <c r="O24" i="9"/>
  <c r="I24" i="9"/>
  <c r="Q24" i="9"/>
  <c r="S24" i="9" s="1"/>
  <c r="X23" i="9"/>
  <c r="O23" i="9"/>
  <c r="P23" i="9" s="1"/>
  <c r="I23" i="9"/>
  <c r="X22" i="9"/>
  <c r="P22" i="9"/>
  <c r="O22" i="9"/>
  <c r="I22" i="9"/>
  <c r="Q22" i="9"/>
  <c r="S22" i="9" s="1"/>
  <c r="X21" i="9"/>
  <c r="O21" i="9"/>
  <c r="P21" i="9" s="1"/>
  <c r="I21" i="9"/>
  <c r="Q21" i="9"/>
  <c r="S21" i="9" s="1"/>
  <c r="X20" i="9"/>
  <c r="P20" i="9"/>
  <c r="O20" i="9"/>
  <c r="I20" i="9"/>
  <c r="Q20" i="9"/>
  <c r="S20" i="9" s="1"/>
  <c r="X19" i="9"/>
  <c r="O19" i="9"/>
  <c r="P19" i="9" s="1"/>
  <c r="I19" i="9"/>
  <c r="X18" i="9"/>
  <c r="P18" i="9"/>
  <c r="O18" i="9"/>
  <c r="I18" i="9"/>
  <c r="Q18" i="9"/>
  <c r="S18" i="9" s="1"/>
  <c r="X17" i="9"/>
  <c r="O17" i="9"/>
  <c r="P17" i="9" s="1"/>
  <c r="I17" i="9"/>
  <c r="Q17" i="9"/>
  <c r="S17" i="9" s="1"/>
  <c r="X16" i="9"/>
  <c r="P16" i="9"/>
  <c r="O16" i="9"/>
  <c r="I16" i="9"/>
  <c r="Q16" i="9"/>
  <c r="S16" i="9" s="1"/>
  <c r="X15" i="9"/>
  <c r="O15" i="9"/>
  <c r="P15" i="9" s="1"/>
  <c r="I15" i="9"/>
  <c r="X14" i="9"/>
  <c r="P14" i="9"/>
  <c r="O14" i="9"/>
  <c r="I14" i="9"/>
  <c r="Q14" i="9"/>
  <c r="S14" i="9" s="1"/>
  <c r="X13" i="9"/>
  <c r="O13" i="9"/>
  <c r="P13" i="9" s="1"/>
  <c r="I13" i="9"/>
  <c r="Q13" i="9"/>
  <c r="S13" i="9" s="1"/>
  <c r="X12" i="9"/>
  <c r="P12" i="9"/>
  <c r="O12" i="9"/>
  <c r="I12" i="9"/>
  <c r="Q12" i="9"/>
  <c r="S12" i="9" s="1"/>
  <c r="X11" i="9"/>
  <c r="O11" i="9"/>
  <c r="P11" i="9" s="1"/>
  <c r="I11" i="9"/>
  <c r="X10" i="9"/>
  <c r="P10" i="9"/>
  <c r="O10" i="9"/>
  <c r="I10" i="9"/>
  <c r="Q10" i="9"/>
  <c r="S10" i="9" s="1"/>
  <c r="X9" i="9"/>
  <c r="O9" i="9"/>
  <c r="P9" i="9" s="1"/>
  <c r="I9" i="9"/>
  <c r="X8" i="9"/>
  <c r="P8" i="9"/>
  <c r="O8" i="9"/>
  <c r="O42" i="9" s="1"/>
  <c r="I8" i="9"/>
  <c r="S8" i="10" l="1"/>
  <c r="Q42" i="10"/>
  <c r="I42" i="9"/>
  <c r="Q39" i="9"/>
  <c r="S39" i="9" s="1"/>
  <c r="Q35" i="9"/>
  <c r="S35" i="9" s="1"/>
  <c r="P42" i="9"/>
  <c r="Q8" i="9"/>
  <c r="G42" i="9"/>
  <c r="CD9" i="2"/>
  <c r="CD18" i="2"/>
  <c r="CD20" i="2"/>
  <c r="CD35" i="2"/>
  <c r="CD33" i="2"/>
  <c r="CD22" i="2"/>
  <c r="CD28" i="2"/>
  <c r="CD21" i="2"/>
  <c r="CD27" i="2"/>
  <c r="CD36" i="2"/>
  <c r="CD37" i="2"/>
  <c r="CD38" i="2"/>
  <c r="CD39" i="2"/>
  <c r="CD34" i="2"/>
  <c r="CD23" i="2"/>
  <c r="CD24" i="2"/>
  <c r="CD25" i="2"/>
  <c r="CD30" i="2"/>
  <c r="CD26" i="2"/>
  <c r="CD19" i="2"/>
  <c r="CD32" i="2"/>
  <c r="CD31" i="2"/>
  <c r="CD29" i="2"/>
  <c r="CD40" i="2"/>
  <c r="CD41" i="2"/>
  <c r="CD10" i="2"/>
  <c r="CD13" i="2"/>
  <c r="CD14" i="2"/>
  <c r="CD11" i="2"/>
  <c r="CD16" i="2"/>
  <c r="CD15" i="2"/>
  <c r="CD12" i="2"/>
  <c r="CD17" i="2"/>
  <c r="CC18" i="2"/>
  <c r="CC20" i="2"/>
  <c r="CC35" i="2"/>
  <c r="CC33" i="2"/>
  <c r="CC22" i="2"/>
  <c r="CC28" i="2"/>
  <c r="CC21" i="2"/>
  <c r="CC27" i="2"/>
  <c r="CC36" i="2"/>
  <c r="CC37" i="2"/>
  <c r="CC38" i="2"/>
  <c r="CC39" i="2"/>
  <c r="CC34" i="2"/>
  <c r="CC23" i="2"/>
  <c r="CC24" i="2"/>
  <c r="CC25" i="2"/>
  <c r="CC30" i="2"/>
  <c r="CC26" i="2"/>
  <c r="CC19" i="2"/>
  <c r="CC32" i="2"/>
  <c r="CC31" i="2"/>
  <c r="CC29" i="2"/>
  <c r="CC40" i="2"/>
  <c r="CC41" i="2"/>
  <c r="CC10" i="2"/>
  <c r="CC13" i="2"/>
  <c r="CC14" i="2"/>
  <c r="CC11" i="2"/>
  <c r="CC16" i="2"/>
  <c r="CC15" i="2"/>
  <c r="CC12" i="2"/>
  <c r="CC17" i="2"/>
  <c r="BX8" i="2"/>
  <c r="BW8" i="2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8" i="8"/>
  <c r="R42" i="8"/>
  <c r="N42" i="8"/>
  <c r="M42" i="8"/>
  <c r="L42" i="8"/>
  <c r="K42" i="8"/>
  <c r="J42" i="8"/>
  <c r="H42" i="8"/>
  <c r="X41" i="8"/>
  <c r="O41" i="8"/>
  <c r="P41" i="8" s="1"/>
  <c r="I41" i="8"/>
  <c r="Q41" i="8"/>
  <c r="S41" i="8" s="1"/>
  <c r="X40" i="8"/>
  <c r="P40" i="8"/>
  <c r="O40" i="8"/>
  <c r="I40" i="8"/>
  <c r="Q40" i="8" s="1"/>
  <c r="S40" i="8" s="1"/>
  <c r="X39" i="8"/>
  <c r="O39" i="8"/>
  <c r="P39" i="8" s="1"/>
  <c r="I39" i="8"/>
  <c r="Q39" i="8" s="1"/>
  <c r="S39" i="8" s="1"/>
  <c r="X38" i="8"/>
  <c r="O38" i="8"/>
  <c r="P38" i="8" s="1"/>
  <c r="I38" i="8"/>
  <c r="Q38" i="8"/>
  <c r="S38" i="8" s="1"/>
  <c r="X37" i="8"/>
  <c r="O37" i="8"/>
  <c r="P37" i="8" s="1"/>
  <c r="I37" i="8"/>
  <c r="Q37" i="8" s="1"/>
  <c r="S37" i="8" s="1"/>
  <c r="X36" i="8"/>
  <c r="P36" i="8"/>
  <c r="O36" i="8"/>
  <c r="I36" i="8"/>
  <c r="Q36" i="8" s="1"/>
  <c r="S36" i="8" s="1"/>
  <c r="X35" i="8"/>
  <c r="O35" i="8"/>
  <c r="P35" i="8" s="1"/>
  <c r="I35" i="8"/>
  <c r="Q35" i="8" s="1"/>
  <c r="S35" i="8" s="1"/>
  <c r="X34" i="8"/>
  <c r="O34" i="8"/>
  <c r="P34" i="8" s="1"/>
  <c r="I34" i="8"/>
  <c r="Q34" i="8"/>
  <c r="S34" i="8" s="1"/>
  <c r="X33" i="8"/>
  <c r="O33" i="8"/>
  <c r="P33" i="8" s="1"/>
  <c r="I33" i="8"/>
  <c r="Q33" i="8"/>
  <c r="S33" i="8" s="1"/>
  <c r="X32" i="8"/>
  <c r="P32" i="8"/>
  <c r="O32" i="8"/>
  <c r="I32" i="8"/>
  <c r="Q32" i="8"/>
  <c r="S32" i="8" s="1"/>
  <c r="X31" i="8"/>
  <c r="O31" i="8"/>
  <c r="P31" i="8" s="1"/>
  <c r="I31" i="8"/>
  <c r="Q31" i="8"/>
  <c r="S31" i="8" s="1"/>
  <c r="X30" i="8"/>
  <c r="P30" i="8"/>
  <c r="O30" i="8"/>
  <c r="I30" i="8"/>
  <c r="Q30" i="8"/>
  <c r="S30" i="8" s="1"/>
  <c r="X29" i="8"/>
  <c r="O29" i="8"/>
  <c r="P29" i="8" s="1"/>
  <c r="I29" i="8"/>
  <c r="Q29" i="8"/>
  <c r="S29" i="8" s="1"/>
  <c r="X28" i="8"/>
  <c r="P28" i="8"/>
  <c r="O28" i="8"/>
  <c r="I28" i="8"/>
  <c r="Q28" i="8"/>
  <c r="S28" i="8" s="1"/>
  <c r="X27" i="8"/>
  <c r="O27" i="8"/>
  <c r="P27" i="8" s="1"/>
  <c r="I27" i="8"/>
  <c r="Q27" i="8"/>
  <c r="S27" i="8" s="1"/>
  <c r="X26" i="8"/>
  <c r="P26" i="8"/>
  <c r="O26" i="8"/>
  <c r="I26" i="8"/>
  <c r="Q26" i="8"/>
  <c r="S26" i="8" s="1"/>
  <c r="X25" i="8"/>
  <c r="O25" i="8"/>
  <c r="P25" i="8" s="1"/>
  <c r="I25" i="8"/>
  <c r="Q25" i="8"/>
  <c r="S25" i="8" s="1"/>
  <c r="X24" i="8"/>
  <c r="P24" i="8"/>
  <c r="O24" i="8"/>
  <c r="I24" i="8"/>
  <c r="Q24" i="8"/>
  <c r="S24" i="8" s="1"/>
  <c r="X23" i="8"/>
  <c r="O23" i="8"/>
  <c r="P23" i="8" s="1"/>
  <c r="I23" i="8"/>
  <c r="Q23" i="8"/>
  <c r="S23" i="8" s="1"/>
  <c r="X22" i="8"/>
  <c r="P22" i="8"/>
  <c r="O22" i="8"/>
  <c r="I22" i="8"/>
  <c r="Q22" i="8"/>
  <c r="S22" i="8" s="1"/>
  <c r="X21" i="8"/>
  <c r="O21" i="8"/>
  <c r="P21" i="8" s="1"/>
  <c r="I21" i="8"/>
  <c r="Q21" i="8"/>
  <c r="S21" i="8" s="1"/>
  <c r="X20" i="8"/>
  <c r="P20" i="8"/>
  <c r="O20" i="8"/>
  <c r="I20" i="8"/>
  <c r="Q20" i="8"/>
  <c r="S20" i="8" s="1"/>
  <c r="X19" i="8"/>
  <c r="O19" i="8"/>
  <c r="P19" i="8" s="1"/>
  <c r="I19" i="8"/>
  <c r="Q19" i="8"/>
  <c r="S19" i="8" s="1"/>
  <c r="X18" i="8"/>
  <c r="P18" i="8"/>
  <c r="O18" i="8"/>
  <c r="I18" i="8"/>
  <c r="Q18" i="8"/>
  <c r="S18" i="8" s="1"/>
  <c r="X17" i="8"/>
  <c r="O17" i="8"/>
  <c r="P17" i="8" s="1"/>
  <c r="I17" i="8"/>
  <c r="Q17" i="8"/>
  <c r="S17" i="8" s="1"/>
  <c r="X16" i="8"/>
  <c r="P16" i="8"/>
  <c r="O16" i="8"/>
  <c r="I16" i="8"/>
  <c r="Q16" i="8"/>
  <c r="S16" i="8" s="1"/>
  <c r="X15" i="8"/>
  <c r="O15" i="8"/>
  <c r="P15" i="8" s="1"/>
  <c r="I15" i="8"/>
  <c r="Q15" i="8"/>
  <c r="S15" i="8" s="1"/>
  <c r="X14" i="8"/>
  <c r="P14" i="8"/>
  <c r="O14" i="8"/>
  <c r="I14" i="8"/>
  <c r="Q14" i="8"/>
  <c r="S14" i="8" s="1"/>
  <c r="X13" i="8"/>
  <c r="O13" i="8"/>
  <c r="P13" i="8" s="1"/>
  <c r="I13" i="8"/>
  <c r="Q13" i="8"/>
  <c r="S13" i="8" s="1"/>
  <c r="X12" i="8"/>
  <c r="P12" i="8"/>
  <c r="O12" i="8"/>
  <c r="I12" i="8"/>
  <c r="Q12" i="8"/>
  <c r="S12" i="8" s="1"/>
  <c r="X11" i="8"/>
  <c r="Q11" i="8"/>
  <c r="S11" i="8" s="1"/>
  <c r="O11" i="8"/>
  <c r="P11" i="8" s="1"/>
  <c r="I11" i="8"/>
  <c r="X10" i="8"/>
  <c r="P10" i="8"/>
  <c r="O10" i="8"/>
  <c r="I10" i="8"/>
  <c r="X9" i="8"/>
  <c r="Q9" i="8"/>
  <c r="S9" i="8" s="1"/>
  <c r="O9" i="8"/>
  <c r="P9" i="8" s="1"/>
  <c r="I9" i="8"/>
  <c r="X8" i="8"/>
  <c r="P8" i="8"/>
  <c r="O8" i="8"/>
  <c r="O42" i="8" s="1"/>
  <c r="I8" i="8"/>
  <c r="G42" i="8"/>
  <c r="S8" i="9" l="1"/>
  <c r="Q42" i="9"/>
  <c r="I42" i="8"/>
  <c r="Q8" i="8"/>
  <c r="P42" i="8"/>
  <c r="Q10" i="8"/>
  <c r="S10" i="8" s="1"/>
  <c r="BX9" i="2"/>
  <c r="BX18" i="2"/>
  <c r="BX20" i="2"/>
  <c r="BX35" i="2"/>
  <c r="BX33" i="2"/>
  <c r="BX22" i="2"/>
  <c r="BX28" i="2"/>
  <c r="BX21" i="2"/>
  <c r="BX27" i="2"/>
  <c r="BX36" i="2"/>
  <c r="BX37" i="2"/>
  <c r="BX38" i="2"/>
  <c r="BX39" i="2"/>
  <c r="BX34" i="2"/>
  <c r="BX23" i="2"/>
  <c r="BX24" i="2"/>
  <c r="BX25" i="2"/>
  <c r="BX30" i="2"/>
  <c r="BX26" i="2"/>
  <c r="BX19" i="2"/>
  <c r="BX32" i="2"/>
  <c r="BX31" i="2"/>
  <c r="BX29" i="2"/>
  <c r="BX40" i="2"/>
  <c r="BX41" i="2"/>
  <c r="BX10" i="2"/>
  <c r="BX13" i="2"/>
  <c r="BX14" i="2"/>
  <c r="BX11" i="2"/>
  <c r="BX16" i="2"/>
  <c r="BX15" i="2"/>
  <c r="BX12" i="2"/>
  <c r="BX17" i="2"/>
  <c r="BW9" i="2"/>
  <c r="BW18" i="2"/>
  <c r="BW20" i="2"/>
  <c r="BW35" i="2"/>
  <c r="BW33" i="2"/>
  <c r="BW22" i="2"/>
  <c r="BW28" i="2"/>
  <c r="BW21" i="2"/>
  <c r="BW27" i="2"/>
  <c r="BW36" i="2"/>
  <c r="BW37" i="2"/>
  <c r="BW38" i="2"/>
  <c r="BW39" i="2"/>
  <c r="BW34" i="2"/>
  <c r="BW23" i="2"/>
  <c r="BW24" i="2"/>
  <c r="BW25" i="2"/>
  <c r="BW30" i="2"/>
  <c r="BW26" i="2"/>
  <c r="BW19" i="2"/>
  <c r="BW32" i="2"/>
  <c r="BW31" i="2"/>
  <c r="BW29" i="2"/>
  <c r="BW40" i="2"/>
  <c r="BW41" i="2"/>
  <c r="BW10" i="2"/>
  <c r="BW13" i="2"/>
  <c r="BW14" i="2"/>
  <c r="BW11" i="2"/>
  <c r="BW16" i="2"/>
  <c r="BW15" i="2"/>
  <c r="BW12" i="2"/>
  <c r="BW17" i="2"/>
  <c r="BR8" i="2"/>
  <c r="BQ8" i="2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8" i="7"/>
  <c r="Q9" i="7" s="1"/>
  <c r="S9" i="7" s="1"/>
  <c r="R42" i="7"/>
  <c r="N42" i="7"/>
  <c r="M42" i="7"/>
  <c r="L42" i="7"/>
  <c r="K42" i="7"/>
  <c r="J42" i="7"/>
  <c r="H42" i="7"/>
  <c r="X41" i="7"/>
  <c r="O41" i="7"/>
  <c r="P41" i="7" s="1"/>
  <c r="I41" i="7"/>
  <c r="Q41" i="7"/>
  <c r="S41" i="7" s="1"/>
  <c r="X40" i="7"/>
  <c r="P40" i="7"/>
  <c r="O40" i="7"/>
  <c r="I40" i="7"/>
  <c r="Q40" i="7" s="1"/>
  <c r="S40" i="7" s="1"/>
  <c r="X39" i="7"/>
  <c r="O39" i="7"/>
  <c r="P39" i="7" s="1"/>
  <c r="I39" i="7"/>
  <c r="Q39" i="7" s="1"/>
  <c r="S39" i="7" s="1"/>
  <c r="X38" i="7"/>
  <c r="O38" i="7"/>
  <c r="P38" i="7" s="1"/>
  <c r="I38" i="7"/>
  <c r="Q38" i="7" s="1"/>
  <c r="S38" i="7" s="1"/>
  <c r="X37" i="7"/>
  <c r="O37" i="7"/>
  <c r="P37" i="7" s="1"/>
  <c r="I37" i="7"/>
  <c r="Q37" i="7" s="1"/>
  <c r="S37" i="7" s="1"/>
  <c r="X36" i="7"/>
  <c r="O36" i="7"/>
  <c r="P36" i="7" s="1"/>
  <c r="I36" i="7"/>
  <c r="Q36" i="7" s="1"/>
  <c r="S36" i="7" s="1"/>
  <c r="X35" i="7"/>
  <c r="O35" i="7"/>
  <c r="P35" i="7" s="1"/>
  <c r="I35" i="7"/>
  <c r="Q35" i="7" s="1"/>
  <c r="S35" i="7" s="1"/>
  <c r="X34" i="7"/>
  <c r="O34" i="7"/>
  <c r="P34" i="7" s="1"/>
  <c r="I34" i="7"/>
  <c r="Q34" i="7"/>
  <c r="S34" i="7" s="1"/>
  <c r="X33" i="7"/>
  <c r="O33" i="7"/>
  <c r="P33" i="7" s="1"/>
  <c r="I33" i="7"/>
  <c r="Q33" i="7"/>
  <c r="S33" i="7" s="1"/>
  <c r="X32" i="7"/>
  <c r="P32" i="7"/>
  <c r="O32" i="7"/>
  <c r="I32" i="7"/>
  <c r="Q32" i="7"/>
  <c r="S32" i="7" s="1"/>
  <c r="X31" i="7"/>
  <c r="O31" i="7"/>
  <c r="P31" i="7" s="1"/>
  <c r="I31" i="7"/>
  <c r="Q31" i="7"/>
  <c r="S31" i="7" s="1"/>
  <c r="X30" i="7"/>
  <c r="P30" i="7"/>
  <c r="O30" i="7"/>
  <c r="I30" i="7"/>
  <c r="Q30" i="7"/>
  <c r="S30" i="7" s="1"/>
  <c r="X29" i="7"/>
  <c r="O29" i="7"/>
  <c r="P29" i="7" s="1"/>
  <c r="I29" i="7"/>
  <c r="Q29" i="7"/>
  <c r="S29" i="7" s="1"/>
  <c r="X28" i="7"/>
  <c r="P28" i="7"/>
  <c r="O28" i="7"/>
  <c r="I28" i="7"/>
  <c r="Q28" i="7"/>
  <c r="S28" i="7" s="1"/>
  <c r="X27" i="7"/>
  <c r="O27" i="7"/>
  <c r="P27" i="7" s="1"/>
  <c r="I27" i="7"/>
  <c r="Q27" i="7"/>
  <c r="S27" i="7" s="1"/>
  <c r="X26" i="7"/>
  <c r="P26" i="7"/>
  <c r="O26" i="7"/>
  <c r="I26" i="7"/>
  <c r="Q26" i="7"/>
  <c r="S26" i="7" s="1"/>
  <c r="X25" i="7"/>
  <c r="O25" i="7"/>
  <c r="P25" i="7" s="1"/>
  <c r="I25" i="7"/>
  <c r="Q25" i="7"/>
  <c r="S25" i="7" s="1"/>
  <c r="X24" i="7"/>
  <c r="P24" i="7"/>
  <c r="O24" i="7"/>
  <c r="I24" i="7"/>
  <c r="Q24" i="7"/>
  <c r="S24" i="7" s="1"/>
  <c r="X23" i="7"/>
  <c r="O23" i="7"/>
  <c r="P23" i="7" s="1"/>
  <c r="I23" i="7"/>
  <c r="Q23" i="7"/>
  <c r="S23" i="7" s="1"/>
  <c r="X22" i="7"/>
  <c r="P22" i="7"/>
  <c r="O22" i="7"/>
  <c r="I22" i="7"/>
  <c r="Q22" i="7"/>
  <c r="S22" i="7" s="1"/>
  <c r="X21" i="7"/>
  <c r="O21" i="7"/>
  <c r="P21" i="7" s="1"/>
  <c r="I21" i="7"/>
  <c r="Q21" i="7"/>
  <c r="S21" i="7" s="1"/>
  <c r="X20" i="7"/>
  <c r="P20" i="7"/>
  <c r="O20" i="7"/>
  <c r="I20" i="7"/>
  <c r="Q20" i="7"/>
  <c r="S20" i="7" s="1"/>
  <c r="X19" i="7"/>
  <c r="O19" i="7"/>
  <c r="P19" i="7" s="1"/>
  <c r="I19" i="7"/>
  <c r="Q19" i="7"/>
  <c r="S19" i="7" s="1"/>
  <c r="X18" i="7"/>
  <c r="P18" i="7"/>
  <c r="O18" i="7"/>
  <c r="I18" i="7"/>
  <c r="Q18" i="7"/>
  <c r="S18" i="7" s="1"/>
  <c r="X17" i="7"/>
  <c r="O17" i="7"/>
  <c r="P17" i="7" s="1"/>
  <c r="I17" i="7"/>
  <c r="Q17" i="7"/>
  <c r="S17" i="7" s="1"/>
  <c r="X16" i="7"/>
  <c r="P16" i="7"/>
  <c r="O16" i="7"/>
  <c r="I16" i="7"/>
  <c r="Q16" i="7"/>
  <c r="S16" i="7" s="1"/>
  <c r="X15" i="7"/>
  <c r="O15" i="7"/>
  <c r="P15" i="7" s="1"/>
  <c r="I15" i="7"/>
  <c r="Q15" i="7"/>
  <c r="S15" i="7" s="1"/>
  <c r="X14" i="7"/>
  <c r="P14" i="7"/>
  <c r="O14" i="7"/>
  <c r="I14" i="7"/>
  <c r="Q14" i="7"/>
  <c r="S14" i="7" s="1"/>
  <c r="X13" i="7"/>
  <c r="O13" i="7"/>
  <c r="P13" i="7" s="1"/>
  <c r="I13" i="7"/>
  <c r="Q13" i="7"/>
  <c r="S13" i="7" s="1"/>
  <c r="X12" i="7"/>
  <c r="P12" i="7"/>
  <c r="O12" i="7"/>
  <c r="I12" i="7"/>
  <c r="Q12" i="7"/>
  <c r="S12" i="7" s="1"/>
  <c r="X11" i="7"/>
  <c r="O11" i="7"/>
  <c r="P11" i="7" s="1"/>
  <c r="I11" i="7"/>
  <c r="Q11" i="7"/>
  <c r="S11" i="7" s="1"/>
  <c r="X10" i="7"/>
  <c r="P10" i="7"/>
  <c r="O10" i="7"/>
  <c r="I10" i="7"/>
  <c r="Q10" i="7"/>
  <c r="S10" i="7" s="1"/>
  <c r="X9" i="7"/>
  <c r="O9" i="7"/>
  <c r="P9" i="7" s="1"/>
  <c r="I9" i="7"/>
  <c r="X8" i="7"/>
  <c r="P8" i="7"/>
  <c r="O8" i="7"/>
  <c r="O42" i="7" s="1"/>
  <c r="I8" i="7"/>
  <c r="I42" i="7" s="1"/>
  <c r="Q42" i="8" l="1"/>
  <c r="S8" i="8"/>
  <c r="P42" i="7"/>
  <c r="Q8" i="7"/>
  <c r="G42" i="7"/>
  <c r="BR9" i="2"/>
  <c r="BR18" i="2"/>
  <c r="BR20" i="2"/>
  <c r="BR35" i="2"/>
  <c r="BR33" i="2"/>
  <c r="BR22" i="2"/>
  <c r="BR28" i="2"/>
  <c r="BR21" i="2"/>
  <c r="BR27" i="2"/>
  <c r="BR36" i="2"/>
  <c r="BR37" i="2"/>
  <c r="BR38" i="2"/>
  <c r="BR39" i="2"/>
  <c r="BR34" i="2"/>
  <c r="BR23" i="2"/>
  <c r="BR24" i="2"/>
  <c r="BR25" i="2"/>
  <c r="BR30" i="2"/>
  <c r="BR26" i="2"/>
  <c r="BR19" i="2"/>
  <c r="BR32" i="2"/>
  <c r="BR31" i="2"/>
  <c r="BR29" i="2"/>
  <c r="BR40" i="2"/>
  <c r="BR41" i="2"/>
  <c r="BR10" i="2"/>
  <c r="BR13" i="2"/>
  <c r="BR14" i="2"/>
  <c r="BR11" i="2"/>
  <c r="BR16" i="2"/>
  <c r="BR15" i="2"/>
  <c r="BR12" i="2"/>
  <c r="BR17" i="2"/>
  <c r="BQ9" i="2"/>
  <c r="BQ18" i="2"/>
  <c r="BQ20" i="2"/>
  <c r="BQ35" i="2"/>
  <c r="BQ33" i="2"/>
  <c r="BQ22" i="2"/>
  <c r="BQ28" i="2"/>
  <c r="BQ21" i="2"/>
  <c r="BQ27" i="2"/>
  <c r="BQ36" i="2"/>
  <c r="BQ37" i="2"/>
  <c r="BQ38" i="2"/>
  <c r="BQ39" i="2"/>
  <c r="BQ34" i="2"/>
  <c r="BQ23" i="2"/>
  <c r="BQ24" i="2"/>
  <c r="BQ25" i="2"/>
  <c r="BQ30" i="2"/>
  <c r="BQ26" i="2"/>
  <c r="BQ19" i="2"/>
  <c r="BQ32" i="2"/>
  <c r="BQ31" i="2"/>
  <c r="BQ29" i="2"/>
  <c r="BQ40" i="2"/>
  <c r="BQ41" i="2"/>
  <c r="BQ10" i="2"/>
  <c r="BQ13" i="2"/>
  <c r="BQ14" i="2"/>
  <c r="BQ11" i="2"/>
  <c r="BQ16" i="2"/>
  <c r="BQ15" i="2"/>
  <c r="BQ12" i="2"/>
  <c r="BQ17" i="2"/>
  <c r="BL8" i="2"/>
  <c r="BK8" i="2"/>
  <c r="R42" i="6"/>
  <c r="Q8" i="6"/>
  <c r="Q42" i="6" s="1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8" i="6"/>
  <c r="N42" i="6"/>
  <c r="M42" i="6"/>
  <c r="L42" i="6"/>
  <c r="K42" i="6"/>
  <c r="J42" i="6"/>
  <c r="H42" i="6"/>
  <c r="X41" i="6"/>
  <c r="P41" i="6"/>
  <c r="O41" i="6"/>
  <c r="I41" i="6"/>
  <c r="Q41" i="6" s="1"/>
  <c r="S41" i="6" s="1"/>
  <c r="X40" i="6"/>
  <c r="P40" i="6"/>
  <c r="O40" i="6"/>
  <c r="I40" i="6"/>
  <c r="Q40" i="6" s="1"/>
  <c r="S40" i="6" s="1"/>
  <c r="X39" i="6"/>
  <c r="P39" i="6"/>
  <c r="O39" i="6"/>
  <c r="I39" i="6"/>
  <c r="Q39" i="6" s="1"/>
  <c r="S39" i="6" s="1"/>
  <c r="X38" i="6"/>
  <c r="P38" i="6"/>
  <c r="O38" i="6"/>
  <c r="I38" i="6"/>
  <c r="Q38" i="6" s="1"/>
  <c r="S38" i="6" s="1"/>
  <c r="X37" i="6"/>
  <c r="O37" i="6"/>
  <c r="P37" i="6" s="1"/>
  <c r="I37" i="6"/>
  <c r="Q37" i="6" s="1"/>
  <c r="S37" i="6" s="1"/>
  <c r="X36" i="6"/>
  <c r="O36" i="6"/>
  <c r="P36" i="6" s="1"/>
  <c r="I36" i="6"/>
  <c r="Q36" i="6" s="1"/>
  <c r="S36" i="6" s="1"/>
  <c r="X35" i="6"/>
  <c r="O35" i="6"/>
  <c r="P35" i="6" s="1"/>
  <c r="I35" i="6"/>
  <c r="Q35" i="6" s="1"/>
  <c r="S35" i="6" s="1"/>
  <c r="X34" i="6"/>
  <c r="O34" i="6"/>
  <c r="P34" i="6" s="1"/>
  <c r="I34" i="6"/>
  <c r="Q34" i="6" s="1"/>
  <c r="S34" i="6" s="1"/>
  <c r="X33" i="6"/>
  <c r="P33" i="6"/>
  <c r="O33" i="6"/>
  <c r="I33" i="6"/>
  <c r="Q33" i="6" s="1"/>
  <c r="S33" i="6" s="1"/>
  <c r="X32" i="6"/>
  <c r="P32" i="6"/>
  <c r="O32" i="6"/>
  <c r="I32" i="6"/>
  <c r="Q32" i="6" s="1"/>
  <c r="S32" i="6" s="1"/>
  <c r="X31" i="6"/>
  <c r="P31" i="6"/>
  <c r="O31" i="6"/>
  <c r="I31" i="6"/>
  <c r="Q31" i="6" s="1"/>
  <c r="S31" i="6" s="1"/>
  <c r="X30" i="6"/>
  <c r="P30" i="6"/>
  <c r="O30" i="6"/>
  <c r="I30" i="6"/>
  <c r="Q30" i="6" s="1"/>
  <c r="S30" i="6" s="1"/>
  <c r="X29" i="6"/>
  <c r="P29" i="6"/>
  <c r="O29" i="6"/>
  <c r="I29" i="6"/>
  <c r="Q29" i="6" s="1"/>
  <c r="S29" i="6" s="1"/>
  <c r="X28" i="6"/>
  <c r="P28" i="6"/>
  <c r="O28" i="6"/>
  <c r="I28" i="6"/>
  <c r="Q28" i="6" s="1"/>
  <c r="S28" i="6" s="1"/>
  <c r="X27" i="6"/>
  <c r="P27" i="6"/>
  <c r="O27" i="6"/>
  <c r="I27" i="6"/>
  <c r="Q27" i="6" s="1"/>
  <c r="S27" i="6" s="1"/>
  <c r="X26" i="6"/>
  <c r="P26" i="6"/>
  <c r="O26" i="6"/>
  <c r="I26" i="6"/>
  <c r="Q26" i="6" s="1"/>
  <c r="S26" i="6" s="1"/>
  <c r="X25" i="6"/>
  <c r="P25" i="6"/>
  <c r="O25" i="6"/>
  <c r="I25" i="6"/>
  <c r="Q25" i="6" s="1"/>
  <c r="S25" i="6" s="1"/>
  <c r="X24" i="6"/>
  <c r="P24" i="6"/>
  <c r="O24" i="6"/>
  <c r="I24" i="6"/>
  <c r="Q24" i="6" s="1"/>
  <c r="S24" i="6" s="1"/>
  <c r="X23" i="6"/>
  <c r="P23" i="6"/>
  <c r="O23" i="6"/>
  <c r="I23" i="6"/>
  <c r="Q23" i="6" s="1"/>
  <c r="S23" i="6" s="1"/>
  <c r="X22" i="6"/>
  <c r="P22" i="6"/>
  <c r="O22" i="6"/>
  <c r="I22" i="6"/>
  <c r="Q22" i="6" s="1"/>
  <c r="S22" i="6" s="1"/>
  <c r="X21" i="6"/>
  <c r="O21" i="6"/>
  <c r="P21" i="6" s="1"/>
  <c r="I21" i="6"/>
  <c r="Q21" i="6" s="1"/>
  <c r="S21" i="6" s="1"/>
  <c r="X20" i="6"/>
  <c r="P20" i="6"/>
  <c r="O20" i="6"/>
  <c r="I20" i="6"/>
  <c r="Q20" i="6" s="1"/>
  <c r="S20" i="6" s="1"/>
  <c r="X19" i="6"/>
  <c r="O19" i="6"/>
  <c r="P19" i="6" s="1"/>
  <c r="I19" i="6"/>
  <c r="Q19" i="6" s="1"/>
  <c r="S19" i="6" s="1"/>
  <c r="X18" i="6"/>
  <c r="O18" i="6"/>
  <c r="P18" i="6" s="1"/>
  <c r="I18" i="6"/>
  <c r="Q18" i="6" s="1"/>
  <c r="S18" i="6" s="1"/>
  <c r="X17" i="6"/>
  <c r="O17" i="6"/>
  <c r="P17" i="6" s="1"/>
  <c r="I17" i="6"/>
  <c r="Q17" i="6" s="1"/>
  <c r="S17" i="6" s="1"/>
  <c r="X16" i="6"/>
  <c r="O16" i="6"/>
  <c r="P16" i="6" s="1"/>
  <c r="I16" i="6"/>
  <c r="Q16" i="6" s="1"/>
  <c r="S16" i="6" s="1"/>
  <c r="X15" i="6"/>
  <c r="O15" i="6"/>
  <c r="P15" i="6" s="1"/>
  <c r="I15" i="6"/>
  <c r="Q15" i="6" s="1"/>
  <c r="S15" i="6" s="1"/>
  <c r="X14" i="6"/>
  <c r="Q14" i="6"/>
  <c r="S14" i="6" s="1"/>
  <c r="O14" i="6"/>
  <c r="P14" i="6" s="1"/>
  <c r="I14" i="6"/>
  <c r="X13" i="6"/>
  <c r="Q13" i="6"/>
  <c r="S13" i="6" s="1"/>
  <c r="O13" i="6"/>
  <c r="P13" i="6" s="1"/>
  <c r="I13" i="6"/>
  <c r="X12" i="6"/>
  <c r="Q12" i="6"/>
  <c r="S12" i="6" s="1"/>
  <c r="O12" i="6"/>
  <c r="P12" i="6" s="1"/>
  <c r="I12" i="6"/>
  <c r="X11" i="6"/>
  <c r="Q11" i="6"/>
  <c r="S11" i="6" s="1"/>
  <c r="O11" i="6"/>
  <c r="P11" i="6" s="1"/>
  <c r="I11" i="6"/>
  <c r="X10" i="6"/>
  <c r="Q10" i="6"/>
  <c r="S10" i="6" s="1"/>
  <c r="O10" i="6"/>
  <c r="P10" i="6" s="1"/>
  <c r="I10" i="6"/>
  <c r="X9" i="6"/>
  <c r="O9" i="6"/>
  <c r="P9" i="6" s="1"/>
  <c r="I9" i="6"/>
  <c r="X8" i="6"/>
  <c r="O8" i="6"/>
  <c r="O42" i="6" s="1"/>
  <c r="I8" i="6"/>
  <c r="I42" i="6" s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8" i="1"/>
  <c r="S8" i="7" l="1"/>
  <c r="Q42" i="7"/>
  <c r="G42" i="6"/>
  <c r="Q9" i="6"/>
  <c r="S9" i="6" s="1"/>
  <c r="P8" i="6"/>
  <c r="P42" i="6" s="1"/>
  <c r="S8" i="6"/>
  <c r="BO42" i="2"/>
  <c r="BQ42" i="2"/>
  <c r="BR42" i="2"/>
  <c r="BS42" i="2"/>
  <c r="BU42" i="2"/>
  <c r="BW42" i="2"/>
  <c r="BX42" i="2"/>
  <c r="BY42" i="2"/>
  <c r="CA42" i="2"/>
  <c r="CC42" i="2"/>
  <c r="CD42" i="2"/>
  <c r="CE42" i="2"/>
  <c r="CG42" i="2"/>
  <c r="CI42" i="2"/>
  <c r="CJ42" i="2"/>
  <c r="CK42" i="2"/>
  <c r="CM42" i="2"/>
  <c r="CO42" i="2"/>
  <c r="CP42" i="2"/>
  <c r="CQ42" i="2"/>
  <c r="CS42" i="2"/>
  <c r="CU42" i="2"/>
  <c r="CV42" i="2"/>
  <c r="CW42" i="2"/>
  <c r="CY42" i="2"/>
  <c r="DA42" i="2"/>
  <c r="DB42" i="2"/>
  <c r="DC42" i="2"/>
  <c r="DE42" i="2"/>
  <c r="DG42" i="2"/>
  <c r="DH42" i="2"/>
  <c r="DI42" i="2"/>
  <c r="DK42" i="2"/>
  <c r="DM42" i="2"/>
  <c r="DN42" i="2"/>
  <c r="DO42" i="2"/>
  <c r="DQ42" i="2"/>
  <c r="DS42" i="2"/>
  <c r="DT42" i="2"/>
  <c r="DU42" i="2"/>
  <c r="DW42" i="2"/>
  <c r="DY42" i="2"/>
  <c r="DZ42" i="2"/>
  <c r="EA42" i="2"/>
  <c r="EC42" i="2"/>
  <c r="EE42" i="2"/>
  <c r="EF42" i="2"/>
  <c r="EG42" i="2"/>
  <c r="EI42" i="2"/>
  <c r="EK42" i="2"/>
  <c r="EL42" i="2"/>
  <c r="EM42" i="2"/>
  <c r="EO42" i="2"/>
  <c r="EQ42" i="2"/>
  <c r="ER42" i="2"/>
  <c r="ES42" i="2"/>
  <c r="EU42" i="2"/>
  <c r="EW42" i="2"/>
  <c r="EX42" i="2"/>
  <c r="EY42" i="2"/>
  <c r="FA42" i="2"/>
  <c r="FC42" i="2"/>
  <c r="FD42" i="2"/>
  <c r="FE42" i="2"/>
  <c r="FG42" i="2"/>
  <c r="FI42" i="2"/>
  <c r="FJ42" i="2"/>
  <c r="FK42" i="2"/>
  <c r="FM42" i="2"/>
  <c r="FO42" i="2"/>
  <c r="FP42" i="2"/>
  <c r="FQ42" i="2"/>
  <c r="FS42" i="2"/>
  <c r="FU42" i="2"/>
  <c r="FV42" i="2"/>
  <c r="FW42" i="2"/>
  <c r="FY42" i="2"/>
  <c r="GA42" i="2"/>
  <c r="GB42" i="2"/>
  <c r="GC42" i="2"/>
  <c r="GE42" i="2"/>
  <c r="GG42" i="2"/>
  <c r="GH42" i="2"/>
  <c r="GI42" i="2"/>
  <c r="GK42" i="2"/>
  <c r="GM42" i="2"/>
  <c r="GN42" i="2"/>
  <c r="GO42" i="2"/>
  <c r="GQ42" i="2"/>
  <c r="GS42" i="2"/>
  <c r="GT42" i="2"/>
  <c r="GU42" i="2"/>
  <c r="GW42" i="2"/>
  <c r="GY42" i="2"/>
  <c r="GZ42" i="2"/>
  <c r="HA42" i="2"/>
  <c r="HC42" i="2"/>
  <c r="HE42" i="2"/>
  <c r="HF42" i="2"/>
  <c r="HG42" i="2"/>
  <c r="HI42" i="2"/>
  <c r="HK42" i="2"/>
  <c r="HL42" i="2"/>
  <c r="HM42" i="2"/>
  <c r="HO42" i="2"/>
  <c r="HQ42" i="2"/>
  <c r="HR42" i="2"/>
  <c r="HS42" i="2"/>
  <c r="HU42" i="2"/>
  <c r="HW42" i="2"/>
  <c r="HX42" i="2"/>
  <c r="HY42" i="2"/>
  <c r="IA42" i="2"/>
  <c r="IC42" i="2"/>
  <c r="ID42" i="2"/>
  <c r="IE42" i="2"/>
  <c r="IG42" i="2"/>
  <c r="II42" i="2"/>
  <c r="IJ42" i="2"/>
  <c r="IK42" i="2"/>
  <c r="IM42" i="2"/>
  <c r="IO42" i="2"/>
  <c r="IP42" i="2"/>
  <c r="IQ42" i="2"/>
  <c r="IS42" i="2"/>
  <c r="IU42" i="2"/>
  <c r="IV42" i="2"/>
  <c r="IW42" i="2"/>
  <c r="IY42" i="2"/>
  <c r="JA42" i="2"/>
  <c r="JB42" i="2"/>
  <c r="JC42" i="2"/>
  <c r="JE42" i="2"/>
  <c r="JG42" i="2"/>
  <c r="JH42" i="2"/>
  <c r="JI42" i="2"/>
  <c r="JK42" i="2"/>
  <c r="JM42" i="2"/>
  <c r="JN42" i="2"/>
  <c r="JO42" i="2"/>
  <c r="JQ42" i="2"/>
  <c r="JS42" i="2"/>
  <c r="JT42" i="2"/>
  <c r="JU42" i="2"/>
  <c r="JW42" i="2"/>
  <c r="JY42" i="2"/>
  <c r="JZ42" i="2"/>
  <c r="KA42" i="2"/>
  <c r="KC42" i="2"/>
  <c r="KE42" i="2"/>
  <c r="KF42" i="2"/>
  <c r="KG42" i="2"/>
  <c r="KI42" i="2"/>
  <c r="KK42" i="2"/>
  <c r="KL42" i="2"/>
  <c r="KM42" i="2"/>
  <c r="KO42" i="2"/>
  <c r="KQ42" i="2"/>
  <c r="KR42" i="2"/>
  <c r="KS42" i="2"/>
  <c r="KU42" i="2"/>
  <c r="KW42" i="2"/>
  <c r="KX42" i="2"/>
  <c r="M42" i="1"/>
  <c r="N42" i="1"/>
  <c r="O42" i="1"/>
  <c r="P42" i="1"/>
  <c r="BL9" i="2"/>
  <c r="BL18" i="2"/>
  <c r="BL20" i="2"/>
  <c r="BL35" i="2"/>
  <c r="BL33" i="2"/>
  <c r="BL22" i="2"/>
  <c r="BL28" i="2"/>
  <c r="BL21" i="2"/>
  <c r="BL27" i="2"/>
  <c r="BL36" i="2"/>
  <c r="BL37" i="2"/>
  <c r="BL38" i="2"/>
  <c r="BL39" i="2"/>
  <c r="BL34" i="2"/>
  <c r="BL23" i="2"/>
  <c r="BL24" i="2"/>
  <c r="BL25" i="2"/>
  <c r="BL30" i="2"/>
  <c r="BL26" i="2"/>
  <c r="BL19" i="2"/>
  <c r="BL32" i="2"/>
  <c r="BL31" i="2"/>
  <c r="BL29" i="2"/>
  <c r="BL40" i="2"/>
  <c r="BL41" i="2"/>
  <c r="BL10" i="2"/>
  <c r="BL13" i="2"/>
  <c r="BL14" i="2"/>
  <c r="BL11" i="2"/>
  <c r="BL16" i="2"/>
  <c r="BL15" i="2"/>
  <c r="BL12" i="2"/>
  <c r="BL17" i="2"/>
  <c r="BK9" i="2" l="1"/>
  <c r="BK18" i="2"/>
  <c r="BK20" i="2"/>
  <c r="BK35" i="2"/>
  <c r="BK33" i="2"/>
  <c r="BK22" i="2"/>
  <c r="BK28" i="2"/>
  <c r="BK21" i="2"/>
  <c r="BK27" i="2"/>
  <c r="BK36" i="2"/>
  <c r="BK37" i="2"/>
  <c r="BK38" i="2"/>
  <c r="BK39" i="2"/>
  <c r="BK34" i="2"/>
  <c r="BK23" i="2"/>
  <c r="BK24" i="2"/>
  <c r="BK25" i="2"/>
  <c r="BK30" i="2"/>
  <c r="BK26" i="2"/>
  <c r="BK19" i="2"/>
  <c r="BK32" i="2"/>
  <c r="BK31" i="2"/>
  <c r="BK29" i="2"/>
  <c r="BK40" i="2"/>
  <c r="BK41" i="2"/>
  <c r="BK10" i="2"/>
  <c r="BK13" i="2"/>
  <c r="BK14" i="2"/>
  <c r="BK11" i="2"/>
  <c r="BK16" i="2"/>
  <c r="BK15" i="2"/>
  <c r="BK12" i="2"/>
  <c r="BK17" i="2"/>
  <c r="BJ24" i="2"/>
  <c r="BI9" i="2"/>
  <c r="BI18" i="2"/>
  <c r="BI20" i="2"/>
  <c r="BI35" i="2"/>
  <c r="BI33" i="2"/>
  <c r="BI22" i="2"/>
  <c r="BI28" i="2"/>
  <c r="BI21" i="2"/>
  <c r="BI27" i="2"/>
  <c r="BI36" i="2"/>
  <c r="BI37" i="2"/>
  <c r="BI38" i="2"/>
  <c r="BI39" i="2"/>
  <c r="BI34" i="2"/>
  <c r="BI23" i="2"/>
  <c r="BI24" i="2"/>
  <c r="BI25" i="2"/>
  <c r="BI30" i="2"/>
  <c r="BI26" i="2"/>
  <c r="BI19" i="2"/>
  <c r="BI32" i="2"/>
  <c r="BI31" i="2"/>
  <c r="BI29" i="2"/>
  <c r="BI40" i="2"/>
  <c r="BI41" i="2"/>
  <c r="BI10" i="2"/>
  <c r="BI13" i="2"/>
  <c r="BI14" i="2"/>
  <c r="BI11" i="2"/>
  <c r="BI16" i="2"/>
  <c r="BI15" i="2"/>
  <c r="BI12" i="2"/>
  <c r="BI17" i="2"/>
  <c r="P9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6" i="1"/>
  <c r="P37" i="1"/>
  <c r="P38" i="1"/>
  <c r="P39" i="1"/>
  <c r="P41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P34" i="1" s="1"/>
  <c r="O35" i="1"/>
  <c r="P35" i="1" s="1"/>
  <c r="O36" i="1"/>
  <c r="O37" i="1"/>
  <c r="O38" i="1"/>
  <c r="O39" i="1"/>
  <c r="O40" i="1"/>
  <c r="P40" i="1" s="1"/>
  <c r="O41" i="1"/>
  <c r="P8" i="1"/>
  <c r="O8" i="1"/>
  <c r="Q8" i="1"/>
  <c r="I8" i="1"/>
  <c r="N8" i="2" l="1"/>
  <c r="G8" i="2" l="1"/>
  <c r="B2" i="2" l="1"/>
  <c r="A2" i="2"/>
  <c r="A1" i="2"/>
  <c r="G9" i="2" l="1"/>
  <c r="I9" i="2"/>
  <c r="J9" i="2"/>
  <c r="K9" i="2"/>
  <c r="G18" i="2"/>
  <c r="I18" i="2"/>
  <c r="J18" i="2"/>
  <c r="K18" i="2"/>
  <c r="G20" i="2"/>
  <c r="I20" i="2"/>
  <c r="J20" i="2"/>
  <c r="K20" i="2"/>
  <c r="G35" i="2"/>
  <c r="I35" i="2"/>
  <c r="J35" i="2"/>
  <c r="K35" i="2"/>
  <c r="G33" i="2"/>
  <c r="I33" i="2"/>
  <c r="J33" i="2"/>
  <c r="K33" i="2"/>
  <c r="G22" i="2"/>
  <c r="I22" i="2"/>
  <c r="J22" i="2"/>
  <c r="K22" i="2"/>
  <c r="G28" i="2"/>
  <c r="I28" i="2"/>
  <c r="J28" i="2"/>
  <c r="K28" i="2"/>
  <c r="G21" i="2"/>
  <c r="I21" i="2"/>
  <c r="J21" i="2"/>
  <c r="K21" i="2"/>
  <c r="G27" i="2"/>
  <c r="I27" i="2"/>
  <c r="J27" i="2"/>
  <c r="K27" i="2"/>
  <c r="G36" i="2"/>
  <c r="I36" i="2"/>
  <c r="J36" i="2"/>
  <c r="K36" i="2"/>
  <c r="G37" i="2"/>
  <c r="I37" i="2"/>
  <c r="J37" i="2"/>
  <c r="K37" i="2"/>
  <c r="G38" i="2"/>
  <c r="I38" i="2"/>
  <c r="J38" i="2"/>
  <c r="K38" i="2"/>
  <c r="G39" i="2"/>
  <c r="I39" i="2"/>
  <c r="J39" i="2"/>
  <c r="K39" i="2"/>
  <c r="G34" i="2"/>
  <c r="I34" i="2"/>
  <c r="J34" i="2"/>
  <c r="K34" i="2"/>
  <c r="G23" i="2"/>
  <c r="I23" i="2"/>
  <c r="J23" i="2"/>
  <c r="K23" i="2"/>
  <c r="G24" i="2"/>
  <c r="I24" i="2"/>
  <c r="J24" i="2"/>
  <c r="K24" i="2"/>
  <c r="G25" i="2"/>
  <c r="I25" i="2"/>
  <c r="J25" i="2"/>
  <c r="K25" i="2"/>
  <c r="G30" i="2"/>
  <c r="I30" i="2"/>
  <c r="J30" i="2"/>
  <c r="K30" i="2"/>
  <c r="G26" i="2"/>
  <c r="I26" i="2"/>
  <c r="J26" i="2"/>
  <c r="K26" i="2"/>
  <c r="G19" i="2"/>
  <c r="I19" i="2"/>
  <c r="J19" i="2"/>
  <c r="K19" i="2"/>
  <c r="G32" i="2"/>
  <c r="I32" i="2"/>
  <c r="J32" i="2"/>
  <c r="K32" i="2"/>
  <c r="G31" i="2"/>
  <c r="I31" i="2"/>
  <c r="J31" i="2"/>
  <c r="K31" i="2"/>
  <c r="G29" i="2"/>
  <c r="I29" i="2"/>
  <c r="J29" i="2"/>
  <c r="K29" i="2"/>
  <c r="G40" i="2"/>
  <c r="I40" i="2"/>
  <c r="J40" i="2"/>
  <c r="K40" i="2"/>
  <c r="G41" i="2"/>
  <c r="I41" i="2"/>
  <c r="J41" i="2"/>
  <c r="K41" i="2"/>
  <c r="G10" i="2"/>
  <c r="I10" i="2"/>
  <c r="J10" i="2"/>
  <c r="K10" i="2"/>
  <c r="G13" i="2"/>
  <c r="I13" i="2"/>
  <c r="J13" i="2"/>
  <c r="K13" i="2"/>
  <c r="G14" i="2"/>
  <c r="I14" i="2"/>
  <c r="J14" i="2"/>
  <c r="K14" i="2"/>
  <c r="G11" i="2"/>
  <c r="I11" i="2"/>
  <c r="J11" i="2"/>
  <c r="K11" i="2"/>
  <c r="G16" i="2"/>
  <c r="I16" i="2"/>
  <c r="J16" i="2"/>
  <c r="K16" i="2"/>
  <c r="G15" i="2"/>
  <c r="I15" i="2"/>
  <c r="J15" i="2"/>
  <c r="K15" i="2"/>
  <c r="G12" i="2"/>
  <c r="I12" i="2"/>
  <c r="J12" i="2"/>
  <c r="K12" i="2"/>
  <c r="G17" i="2"/>
  <c r="I17" i="2"/>
  <c r="J17" i="2"/>
  <c r="K17" i="2"/>
  <c r="K8" i="2"/>
  <c r="J8" i="2"/>
  <c r="I8" i="2"/>
  <c r="N23" i="2"/>
  <c r="N34" i="2"/>
  <c r="N39" i="2"/>
  <c r="N38" i="2"/>
  <c r="N37" i="2"/>
  <c r="N36" i="2"/>
  <c r="N27" i="2"/>
  <c r="N21" i="2"/>
  <c r="N28" i="2"/>
  <c r="N22" i="2"/>
  <c r="N33" i="2"/>
  <c r="N35" i="2"/>
  <c r="N20" i="2"/>
  <c r="N18" i="2"/>
  <c r="N9" i="2"/>
  <c r="H17" i="2" l="1"/>
  <c r="H15" i="2"/>
  <c r="H11" i="2"/>
  <c r="H13" i="2"/>
  <c r="H41" i="2"/>
  <c r="H29" i="2"/>
  <c r="H32" i="2"/>
  <c r="H26" i="2"/>
  <c r="H25" i="2"/>
  <c r="H23" i="2"/>
  <c r="H39" i="2"/>
  <c r="H37" i="2"/>
  <c r="H27" i="2"/>
  <c r="H28" i="2"/>
  <c r="H33" i="2"/>
  <c r="H20" i="2"/>
  <c r="H9" i="2"/>
  <c r="H12" i="2"/>
  <c r="H16" i="2"/>
  <c r="H14" i="2"/>
  <c r="H10" i="2"/>
  <c r="H40" i="2"/>
  <c r="H31" i="2"/>
  <c r="H19" i="2"/>
  <c r="H30" i="2"/>
  <c r="H24" i="2"/>
  <c r="H34" i="2"/>
  <c r="H38" i="2"/>
  <c r="H36" i="2"/>
  <c r="H21" i="2"/>
  <c r="H22" i="2"/>
  <c r="H35" i="2"/>
  <c r="H18" i="2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8" i="1"/>
  <c r="H42" i="1" l="1"/>
  <c r="J42" i="1"/>
  <c r="K42" i="1"/>
  <c r="L42" i="1"/>
  <c r="G42" i="1"/>
  <c r="I41" i="1" l="1"/>
  <c r="Q41" i="1" s="1"/>
  <c r="I40" i="1"/>
  <c r="Q40" i="1" s="1"/>
  <c r="I39" i="1"/>
  <c r="Q39" i="1" s="1"/>
  <c r="I38" i="1"/>
  <c r="Q38" i="1" s="1"/>
  <c r="I37" i="1"/>
  <c r="Q37" i="1" s="1"/>
  <c r="I36" i="1"/>
  <c r="Q36" i="1" s="1"/>
  <c r="I35" i="1"/>
  <c r="Q35" i="1" s="1"/>
  <c r="I34" i="1"/>
  <c r="Q34" i="1" s="1"/>
  <c r="I33" i="1"/>
  <c r="Q33" i="1" s="1"/>
  <c r="I32" i="1"/>
  <c r="Q32" i="1" s="1"/>
  <c r="I31" i="1"/>
  <c r="Q31" i="1" s="1"/>
  <c r="I30" i="1"/>
  <c r="Q30" i="1" s="1"/>
  <c r="I29" i="1"/>
  <c r="Q29" i="1" s="1"/>
  <c r="I28" i="1"/>
  <c r="Q28" i="1" s="1"/>
  <c r="I27" i="1"/>
  <c r="Q27" i="1" s="1"/>
  <c r="I26" i="1"/>
  <c r="Q26" i="1" s="1"/>
  <c r="I25" i="1"/>
  <c r="Q25" i="1" s="1"/>
  <c r="I24" i="1"/>
  <c r="Q24" i="1" s="1"/>
  <c r="I23" i="1"/>
  <c r="Q23" i="1" s="1"/>
  <c r="I22" i="1"/>
  <c r="Q22" i="1" s="1"/>
  <c r="I21" i="1"/>
  <c r="Q21" i="1" s="1"/>
  <c r="I20" i="1"/>
  <c r="Q20" i="1" s="1"/>
  <c r="I19" i="1"/>
  <c r="Q19" i="1" s="1"/>
  <c r="I18" i="1"/>
  <c r="Q18" i="1" s="1"/>
  <c r="I17" i="1"/>
  <c r="Q17" i="1" s="1"/>
  <c r="I16" i="1"/>
  <c r="Q16" i="1" s="1"/>
  <c r="I15" i="1"/>
  <c r="Q15" i="1" s="1"/>
  <c r="I14" i="1"/>
  <c r="Q14" i="1" s="1"/>
  <c r="I13" i="1"/>
  <c r="Q13" i="1" s="1"/>
  <c r="I12" i="1"/>
  <c r="Q12" i="1" s="1"/>
  <c r="I11" i="1"/>
  <c r="Q11" i="1" s="1"/>
  <c r="I10" i="1"/>
  <c r="Q10" i="1" s="1"/>
  <c r="I9" i="1"/>
  <c r="Q9" i="1" s="1"/>
  <c r="KV17" i="2"/>
  <c r="KV12" i="2"/>
  <c r="KV15" i="2"/>
  <c r="KV16" i="2"/>
  <c r="KV11" i="2"/>
  <c r="KV42" i="2" s="1"/>
  <c r="KV14" i="2"/>
  <c r="KV13" i="2"/>
  <c r="KV10" i="2"/>
  <c r="KV41" i="2"/>
  <c r="KV40" i="2"/>
  <c r="KV29" i="2"/>
  <c r="KV31" i="2"/>
  <c r="KV32" i="2"/>
  <c r="KV19" i="2"/>
  <c r="KV26" i="2"/>
  <c r="KV30" i="2"/>
  <c r="KV25" i="2"/>
  <c r="KV24" i="2"/>
  <c r="KV23" i="2"/>
  <c r="KV34" i="2"/>
  <c r="KV39" i="2"/>
  <c r="KV38" i="2"/>
  <c r="KV37" i="2"/>
  <c r="KV36" i="2"/>
  <c r="KV27" i="2"/>
  <c r="KV21" i="2"/>
  <c r="KV28" i="2"/>
  <c r="KV22" i="2"/>
  <c r="KV33" i="2"/>
  <c r="KV35" i="2"/>
  <c r="KV20" i="2"/>
  <c r="KV18" i="2"/>
  <c r="KV9" i="2"/>
  <c r="KP17" i="2"/>
  <c r="KP12" i="2"/>
  <c r="KP15" i="2"/>
  <c r="KP16" i="2"/>
  <c r="KP11" i="2"/>
  <c r="KP14" i="2"/>
  <c r="KP13" i="2"/>
  <c r="KP10" i="2"/>
  <c r="KP41" i="2"/>
  <c r="KP40" i="2"/>
  <c r="KP29" i="2"/>
  <c r="KP31" i="2"/>
  <c r="KP32" i="2"/>
  <c r="KP19" i="2"/>
  <c r="KP26" i="2"/>
  <c r="KP30" i="2"/>
  <c r="KP25" i="2"/>
  <c r="KP24" i="2"/>
  <c r="KP23" i="2"/>
  <c r="KP34" i="2"/>
  <c r="KP39" i="2"/>
  <c r="KP38" i="2"/>
  <c r="KP37" i="2"/>
  <c r="KP36" i="2"/>
  <c r="KP27" i="2"/>
  <c r="KP21" i="2"/>
  <c r="KP28" i="2"/>
  <c r="KP22" i="2"/>
  <c r="KP33" i="2"/>
  <c r="KP35" i="2"/>
  <c r="KP20" i="2"/>
  <c r="KP18" i="2"/>
  <c r="KP9" i="2"/>
  <c r="KP8" i="2"/>
  <c r="KJ17" i="2"/>
  <c r="KJ12" i="2"/>
  <c r="KJ15" i="2"/>
  <c r="KJ16" i="2"/>
  <c r="KJ11" i="2"/>
  <c r="KJ14" i="2"/>
  <c r="KJ13" i="2"/>
  <c r="KJ10" i="2"/>
  <c r="KJ41" i="2"/>
  <c r="KJ40" i="2"/>
  <c r="KJ29" i="2"/>
  <c r="KJ31" i="2"/>
  <c r="KJ32" i="2"/>
  <c r="KJ19" i="2"/>
  <c r="KJ26" i="2"/>
  <c r="KJ30" i="2"/>
  <c r="KJ25" i="2"/>
  <c r="KJ24" i="2"/>
  <c r="KJ23" i="2"/>
  <c r="KJ34" i="2"/>
  <c r="KJ39" i="2"/>
  <c r="KJ38" i="2"/>
  <c r="KJ37" i="2"/>
  <c r="KJ36" i="2"/>
  <c r="KJ27" i="2"/>
  <c r="KJ21" i="2"/>
  <c r="KJ28" i="2"/>
  <c r="KJ22" i="2"/>
  <c r="KJ33" i="2"/>
  <c r="KJ35" i="2"/>
  <c r="KJ20" i="2"/>
  <c r="KJ18" i="2"/>
  <c r="KJ9" i="2"/>
  <c r="KJ8" i="2"/>
  <c r="KD17" i="2"/>
  <c r="KD12" i="2"/>
  <c r="KD15" i="2"/>
  <c r="KD16" i="2"/>
  <c r="KD11" i="2"/>
  <c r="KD14" i="2"/>
  <c r="KD13" i="2"/>
  <c r="KD10" i="2"/>
  <c r="KD41" i="2"/>
  <c r="KD40" i="2"/>
  <c r="KD29" i="2"/>
  <c r="KD31" i="2"/>
  <c r="KD32" i="2"/>
  <c r="KD19" i="2"/>
  <c r="KD26" i="2"/>
  <c r="KD30" i="2"/>
  <c r="KD25" i="2"/>
  <c r="KD24" i="2"/>
  <c r="KD23" i="2"/>
  <c r="KD34" i="2"/>
  <c r="KD39" i="2"/>
  <c r="KD38" i="2"/>
  <c r="KD37" i="2"/>
  <c r="KD36" i="2"/>
  <c r="KD27" i="2"/>
  <c r="KD21" i="2"/>
  <c r="KD28" i="2"/>
  <c r="KD22" i="2"/>
  <c r="KD33" i="2"/>
  <c r="KD35" i="2"/>
  <c r="KD20" i="2"/>
  <c r="KD18" i="2"/>
  <c r="KD9" i="2"/>
  <c r="KD8" i="2"/>
  <c r="JX17" i="2"/>
  <c r="JX12" i="2"/>
  <c r="JX15" i="2"/>
  <c r="JX16" i="2"/>
  <c r="JX11" i="2"/>
  <c r="JX14" i="2"/>
  <c r="JX13" i="2"/>
  <c r="JX10" i="2"/>
  <c r="JX41" i="2"/>
  <c r="JX40" i="2"/>
  <c r="JX29" i="2"/>
  <c r="JX31" i="2"/>
  <c r="JX32" i="2"/>
  <c r="JX19" i="2"/>
  <c r="JX26" i="2"/>
  <c r="JX30" i="2"/>
  <c r="JX25" i="2"/>
  <c r="JX24" i="2"/>
  <c r="JX23" i="2"/>
  <c r="JX34" i="2"/>
  <c r="JX39" i="2"/>
  <c r="JX38" i="2"/>
  <c r="JX37" i="2"/>
  <c r="JX36" i="2"/>
  <c r="JX27" i="2"/>
  <c r="JX21" i="2"/>
  <c r="JX28" i="2"/>
  <c r="JX22" i="2"/>
  <c r="JX33" i="2"/>
  <c r="JX35" i="2"/>
  <c r="JX20" i="2"/>
  <c r="JX18" i="2"/>
  <c r="JX9" i="2"/>
  <c r="JX8" i="2"/>
  <c r="JR17" i="2"/>
  <c r="JR12" i="2"/>
  <c r="JR15" i="2"/>
  <c r="JR16" i="2"/>
  <c r="JR11" i="2"/>
  <c r="JR14" i="2"/>
  <c r="JR13" i="2"/>
  <c r="JR10" i="2"/>
  <c r="JR41" i="2"/>
  <c r="JR40" i="2"/>
  <c r="JR29" i="2"/>
  <c r="JR31" i="2"/>
  <c r="JR32" i="2"/>
  <c r="JR19" i="2"/>
  <c r="JR26" i="2"/>
  <c r="JR30" i="2"/>
  <c r="JR25" i="2"/>
  <c r="JR24" i="2"/>
  <c r="JR23" i="2"/>
  <c r="JR34" i="2"/>
  <c r="JR39" i="2"/>
  <c r="JR38" i="2"/>
  <c r="JR37" i="2"/>
  <c r="JR36" i="2"/>
  <c r="JR27" i="2"/>
  <c r="JR21" i="2"/>
  <c r="JR28" i="2"/>
  <c r="JR22" i="2"/>
  <c r="JR33" i="2"/>
  <c r="JR35" i="2"/>
  <c r="JR20" i="2"/>
  <c r="JR18" i="2"/>
  <c r="JR9" i="2"/>
  <c r="JR8" i="2"/>
  <c r="JL17" i="2"/>
  <c r="JL12" i="2"/>
  <c r="JL15" i="2"/>
  <c r="JL16" i="2"/>
  <c r="JL11" i="2"/>
  <c r="JL14" i="2"/>
  <c r="JL13" i="2"/>
  <c r="JL10" i="2"/>
  <c r="JL41" i="2"/>
  <c r="JL40" i="2"/>
  <c r="JL29" i="2"/>
  <c r="JL31" i="2"/>
  <c r="JL32" i="2"/>
  <c r="JL19" i="2"/>
  <c r="JL26" i="2"/>
  <c r="JL30" i="2"/>
  <c r="JL25" i="2"/>
  <c r="JL24" i="2"/>
  <c r="JL23" i="2"/>
  <c r="JL34" i="2"/>
  <c r="JL39" i="2"/>
  <c r="JL38" i="2"/>
  <c r="JL37" i="2"/>
  <c r="JL36" i="2"/>
  <c r="JL27" i="2"/>
  <c r="JL21" i="2"/>
  <c r="JL28" i="2"/>
  <c r="JL22" i="2"/>
  <c r="JL33" i="2"/>
  <c r="JL35" i="2"/>
  <c r="JL20" i="2"/>
  <c r="JL18" i="2"/>
  <c r="JL9" i="2"/>
  <c r="JL8" i="2"/>
  <c r="JF17" i="2"/>
  <c r="JF12" i="2"/>
  <c r="JF15" i="2"/>
  <c r="JF16" i="2"/>
  <c r="JF11" i="2"/>
  <c r="JF14" i="2"/>
  <c r="JF13" i="2"/>
  <c r="JF10" i="2"/>
  <c r="JF41" i="2"/>
  <c r="JF40" i="2"/>
  <c r="JF29" i="2"/>
  <c r="JF31" i="2"/>
  <c r="JF32" i="2"/>
  <c r="JF19" i="2"/>
  <c r="JF26" i="2"/>
  <c r="JF30" i="2"/>
  <c r="JF25" i="2"/>
  <c r="JF24" i="2"/>
  <c r="JF23" i="2"/>
  <c r="JF34" i="2"/>
  <c r="JF39" i="2"/>
  <c r="JF38" i="2"/>
  <c r="JF37" i="2"/>
  <c r="JF36" i="2"/>
  <c r="JF27" i="2"/>
  <c r="JF21" i="2"/>
  <c r="JF28" i="2"/>
  <c r="JF22" i="2"/>
  <c r="JF33" i="2"/>
  <c r="JF35" i="2"/>
  <c r="JF20" i="2"/>
  <c r="JF18" i="2"/>
  <c r="JF9" i="2"/>
  <c r="JF8" i="2"/>
  <c r="IZ17" i="2"/>
  <c r="IZ12" i="2"/>
  <c r="IZ15" i="2"/>
  <c r="IZ16" i="2"/>
  <c r="IZ11" i="2"/>
  <c r="IZ14" i="2"/>
  <c r="IZ13" i="2"/>
  <c r="IZ10" i="2"/>
  <c r="IZ41" i="2"/>
  <c r="IZ40" i="2"/>
  <c r="IZ29" i="2"/>
  <c r="IZ31" i="2"/>
  <c r="IZ32" i="2"/>
  <c r="IZ19" i="2"/>
  <c r="IZ26" i="2"/>
  <c r="IZ30" i="2"/>
  <c r="IZ25" i="2"/>
  <c r="IZ24" i="2"/>
  <c r="IZ23" i="2"/>
  <c r="IZ34" i="2"/>
  <c r="IZ39" i="2"/>
  <c r="IZ38" i="2"/>
  <c r="IZ37" i="2"/>
  <c r="IZ36" i="2"/>
  <c r="IZ27" i="2"/>
  <c r="IZ21" i="2"/>
  <c r="IZ28" i="2"/>
  <c r="IZ22" i="2"/>
  <c r="IZ33" i="2"/>
  <c r="IZ35" i="2"/>
  <c r="IZ20" i="2"/>
  <c r="IZ18" i="2"/>
  <c r="IZ9" i="2"/>
  <c r="IZ8" i="2"/>
  <c r="IT17" i="2"/>
  <c r="IT12" i="2"/>
  <c r="IT15" i="2"/>
  <c r="IT16" i="2"/>
  <c r="IT11" i="2"/>
  <c r="IT14" i="2"/>
  <c r="IT13" i="2"/>
  <c r="IT10" i="2"/>
  <c r="IT41" i="2"/>
  <c r="IT40" i="2"/>
  <c r="IT29" i="2"/>
  <c r="IT31" i="2"/>
  <c r="IT32" i="2"/>
  <c r="IT19" i="2"/>
  <c r="IT26" i="2"/>
  <c r="IT30" i="2"/>
  <c r="IT25" i="2"/>
  <c r="IT24" i="2"/>
  <c r="IT23" i="2"/>
  <c r="IT34" i="2"/>
  <c r="IT39" i="2"/>
  <c r="IT38" i="2"/>
  <c r="IT37" i="2"/>
  <c r="IT36" i="2"/>
  <c r="IT27" i="2"/>
  <c r="IT21" i="2"/>
  <c r="IT28" i="2"/>
  <c r="IT22" i="2"/>
  <c r="IT33" i="2"/>
  <c r="IT35" i="2"/>
  <c r="IT20" i="2"/>
  <c r="IT18" i="2"/>
  <c r="IT9" i="2"/>
  <c r="IT8" i="2"/>
  <c r="IN17" i="2"/>
  <c r="IN12" i="2"/>
  <c r="IN15" i="2"/>
  <c r="IN16" i="2"/>
  <c r="IN11" i="2"/>
  <c r="IN14" i="2"/>
  <c r="IN13" i="2"/>
  <c r="IN10" i="2"/>
  <c r="IN41" i="2"/>
  <c r="IN40" i="2"/>
  <c r="IN29" i="2"/>
  <c r="IN31" i="2"/>
  <c r="IN32" i="2"/>
  <c r="IN19" i="2"/>
  <c r="IN26" i="2"/>
  <c r="IN30" i="2"/>
  <c r="IN25" i="2"/>
  <c r="IN24" i="2"/>
  <c r="IN23" i="2"/>
  <c r="IN34" i="2"/>
  <c r="IN39" i="2"/>
  <c r="IN38" i="2"/>
  <c r="IN37" i="2"/>
  <c r="IN36" i="2"/>
  <c r="IN27" i="2"/>
  <c r="IN21" i="2"/>
  <c r="IN28" i="2"/>
  <c r="IN22" i="2"/>
  <c r="IN33" i="2"/>
  <c r="IN35" i="2"/>
  <c r="IN20" i="2"/>
  <c r="IN18" i="2"/>
  <c r="IN9" i="2"/>
  <c r="IN8" i="2"/>
  <c r="IH17" i="2"/>
  <c r="IH12" i="2"/>
  <c r="IH15" i="2"/>
  <c r="IH16" i="2"/>
  <c r="IH11" i="2"/>
  <c r="IH14" i="2"/>
  <c r="IH13" i="2"/>
  <c r="IH10" i="2"/>
  <c r="IH41" i="2"/>
  <c r="IH40" i="2"/>
  <c r="IH29" i="2"/>
  <c r="IH31" i="2"/>
  <c r="IH32" i="2"/>
  <c r="IH19" i="2"/>
  <c r="IH26" i="2"/>
  <c r="IH30" i="2"/>
  <c r="IH25" i="2"/>
  <c r="IH24" i="2"/>
  <c r="IH23" i="2"/>
  <c r="IH34" i="2"/>
  <c r="IH39" i="2"/>
  <c r="IH38" i="2"/>
  <c r="IH37" i="2"/>
  <c r="IH36" i="2"/>
  <c r="IH27" i="2"/>
  <c r="IH21" i="2"/>
  <c r="IH28" i="2"/>
  <c r="IH22" i="2"/>
  <c r="IH33" i="2"/>
  <c r="IH35" i="2"/>
  <c r="IH20" i="2"/>
  <c r="IH18" i="2"/>
  <c r="IH9" i="2"/>
  <c r="IH8" i="2"/>
  <c r="IB17" i="2"/>
  <c r="IB12" i="2"/>
  <c r="IB15" i="2"/>
  <c r="IB16" i="2"/>
  <c r="IB11" i="2"/>
  <c r="IB14" i="2"/>
  <c r="IB13" i="2"/>
  <c r="IB10" i="2"/>
  <c r="IB41" i="2"/>
  <c r="IB40" i="2"/>
  <c r="IB29" i="2"/>
  <c r="IB31" i="2"/>
  <c r="IB32" i="2"/>
  <c r="IB19" i="2"/>
  <c r="IB26" i="2"/>
  <c r="IB30" i="2"/>
  <c r="IB25" i="2"/>
  <c r="IB24" i="2"/>
  <c r="IB23" i="2"/>
  <c r="IB34" i="2"/>
  <c r="IB39" i="2"/>
  <c r="IB38" i="2"/>
  <c r="IB37" i="2"/>
  <c r="IB36" i="2"/>
  <c r="IB27" i="2"/>
  <c r="IB21" i="2"/>
  <c r="IB28" i="2"/>
  <c r="IB22" i="2"/>
  <c r="IB33" i="2"/>
  <c r="IB35" i="2"/>
  <c r="IB20" i="2"/>
  <c r="IB18" i="2"/>
  <c r="IB9" i="2"/>
  <c r="IB8" i="2"/>
  <c r="HV17" i="2"/>
  <c r="HV12" i="2"/>
  <c r="HV15" i="2"/>
  <c r="HV16" i="2"/>
  <c r="HV11" i="2"/>
  <c r="HV14" i="2"/>
  <c r="HV13" i="2"/>
  <c r="HV10" i="2"/>
  <c r="HV41" i="2"/>
  <c r="HV40" i="2"/>
  <c r="HV29" i="2"/>
  <c r="HV31" i="2"/>
  <c r="HV32" i="2"/>
  <c r="HV19" i="2"/>
  <c r="HV26" i="2"/>
  <c r="HV30" i="2"/>
  <c r="HV25" i="2"/>
  <c r="HV24" i="2"/>
  <c r="HV23" i="2"/>
  <c r="HV34" i="2"/>
  <c r="HV39" i="2"/>
  <c r="HV38" i="2"/>
  <c r="HV37" i="2"/>
  <c r="HV36" i="2"/>
  <c r="HV27" i="2"/>
  <c r="HV21" i="2"/>
  <c r="HV28" i="2"/>
  <c r="HV22" i="2"/>
  <c r="HV33" i="2"/>
  <c r="HV35" i="2"/>
  <c r="HV20" i="2"/>
  <c r="HV18" i="2"/>
  <c r="HV9" i="2"/>
  <c r="HV8" i="2"/>
  <c r="HP17" i="2"/>
  <c r="HP12" i="2"/>
  <c r="HP15" i="2"/>
  <c r="HP16" i="2"/>
  <c r="HP11" i="2"/>
  <c r="HP14" i="2"/>
  <c r="HP13" i="2"/>
  <c r="HP10" i="2"/>
  <c r="HP41" i="2"/>
  <c r="HP40" i="2"/>
  <c r="HP29" i="2"/>
  <c r="HP31" i="2"/>
  <c r="HP32" i="2"/>
  <c r="HP19" i="2"/>
  <c r="HP26" i="2"/>
  <c r="HP30" i="2"/>
  <c r="HP25" i="2"/>
  <c r="HP24" i="2"/>
  <c r="HP23" i="2"/>
  <c r="HP34" i="2"/>
  <c r="HP39" i="2"/>
  <c r="HP38" i="2"/>
  <c r="HP37" i="2"/>
  <c r="HP36" i="2"/>
  <c r="HP27" i="2"/>
  <c r="HP21" i="2"/>
  <c r="HP28" i="2"/>
  <c r="HP22" i="2"/>
  <c r="HP33" i="2"/>
  <c r="HP35" i="2"/>
  <c r="HP20" i="2"/>
  <c r="HP18" i="2"/>
  <c r="HP9" i="2"/>
  <c r="HP8" i="2"/>
  <c r="HJ17" i="2"/>
  <c r="HJ12" i="2"/>
  <c r="HJ15" i="2"/>
  <c r="HJ16" i="2"/>
  <c r="HJ11" i="2"/>
  <c r="HJ14" i="2"/>
  <c r="HJ13" i="2"/>
  <c r="HJ10" i="2"/>
  <c r="HJ41" i="2"/>
  <c r="HJ40" i="2"/>
  <c r="HJ29" i="2"/>
  <c r="HJ31" i="2"/>
  <c r="HJ32" i="2"/>
  <c r="HJ19" i="2"/>
  <c r="HJ26" i="2"/>
  <c r="HJ30" i="2"/>
  <c r="HJ25" i="2"/>
  <c r="HJ24" i="2"/>
  <c r="HJ23" i="2"/>
  <c r="HJ34" i="2"/>
  <c r="HJ39" i="2"/>
  <c r="HJ38" i="2"/>
  <c r="HJ37" i="2"/>
  <c r="HJ36" i="2"/>
  <c r="HJ27" i="2"/>
  <c r="HJ21" i="2"/>
  <c r="HJ28" i="2"/>
  <c r="HJ22" i="2"/>
  <c r="HJ33" i="2"/>
  <c r="HJ35" i="2"/>
  <c r="HJ20" i="2"/>
  <c r="HJ18" i="2"/>
  <c r="HJ9" i="2"/>
  <c r="HJ8" i="2"/>
  <c r="HD17" i="2"/>
  <c r="HD12" i="2"/>
  <c r="HD15" i="2"/>
  <c r="HD16" i="2"/>
  <c r="HD11" i="2"/>
  <c r="HD14" i="2"/>
  <c r="HD13" i="2"/>
  <c r="HD10" i="2"/>
  <c r="HD41" i="2"/>
  <c r="HD40" i="2"/>
  <c r="HD29" i="2"/>
  <c r="HD31" i="2"/>
  <c r="HD32" i="2"/>
  <c r="HD19" i="2"/>
  <c r="HD26" i="2"/>
  <c r="HD30" i="2"/>
  <c r="HD25" i="2"/>
  <c r="HD24" i="2"/>
  <c r="HD23" i="2"/>
  <c r="HD34" i="2"/>
  <c r="HD39" i="2"/>
  <c r="HD38" i="2"/>
  <c r="HD37" i="2"/>
  <c r="HD36" i="2"/>
  <c r="HD27" i="2"/>
  <c r="HD21" i="2"/>
  <c r="HD28" i="2"/>
  <c r="HD22" i="2"/>
  <c r="HD33" i="2"/>
  <c r="HD35" i="2"/>
  <c r="HD20" i="2"/>
  <c r="HD18" i="2"/>
  <c r="HD9" i="2"/>
  <c r="HD8" i="2"/>
  <c r="GX17" i="2"/>
  <c r="GX12" i="2"/>
  <c r="GX15" i="2"/>
  <c r="GX16" i="2"/>
  <c r="GX11" i="2"/>
  <c r="GX14" i="2"/>
  <c r="GX13" i="2"/>
  <c r="GX10" i="2"/>
  <c r="GX41" i="2"/>
  <c r="GX40" i="2"/>
  <c r="GX29" i="2"/>
  <c r="GX31" i="2"/>
  <c r="GX32" i="2"/>
  <c r="GX19" i="2"/>
  <c r="GX26" i="2"/>
  <c r="GX30" i="2"/>
  <c r="GX25" i="2"/>
  <c r="GX24" i="2"/>
  <c r="GX23" i="2"/>
  <c r="GX34" i="2"/>
  <c r="GX39" i="2"/>
  <c r="GX38" i="2"/>
  <c r="GX37" i="2"/>
  <c r="GX36" i="2"/>
  <c r="GX27" i="2"/>
  <c r="GX21" i="2"/>
  <c r="GX28" i="2"/>
  <c r="GX22" i="2"/>
  <c r="GX33" i="2"/>
  <c r="GX35" i="2"/>
  <c r="GX20" i="2"/>
  <c r="GX18" i="2"/>
  <c r="GX9" i="2"/>
  <c r="GX8" i="2"/>
  <c r="GR17" i="2"/>
  <c r="GR12" i="2"/>
  <c r="GR15" i="2"/>
  <c r="GR16" i="2"/>
  <c r="GR11" i="2"/>
  <c r="GR14" i="2"/>
  <c r="GR13" i="2"/>
  <c r="GR10" i="2"/>
  <c r="GR41" i="2"/>
  <c r="GR40" i="2"/>
  <c r="GR29" i="2"/>
  <c r="GR31" i="2"/>
  <c r="GR32" i="2"/>
  <c r="GR19" i="2"/>
  <c r="GR26" i="2"/>
  <c r="GR30" i="2"/>
  <c r="GR25" i="2"/>
  <c r="GR24" i="2"/>
  <c r="GR23" i="2"/>
  <c r="GR34" i="2"/>
  <c r="GR39" i="2"/>
  <c r="GR38" i="2"/>
  <c r="GR37" i="2"/>
  <c r="GR36" i="2"/>
  <c r="GR27" i="2"/>
  <c r="GR21" i="2"/>
  <c r="GR28" i="2"/>
  <c r="GR22" i="2"/>
  <c r="GR33" i="2"/>
  <c r="GR35" i="2"/>
  <c r="GR20" i="2"/>
  <c r="GR18" i="2"/>
  <c r="GR9" i="2"/>
  <c r="GR8" i="2"/>
  <c r="GL17" i="2"/>
  <c r="GL12" i="2"/>
  <c r="GL15" i="2"/>
  <c r="GL16" i="2"/>
  <c r="GL11" i="2"/>
  <c r="GL14" i="2"/>
  <c r="GL13" i="2"/>
  <c r="GL10" i="2"/>
  <c r="GL41" i="2"/>
  <c r="GL40" i="2"/>
  <c r="GL29" i="2"/>
  <c r="GL31" i="2"/>
  <c r="GL32" i="2"/>
  <c r="GL19" i="2"/>
  <c r="GL26" i="2"/>
  <c r="GL30" i="2"/>
  <c r="GL25" i="2"/>
  <c r="GL24" i="2"/>
  <c r="GL23" i="2"/>
  <c r="GL34" i="2"/>
  <c r="GL39" i="2"/>
  <c r="GL38" i="2"/>
  <c r="GL37" i="2"/>
  <c r="GL36" i="2"/>
  <c r="GL27" i="2"/>
  <c r="GL21" i="2"/>
  <c r="GL28" i="2"/>
  <c r="GL22" i="2"/>
  <c r="GL33" i="2"/>
  <c r="GL35" i="2"/>
  <c r="GL20" i="2"/>
  <c r="GL18" i="2"/>
  <c r="GL9" i="2"/>
  <c r="GL8" i="2"/>
  <c r="GF17" i="2"/>
  <c r="GF12" i="2"/>
  <c r="GF15" i="2"/>
  <c r="GF16" i="2"/>
  <c r="GF11" i="2"/>
  <c r="GF14" i="2"/>
  <c r="GF13" i="2"/>
  <c r="GF10" i="2"/>
  <c r="GF41" i="2"/>
  <c r="GF40" i="2"/>
  <c r="GF29" i="2"/>
  <c r="GF31" i="2"/>
  <c r="GF32" i="2"/>
  <c r="GF19" i="2"/>
  <c r="GF26" i="2"/>
  <c r="GF30" i="2"/>
  <c r="GF25" i="2"/>
  <c r="GF24" i="2"/>
  <c r="GF23" i="2"/>
  <c r="GF34" i="2"/>
  <c r="GF39" i="2"/>
  <c r="GF38" i="2"/>
  <c r="GF37" i="2"/>
  <c r="GF36" i="2"/>
  <c r="GF27" i="2"/>
  <c r="GF21" i="2"/>
  <c r="GF28" i="2"/>
  <c r="GF22" i="2"/>
  <c r="GF33" i="2"/>
  <c r="GF35" i="2"/>
  <c r="GF20" i="2"/>
  <c r="GF18" i="2"/>
  <c r="GF9" i="2"/>
  <c r="GF8" i="2"/>
  <c r="FZ17" i="2"/>
  <c r="FZ12" i="2"/>
  <c r="FZ15" i="2"/>
  <c r="FZ16" i="2"/>
  <c r="FZ11" i="2"/>
  <c r="FZ14" i="2"/>
  <c r="FZ13" i="2"/>
  <c r="FZ10" i="2"/>
  <c r="FZ41" i="2"/>
  <c r="FZ40" i="2"/>
  <c r="FZ29" i="2"/>
  <c r="FZ31" i="2"/>
  <c r="FZ32" i="2"/>
  <c r="FZ19" i="2"/>
  <c r="FZ26" i="2"/>
  <c r="FZ30" i="2"/>
  <c r="FZ25" i="2"/>
  <c r="FZ24" i="2"/>
  <c r="FZ23" i="2"/>
  <c r="FZ34" i="2"/>
  <c r="FZ39" i="2"/>
  <c r="FZ38" i="2"/>
  <c r="FZ37" i="2"/>
  <c r="FZ36" i="2"/>
  <c r="FZ27" i="2"/>
  <c r="FZ21" i="2"/>
  <c r="FZ28" i="2"/>
  <c r="FZ22" i="2"/>
  <c r="FZ33" i="2"/>
  <c r="FZ35" i="2"/>
  <c r="FZ20" i="2"/>
  <c r="FZ18" i="2"/>
  <c r="FZ9" i="2"/>
  <c r="FZ8" i="2"/>
  <c r="FT17" i="2"/>
  <c r="FT12" i="2"/>
  <c r="FT15" i="2"/>
  <c r="FT16" i="2"/>
  <c r="FT11" i="2"/>
  <c r="FT14" i="2"/>
  <c r="FT13" i="2"/>
  <c r="FT10" i="2"/>
  <c r="FT41" i="2"/>
  <c r="FT40" i="2"/>
  <c r="FT29" i="2"/>
  <c r="FT31" i="2"/>
  <c r="FT32" i="2"/>
  <c r="FT19" i="2"/>
  <c r="FT26" i="2"/>
  <c r="FT30" i="2"/>
  <c r="FT25" i="2"/>
  <c r="FT24" i="2"/>
  <c r="FT23" i="2"/>
  <c r="FT34" i="2"/>
  <c r="FT39" i="2"/>
  <c r="FT38" i="2"/>
  <c r="FT37" i="2"/>
  <c r="FT36" i="2"/>
  <c r="FT27" i="2"/>
  <c r="FT21" i="2"/>
  <c r="FT28" i="2"/>
  <c r="FT22" i="2"/>
  <c r="FT33" i="2"/>
  <c r="FT35" i="2"/>
  <c r="FT20" i="2"/>
  <c r="FT18" i="2"/>
  <c r="FT9" i="2"/>
  <c r="FT8" i="2"/>
  <c r="FN17" i="2"/>
  <c r="FN12" i="2"/>
  <c r="FN15" i="2"/>
  <c r="FN16" i="2"/>
  <c r="FN11" i="2"/>
  <c r="FN14" i="2"/>
  <c r="FN13" i="2"/>
  <c r="FN10" i="2"/>
  <c r="FN41" i="2"/>
  <c r="FN40" i="2"/>
  <c r="FN29" i="2"/>
  <c r="FN31" i="2"/>
  <c r="FN32" i="2"/>
  <c r="FN19" i="2"/>
  <c r="FN26" i="2"/>
  <c r="FN30" i="2"/>
  <c r="FN25" i="2"/>
  <c r="FN24" i="2"/>
  <c r="FN23" i="2"/>
  <c r="FN34" i="2"/>
  <c r="FN39" i="2"/>
  <c r="FN38" i="2"/>
  <c r="FN37" i="2"/>
  <c r="FN36" i="2"/>
  <c r="FN27" i="2"/>
  <c r="FN21" i="2"/>
  <c r="FN28" i="2"/>
  <c r="FN22" i="2"/>
  <c r="FN33" i="2"/>
  <c r="FN35" i="2"/>
  <c r="FN20" i="2"/>
  <c r="FN18" i="2"/>
  <c r="FN9" i="2"/>
  <c r="FN8" i="2"/>
  <c r="FH17" i="2"/>
  <c r="FH12" i="2"/>
  <c r="FH15" i="2"/>
  <c r="FH16" i="2"/>
  <c r="FH11" i="2"/>
  <c r="FH14" i="2"/>
  <c r="FH13" i="2"/>
  <c r="FH10" i="2"/>
  <c r="FH41" i="2"/>
  <c r="FH40" i="2"/>
  <c r="FH29" i="2"/>
  <c r="FH31" i="2"/>
  <c r="FH32" i="2"/>
  <c r="FH19" i="2"/>
  <c r="FH26" i="2"/>
  <c r="FH30" i="2"/>
  <c r="FH25" i="2"/>
  <c r="FH24" i="2"/>
  <c r="FH23" i="2"/>
  <c r="FH34" i="2"/>
  <c r="FH39" i="2"/>
  <c r="FH38" i="2"/>
  <c r="FH37" i="2"/>
  <c r="FH36" i="2"/>
  <c r="FH27" i="2"/>
  <c r="FH21" i="2"/>
  <c r="FH28" i="2"/>
  <c r="FH22" i="2"/>
  <c r="FH33" i="2"/>
  <c r="FH35" i="2"/>
  <c r="FH20" i="2"/>
  <c r="FH18" i="2"/>
  <c r="FH9" i="2"/>
  <c r="FH8" i="2"/>
  <c r="FB17" i="2"/>
  <c r="FB12" i="2"/>
  <c r="FB15" i="2"/>
  <c r="FB16" i="2"/>
  <c r="FB11" i="2"/>
  <c r="FB14" i="2"/>
  <c r="FB13" i="2"/>
  <c r="FB10" i="2"/>
  <c r="FB41" i="2"/>
  <c r="FB40" i="2"/>
  <c r="FB29" i="2"/>
  <c r="FB31" i="2"/>
  <c r="FB32" i="2"/>
  <c r="FB19" i="2"/>
  <c r="FB26" i="2"/>
  <c r="FB30" i="2"/>
  <c r="FB25" i="2"/>
  <c r="FB24" i="2"/>
  <c r="FB23" i="2"/>
  <c r="FB34" i="2"/>
  <c r="FB39" i="2"/>
  <c r="FB38" i="2"/>
  <c r="FB37" i="2"/>
  <c r="FB36" i="2"/>
  <c r="FB27" i="2"/>
  <c r="FB21" i="2"/>
  <c r="FB28" i="2"/>
  <c r="FB22" i="2"/>
  <c r="FB33" i="2"/>
  <c r="FB35" i="2"/>
  <c r="FB20" i="2"/>
  <c r="FB18" i="2"/>
  <c r="FB9" i="2"/>
  <c r="FB8" i="2"/>
  <c r="EV17" i="2"/>
  <c r="EV12" i="2"/>
  <c r="EV15" i="2"/>
  <c r="EV16" i="2"/>
  <c r="EV11" i="2"/>
  <c r="EV14" i="2"/>
  <c r="EV13" i="2"/>
  <c r="EV10" i="2"/>
  <c r="EV41" i="2"/>
  <c r="EV40" i="2"/>
  <c r="EV29" i="2"/>
  <c r="EV31" i="2"/>
  <c r="EV32" i="2"/>
  <c r="EV19" i="2"/>
  <c r="EV26" i="2"/>
  <c r="EV30" i="2"/>
  <c r="EV25" i="2"/>
  <c r="EV24" i="2"/>
  <c r="EV23" i="2"/>
  <c r="EV34" i="2"/>
  <c r="EV39" i="2"/>
  <c r="EV38" i="2"/>
  <c r="EV37" i="2"/>
  <c r="EV36" i="2"/>
  <c r="EV27" i="2"/>
  <c r="EV21" i="2"/>
  <c r="EV28" i="2"/>
  <c r="EV22" i="2"/>
  <c r="EV33" i="2"/>
  <c r="EV35" i="2"/>
  <c r="EV20" i="2"/>
  <c r="EV18" i="2"/>
  <c r="EV9" i="2"/>
  <c r="EV8" i="2"/>
  <c r="EP17" i="2"/>
  <c r="EP12" i="2"/>
  <c r="EP15" i="2"/>
  <c r="EP16" i="2"/>
  <c r="EP11" i="2"/>
  <c r="EP14" i="2"/>
  <c r="EP13" i="2"/>
  <c r="EP10" i="2"/>
  <c r="EP41" i="2"/>
  <c r="EP40" i="2"/>
  <c r="EP29" i="2"/>
  <c r="EP31" i="2"/>
  <c r="EP32" i="2"/>
  <c r="EP19" i="2"/>
  <c r="EP26" i="2"/>
  <c r="EP30" i="2"/>
  <c r="EP25" i="2"/>
  <c r="EP24" i="2"/>
  <c r="EP23" i="2"/>
  <c r="EP34" i="2"/>
  <c r="EP39" i="2"/>
  <c r="EP38" i="2"/>
  <c r="EP37" i="2"/>
  <c r="EP36" i="2"/>
  <c r="EP27" i="2"/>
  <c r="EP21" i="2"/>
  <c r="EP28" i="2"/>
  <c r="EP22" i="2"/>
  <c r="EP33" i="2"/>
  <c r="EP35" i="2"/>
  <c r="EP20" i="2"/>
  <c r="EP18" i="2"/>
  <c r="EP9" i="2"/>
  <c r="EP8" i="2"/>
  <c r="EJ17" i="2"/>
  <c r="EJ12" i="2"/>
  <c r="EJ15" i="2"/>
  <c r="EJ16" i="2"/>
  <c r="EJ11" i="2"/>
  <c r="EJ14" i="2"/>
  <c r="EJ13" i="2"/>
  <c r="EJ10" i="2"/>
  <c r="EJ41" i="2"/>
  <c r="EJ40" i="2"/>
  <c r="EJ29" i="2"/>
  <c r="EJ31" i="2"/>
  <c r="EJ32" i="2"/>
  <c r="EJ19" i="2"/>
  <c r="EJ26" i="2"/>
  <c r="EJ30" i="2"/>
  <c r="EJ25" i="2"/>
  <c r="EJ24" i="2"/>
  <c r="EJ23" i="2"/>
  <c r="EJ34" i="2"/>
  <c r="EJ39" i="2"/>
  <c r="EJ38" i="2"/>
  <c r="EJ37" i="2"/>
  <c r="EJ36" i="2"/>
  <c r="EJ27" i="2"/>
  <c r="EJ21" i="2"/>
  <c r="EJ28" i="2"/>
  <c r="EJ22" i="2"/>
  <c r="EJ33" i="2"/>
  <c r="EJ35" i="2"/>
  <c r="EJ20" i="2"/>
  <c r="EJ18" i="2"/>
  <c r="EJ9" i="2"/>
  <c r="EJ8" i="2"/>
  <c r="ED17" i="2"/>
  <c r="ED12" i="2"/>
  <c r="ED15" i="2"/>
  <c r="ED16" i="2"/>
  <c r="ED11" i="2"/>
  <c r="ED14" i="2"/>
  <c r="ED13" i="2"/>
  <c r="ED10" i="2"/>
  <c r="ED41" i="2"/>
  <c r="ED40" i="2"/>
  <c r="ED29" i="2"/>
  <c r="ED31" i="2"/>
  <c r="ED32" i="2"/>
  <c r="ED19" i="2"/>
  <c r="ED26" i="2"/>
  <c r="ED30" i="2"/>
  <c r="ED25" i="2"/>
  <c r="ED24" i="2"/>
  <c r="ED23" i="2"/>
  <c r="ED34" i="2"/>
  <c r="ED39" i="2"/>
  <c r="ED38" i="2"/>
  <c r="ED37" i="2"/>
  <c r="ED36" i="2"/>
  <c r="ED27" i="2"/>
  <c r="ED21" i="2"/>
  <c r="ED28" i="2"/>
  <c r="ED22" i="2"/>
  <c r="ED33" i="2"/>
  <c r="ED35" i="2"/>
  <c r="ED20" i="2"/>
  <c r="ED18" i="2"/>
  <c r="ED9" i="2"/>
  <c r="ED8" i="2"/>
  <c r="DX17" i="2"/>
  <c r="DX12" i="2"/>
  <c r="DX15" i="2"/>
  <c r="DX16" i="2"/>
  <c r="DX11" i="2"/>
  <c r="DX14" i="2"/>
  <c r="DX13" i="2"/>
  <c r="DX10" i="2"/>
  <c r="DX41" i="2"/>
  <c r="DX40" i="2"/>
  <c r="DX29" i="2"/>
  <c r="DX31" i="2"/>
  <c r="DX32" i="2"/>
  <c r="DX19" i="2"/>
  <c r="DX26" i="2"/>
  <c r="DX30" i="2"/>
  <c r="DX25" i="2"/>
  <c r="DX24" i="2"/>
  <c r="DX23" i="2"/>
  <c r="DX34" i="2"/>
  <c r="DX39" i="2"/>
  <c r="DX38" i="2"/>
  <c r="DX37" i="2"/>
  <c r="DX36" i="2"/>
  <c r="DX27" i="2"/>
  <c r="DX21" i="2"/>
  <c r="DX28" i="2"/>
  <c r="DX22" i="2"/>
  <c r="DX33" i="2"/>
  <c r="DX35" i="2"/>
  <c r="DX20" i="2"/>
  <c r="DX18" i="2"/>
  <c r="DX9" i="2"/>
  <c r="DX8" i="2"/>
  <c r="DR17" i="2"/>
  <c r="DR12" i="2"/>
  <c r="DR15" i="2"/>
  <c r="DR16" i="2"/>
  <c r="DR11" i="2"/>
  <c r="DR14" i="2"/>
  <c r="DR13" i="2"/>
  <c r="DR10" i="2"/>
  <c r="DR41" i="2"/>
  <c r="DR40" i="2"/>
  <c r="DR29" i="2"/>
  <c r="DR31" i="2"/>
  <c r="DR32" i="2"/>
  <c r="DR19" i="2"/>
  <c r="DR26" i="2"/>
  <c r="DR30" i="2"/>
  <c r="DR25" i="2"/>
  <c r="DR24" i="2"/>
  <c r="DR23" i="2"/>
  <c r="DR34" i="2"/>
  <c r="DR39" i="2"/>
  <c r="DR38" i="2"/>
  <c r="DR37" i="2"/>
  <c r="DR36" i="2"/>
  <c r="DR27" i="2"/>
  <c r="DR21" i="2"/>
  <c r="DR28" i="2"/>
  <c r="DR22" i="2"/>
  <c r="DR33" i="2"/>
  <c r="DR35" i="2"/>
  <c r="DR20" i="2"/>
  <c r="DR18" i="2"/>
  <c r="DR9" i="2"/>
  <c r="DR8" i="2"/>
  <c r="DL17" i="2"/>
  <c r="DL12" i="2"/>
  <c r="DL15" i="2"/>
  <c r="DL16" i="2"/>
  <c r="DL11" i="2"/>
  <c r="DL14" i="2"/>
  <c r="DL13" i="2"/>
  <c r="DL10" i="2"/>
  <c r="DL41" i="2"/>
  <c r="DL40" i="2"/>
  <c r="DL29" i="2"/>
  <c r="DL31" i="2"/>
  <c r="DL32" i="2"/>
  <c r="DL19" i="2"/>
  <c r="DL26" i="2"/>
  <c r="DL30" i="2"/>
  <c r="DL25" i="2"/>
  <c r="DL24" i="2"/>
  <c r="DL23" i="2"/>
  <c r="DL34" i="2"/>
  <c r="DL39" i="2"/>
  <c r="DL38" i="2"/>
  <c r="DL37" i="2"/>
  <c r="DL36" i="2"/>
  <c r="DL27" i="2"/>
  <c r="DL21" i="2"/>
  <c r="DL28" i="2"/>
  <c r="DL22" i="2"/>
  <c r="DL33" i="2"/>
  <c r="DL35" i="2"/>
  <c r="DL20" i="2"/>
  <c r="DL18" i="2"/>
  <c r="DL9" i="2"/>
  <c r="DL8" i="2"/>
  <c r="DF17" i="2"/>
  <c r="DF12" i="2"/>
  <c r="DF15" i="2"/>
  <c r="DF16" i="2"/>
  <c r="DF11" i="2"/>
  <c r="DF14" i="2"/>
  <c r="DF13" i="2"/>
  <c r="DF10" i="2"/>
  <c r="DF41" i="2"/>
  <c r="DF40" i="2"/>
  <c r="DF29" i="2"/>
  <c r="DF31" i="2"/>
  <c r="DF32" i="2"/>
  <c r="DF19" i="2"/>
  <c r="DF26" i="2"/>
  <c r="DF30" i="2"/>
  <c r="DF25" i="2"/>
  <c r="DF24" i="2"/>
  <c r="DF23" i="2"/>
  <c r="DF34" i="2"/>
  <c r="DF39" i="2"/>
  <c r="DF38" i="2"/>
  <c r="DF37" i="2"/>
  <c r="DF36" i="2"/>
  <c r="DF27" i="2"/>
  <c r="DF21" i="2"/>
  <c r="DF28" i="2"/>
  <c r="DF22" i="2"/>
  <c r="DF33" i="2"/>
  <c r="DF35" i="2"/>
  <c r="DF20" i="2"/>
  <c r="DF18" i="2"/>
  <c r="DF9" i="2"/>
  <c r="DF8" i="2"/>
  <c r="DF42" i="2" s="1"/>
  <c r="CZ17" i="2"/>
  <c r="CZ12" i="2"/>
  <c r="CZ15" i="2"/>
  <c r="CZ16" i="2"/>
  <c r="CZ11" i="2"/>
  <c r="CZ14" i="2"/>
  <c r="CZ13" i="2"/>
  <c r="CZ10" i="2"/>
  <c r="CZ41" i="2"/>
  <c r="CZ40" i="2"/>
  <c r="CZ29" i="2"/>
  <c r="CZ31" i="2"/>
  <c r="CZ32" i="2"/>
  <c r="CZ19" i="2"/>
  <c r="CZ26" i="2"/>
  <c r="CZ30" i="2"/>
  <c r="CZ25" i="2"/>
  <c r="CZ24" i="2"/>
  <c r="CZ23" i="2"/>
  <c r="CZ34" i="2"/>
  <c r="CZ39" i="2"/>
  <c r="CZ38" i="2"/>
  <c r="CZ37" i="2"/>
  <c r="CZ36" i="2"/>
  <c r="CZ27" i="2"/>
  <c r="CZ21" i="2"/>
  <c r="CZ28" i="2"/>
  <c r="CZ22" i="2"/>
  <c r="CZ33" i="2"/>
  <c r="CZ35" i="2"/>
  <c r="CZ20" i="2"/>
  <c r="CZ18" i="2"/>
  <c r="CZ9" i="2"/>
  <c r="CZ8" i="2"/>
  <c r="CZ42" i="2" s="1"/>
  <c r="CT17" i="2"/>
  <c r="CT12" i="2"/>
  <c r="CT15" i="2"/>
  <c r="CT16" i="2"/>
  <c r="CT11" i="2"/>
  <c r="CT14" i="2"/>
  <c r="CT13" i="2"/>
  <c r="CT10" i="2"/>
  <c r="CT41" i="2"/>
  <c r="CT40" i="2"/>
  <c r="CT29" i="2"/>
  <c r="CT31" i="2"/>
  <c r="CT32" i="2"/>
  <c r="CT19" i="2"/>
  <c r="CT26" i="2"/>
  <c r="CT30" i="2"/>
  <c r="CT25" i="2"/>
  <c r="CT24" i="2"/>
  <c r="CT23" i="2"/>
  <c r="CT34" i="2"/>
  <c r="CT39" i="2"/>
  <c r="CT38" i="2"/>
  <c r="CT37" i="2"/>
  <c r="CT36" i="2"/>
  <c r="CT27" i="2"/>
  <c r="CT21" i="2"/>
  <c r="CT28" i="2"/>
  <c r="CT22" i="2"/>
  <c r="CT33" i="2"/>
  <c r="CT35" i="2"/>
  <c r="CT20" i="2"/>
  <c r="CT18" i="2"/>
  <c r="CT9" i="2"/>
  <c r="CT8" i="2"/>
  <c r="CN17" i="2"/>
  <c r="CN12" i="2"/>
  <c r="CN15" i="2"/>
  <c r="CN16" i="2"/>
  <c r="CN11" i="2"/>
  <c r="CN14" i="2"/>
  <c r="CN13" i="2"/>
  <c r="CN10" i="2"/>
  <c r="CN41" i="2"/>
  <c r="CN40" i="2"/>
  <c r="CN29" i="2"/>
  <c r="CN31" i="2"/>
  <c r="CN32" i="2"/>
  <c r="CN19" i="2"/>
  <c r="CN26" i="2"/>
  <c r="CN30" i="2"/>
  <c r="CN25" i="2"/>
  <c r="CN24" i="2"/>
  <c r="CN23" i="2"/>
  <c r="CN34" i="2"/>
  <c r="CN39" i="2"/>
  <c r="CN38" i="2"/>
  <c r="CN37" i="2"/>
  <c r="CN36" i="2"/>
  <c r="CN27" i="2"/>
  <c r="CN21" i="2"/>
  <c r="CN28" i="2"/>
  <c r="CN22" i="2"/>
  <c r="CN33" i="2"/>
  <c r="CN35" i="2"/>
  <c r="CN20" i="2"/>
  <c r="CN18" i="2"/>
  <c r="CN9" i="2"/>
  <c r="CN8" i="2"/>
  <c r="CN42" i="2" s="1"/>
  <c r="CH17" i="2"/>
  <c r="CH12" i="2"/>
  <c r="CH15" i="2"/>
  <c r="CH16" i="2"/>
  <c r="CH11" i="2"/>
  <c r="CH14" i="2"/>
  <c r="CH13" i="2"/>
  <c r="CH10" i="2"/>
  <c r="CH41" i="2"/>
  <c r="CH40" i="2"/>
  <c r="CH29" i="2"/>
  <c r="CH31" i="2"/>
  <c r="CH32" i="2"/>
  <c r="CH19" i="2"/>
  <c r="CH26" i="2"/>
  <c r="CH30" i="2"/>
  <c r="CH25" i="2"/>
  <c r="CH24" i="2"/>
  <c r="CH23" i="2"/>
  <c r="CH34" i="2"/>
  <c r="CH39" i="2"/>
  <c r="CH38" i="2"/>
  <c r="CH37" i="2"/>
  <c r="CH36" i="2"/>
  <c r="CH27" i="2"/>
  <c r="CH21" i="2"/>
  <c r="CH28" i="2"/>
  <c r="CH22" i="2"/>
  <c r="CH33" i="2"/>
  <c r="CH35" i="2"/>
  <c r="CH20" i="2"/>
  <c r="CH18" i="2"/>
  <c r="CH9" i="2"/>
  <c r="CH8" i="2"/>
  <c r="CH42" i="2" s="1"/>
  <c r="CB17" i="2"/>
  <c r="CB12" i="2"/>
  <c r="CB15" i="2"/>
  <c r="CB16" i="2"/>
  <c r="CB11" i="2"/>
  <c r="CB14" i="2"/>
  <c r="CB13" i="2"/>
  <c r="CB10" i="2"/>
  <c r="CB41" i="2"/>
  <c r="CB40" i="2"/>
  <c r="CB29" i="2"/>
  <c r="CB31" i="2"/>
  <c r="CB32" i="2"/>
  <c r="CB19" i="2"/>
  <c r="CB26" i="2"/>
  <c r="CB30" i="2"/>
  <c r="CB25" i="2"/>
  <c r="CB24" i="2"/>
  <c r="CB23" i="2"/>
  <c r="CB34" i="2"/>
  <c r="CB39" i="2"/>
  <c r="CB38" i="2"/>
  <c r="CB37" i="2"/>
  <c r="CB36" i="2"/>
  <c r="CB27" i="2"/>
  <c r="CB21" i="2"/>
  <c r="CB28" i="2"/>
  <c r="CB22" i="2"/>
  <c r="CB33" i="2"/>
  <c r="CB35" i="2"/>
  <c r="CB20" i="2"/>
  <c r="CB18" i="2"/>
  <c r="CB9" i="2"/>
  <c r="CB8" i="2"/>
  <c r="BV17" i="2"/>
  <c r="BV12" i="2"/>
  <c r="BV15" i="2"/>
  <c r="BV16" i="2"/>
  <c r="BV11" i="2"/>
  <c r="BV14" i="2"/>
  <c r="BV13" i="2"/>
  <c r="BV10" i="2"/>
  <c r="BV41" i="2"/>
  <c r="BV40" i="2"/>
  <c r="BV29" i="2"/>
  <c r="BV31" i="2"/>
  <c r="BV32" i="2"/>
  <c r="BV19" i="2"/>
  <c r="BV26" i="2"/>
  <c r="BV30" i="2"/>
  <c r="BV25" i="2"/>
  <c r="BV24" i="2"/>
  <c r="BV23" i="2"/>
  <c r="BV34" i="2"/>
  <c r="BV39" i="2"/>
  <c r="BV38" i="2"/>
  <c r="BV37" i="2"/>
  <c r="BV36" i="2"/>
  <c r="BV27" i="2"/>
  <c r="BV21" i="2"/>
  <c r="BV28" i="2"/>
  <c r="BV22" i="2"/>
  <c r="BV33" i="2"/>
  <c r="BV35" i="2"/>
  <c r="BV20" i="2"/>
  <c r="BV18" i="2"/>
  <c r="BV9" i="2"/>
  <c r="BV8" i="2"/>
  <c r="BP17" i="2"/>
  <c r="BP12" i="2"/>
  <c r="BP15" i="2"/>
  <c r="BP16" i="2"/>
  <c r="BP11" i="2"/>
  <c r="BP14" i="2"/>
  <c r="BP13" i="2"/>
  <c r="BP10" i="2"/>
  <c r="BP41" i="2"/>
  <c r="BP40" i="2"/>
  <c r="BP29" i="2"/>
  <c r="BP31" i="2"/>
  <c r="BP32" i="2"/>
  <c r="BP19" i="2"/>
  <c r="BP26" i="2"/>
  <c r="BP30" i="2"/>
  <c r="BP25" i="2"/>
  <c r="BP24" i="2"/>
  <c r="BP23" i="2"/>
  <c r="BP34" i="2"/>
  <c r="BP39" i="2"/>
  <c r="BP38" i="2"/>
  <c r="BP37" i="2"/>
  <c r="BP36" i="2"/>
  <c r="BP27" i="2"/>
  <c r="BP21" i="2"/>
  <c r="BP28" i="2"/>
  <c r="BP22" i="2"/>
  <c r="BP33" i="2"/>
  <c r="BP35" i="2"/>
  <c r="BP20" i="2"/>
  <c r="BP18" i="2"/>
  <c r="BP9" i="2"/>
  <c r="BP8" i="2"/>
  <c r="BJ17" i="2"/>
  <c r="BJ12" i="2"/>
  <c r="BJ15" i="2"/>
  <c r="BJ16" i="2"/>
  <c r="BJ11" i="2"/>
  <c r="BJ14" i="2"/>
  <c r="BJ13" i="2"/>
  <c r="BJ10" i="2"/>
  <c r="BJ41" i="2"/>
  <c r="BJ40" i="2"/>
  <c r="BJ29" i="2"/>
  <c r="BJ31" i="2"/>
  <c r="BJ32" i="2"/>
  <c r="BJ19" i="2"/>
  <c r="BJ26" i="2"/>
  <c r="BJ30" i="2"/>
  <c r="BJ25" i="2"/>
  <c r="BJ23" i="2"/>
  <c r="BJ34" i="2"/>
  <c r="BJ39" i="2"/>
  <c r="BJ38" i="2"/>
  <c r="BJ37" i="2"/>
  <c r="BJ36" i="2"/>
  <c r="BJ27" i="2"/>
  <c r="BJ21" i="2"/>
  <c r="BJ28" i="2"/>
  <c r="BJ22" i="2"/>
  <c r="BJ33" i="2"/>
  <c r="BJ35" i="2"/>
  <c r="BJ20" i="2"/>
  <c r="BJ18" i="2"/>
  <c r="BJ9" i="2"/>
  <c r="BJ8" i="2"/>
  <c r="BN8" i="2" s="1"/>
  <c r="BD17" i="2"/>
  <c r="BD12" i="2"/>
  <c r="BD15" i="2"/>
  <c r="BD16" i="2"/>
  <c r="BD11" i="2"/>
  <c r="BD14" i="2"/>
  <c r="BD13" i="2"/>
  <c r="BD10" i="2"/>
  <c r="BD41" i="2"/>
  <c r="BD40" i="2"/>
  <c r="BD29" i="2"/>
  <c r="BD31" i="2"/>
  <c r="BD32" i="2"/>
  <c r="BD19" i="2"/>
  <c r="BD26" i="2"/>
  <c r="BD30" i="2"/>
  <c r="BD25" i="2"/>
  <c r="BD24" i="2"/>
  <c r="BD23" i="2"/>
  <c r="BD34" i="2"/>
  <c r="BD39" i="2"/>
  <c r="BD38" i="2"/>
  <c r="BD37" i="2"/>
  <c r="BD36" i="2"/>
  <c r="BD27" i="2"/>
  <c r="BD21" i="2"/>
  <c r="BD28" i="2"/>
  <c r="BD22" i="2"/>
  <c r="BD33" i="2"/>
  <c r="BD35" i="2"/>
  <c r="BD20" i="2"/>
  <c r="BD18" i="2"/>
  <c r="BD9" i="2"/>
  <c r="BD8" i="2"/>
  <c r="AX17" i="2"/>
  <c r="AX12" i="2"/>
  <c r="AX15" i="2"/>
  <c r="AX16" i="2"/>
  <c r="AX11" i="2"/>
  <c r="AX14" i="2"/>
  <c r="AX13" i="2"/>
  <c r="AX10" i="2"/>
  <c r="AX41" i="2"/>
  <c r="AX40" i="2"/>
  <c r="AX29" i="2"/>
  <c r="AX31" i="2"/>
  <c r="AX32" i="2"/>
  <c r="AX19" i="2"/>
  <c r="AX26" i="2"/>
  <c r="AX30" i="2"/>
  <c r="AX25" i="2"/>
  <c r="AX24" i="2"/>
  <c r="AX23" i="2"/>
  <c r="AX34" i="2"/>
  <c r="AX39" i="2"/>
  <c r="AX38" i="2"/>
  <c r="AX37" i="2"/>
  <c r="AX36" i="2"/>
  <c r="AX27" i="2"/>
  <c r="AX21" i="2"/>
  <c r="AX28" i="2"/>
  <c r="AX22" i="2"/>
  <c r="AX33" i="2"/>
  <c r="AX35" i="2"/>
  <c r="AX20" i="2"/>
  <c r="AX18" i="2"/>
  <c r="AX9" i="2"/>
  <c r="AX8" i="2"/>
  <c r="AR17" i="2"/>
  <c r="AR12" i="2"/>
  <c r="AR15" i="2"/>
  <c r="AR16" i="2"/>
  <c r="AR11" i="2"/>
  <c r="AR14" i="2"/>
  <c r="AR13" i="2"/>
  <c r="AR10" i="2"/>
  <c r="AR41" i="2"/>
  <c r="AR40" i="2"/>
  <c r="AR29" i="2"/>
  <c r="AR31" i="2"/>
  <c r="AR32" i="2"/>
  <c r="AR19" i="2"/>
  <c r="AR26" i="2"/>
  <c r="AR30" i="2"/>
  <c r="AR25" i="2"/>
  <c r="AR24" i="2"/>
  <c r="AR23" i="2"/>
  <c r="AR34" i="2"/>
  <c r="AR39" i="2"/>
  <c r="AR38" i="2"/>
  <c r="AR37" i="2"/>
  <c r="AR36" i="2"/>
  <c r="AR27" i="2"/>
  <c r="AR21" i="2"/>
  <c r="AR28" i="2"/>
  <c r="AR22" i="2"/>
  <c r="AR33" i="2"/>
  <c r="AR35" i="2"/>
  <c r="AR20" i="2"/>
  <c r="AR18" i="2"/>
  <c r="AR9" i="2"/>
  <c r="AR8" i="2"/>
  <c r="HV42" i="2" l="1"/>
  <c r="IB42" i="2"/>
  <c r="IN42" i="2"/>
  <c r="IT42" i="2"/>
  <c r="IZ42" i="2"/>
  <c r="JF42" i="2"/>
  <c r="JR42" i="2"/>
  <c r="JX42" i="2"/>
  <c r="KJ42" i="2"/>
  <c r="KP42" i="2"/>
  <c r="KD42" i="2"/>
  <c r="JL42" i="2"/>
  <c r="IH42" i="2"/>
  <c r="HP42" i="2"/>
  <c r="GF42" i="2"/>
  <c r="HJ42" i="2"/>
  <c r="HD42" i="2"/>
  <c r="GX42" i="2"/>
  <c r="GR42" i="2"/>
  <c r="GL42" i="2"/>
  <c r="FZ42" i="2"/>
  <c r="FT42" i="2"/>
  <c r="FN42" i="2"/>
  <c r="FH42" i="2"/>
  <c r="FB42" i="2"/>
  <c r="EV42" i="2"/>
  <c r="EP42" i="2"/>
  <c r="EJ42" i="2"/>
  <c r="ED42" i="2"/>
  <c r="DX42" i="2"/>
  <c r="DR42" i="2"/>
  <c r="DL42" i="2"/>
  <c r="CT42" i="2"/>
  <c r="CB42" i="2"/>
  <c r="BV42" i="2"/>
  <c r="BP42" i="2"/>
  <c r="I42" i="1"/>
  <c r="AV17" i="2"/>
  <c r="BB17" i="2" s="1"/>
  <c r="BN17" i="2" s="1"/>
  <c r="BT17" i="2" s="1"/>
  <c r="BZ17" i="2" s="1"/>
  <c r="CF17" i="2" s="1"/>
  <c r="CL17" i="2" s="1"/>
  <c r="CR17" i="2" s="1"/>
  <c r="CX17" i="2" s="1"/>
  <c r="DD17" i="2" s="1"/>
  <c r="DJ17" i="2" s="1"/>
  <c r="DP17" i="2" s="1"/>
  <c r="DV17" i="2" s="1"/>
  <c r="EB17" i="2" s="1"/>
  <c r="EH17" i="2" s="1"/>
  <c r="EN17" i="2" s="1"/>
  <c r="ET17" i="2" s="1"/>
  <c r="EZ17" i="2" s="1"/>
  <c r="FF17" i="2" s="1"/>
  <c r="FL17" i="2" s="1"/>
  <c r="FR17" i="2" s="1"/>
  <c r="FX17" i="2" s="1"/>
  <c r="GD17" i="2" s="1"/>
  <c r="GJ17" i="2" s="1"/>
  <c r="GP17" i="2" s="1"/>
  <c r="GV17" i="2" s="1"/>
  <c r="HB17" i="2" s="1"/>
  <c r="HH17" i="2" s="1"/>
  <c r="HN17" i="2" s="1"/>
  <c r="HT17" i="2" s="1"/>
  <c r="HZ17" i="2" s="1"/>
  <c r="IF17" i="2" s="1"/>
  <c r="IL17" i="2" s="1"/>
  <c r="IR17" i="2" s="1"/>
  <c r="IX17" i="2" s="1"/>
  <c r="JD17" i="2" s="1"/>
  <c r="JJ17" i="2" s="1"/>
  <c r="JP17" i="2" s="1"/>
  <c r="JV17" i="2" s="1"/>
  <c r="KB17" i="2" s="1"/>
  <c r="KH17" i="2" s="1"/>
  <c r="KN17" i="2" s="1"/>
  <c r="KT17" i="2" s="1"/>
  <c r="KZ17" i="2" s="1"/>
  <c r="LF17" i="2" s="1"/>
  <c r="LL17" i="2" s="1"/>
  <c r="LR17" i="2" s="1"/>
  <c r="AV12" i="2"/>
  <c r="BB12" i="2" s="1"/>
  <c r="BN12" i="2" s="1"/>
  <c r="BT12" i="2" s="1"/>
  <c r="BZ12" i="2" s="1"/>
  <c r="CF12" i="2" s="1"/>
  <c r="CL12" i="2" s="1"/>
  <c r="CR12" i="2" s="1"/>
  <c r="CX12" i="2" s="1"/>
  <c r="DD12" i="2" s="1"/>
  <c r="DJ12" i="2" s="1"/>
  <c r="DP12" i="2" s="1"/>
  <c r="DV12" i="2" s="1"/>
  <c r="EB12" i="2" s="1"/>
  <c r="EH12" i="2" s="1"/>
  <c r="EN12" i="2" s="1"/>
  <c r="ET12" i="2" s="1"/>
  <c r="EZ12" i="2" s="1"/>
  <c r="FF12" i="2" s="1"/>
  <c r="FL12" i="2" s="1"/>
  <c r="FR12" i="2" s="1"/>
  <c r="FX12" i="2" s="1"/>
  <c r="GD12" i="2" s="1"/>
  <c r="GJ12" i="2" s="1"/>
  <c r="GP12" i="2" s="1"/>
  <c r="GV12" i="2" s="1"/>
  <c r="HB12" i="2" s="1"/>
  <c r="HH12" i="2" s="1"/>
  <c r="HN12" i="2" s="1"/>
  <c r="HT12" i="2" s="1"/>
  <c r="HZ12" i="2" s="1"/>
  <c r="IF12" i="2" s="1"/>
  <c r="IL12" i="2" s="1"/>
  <c r="IR12" i="2" s="1"/>
  <c r="IX12" i="2" s="1"/>
  <c r="JD12" i="2" s="1"/>
  <c r="JJ12" i="2" s="1"/>
  <c r="JP12" i="2" s="1"/>
  <c r="JV12" i="2" s="1"/>
  <c r="KB12" i="2" s="1"/>
  <c r="KH12" i="2" s="1"/>
  <c r="KN12" i="2" s="1"/>
  <c r="KT12" i="2" s="1"/>
  <c r="KZ12" i="2" s="1"/>
  <c r="LF12" i="2" s="1"/>
  <c r="LL12" i="2" s="1"/>
  <c r="LR12" i="2" s="1"/>
  <c r="AV15" i="2"/>
  <c r="BB15" i="2" s="1"/>
  <c r="BN15" i="2" s="1"/>
  <c r="BT15" i="2" s="1"/>
  <c r="BZ15" i="2" s="1"/>
  <c r="CF15" i="2" s="1"/>
  <c r="CL15" i="2" s="1"/>
  <c r="CR15" i="2" s="1"/>
  <c r="CX15" i="2" s="1"/>
  <c r="DD15" i="2" s="1"/>
  <c r="DJ15" i="2" s="1"/>
  <c r="DP15" i="2" s="1"/>
  <c r="DV15" i="2" s="1"/>
  <c r="EB15" i="2" s="1"/>
  <c r="EH15" i="2" s="1"/>
  <c r="EN15" i="2" s="1"/>
  <c r="ET15" i="2" s="1"/>
  <c r="EZ15" i="2" s="1"/>
  <c r="FF15" i="2" s="1"/>
  <c r="FL15" i="2" s="1"/>
  <c r="FR15" i="2" s="1"/>
  <c r="FX15" i="2" s="1"/>
  <c r="GD15" i="2" s="1"/>
  <c r="GJ15" i="2" s="1"/>
  <c r="GP15" i="2" s="1"/>
  <c r="GV15" i="2" s="1"/>
  <c r="HB15" i="2" s="1"/>
  <c r="HH15" i="2" s="1"/>
  <c r="HN15" i="2" s="1"/>
  <c r="HT15" i="2" s="1"/>
  <c r="HZ15" i="2" s="1"/>
  <c r="IF15" i="2" s="1"/>
  <c r="IL15" i="2" s="1"/>
  <c r="IR15" i="2" s="1"/>
  <c r="IX15" i="2" s="1"/>
  <c r="JD15" i="2" s="1"/>
  <c r="JJ15" i="2" s="1"/>
  <c r="JP15" i="2" s="1"/>
  <c r="JV15" i="2" s="1"/>
  <c r="KB15" i="2" s="1"/>
  <c r="KH15" i="2" s="1"/>
  <c r="KN15" i="2" s="1"/>
  <c r="KT15" i="2" s="1"/>
  <c r="KZ15" i="2" s="1"/>
  <c r="LF15" i="2" s="1"/>
  <c r="LL15" i="2" s="1"/>
  <c r="LR15" i="2" s="1"/>
  <c r="AV16" i="2"/>
  <c r="BB16" i="2" s="1"/>
  <c r="BN16" i="2" s="1"/>
  <c r="BT16" i="2" s="1"/>
  <c r="BZ16" i="2" s="1"/>
  <c r="CF16" i="2" s="1"/>
  <c r="CL16" i="2" s="1"/>
  <c r="CR16" i="2" s="1"/>
  <c r="CX16" i="2" s="1"/>
  <c r="DD16" i="2" s="1"/>
  <c r="DJ16" i="2" s="1"/>
  <c r="DP16" i="2" s="1"/>
  <c r="DV16" i="2" s="1"/>
  <c r="EB16" i="2" s="1"/>
  <c r="EH16" i="2" s="1"/>
  <c r="EN16" i="2" s="1"/>
  <c r="ET16" i="2" s="1"/>
  <c r="EZ16" i="2" s="1"/>
  <c r="FF16" i="2" s="1"/>
  <c r="FL16" i="2" s="1"/>
  <c r="FR16" i="2" s="1"/>
  <c r="FX16" i="2" s="1"/>
  <c r="GD16" i="2" s="1"/>
  <c r="GJ16" i="2" s="1"/>
  <c r="GP16" i="2" s="1"/>
  <c r="GV16" i="2" s="1"/>
  <c r="HB16" i="2" s="1"/>
  <c r="HH16" i="2" s="1"/>
  <c r="HN16" i="2" s="1"/>
  <c r="HT16" i="2" s="1"/>
  <c r="HZ16" i="2" s="1"/>
  <c r="IF16" i="2" s="1"/>
  <c r="IL16" i="2" s="1"/>
  <c r="IR16" i="2" s="1"/>
  <c r="IX16" i="2" s="1"/>
  <c r="JD16" i="2" s="1"/>
  <c r="JJ16" i="2" s="1"/>
  <c r="JP16" i="2" s="1"/>
  <c r="JV16" i="2" s="1"/>
  <c r="KB16" i="2" s="1"/>
  <c r="KH16" i="2" s="1"/>
  <c r="KN16" i="2" s="1"/>
  <c r="KT16" i="2" s="1"/>
  <c r="KZ16" i="2" s="1"/>
  <c r="LF16" i="2" s="1"/>
  <c r="LL16" i="2" s="1"/>
  <c r="LR16" i="2" s="1"/>
  <c r="AV11" i="2"/>
  <c r="BB11" i="2" s="1"/>
  <c r="BN11" i="2" s="1"/>
  <c r="BT11" i="2" s="1"/>
  <c r="BZ11" i="2" s="1"/>
  <c r="CF11" i="2" s="1"/>
  <c r="CL11" i="2" s="1"/>
  <c r="CR11" i="2" s="1"/>
  <c r="CX11" i="2" s="1"/>
  <c r="DD11" i="2" s="1"/>
  <c r="DJ11" i="2" s="1"/>
  <c r="DP11" i="2" s="1"/>
  <c r="DV11" i="2" s="1"/>
  <c r="EB11" i="2" s="1"/>
  <c r="EH11" i="2" s="1"/>
  <c r="EN11" i="2" s="1"/>
  <c r="ET11" i="2" s="1"/>
  <c r="EZ11" i="2" s="1"/>
  <c r="FF11" i="2" s="1"/>
  <c r="FL11" i="2" s="1"/>
  <c r="FR11" i="2" s="1"/>
  <c r="FX11" i="2" s="1"/>
  <c r="GD11" i="2" s="1"/>
  <c r="GJ11" i="2" s="1"/>
  <c r="GP11" i="2" s="1"/>
  <c r="GV11" i="2" s="1"/>
  <c r="HB11" i="2" s="1"/>
  <c r="HH11" i="2" s="1"/>
  <c r="HN11" i="2" s="1"/>
  <c r="HT11" i="2" s="1"/>
  <c r="HZ11" i="2" s="1"/>
  <c r="IF11" i="2" s="1"/>
  <c r="IL11" i="2" s="1"/>
  <c r="IR11" i="2" s="1"/>
  <c r="IX11" i="2" s="1"/>
  <c r="JD11" i="2" s="1"/>
  <c r="JJ11" i="2" s="1"/>
  <c r="JP11" i="2" s="1"/>
  <c r="JV11" i="2" s="1"/>
  <c r="KB11" i="2" s="1"/>
  <c r="KH11" i="2" s="1"/>
  <c r="KN11" i="2" s="1"/>
  <c r="KT11" i="2" s="1"/>
  <c r="KZ11" i="2" s="1"/>
  <c r="LF11" i="2" s="1"/>
  <c r="LL11" i="2" s="1"/>
  <c r="LR11" i="2" s="1"/>
  <c r="AV14" i="2"/>
  <c r="BB14" i="2" s="1"/>
  <c r="BN14" i="2" s="1"/>
  <c r="BT14" i="2" s="1"/>
  <c r="BZ14" i="2" s="1"/>
  <c r="CF14" i="2" s="1"/>
  <c r="CL14" i="2" s="1"/>
  <c r="CR14" i="2" s="1"/>
  <c r="CX14" i="2" s="1"/>
  <c r="DD14" i="2" s="1"/>
  <c r="DJ14" i="2" s="1"/>
  <c r="DP14" i="2" s="1"/>
  <c r="DV14" i="2" s="1"/>
  <c r="EB14" i="2" s="1"/>
  <c r="EH14" i="2" s="1"/>
  <c r="EN14" i="2" s="1"/>
  <c r="ET14" i="2" s="1"/>
  <c r="EZ14" i="2" s="1"/>
  <c r="FF14" i="2" s="1"/>
  <c r="FL14" i="2" s="1"/>
  <c r="FR14" i="2" s="1"/>
  <c r="FX14" i="2" s="1"/>
  <c r="GD14" i="2" s="1"/>
  <c r="GJ14" i="2" s="1"/>
  <c r="GP14" i="2" s="1"/>
  <c r="GV14" i="2" s="1"/>
  <c r="HB14" i="2" s="1"/>
  <c r="HH14" i="2" s="1"/>
  <c r="HN14" i="2" s="1"/>
  <c r="HT14" i="2" s="1"/>
  <c r="HZ14" i="2" s="1"/>
  <c r="IF14" i="2" s="1"/>
  <c r="IL14" i="2" s="1"/>
  <c r="IR14" i="2" s="1"/>
  <c r="IX14" i="2" s="1"/>
  <c r="JD14" i="2" s="1"/>
  <c r="JJ14" i="2" s="1"/>
  <c r="JP14" i="2" s="1"/>
  <c r="JV14" i="2" s="1"/>
  <c r="KB14" i="2" s="1"/>
  <c r="KH14" i="2" s="1"/>
  <c r="KN14" i="2" s="1"/>
  <c r="KT14" i="2" s="1"/>
  <c r="KZ14" i="2" s="1"/>
  <c r="LF14" i="2" s="1"/>
  <c r="LL14" i="2" s="1"/>
  <c r="LR14" i="2" s="1"/>
  <c r="AV13" i="2"/>
  <c r="BB13" i="2" s="1"/>
  <c r="BN13" i="2" s="1"/>
  <c r="BT13" i="2" s="1"/>
  <c r="BZ13" i="2" s="1"/>
  <c r="CF13" i="2" s="1"/>
  <c r="CL13" i="2" s="1"/>
  <c r="CR13" i="2" s="1"/>
  <c r="CX13" i="2" s="1"/>
  <c r="DD13" i="2" s="1"/>
  <c r="DJ13" i="2" s="1"/>
  <c r="DP13" i="2" s="1"/>
  <c r="DV13" i="2" s="1"/>
  <c r="EB13" i="2" s="1"/>
  <c r="EH13" i="2" s="1"/>
  <c r="EN13" i="2" s="1"/>
  <c r="ET13" i="2" s="1"/>
  <c r="EZ13" i="2" s="1"/>
  <c r="FF13" i="2" s="1"/>
  <c r="FL13" i="2" s="1"/>
  <c r="FR13" i="2" s="1"/>
  <c r="FX13" i="2" s="1"/>
  <c r="GD13" i="2" s="1"/>
  <c r="GJ13" i="2" s="1"/>
  <c r="GP13" i="2" s="1"/>
  <c r="GV13" i="2" s="1"/>
  <c r="HB13" i="2" s="1"/>
  <c r="HH13" i="2" s="1"/>
  <c r="HN13" i="2" s="1"/>
  <c r="HT13" i="2" s="1"/>
  <c r="HZ13" i="2" s="1"/>
  <c r="IF13" i="2" s="1"/>
  <c r="IL13" i="2" s="1"/>
  <c r="IR13" i="2" s="1"/>
  <c r="IX13" i="2" s="1"/>
  <c r="JD13" i="2" s="1"/>
  <c r="JJ13" i="2" s="1"/>
  <c r="JP13" i="2" s="1"/>
  <c r="JV13" i="2" s="1"/>
  <c r="KB13" i="2" s="1"/>
  <c r="KH13" i="2" s="1"/>
  <c r="KN13" i="2" s="1"/>
  <c r="KT13" i="2" s="1"/>
  <c r="KZ13" i="2" s="1"/>
  <c r="LF13" i="2" s="1"/>
  <c r="LL13" i="2" s="1"/>
  <c r="LR13" i="2" s="1"/>
  <c r="AV10" i="2"/>
  <c r="BB10" i="2" s="1"/>
  <c r="BN10" i="2" s="1"/>
  <c r="BT10" i="2" s="1"/>
  <c r="BZ10" i="2" s="1"/>
  <c r="CF10" i="2" s="1"/>
  <c r="CL10" i="2" s="1"/>
  <c r="CR10" i="2" s="1"/>
  <c r="CX10" i="2" s="1"/>
  <c r="DD10" i="2" s="1"/>
  <c r="DJ10" i="2" s="1"/>
  <c r="DP10" i="2" s="1"/>
  <c r="DV10" i="2" s="1"/>
  <c r="EB10" i="2" s="1"/>
  <c r="EH10" i="2" s="1"/>
  <c r="EN10" i="2" s="1"/>
  <c r="ET10" i="2" s="1"/>
  <c r="EZ10" i="2" s="1"/>
  <c r="FF10" i="2" s="1"/>
  <c r="FL10" i="2" s="1"/>
  <c r="FR10" i="2" s="1"/>
  <c r="FX10" i="2" s="1"/>
  <c r="GD10" i="2" s="1"/>
  <c r="GJ10" i="2" s="1"/>
  <c r="GP10" i="2" s="1"/>
  <c r="GV10" i="2" s="1"/>
  <c r="HB10" i="2" s="1"/>
  <c r="HH10" i="2" s="1"/>
  <c r="HN10" i="2" s="1"/>
  <c r="HT10" i="2" s="1"/>
  <c r="HZ10" i="2" s="1"/>
  <c r="IF10" i="2" s="1"/>
  <c r="IL10" i="2" s="1"/>
  <c r="IR10" i="2" s="1"/>
  <c r="IX10" i="2" s="1"/>
  <c r="JD10" i="2" s="1"/>
  <c r="JJ10" i="2" s="1"/>
  <c r="JP10" i="2" s="1"/>
  <c r="JV10" i="2" s="1"/>
  <c r="KB10" i="2" s="1"/>
  <c r="KH10" i="2" s="1"/>
  <c r="KN10" i="2" s="1"/>
  <c r="KT10" i="2" s="1"/>
  <c r="KZ10" i="2" s="1"/>
  <c r="LF10" i="2" s="1"/>
  <c r="LL10" i="2" s="1"/>
  <c r="LR10" i="2" s="1"/>
  <c r="AV41" i="2"/>
  <c r="BB41" i="2" s="1"/>
  <c r="BN41" i="2" s="1"/>
  <c r="BT41" i="2" s="1"/>
  <c r="BZ41" i="2" s="1"/>
  <c r="CF41" i="2" s="1"/>
  <c r="CL41" i="2" s="1"/>
  <c r="CR41" i="2" s="1"/>
  <c r="CX41" i="2" s="1"/>
  <c r="DD41" i="2" s="1"/>
  <c r="DJ41" i="2" s="1"/>
  <c r="DP41" i="2" s="1"/>
  <c r="DV41" i="2" s="1"/>
  <c r="EB41" i="2" s="1"/>
  <c r="EH41" i="2" s="1"/>
  <c r="EN41" i="2" s="1"/>
  <c r="ET41" i="2" s="1"/>
  <c r="EZ41" i="2" s="1"/>
  <c r="FF41" i="2" s="1"/>
  <c r="FL41" i="2" s="1"/>
  <c r="FR41" i="2" s="1"/>
  <c r="FX41" i="2" s="1"/>
  <c r="GD41" i="2" s="1"/>
  <c r="GJ41" i="2" s="1"/>
  <c r="GP41" i="2" s="1"/>
  <c r="GV41" i="2" s="1"/>
  <c r="HB41" i="2" s="1"/>
  <c r="HH41" i="2" s="1"/>
  <c r="HN41" i="2" s="1"/>
  <c r="HT41" i="2" s="1"/>
  <c r="HZ41" i="2" s="1"/>
  <c r="IF41" i="2" s="1"/>
  <c r="IL41" i="2" s="1"/>
  <c r="IR41" i="2" s="1"/>
  <c r="IX41" i="2" s="1"/>
  <c r="JD41" i="2" s="1"/>
  <c r="JJ41" i="2" s="1"/>
  <c r="JP41" i="2" s="1"/>
  <c r="JV41" i="2" s="1"/>
  <c r="KB41" i="2" s="1"/>
  <c r="KH41" i="2" s="1"/>
  <c r="KN41" i="2" s="1"/>
  <c r="KT41" i="2" s="1"/>
  <c r="KZ41" i="2" s="1"/>
  <c r="LF41" i="2" s="1"/>
  <c r="LL41" i="2" s="1"/>
  <c r="LR41" i="2" s="1"/>
  <c r="AV40" i="2"/>
  <c r="BB40" i="2" s="1"/>
  <c r="BN40" i="2" s="1"/>
  <c r="BT40" i="2" s="1"/>
  <c r="BZ40" i="2" s="1"/>
  <c r="CF40" i="2" s="1"/>
  <c r="CL40" i="2" s="1"/>
  <c r="CR40" i="2" s="1"/>
  <c r="CX40" i="2" s="1"/>
  <c r="DD40" i="2" s="1"/>
  <c r="DJ40" i="2" s="1"/>
  <c r="DP40" i="2" s="1"/>
  <c r="DV40" i="2" s="1"/>
  <c r="EB40" i="2" s="1"/>
  <c r="EH40" i="2" s="1"/>
  <c r="EN40" i="2" s="1"/>
  <c r="ET40" i="2" s="1"/>
  <c r="EZ40" i="2" s="1"/>
  <c r="FF40" i="2" s="1"/>
  <c r="FL40" i="2" s="1"/>
  <c r="FR40" i="2" s="1"/>
  <c r="FX40" i="2" s="1"/>
  <c r="GD40" i="2" s="1"/>
  <c r="GJ40" i="2" s="1"/>
  <c r="GP40" i="2" s="1"/>
  <c r="GV40" i="2" s="1"/>
  <c r="HB40" i="2" s="1"/>
  <c r="HH40" i="2" s="1"/>
  <c r="HN40" i="2" s="1"/>
  <c r="HT40" i="2" s="1"/>
  <c r="HZ40" i="2" s="1"/>
  <c r="IF40" i="2" s="1"/>
  <c r="IL40" i="2" s="1"/>
  <c r="IR40" i="2" s="1"/>
  <c r="IX40" i="2" s="1"/>
  <c r="JD40" i="2" s="1"/>
  <c r="JJ40" i="2" s="1"/>
  <c r="JP40" i="2" s="1"/>
  <c r="JV40" i="2" s="1"/>
  <c r="KB40" i="2" s="1"/>
  <c r="KH40" i="2" s="1"/>
  <c r="KN40" i="2" s="1"/>
  <c r="KT40" i="2" s="1"/>
  <c r="KZ40" i="2" s="1"/>
  <c r="LF40" i="2" s="1"/>
  <c r="LL40" i="2" s="1"/>
  <c r="LR40" i="2" s="1"/>
  <c r="AV29" i="2"/>
  <c r="BB29" i="2" s="1"/>
  <c r="BN29" i="2" s="1"/>
  <c r="BT29" i="2" s="1"/>
  <c r="BZ29" i="2" s="1"/>
  <c r="CF29" i="2" s="1"/>
  <c r="CL29" i="2" s="1"/>
  <c r="CR29" i="2" s="1"/>
  <c r="CX29" i="2" s="1"/>
  <c r="DD29" i="2" s="1"/>
  <c r="DJ29" i="2" s="1"/>
  <c r="DP29" i="2" s="1"/>
  <c r="DV29" i="2" s="1"/>
  <c r="EB29" i="2" s="1"/>
  <c r="EH29" i="2" s="1"/>
  <c r="EN29" i="2" s="1"/>
  <c r="ET29" i="2" s="1"/>
  <c r="EZ29" i="2" s="1"/>
  <c r="FF29" i="2" s="1"/>
  <c r="FL29" i="2" s="1"/>
  <c r="FR29" i="2" s="1"/>
  <c r="FX29" i="2" s="1"/>
  <c r="GD29" i="2" s="1"/>
  <c r="GJ29" i="2" s="1"/>
  <c r="GP29" i="2" s="1"/>
  <c r="GV29" i="2" s="1"/>
  <c r="HB29" i="2" s="1"/>
  <c r="HH29" i="2" s="1"/>
  <c r="HN29" i="2" s="1"/>
  <c r="HT29" i="2" s="1"/>
  <c r="HZ29" i="2" s="1"/>
  <c r="IF29" i="2" s="1"/>
  <c r="IL29" i="2" s="1"/>
  <c r="IR29" i="2" s="1"/>
  <c r="IX29" i="2" s="1"/>
  <c r="JD29" i="2" s="1"/>
  <c r="JJ29" i="2" s="1"/>
  <c r="JP29" i="2" s="1"/>
  <c r="JV29" i="2" s="1"/>
  <c r="KB29" i="2" s="1"/>
  <c r="KH29" i="2" s="1"/>
  <c r="KN29" i="2" s="1"/>
  <c r="KT29" i="2" s="1"/>
  <c r="KZ29" i="2" s="1"/>
  <c r="LF29" i="2" s="1"/>
  <c r="LL29" i="2" s="1"/>
  <c r="LR29" i="2" s="1"/>
  <c r="AV31" i="2"/>
  <c r="BB31" i="2" s="1"/>
  <c r="BN31" i="2" s="1"/>
  <c r="BT31" i="2" s="1"/>
  <c r="BZ31" i="2" s="1"/>
  <c r="CF31" i="2" s="1"/>
  <c r="CL31" i="2" s="1"/>
  <c r="CR31" i="2" s="1"/>
  <c r="CX31" i="2" s="1"/>
  <c r="DD31" i="2" s="1"/>
  <c r="DJ31" i="2" s="1"/>
  <c r="DP31" i="2" s="1"/>
  <c r="DV31" i="2" s="1"/>
  <c r="EB31" i="2" s="1"/>
  <c r="EH31" i="2" s="1"/>
  <c r="EN31" i="2" s="1"/>
  <c r="ET31" i="2" s="1"/>
  <c r="EZ31" i="2" s="1"/>
  <c r="FF31" i="2" s="1"/>
  <c r="FL31" i="2" s="1"/>
  <c r="FR31" i="2" s="1"/>
  <c r="FX31" i="2" s="1"/>
  <c r="GD31" i="2" s="1"/>
  <c r="GJ31" i="2" s="1"/>
  <c r="GP31" i="2" s="1"/>
  <c r="GV31" i="2" s="1"/>
  <c r="HB31" i="2" s="1"/>
  <c r="HH31" i="2" s="1"/>
  <c r="HN31" i="2" s="1"/>
  <c r="HT31" i="2" s="1"/>
  <c r="HZ31" i="2" s="1"/>
  <c r="IF31" i="2" s="1"/>
  <c r="IL31" i="2" s="1"/>
  <c r="IR31" i="2" s="1"/>
  <c r="IX31" i="2" s="1"/>
  <c r="JD31" i="2" s="1"/>
  <c r="JJ31" i="2" s="1"/>
  <c r="JP31" i="2" s="1"/>
  <c r="JV31" i="2" s="1"/>
  <c r="KB31" i="2" s="1"/>
  <c r="KH31" i="2" s="1"/>
  <c r="KN31" i="2" s="1"/>
  <c r="KT31" i="2" s="1"/>
  <c r="KZ31" i="2" s="1"/>
  <c r="LF31" i="2" s="1"/>
  <c r="LL31" i="2" s="1"/>
  <c r="LR31" i="2" s="1"/>
  <c r="AV32" i="2"/>
  <c r="BB32" i="2" s="1"/>
  <c r="BN32" i="2" s="1"/>
  <c r="BT32" i="2" s="1"/>
  <c r="BZ32" i="2" s="1"/>
  <c r="CF32" i="2" s="1"/>
  <c r="CL32" i="2" s="1"/>
  <c r="CR32" i="2" s="1"/>
  <c r="CX32" i="2" s="1"/>
  <c r="DD32" i="2" s="1"/>
  <c r="DJ32" i="2" s="1"/>
  <c r="DP32" i="2" s="1"/>
  <c r="DV32" i="2" s="1"/>
  <c r="EB32" i="2" s="1"/>
  <c r="EH32" i="2" s="1"/>
  <c r="EN32" i="2" s="1"/>
  <c r="ET32" i="2" s="1"/>
  <c r="EZ32" i="2" s="1"/>
  <c r="FF32" i="2" s="1"/>
  <c r="FL32" i="2" s="1"/>
  <c r="FR32" i="2" s="1"/>
  <c r="FX32" i="2" s="1"/>
  <c r="GD32" i="2" s="1"/>
  <c r="GJ32" i="2" s="1"/>
  <c r="GP32" i="2" s="1"/>
  <c r="GV32" i="2" s="1"/>
  <c r="HB32" i="2" s="1"/>
  <c r="HH32" i="2" s="1"/>
  <c r="HN32" i="2" s="1"/>
  <c r="HT32" i="2" s="1"/>
  <c r="HZ32" i="2" s="1"/>
  <c r="IF32" i="2" s="1"/>
  <c r="IL32" i="2" s="1"/>
  <c r="IR32" i="2" s="1"/>
  <c r="IX32" i="2" s="1"/>
  <c r="JD32" i="2" s="1"/>
  <c r="JJ32" i="2" s="1"/>
  <c r="JP32" i="2" s="1"/>
  <c r="JV32" i="2" s="1"/>
  <c r="KB32" i="2" s="1"/>
  <c r="KH32" i="2" s="1"/>
  <c r="KN32" i="2" s="1"/>
  <c r="KT32" i="2" s="1"/>
  <c r="KZ32" i="2" s="1"/>
  <c r="LF32" i="2" s="1"/>
  <c r="LL32" i="2" s="1"/>
  <c r="LR32" i="2" s="1"/>
  <c r="AV19" i="2"/>
  <c r="BB19" i="2" s="1"/>
  <c r="BN19" i="2" s="1"/>
  <c r="BT19" i="2" s="1"/>
  <c r="BZ19" i="2" s="1"/>
  <c r="CF19" i="2" s="1"/>
  <c r="CL19" i="2" s="1"/>
  <c r="CR19" i="2" s="1"/>
  <c r="CX19" i="2" s="1"/>
  <c r="DD19" i="2" s="1"/>
  <c r="DJ19" i="2" s="1"/>
  <c r="DP19" i="2" s="1"/>
  <c r="DV19" i="2" s="1"/>
  <c r="EB19" i="2" s="1"/>
  <c r="EH19" i="2" s="1"/>
  <c r="EN19" i="2" s="1"/>
  <c r="ET19" i="2" s="1"/>
  <c r="EZ19" i="2" s="1"/>
  <c r="FF19" i="2" s="1"/>
  <c r="FL19" i="2" s="1"/>
  <c r="FR19" i="2" s="1"/>
  <c r="FX19" i="2" s="1"/>
  <c r="GD19" i="2" s="1"/>
  <c r="GJ19" i="2" s="1"/>
  <c r="GP19" i="2" s="1"/>
  <c r="GV19" i="2" s="1"/>
  <c r="HB19" i="2" s="1"/>
  <c r="HH19" i="2" s="1"/>
  <c r="HN19" i="2" s="1"/>
  <c r="HT19" i="2" s="1"/>
  <c r="HZ19" i="2" s="1"/>
  <c r="IF19" i="2" s="1"/>
  <c r="IL19" i="2" s="1"/>
  <c r="IR19" i="2" s="1"/>
  <c r="IX19" i="2" s="1"/>
  <c r="JD19" i="2" s="1"/>
  <c r="JJ19" i="2" s="1"/>
  <c r="JP19" i="2" s="1"/>
  <c r="JV19" i="2" s="1"/>
  <c r="KB19" i="2" s="1"/>
  <c r="KH19" i="2" s="1"/>
  <c r="KN19" i="2" s="1"/>
  <c r="KT19" i="2" s="1"/>
  <c r="KZ19" i="2" s="1"/>
  <c r="LF19" i="2" s="1"/>
  <c r="LL19" i="2" s="1"/>
  <c r="LR19" i="2" s="1"/>
  <c r="AV26" i="2"/>
  <c r="BB26" i="2" s="1"/>
  <c r="BN26" i="2" s="1"/>
  <c r="BT26" i="2" s="1"/>
  <c r="BZ26" i="2" s="1"/>
  <c r="CF26" i="2" s="1"/>
  <c r="CL26" i="2" s="1"/>
  <c r="CR26" i="2" s="1"/>
  <c r="CX26" i="2" s="1"/>
  <c r="DD26" i="2" s="1"/>
  <c r="DJ26" i="2" s="1"/>
  <c r="DP26" i="2" s="1"/>
  <c r="DV26" i="2" s="1"/>
  <c r="EB26" i="2" s="1"/>
  <c r="EH26" i="2" s="1"/>
  <c r="EN26" i="2" s="1"/>
  <c r="ET26" i="2" s="1"/>
  <c r="EZ26" i="2" s="1"/>
  <c r="FF26" i="2" s="1"/>
  <c r="FL26" i="2" s="1"/>
  <c r="FR26" i="2" s="1"/>
  <c r="FX26" i="2" s="1"/>
  <c r="GD26" i="2" s="1"/>
  <c r="GJ26" i="2" s="1"/>
  <c r="GP26" i="2" s="1"/>
  <c r="GV26" i="2" s="1"/>
  <c r="HB26" i="2" s="1"/>
  <c r="HH26" i="2" s="1"/>
  <c r="HN26" i="2" s="1"/>
  <c r="HT26" i="2" s="1"/>
  <c r="HZ26" i="2" s="1"/>
  <c r="IF26" i="2" s="1"/>
  <c r="IL26" i="2" s="1"/>
  <c r="IR26" i="2" s="1"/>
  <c r="IX26" i="2" s="1"/>
  <c r="JD26" i="2" s="1"/>
  <c r="JJ26" i="2" s="1"/>
  <c r="JP26" i="2" s="1"/>
  <c r="JV26" i="2" s="1"/>
  <c r="KB26" i="2" s="1"/>
  <c r="KH26" i="2" s="1"/>
  <c r="KN26" i="2" s="1"/>
  <c r="KT26" i="2" s="1"/>
  <c r="KZ26" i="2" s="1"/>
  <c r="LF26" i="2" s="1"/>
  <c r="LL26" i="2" s="1"/>
  <c r="LR26" i="2" s="1"/>
  <c r="AV30" i="2"/>
  <c r="BB30" i="2" s="1"/>
  <c r="BN30" i="2" s="1"/>
  <c r="BT30" i="2" s="1"/>
  <c r="BZ30" i="2" s="1"/>
  <c r="CF30" i="2" s="1"/>
  <c r="CL30" i="2" s="1"/>
  <c r="CR30" i="2" s="1"/>
  <c r="CX30" i="2" s="1"/>
  <c r="DD30" i="2" s="1"/>
  <c r="DJ30" i="2" s="1"/>
  <c r="DP30" i="2" s="1"/>
  <c r="DV30" i="2" s="1"/>
  <c r="EB30" i="2" s="1"/>
  <c r="EH30" i="2" s="1"/>
  <c r="EN30" i="2" s="1"/>
  <c r="ET30" i="2" s="1"/>
  <c r="EZ30" i="2" s="1"/>
  <c r="FF30" i="2" s="1"/>
  <c r="FL30" i="2" s="1"/>
  <c r="FR30" i="2" s="1"/>
  <c r="FX30" i="2" s="1"/>
  <c r="GD30" i="2" s="1"/>
  <c r="GJ30" i="2" s="1"/>
  <c r="GP30" i="2" s="1"/>
  <c r="GV30" i="2" s="1"/>
  <c r="HB30" i="2" s="1"/>
  <c r="HH30" i="2" s="1"/>
  <c r="HN30" i="2" s="1"/>
  <c r="HT30" i="2" s="1"/>
  <c r="HZ30" i="2" s="1"/>
  <c r="IF30" i="2" s="1"/>
  <c r="IL30" i="2" s="1"/>
  <c r="IR30" i="2" s="1"/>
  <c r="IX30" i="2" s="1"/>
  <c r="JD30" i="2" s="1"/>
  <c r="JJ30" i="2" s="1"/>
  <c r="JP30" i="2" s="1"/>
  <c r="JV30" i="2" s="1"/>
  <c r="KB30" i="2" s="1"/>
  <c r="KH30" i="2" s="1"/>
  <c r="KN30" i="2" s="1"/>
  <c r="KT30" i="2" s="1"/>
  <c r="KZ30" i="2" s="1"/>
  <c r="LF30" i="2" s="1"/>
  <c r="LL30" i="2" s="1"/>
  <c r="LR30" i="2" s="1"/>
  <c r="AV25" i="2"/>
  <c r="BB25" i="2" s="1"/>
  <c r="BN25" i="2" s="1"/>
  <c r="BT25" i="2" s="1"/>
  <c r="BZ25" i="2" s="1"/>
  <c r="CF25" i="2" s="1"/>
  <c r="CL25" i="2" s="1"/>
  <c r="CR25" i="2" s="1"/>
  <c r="CX25" i="2" s="1"/>
  <c r="DD25" i="2" s="1"/>
  <c r="DJ25" i="2" s="1"/>
  <c r="DP25" i="2" s="1"/>
  <c r="DV25" i="2" s="1"/>
  <c r="EB25" i="2" s="1"/>
  <c r="EH25" i="2" s="1"/>
  <c r="EN25" i="2" s="1"/>
  <c r="ET25" i="2" s="1"/>
  <c r="EZ25" i="2" s="1"/>
  <c r="FF25" i="2" s="1"/>
  <c r="FL25" i="2" s="1"/>
  <c r="FR25" i="2" s="1"/>
  <c r="FX25" i="2" s="1"/>
  <c r="GD25" i="2" s="1"/>
  <c r="GJ25" i="2" s="1"/>
  <c r="GP25" i="2" s="1"/>
  <c r="GV25" i="2" s="1"/>
  <c r="HB25" i="2" s="1"/>
  <c r="HH25" i="2" s="1"/>
  <c r="HN25" i="2" s="1"/>
  <c r="HT25" i="2" s="1"/>
  <c r="HZ25" i="2" s="1"/>
  <c r="IF25" i="2" s="1"/>
  <c r="IL25" i="2" s="1"/>
  <c r="IR25" i="2" s="1"/>
  <c r="IX25" i="2" s="1"/>
  <c r="JD25" i="2" s="1"/>
  <c r="JJ25" i="2" s="1"/>
  <c r="JP25" i="2" s="1"/>
  <c r="JV25" i="2" s="1"/>
  <c r="KB25" i="2" s="1"/>
  <c r="KH25" i="2" s="1"/>
  <c r="KN25" i="2" s="1"/>
  <c r="KT25" i="2" s="1"/>
  <c r="KZ25" i="2" s="1"/>
  <c r="LF25" i="2" s="1"/>
  <c r="LL25" i="2" s="1"/>
  <c r="LR25" i="2" s="1"/>
  <c r="AV24" i="2"/>
  <c r="BB24" i="2" s="1"/>
  <c r="BN24" i="2" s="1"/>
  <c r="BT24" i="2" s="1"/>
  <c r="BZ24" i="2" s="1"/>
  <c r="CF24" i="2" s="1"/>
  <c r="CL24" i="2" s="1"/>
  <c r="CR24" i="2" s="1"/>
  <c r="CX24" i="2" s="1"/>
  <c r="DD24" i="2" s="1"/>
  <c r="DJ24" i="2" s="1"/>
  <c r="DP24" i="2" s="1"/>
  <c r="DV24" i="2" s="1"/>
  <c r="EB24" i="2" s="1"/>
  <c r="EH24" i="2" s="1"/>
  <c r="EN24" i="2" s="1"/>
  <c r="ET24" i="2" s="1"/>
  <c r="EZ24" i="2" s="1"/>
  <c r="FF24" i="2" s="1"/>
  <c r="FL24" i="2" s="1"/>
  <c r="FR24" i="2" s="1"/>
  <c r="FX24" i="2" s="1"/>
  <c r="GD24" i="2" s="1"/>
  <c r="GJ24" i="2" s="1"/>
  <c r="GP24" i="2" s="1"/>
  <c r="GV24" i="2" s="1"/>
  <c r="HB24" i="2" s="1"/>
  <c r="HH24" i="2" s="1"/>
  <c r="HN24" i="2" s="1"/>
  <c r="HT24" i="2" s="1"/>
  <c r="HZ24" i="2" s="1"/>
  <c r="IF24" i="2" s="1"/>
  <c r="IL24" i="2" s="1"/>
  <c r="IR24" i="2" s="1"/>
  <c r="IX24" i="2" s="1"/>
  <c r="JD24" i="2" s="1"/>
  <c r="JJ24" i="2" s="1"/>
  <c r="JP24" i="2" s="1"/>
  <c r="JV24" i="2" s="1"/>
  <c r="KB24" i="2" s="1"/>
  <c r="KH24" i="2" s="1"/>
  <c r="KN24" i="2" s="1"/>
  <c r="KT24" i="2" s="1"/>
  <c r="KZ24" i="2" s="1"/>
  <c r="LF24" i="2" s="1"/>
  <c r="LL24" i="2" s="1"/>
  <c r="LR24" i="2" s="1"/>
  <c r="AV23" i="2"/>
  <c r="BB23" i="2" s="1"/>
  <c r="BN23" i="2" s="1"/>
  <c r="BT23" i="2" s="1"/>
  <c r="BZ23" i="2" s="1"/>
  <c r="CF23" i="2" s="1"/>
  <c r="CL23" i="2" s="1"/>
  <c r="CR23" i="2" s="1"/>
  <c r="CX23" i="2" s="1"/>
  <c r="DD23" i="2" s="1"/>
  <c r="DJ23" i="2" s="1"/>
  <c r="DP23" i="2" s="1"/>
  <c r="DV23" i="2" s="1"/>
  <c r="EB23" i="2" s="1"/>
  <c r="EH23" i="2" s="1"/>
  <c r="EN23" i="2" s="1"/>
  <c r="ET23" i="2" s="1"/>
  <c r="EZ23" i="2" s="1"/>
  <c r="FF23" i="2" s="1"/>
  <c r="FL23" i="2" s="1"/>
  <c r="FR23" i="2" s="1"/>
  <c r="FX23" i="2" s="1"/>
  <c r="GD23" i="2" s="1"/>
  <c r="GJ23" i="2" s="1"/>
  <c r="GP23" i="2" s="1"/>
  <c r="GV23" i="2" s="1"/>
  <c r="HB23" i="2" s="1"/>
  <c r="HH23" i="2" s="1"/>
  <c r="HN23" i="2" s="1"/>
  <c r="HT23" i="2" s="1"/>
  <c r="HZ23" i="2" s="1"/>
  <c r="IF23" i="2" s="1"/>
  <c r="IL23" i="2" s="1"/>
  <c r="IR23" i="2" s="1"/>
  <c r="IX23" i="2" s="1"/>
  <c r="JD23" i="2" s="1"/>
  <c r="JJ23" i="2" s="1"/>
  <c r="JP23" i="2" s="1"/>
  <c r="JV23" i="2" s="1"/>
  <c r="KB23" i="2" s="1"/>
  <c r="KH23" i="2" s="1"/>
  <c r="KN23" i="2" s="1"/>
  <c r="KT23" i="2" s="1"/>
  <c r="KZ23" i="2" s="1"/>
  <c r="LF23" i="2" s="1"/>
  <c r="LL23" i="2" s="1"/>
  <c r="LR23" i="2" s="1"/>
  <c r="T23" i="2"/>
  <c r="AV34" i="2"/>
  <c r="BB34" i="2" s="1"/>
  <c r="BN34" i="2" s="1"/>
  <c r="BT34" i="2" s="1"/>
  <c r="BZ34" i="2" s="1"/>
  <c r="CF34" i="2" s="1"/>
  <c r="CL34" i="2" s="1"/>
  <c r="CR34" i="2" s="1"/>
  <c r="CX34" i="2" s="1"/>
  <c r="DD34" i="2" s="1"/>
  <c r="DJ34" i="2" s="1"/>
  <c r="DP34" i="2" s="1"/>
  <c r="DV34" i="2" s="1"/>
  <c r="EB34" i="2" s="1"/>
  <c r="EH34" i="2" s="1"/>
  <c r="EN34" i="2" s="1"/>
  <c r="ET34" i="2" s="1"/>
  <c r="EZ34" i="2" s="1"/>
  <c r="FF34" i="2" s="1"/>
  <c r="FL34" i="2" s="1"/>
  <c r="FR34" i="2" s="1"/>
  <c r="FX34" i="2" s="1"/>
  <c r="GD34" i="2" s="1"/>
  <c r="GJ34" i="2" s="1"/>
  <c r="GP34" i="2" s="1"/>
  <c r="GV34" i="2" s="1"/>
  <c r="HB34" i="2" s="1"/>
  <c r="HH34" i="2" s="1"/>
  <c r="HN34" i="2" s="1"/>
  <c r="HT34" i="2" s="1"/>
  <c r="HZ34" i="2" s="1"/>
  <c r="IF34" i="2" s="1"/>
  <c r="IL34" i="2" s="1"/>
  <c r="IR34" i="2" s="1"/>
  <c r="IX34" i="2" s="1"/>
  <c r="JD34" i="2" s="1"/>
  <c r="JJ34" i="2" s="1"/>
  <c r="JP34" i="2" s="1"/>
  <c r="JV34" i="2" s="1"/>
  <c r="KB34" i="2" s="1"/>
  <c r="KH34" i="2" s="1"/>
  <c r="KN34" i="2" s="1"/>
  <c r="KT34" i="2" s="1"/>
  <c r="KZ34" i="2" s="1"/>
  <c r="LF34" i="2" s="1"/>
  <c r="LL34" i="2" s="1"/>
  <c r="LR34" i="2" s="1"/>
  <c r="T34" i="2"/>
  <c r="AV39" i="2"/>
  <c r="BB39" i="2" s="1"/>
  <c r="BN39" i="2" s="1"/>
  <c r="BT39" i="2" s="1"/>
  <c r="BZ39" i="2" s="1"/>
  <c r="CF39" i="2" s="1"/>
  <c r="CL39" i="2" s="1"/>
  <c r="CR39" i="2" s="1"/>
  <c r="CX39" i="2" s="1"/>
  <c r="DD39" i="2" s="1"/>
  <c r="DJ39" i="2" s="1"/>
  <c r="DP39" i="2" s="1"/>
  <c r="DV39" i="2" s="1"/>
  <c r="EB39" i="2" s="1"/>
  <c r="EH39" i="2" s="1"/>
  <c r="EN39" i="2" s="1"/>
  <c r="ET39" i="2" s="1"/>
  <c r="EZ39" i="2" s="1"/>
  <c r="FF39" i="2" s="1"/>
  <c r="FL39" i="2" s="1"/>
  <c r="FR39" i="2" s="1"/>
  <c r="FX39" i="2" s="1"/>
  <c r="GD39" i="2" s="1"/>
  <c r="GJ39" i="2" s="1"/>
  <c r="GP39" i="2" s="1"/>
  <c r="GV39" i="2" s="1"/>
  <c r="HB39" i="2" s="1"/>
  <c r="HH39" i="2" s="1"/>
  <c r="HN39" i="2" s="1"/>
  <c r="HT39" i="2" s="1"/>
  <c r="HZ39" i="2" s="1"/>
  <c r="IF39" i="2" s="1"/>
  <c r="IL39" i="2" s="1"/>
  <c r="IR39" i="2" s="1"/>
  <c r="IX39" i="2" s="1"/>
  <c r="JD39" i="2" s="1"/>
  <c r="JJ39" i="2" s="1"/>
  <c r="JP39" i="2" s="1"/>
  <c r="JV39" i="2" s="1"/>
  <c r="KB39" i="2" s="1"/>
  <c r="KH39" i="2" s="1"/>
  <c r="KN39" i="2" s="1"/>
  <c r="KT39" i="2" s="1"/>
  <c r="KZ39" i="2" s="1"/>
  <c r="LF39" i="2" s="1"/>
  <c r="LL39" i="2" s="1"/>
  <c r="LR39" i="2" s="1"/>
  <c r="T39" i="2"/>
  <c r="AV38" i="2"/>
  <c r="BB38" i="2" s="1"/>
  <c r="BN38" i="2" s="1"/>
  <c r="BT38" i="2" s="1"/>
  <c r="BZ38" i="2" s="1"/>
  <c r="CF38" i="2" s="1"/>
  <c r="CL38" i="2" s="1"/>
  <c r="CR38" i="2" s="1"/>
  <c r="CX38" i="2" s="1"/>
  <c r="DD38" i="2" s="1"/>
  <c r="DJ38" i="2" s="1"/>
  <c r="DP38" i="2" s="1"/>
  <c r="DV38" i="2" s="1"/>
  <c r="EB38" i="2" s="1"/>
  <c r="EH38" i="2" s="1"/>
  <c r="EN38" i="2" s="1"/>
  <c r="ET38" i="2" s="1"/>
  <c r="EZ38" i="2" s="1"/>
  <c r="FF38" i="2" s="1"/>
  <c r="FL38" i="2" s="1"/>
  <c r="FR38" i="2" s="1"/>
  <c r="FX38" i="2" s="1"/>
  <c r="GD38" i="2" s="1"/>
  <c r="GJ38" i="2" s="1"/>
  <c r="GP38" i="2" s="1"/>
  <c r="GV38" i="2" s="1"/>
  <c r="HB38" i="2" s="1"/>
  <c r="HH38" i="2" s="1"/>
  <c r="HN38" i="2" s="1"/>
  <c r="HT38" i="2" s="1"/>
  <c r="HZ38" i="2" s="1"/>
  <c r="IF38" i="2" s="1"/>
  <c r="IL38" i="2" s="1"/>
  <c r="IR38" i="2" s="1"/>
  <c r="IX38" i="2" s="1"/>
  <c r="JD38" i="2" s="1"/>
  <c r="JJ38" i="2" s="1"/>
  <c r="JP38" i="2" s="1"/>
  <c r="JV38" i="2" s="1"/>
  <c r="KB38" i="2" s="1"/>
  <c r="KH38" i="2" s="1"/>
  <c r="KN38" i="2" s="1"/>
  <c r="KT38" i="2" s="1"/>
  <c r="KZ38" i="2" s="1"/>
  <c r="LF38" i="2" s="1"/>
  <c r="LL38" i="2" s="1"/>
  <c r="LR38" i="2" s="1"/>
  <c r="T38" i="2"/>
  <c r="AV37" i="2"/>
  <c r="BB37" i="2" s="1"/>
  <c r="BN37" i="2" s="1"/>
  <c r="BT37" i="2" s="1"/>
  <c r="BZ37" i="2" s="1"/>
  <c r="CF37" i="2" s="1"/>
  <c r="CL37" i="2" s="1"/>
  <c r="CR37" i="2" s="1"/>
  <c r="CX37" i="2" s="1"/>
  <c r="DD37" i="2" s="1"/>
  <c r="DJ37" i="2" s="1"/>
  <c r="DP37" i="2" s="1"/>
  <c r="DV37" i="2" s="1"/>
  <c r="EB37" i="2" s="1"/>
  <c r="EH37" i="2" s="1"/>
  <c r="EN37" i="2" s="1"/>
  <c r="ET37" i="2" s="1"/>
  <c r="EZ37" i="2" s="1"/>
  <c r="FF37" i="2" s="1"/>
  <c r="FL37" i="2" s="1"/>
  <c r="FR37" i="2" s="1"/>
  <c r="FX37" i="2" s="1"/>
  <c r="GD37" i="2" s="1"/>
  <c r="GJ37" i="2" s="1"/>
  <c r="GP37" i="2" s="1"/>
  <c r="GV37" i="2" s="1"/>
  <c r="HB37" i="2" s="1"/>
  <c r="HH37" i="2" s="1"/>
  <c r="HN37" i="2" s="1"/>
  <c r="HT37" i="2" s="1"/>
  <c r="HZ37" i="2" s="1"/>
  <c r="IF37" i="2" s="1"/>
  <c r="IL37" i="2" s="1"/>
  <c r="IR37" i="2" s="1"/>
  <c r="IX37" i="2" s="1"/>
  <c r="JD37" i="2" s="1"/>
  <c r="JJ37" i="2" s="1"/>
  <c r="JP37" i="2" s="1"/>
  <c r="JV37" i="2" s="1"/>
  <c r="KB37" i="2" s="1"/>
  <c r="KH37" i="2" s="1"/>
  <c r="KN37" i="2" s="1"/>
  <c r="KT37" i="2" s="1"/>
  <c r="KZ37" i="2" s="1"/>
  <c r="LF37" i="2" s="1"/>
  <c r="LL37" i="2" s="1"/>
  <c r="LR37" i="2" s="1"/>
  <c r="T37" i="2"/>
  <c r="AV36" i="2"/>
  <c r="BB36" i="2" s="1"/>
  <c r="BN36" i="2" s="1"/>
  <c r="BT36" i="2" s="1"/>
  <c r="BZ36" i="2" s="1"/>
  <c r="CF36" i="2" s="1"/>
  <c r="CL36" i="2" s="1"/>
  <c r="CR36" i="2" s="1"/>
  <c r="CX36" i="2" s="1"/>
  <c r="DD36" i="2" s="1"/>
  <c r="DJ36" i="2" s="1"/>
  <c r="DP36" i="2" s="1"/>
  <c r="DV36" i="2" s="1"/>
  <c r="EB36" i="2" s="1"/>
  <c r="EH36" i="2" s="1"/>
  <c r="EN36" i="2" s="1"/>
  <c r="ET36" i="2" s="1"/>
  <c r="EZ36" i="2" s="1"/>
  <c r="FF36" i="2" s="1"/>
  <c r="FL36" i="2" s="1"/>
  <c r="FR36" i="2" s="1"/>
  <c r="FX36" i="2" s="1"/>
  <c r="GD36" i="2" s="1"/>
  <c r="GJ36" i="2" s="1"/>
  <c r="GP36" i="2" s="1"/>
  <c r="GV36" i="2" s="1"/>
  <c r="HB36" i="2" s="1"/>
  <c r="HH36" i="2" s="1"/>
  <c r="HN36" i="2" s="1"/>
  <c r="HT36" i="2" s="1"/>
  <c r="HZ36" i="2" s="1"/>
  <c r="IF36" i="2" s="1"/>
  <c r="IL36" i="2" s="1"/>
  <c r="IR36" i="2" s="1"/>
  <c r="IX36" i="2" s="1"/>
  <c r="JD36" i="2" s="1"/>
  <c r="JJ36" i="2" s="1"/>
  <c r="JP36" i="2" s="1"/>
  <c r="JV36" i="2" s="1"/>
  <c r="KB36" i="2" s="1"/>
  <c r="KH36" i="2" s="1"/>
  <c r="KN36" i="2" s="1"/>
  <c r="KT36" i="2" s="1"/>
  <c r="KZ36" i="2" s="1"/>
  <c r="LF36" i="2" s="1"/>
  <c r="LL36" i="2" s="1"/>
  <c r="LR36" i="2" s="1"/>
  <c r="T36" i="2"/>
  <c r="AV27" i="2"/>
  <c r="BB27" i="2" s="1"/>
  <c r="BN27" i="2" s="1"/>
  <c r="BT27" i="2" s="1"/>
  <c r="BZ27" i="2" s="1"/>
  <c r="CF27" i="2" s="1"/>
  <c r="CL27" i="2" s="1"/>
  <c r="CR27" i="2" s="1"/>
  <c r="CX27" i="2" s="1"/>
  <c r="DD27" i="2" s="1"/>
  <c r="DJ27" i="2" s="1"/>
  <c r="DP27" i="2" s="1"/>
  <c r="DV27" i="2" s="1"/>
  <c r="EB27" i="2" s="1"/>
  <c r="EH27" i="2" s="1"/>
  <c r="EN27" i="2" s="1"/>
  <c r="ET27" i="2" s="1"/>
  <c r="EZ27" i="2" s="1"/>
  <c r="FF27" i="2" s="1"/>
  <c r="FL27" i="2" s="1"/>
  <c r="FR27" i="2" s="1"/>
  <c r="FX27" i="2" s="1"/>
  <c r="GD27" i="2" s="1"/>
  <c r="GJ27" i="2" s="1"/>
  <c r="GP27" i="2" s="1"/>
  <c r="GV27" i="2" s="1"/>
  <c r="HB27" i="2" s="1"/>
  <c r="HH27" i="2" s="1"/>
  <c r="HN27" i="2" s="1"/>
  <c r="HT27" i="2" s="1"/>
  <c r="HZ27" i="2" s="1"/>
  <c r="IF27" i="2" s="1"/>
  <c r="IL27" i="2" s="1"/>
  <c r="IR27" i="2" s="1"/>
  <c r="IX27" i="2" s="1"/>
  <c r="JD27" i="2" s="1"/>
  <c r="JJ27" i="2" s="1"/>
  <c r="JP27" i="2" s="1"/>
  <c r="JV27" i="2" s="1"/>
  <c r="KB27" i="2" s="1"/>
  <c r="KH27" i="2" s="1"/>
  <c r="KN27" i="2" s="1"/>
  <c r="KT27" i="2" s="1"/>
  <c r="KZ27" i="2" s="1"/>
  <c r="LF27" i="2" s="1"/>
  <c r="LL27" i="2" s="1"/>
  <c r="LR27" i="2" s="1"/>
  <c r="T27" i="2"/>
  <c r="AV21" i="2"/>
  <c r="BB21" i="2" s="1"/>
  <c r="BN21" i="2" s="1"/>
  <c r="BT21" i="2" s="1"/>
  <c r="BZ21" i="2" s="1"/>
  <c r="CF21" i="2" s="1"/>
  <c r="CL21" i="2" s="1"/>
  <c r="CR21" i="2" s="1"/>
  <c r="CX21" i="2" s="1"/>
  <c r="DD21" i="2" s="1"/>
  <c r="DJ21" i="2" s="1"/>
  <c r="DP21" i="2" s="1"/>
  <c r="DV21" i="2" s="1"/>
  <c r="EB21" i="2" s="1"/>
  <c r="EH21" i="2" s="1"/>
  <c r="EN21" i="2" s="1"/>
  <c r="ET21" i="2" s="1"/>
  <c r="EZ21" i="2" s="1"/>
  <c r="FF21" i="2" s="1"/>
  <c r="FL21" i="2" s="1"/>
  <c r="FR21" i="2" s="1"/>
  <c r="FX21" i="2" s="1"/>
  <c r="GD21" i="2" s="1"/>
  <c r="GJ21" i="2" s="1"/>
  <c r="GP21" i="2" s="1"/>
  <c r="GV21" i="2" s="1"/>
  <c r="HB21" i="2" s="1"/>
  <c r="HH21" i="2" s="1"/>
  <c r="HN21" i="2" s="1"/>
  <c r="HT21" i="2" s="1"/>
  <c r="HZ21" i="2" s="1"/>
  <c r="IF21" i="2" s="1"/>
  <c r="IL21" i="2" s="1"/>
  <c r="IR21" i="2" s="1"/>
  <c r="IX21" i="2" s="1"/>
  <c r="JD21" i="2" s="1"/>
  <c r="JJ21" i="2" s="1"/>
  <c r="JP21" i="2" s="1"/>
  <c r="JV21" i="2" s="1"/>
  <c r="KB21" i="2" s="1"/>
  <c r="KH21" i="2" s="1"/>
  <c r="KN21" i="2" s="1"/>
  <c r="KT21" i="2" s="1"/>
  <c r="KZ21" i="2" s="1"/>
  <c r="LF21" i="2" s="1"/>
  <c r="LL21" i="2" s="1"/>
  <c r="LR21" i="2" s="1"/>
  <c r="T21" i="2"/>
  <c r="AV28" i="2"/>
  <c r="BB28" i="2" s="1"/>
  <c r="BN28" i="2" s="1"/>
  <c r="BT28" i="2" s="1"/>
  <c r="BZ28" i="2" s="1"/>
  <c r="CF28" i="2" s="1"/>
  <c r="CL28" i="2" s="1"/>
  <c r="CR28" i="2" s="1"/>
  <c r="CX28" i="2" s="1"/>
  <c r="DD28" i="2" s="1"/>
  <c r="DJ28" i="2" s="1"/>
  <c r="DP28" i="2" s="1"/>
  <c r="DV28" i="2" s="1"/>
  <c r="EB28" i="2" s="1"/>
  <c r="EH28" i="2" s="1"/>
  <c r="EN28" i="2" s="1"/>
  <c r="ET28" i="2" s="1"/>
  <c r="EZ28" i="2" s="1"/>
  <c r="FF28" i="2" s="1"/>
  <c r="FL28" i="2" s="1"/>
  <c r="FR28" i="2" s="1"/>
  <c r="FX28" i="2" s="1"/>
  <c r="GD28" i="2" s="1"/>
  <c r="GJ28" i="2" s="1"/>
  <c r="GP28" i="2" s="1"/>
  <c r="GV28" i="2" s="1"/>
  <c r="HB28" i="2" s="1"/>
  <c r="HH28" i="2" s="1"/>
  <c r="HN28" i="2" s="1"/>
  <c r="HT28" i="2" s="1"/>
  <c r="HZ28" i="2" s="1"/>
  <c r="IF28" i="2" s="1"/>
  <c r="IL28" i="2" s="1"/>
  <c r="IR28" i="2" s="1"/>
  <c r="IX28" i="2" s="1"/>
  <c r="JD28" i="2" s="1"/>
  <c r="JJ28" i="2" s="1"/>
  <c r="JP28" i="2" s="1"/>
  <c r="JV28" i="2" s="1"/>
  <c r="KB28" i="2" s="1"/>
  <c r="KH28" i="2" s="1"/>
  <c r="KN28" i="2" s="1"/>
  <c r="KT28" i="2" s="1"/>
  <c r="KZ28" i="2" s="1"/>
  <c r="LF28" i="2" s="1"/>
  <c r="LL28" i="2" s="1"/>
  <c r="LR28" i="2" s="1"/>
  <c r="T28" i="2"/>
  <c r="AV22" i="2"/>
  <c r="BB22" i="2" s="1"/>
  <c r="BN22" i="2" s="1"/>
  <c r="BT22" i="2" s="1"/>
  <c r="BZ22" i="2" s="1"/>
  <c r="CF22" i="2" s="1"/>
  <c r="CL22" i="2" s="1"/>
  <c r="CR22" i="2" s="1"/>
  <c r="CX22" i="2" s="1"/>
  <c r="DD22" i="2" s="1"/>
  <c r="DJ22" i="2" s="1"/>
  <c r="DP22" i="2" s="1"/>
  <c r="DV22" i="2" s="1"/>
  <c r="EB22" i="2" s="1"/>
  <c r="EH22" i="2" s="1"/>
  <c r="EN22" i="2" s="1"/>
  <c r="ET22" i="2" s="1"/>
  <c r="EZ22" i="2" s="1"/>
  <c r="FF22" i="2" s="1"/>
  <c r="FL22" i="2" s="1"/>
  <c r="FR22" i="2" s="1"/>
  <c r="FX22" i="2" s="1"/>
  <c r="GD22" i="2" s="1"/>
  <c r="GJ22" i="2" s="1"/>
  <c r="GP22" i="2" s="1"/>
  <c r="GV22" i="2" s="1"/>
  <c r="HB22" i="2" s="1"/>
  <c r="HH22" i="2" s="1"/>
  <c r="HN22" i="2" s="1"/>
  <c r="HT22" i="2" s="1"/>
  <c r="HZ22" i="2" s="1"/>
  <c r="IF22" i="2" s="1"/>
  <c r="IL22" i="2" s="1"/>
  <c r="IR22" i="2" s="1"/>
  <c r="IX22" i="2" s="1"/>
  <c r="JD22" i="2" s="1"/>
  <c r="JJ22" i="2" s="1"/>
  <c r="JP22" i="2" s="1"/>
  <c r="JV22" i="2" s="1"/>
  <c r="KB22" i="2" s="1"/>
  <c r="KH22" i="2" s="1"/>
  <c r="KN22" i="2" s="1"/>
  <c r="KT22" i="2" s="1"/>
  <c r="KZ22" i="2" s="1"/>
  <c r="LF22" i="2" s="1"/>
  <c r="LL22" i="2" s="1"/>
  <c r="LR22" i="2" s="1"/>
  <c r="T22" i="2"/>
  <c r="AV33" i="2"/>
  <c r="BB33" i="2" s="1"/>
  <c r="BN33" i="2" s="1"/>
  <c r="BT33" i="2" s="1"/>
  <c r="BZ33" i="2" s="1"/>
  <c r="CF33" i="2" s="1"/>
  <c r="CL33" i="2" s="1"/>
  <c r="CR33" i="2" s="1"/>
  <c r="CX33" i="2" s="1"/>
  <c r="DD33" i="2" s="1"/>
  <c r="DJ33" i="2" s="1"/>
  <c r="DP33" i="2" s="1"/>
  <c r="DV33" i="2" s="1"/>
  <c r="EB33" i="2" s="1"/>
  <c r="EH33" i="2" s="1"/>
  <c r="EN33" i="2" s="1"/>
  <c r="ET33" i="2" s="1"/>
  <c r="EZ33" i="2" s="1"/>
  <c r="FF33" i="2" s="1"/>
  <c r="FL33" i="2" s="1"/>
  <c r="FR33" i="2" s="1"/>
  <c r="FX33" i="2" s="1"/>
  <c r="GD33" i="2" s="1"/>
  <c r="GJ33" i="2" s="1"/>
  <c r="GP33" i="2" s="1"/>
  <c r="GV33" i="2" s="1"/>
  <c r="HB33" i="2" s="1"/>
  <c r="HH33" i="2" s="1"/>
  <c r="HN33" i="2" s="1"/>
  <c r="HT33" i="2" s="1"/>
  <c r="HZ33" i="2" s="1"/>
  <c r="IF33" i="2" s="1"/>
  <c r="IL33" i="2" s="1"/>
  <c r="IR33" i="2" s="1"/>
  <c r="IX33" i="2" s="1"/>
  <c r="JD33" i="2" s="1"/>
  <c r="JJ33" i="2" s="1"/>
  <c r="JP33" i="2" s="1"/>
  <c r="JV33" i="2" s="1"/>
  <c r="KB33" i="2" s="1"/>
  <c r="KH33" i="2" s="1"/>
  <c r="KN33" i="2" s="1"/>
  <c r="KT33" i="2" s="1"/>
  <c r="KZ33" i="2" s="1"/>
  <c r="LF33" i="2" s="1"/>
  <c r="LL33" i="2" s="1"/>
  <c r="LR33" i="2" s="1"/>
  <c r="T33" i="2"/>
  <c r="AV35" i="2"/>
  <c r="BB35" i="2" s="1"/>
  <c r="BN35" i="2" s="1"/>
  <c r="BT35" i="2" s="1"/>
  <c r="BZ35" i="2" s="1"/>
  <c r="CF35" i="2" s="1"/>
  <c r="CL35" i="2" s="1"/>
  <c r="CR35" i="2" s="1"/>
  <c r="CX35" i="2" s="1"/>
  <c r="DD35" i="2" s="1"/>
  <c r="DJ35" i="2" s="1"/>
  <c r="DP35" i="2" s="1"/>
  <c r="DV35" i="2" s="1"/>
  <c r="EB35" i="2" s="1"/>
  <c r="EH35" i="2" s="1"/>
  <c r="EN35" i="2" s="1"/>
  <c r="ET35" i="2" s="1"/>
  <c r="EZ35" i="2" s="1"/>
  <c r="FF35" i="2" s="1"/>
  <c r="FL35" i="2" s="1"/>
  <c r="FR35" i="2" s="1"/>
  <c r="FX35" i="2" s="1"/>
  <c r="GD35" i="2" s="1"/>
  <c r="GJ35" i="2" s="1"/>
  <c r="GP35" i="2" s="1"/>
  <c r="GV35" i="2" s="1"/>
  <c r="HB35" i="2" s="1"/>
  <c r="HH35" i="2" s="1"/>
  <c r="HN35" i="2" s="1"/>
  <c r="HT35" i="2" s="1"/>
  <c r="HZ35" i="2" s="1"/>
  <c r="IF35" i="2" s="1"/>
  <c r="IL35" i="2" s="1"/>
  <c r="IR35" i="2" s="1"/>
  <c r="IX35" i="2" s="1"/>
  <c r="JD35" i="2" s="1"/>
  <c r="JJ35" i="2" s="1"/>
  <c r="JP35" i="2" s="1"/>
  <c r="JV35" i="2" s="1"/>
  <c r="KB35" i="2" s="1"/>
  <c r="KH35" i="2" s="1"/>
  <c r="KN35" i="2" s="1"/>
  <c r="KT35" i="2" s="1"/>
  <c r="KZ35" i="2" s="1"/>
  <c r="LF35" i="2" s="1"/>
  <c r="LL35" i="2" s="1"/>
  <c r="LR35" i="2" s="1"/>
  <c r="T35" i="2"/>
  <c r="AV20" i="2"/>
  <c r="BB20" i="2" s="1"/>
  <c r="BN20" i="2" s="1"/>
  <c r="BT20" i="2" s="1"/>
  <c r="BZ20" i="2" s="1"/>
  <c r="CF20" i="2" s="1"/>
  <c r="CL20" i="2" s="1"/>
  <c r="CR20" i="2" s="1"/>
  <c r="CX20" i="2" s="1"/>
  <c r="DD20" i="2" s="1"/>
  <c r="DJ20" i="2" s="1"/>
  <c r="DP20" i="2" s="1"/>
  <c r="DV20" i="2" s="1"/>
  <c r="EB20" i="2" s="1"/>
  <c r="EH20" i="2" s="1"/>
  <c r="EN20" i="2" s="1"/>
  <c r="ET20" i="2" s="1"/>
  <c r="EZ20" i="2" s="1"/>
  <c r="FF20" i="2" s="1"/>
  <c r="FL20" i="2" s="1"/>
  <c r="FR20" i="2" s="1"/>
  <c r="FX20" i="2" s="1"/>
  <c r="GD20" i="2" s="1"/>
  <c r="GJ20" i="2" s="1"/>
  <c r="GP20" i="2" s="1"/>
  <c r="GV20" i="2" s="1"/>
  <c r="HB20" i="2" s="1"/>
  <c r="HH20" i="2" s="1"/>
  <c r="HN20" i="2" s="1"/>
  <c r="HT20" i="2" s="1"/>
  <c r="HZ20" i="2" s="1"/>
  <c r="IF20" i="2" s="1"/>
  <c r="IL20" i="2" s="1"/>
  <c r="IR20" i="2" s="1"/>
  <c r="IX20" i="2" s="1"/>
  <c r="JD20" i="2" s="1"/>
  <c r="JJ20" i="2" s="1"/>
  <c r="JP20" i="2" s="1"/>
  <c r="JV20" i="2" s="1"/>
  <c r="KB20" i="2" s="1"/>
  <c r="KH20" i="2" s="1"/>
  <c r="KN20" i="2" s="1"/>
  <c r="KT20" i="2" s="1"/>
  <c r="KZ20" i="2" s="1"/>
  <c r="LF20" i="2" s="1"/>
  <c r="LL20" i="2" s="1"/>
  <c r="LR20" i="2" s="1"/>
  <c r="T20" i="2"/>
  <c r="AV18" i="2"/>
  <c r="BB18" i="2" s="1"/>
  <c r="BN18" i="2" s="1"/>
  <c r="BT18" i="2" s="1"/>
  <c r="BZ18" i="2" s="1"/>
  <c r="CF18" i="2" s="1"/>
  <c r="CL18" i="2" s="1"/>
  <c r="CR18" i="2" s="1"/>
  <c r="CX18" i="2" s="1"/>
  <c r="DD18" i="2" s="1"/>
  <c r="DJ18" i="2" s="1"/>
  <c r="DP18" i="2" s="1"/>
  <c r="DV18" i="2" s="1"/>
  <c r="EB18" i="2" s="1"/>
  <c r="EH18" i="2" s="1"/>
  <c r="EN18" i="2" s="1"/>
  <c r="ET18" i="2" s="1"/>
  <c r="EZ18" i="2" s="1"/>
  <c r="FF18" i="2" s="1"/>
  <c r="FL18" i="2" s="1"/>
  <c r="FR18" i="2" s="1"/>
  <c r="FX18" i="2" s="1"/>
  <c r="GD18" i="2" s="1"/>
  <c r="GJ18" i="2" s="1"/>
  <c r="GP18" i="2" s="1"/>
  <c r="GV18" i="2" s="1"/>
  <c r="HB18" i="2" s="1"/>
  <c r="HH18" i="2" s="1"/>
  <c r="HN18" i="2" s="1"/>
  <c r="HT18" i="2" s="1"/>
  <c r="HZ18" i="2" s="1"/>
  <c r="IF18" i="2" s="1"/>
  <c r="IL18" i="2" s="1"/>
  <c r="IR18" i="2" s="1"/>
  <c r="IX18" i="2" s="1"/>
  <c r="JD18" i="2" s="1"/>
  <c r="JJ18" i="2" s="1"/>
  <c r="JP18" i="2" s="1"/>
  <c r="JV18" i="2" s="1"/>
  <c r="KB18" i="2" s="1"/>
  <c r="KH18" i="2" s="1"/>
  <c r="KN18" i="2" s="1"/>
  <c r="KT18" i="2" s="1"/>
  <c r="KZ18" i="2" s="1"/>
  <c r="LF18" i="2" s="1"/>
  <c r="LL18" i="2" s="1"/>
  <c r="LR18" i="2" s="1"/>
  <c r="T18" i="2"/>
  <c r="AV9" i="2"/>
  <c r="BB9" i="2" s="1"/>
  <c r="BN9" i="2" s="1"/>
  <c r="BT9" i="2" s="1"/>
  <c r="BZ9" i="2" s="1"/>
  <c r="CF9" i="2" s="1"/>
  <c r="CL9" i="2" s="1"/>
  <c r="CR9" i="2" s="1"/>
  <c r="CX9" i="2" s="1"/>
  <c r="DD9" i="2" s="1"/>
  <c r="DJ9" i="2" s="1"/>
  <c r="DP9" i="2" s="1"/>
  <c r="DV9" i="2" s="1"/>
  <c r="EB9" i="2" s="1"/>
  <c r="EH9" i="2" s="1"/>
  <c r="EN9" i="2" s="1"/>
  <c r="ET9" i="2" s="1"/>
  <c r="EZ9" i="2" s="1"/>
  <c r="FF9" i="2" s="1"/>
  <c r="FL9" i="2" s="1"/>
  <c r="FR9" i="2" s="1"/>
  <c r="FX9" i="2" s="1"/>
  <c r="GD9" i="2" s="1"/>
  <c r="GJ9" i="2" s="1"/>
  <c r="GP9" i="2" s="1"/>
  <c r="GV9" i="2" s="1"/>
  <c r="HB9" i="2" s="1"/>
  <c r="HH9" i="2" s="1"/>
  <c r="HN9" i="2" s="1"/>
  <c r="HT9" i="2" s="1"/>
  <c r="HZ9" i="2" s="1"/>
  <c r="IF9" i="2" s="1"/>
  <c r="IL9" i="2" s="1"/>
  <c r="IR9" i="2" s="1"/>
  <c r="IX9" i="2" s="1"/>
  <c r="JD9" i="2" s="1"/>
  <c r="JJ9" i="2" s="1"/>
  <c r="JP9" i="2" s="1"/>
  <c r="JV9" i="2" s="1"/>
  <c r="KB9" i="2" s="1"/>
  <c r="KH9" i="2" s="1"/>
  <c r="KN9" i="2" s="1"/>
  <c r="KT9" i="2" s="1"/>
  <c r="KZ9" i="2" s="1"/>
  <c r="LF9" i="2" s="1"/>
  <c r="LL9" i="2" s="1"/>
  <c r="LR9" i="2" s="1"/>
  <c r="T9" i="2"/>
  <c r="AV8" i="2"/>
  <c r="BB8" i="2" s="1"/>
  <c r="BT8" i="2" s="1"/>
  <c r="T8" i="2"/>
  <c r="L9" i="2"/>
  <c r="L18" i="2"/>
  <c r="L20" i="2"/>
  <c r="L35" i="2"/>
  <c r="L33" i="2"/>
  <c r="L22" i="2"/>
  <c r="L28" i="2"/>
  <c r="L21" i="2"/>
  <c r="L27" i="2"/>
  <c r="L36" i="2"/>
  <c r="L37" i="2"/>
  <c r="L38" i="2"/>
  <c r="L39" i="2"/>
  <c r="L34" i="2"/>
  <c r="L23" i="2"/>
  <c r="L24" i="2"/>
  <c r="L25" i="2"/>
  <c r="L30" i="2"/>
  <c r="L26" i="2"/>
  <c r="L19" i="2"/>
  <c r="L32" i="2"/>
  <c r="L31" i="2"/>
  <c r="L29" i="2"/>
  <c r="L40" i="2"/>
  <c r="L41" i="2"/>
  <c r="L10" i="2"/>
  <c r="L13" i="2"/>
  <c r="L14" i="2"/>
  <c r="L11" i="2"/>
  <c r="L16" i="2"/>
  <c r="L15" i="2"/>
  <c r="L12" i="2"/>
  <c r="L17" i="2"/>
  <c r="H8" i="2"/>
  <c r="L8" i="2" l="1"/>
  <c r="LD42" i="2"/>
  <c r="BZ8" i="2"/>
  <c r="BT42" i="2"/>
  <c r="BN42" i="2"/>
  <c r="Q42" i="1"/>
  <c r="LC42" i="2" l="1"/>
  <c r="LB8" i="2"/>
  <c r="LB42" i="2" s="1"/>
  <c r="CF8" i="2"/>
  <c r="BZ42" i="2"/>
  <c r="CL8" i="2" l="1"/>
  <c r="CF42" i="2"/>
  <c r="CR8" i="2" l="1"/>
  <c r="CL42" i="2"/>
  <c r="CX8" i="2" l="1"/>
  <c r="CR42" i="2"/>
  <c r="DD8" i="2" l="1"/>
  <c r="CX42" i="2"/>
  <c r="DJ8" i="2" l="1"/>
  <c r="DD42" i="2"/>
  <c r="DP8" i="2" l="1"/>
  <c r="DJ42" i="2"/>
  <c r="DV8" i="2" l="1"/>
  <c r="DP42" i="2"/>
  <c r="EB8" i="2" l="1"/>
  <c r="DV42" i="2"/>
  <c r="EH8" i="2" l="1"/>
  <c r="EB42" i="2"/>
  <c r="EN8" i="2" l="1"/>
  <c r="EH42" i="2"/>
  <c r="ET8" i="2" l="1"/>
  <c r="EN42" i="2"/>
  <c r="EZ8" i="2" l="1"/>
  <c r="ET42" i="2"/>
  <c r="FF8" i="2" l="1"/>
  <c r="EZ42" i="2"/>
  <c r="FL8" i="2" l="1"/>
  <c r="FF42" i="2"/>
  <c r="FR8" i="2" l="1"/>
  <c r="FL42" i="2"/>
  <c r="FX8" i="2" l="1"/>
  <c r="FR42" i="2"/>
  <c r="GD8" i="2" l="1"/>
  <c r="FX42" i="2"/>
  <c r="GJ8" i="2" l="1"/>
  <c r="GD42" i="2"/>
  <c r="GP8" i="2" l="1"/>
  <c r="GJ42" i="2"/>
  <c r="GV8" i="2" l="1"/>
  <c r="GP42" i="2"/>
  <c r="HB8" i="2" l="1"/>
  <c r="GV42" i="2"/>
  <c r="HH8" i="2" l="1"/>
  <c r="HB42" i="2"/>
  <c r="HN8" i="2" l="1"/>
  <c r="HH42" i="2"/>
  <c r="HT8" i="2" l="1"/>
  <c r="HN42" i="2"/>
  <c r="HZ8" i="2" l="1"/>
  <c r="HT42" i="2"/>
  <c r="IF8" i="2" l="1"/>
  <c r="HZ42" i="2"/>
  <c r="IL8" i="2" l="1"/>
  <c r="IF42" i="2"/>
  <c r="IR8" i="2" l="1"/>
  <c r="IL42" i="2"/>
  <c r="IX8" i="2" l="1"/>
  <c r="IR42" i="2"/>
  <c r="JD8" i="2" l="1"/>
  <c r="IX42" i="2"/>
  <c r="JJ8" i="2" l="1"/>
  <c r="JD42" i="2"/>
  <c r="JP8" i="2" l="1"/>
  <c r="JJ42" i="2"/>
  <c r="JV8" i="2" l="1"/>
  <c r="JP42" i="2"/>
  <c r="KB8" i="2" l="1"/>
  <c r="JV42" i="2"/>
  <c r="KH8" i="2" l="1"/>
  <c r="KB42" i="2"/>
  <c r="KN8" i="2" l="1"/>
  <c r="KH42" i="2"/>
  <c r="KT8" i="2" l="1"/>
  <c r="KN42" i="2"/>
  <c r="KZ8" i="2" l="1"/>
  <c r="KT42" i="2"/>
  <c r="KZ42" i="2" l="1"/>
  <c r="LF8" i="2"/>
  <c r="G46" i="35"/>
  <c r="Q8" i="35"/>
  <c r="S8" i="35" s="1"/>
  <c r="LF42" i="2" l="1"/>
  <c r="LL8" i="2"/>
  <c r="Q46" i="35"/>
  <c r="LL42" i="2" l="1"/>
  <c r="LR8" i="2"/>
  <c r="LR42" i="2" s="1"/>
</calcChain>
</file>

<file path=xl/sharedStrings.xml><?xml version="1.0" encoding="utf-8"?>
<sst xmlns="http://schemas.openxmlformats.org/spreadsheetml/2006/main" count="8299" uniqueCount="148">
  <si>
    <t>10A Coc.W.Melon Yolk</t>
  </si>
  <si>
    <t>11A Taro Lotus Yolk</t>
  </si>
  <si>
    <t>16A Green Tea Yolk</t>
  </si>
  <si>
    <t>2A RC,SF Yolk</t>
  </si>
  <si>
    <t>3A Paste Yolk</t>
  </si>
  <si>
    <t>4A RC,SF,BN Yolk</t>
  </si>
  <si>
    <t>5A Lotus Seed Yolk</t>
  </si>
  <si>
    <t>8A RC Yolk</t>
  </si>
  <si>
    <t>10C Coconut W.Melon Yolk</t>
  </si>
  <si>
    <t>11C Taro Lotus Yolk</t>
  </si>
  <si>
    <t>16C Green Tea Yolk</t>
  </si>
  <si>
    <t>2C RC,Sharks Fin Yolk</t>
  </si>
  <si>
    <t>3C Paste Yolk</t>
  </si>
  <si>
    <t>4C RC,SF,Bird's Nest Yolk</t>
  </si>
  <si>
    <t>5C Lotus Seed Yolk</t>
  </si>
  <si>
    <t>7A Green Bean Dingle Yolk</t>
  </si>
  <si>
    <t>7C Green Bean Dingle Yolk</t>
  </si>
  <si>
    <t>8C Roasted Chic Yolk</t>
  </si>
  <si>
    <t>9A Green Bean Durian Yolk</t>
  </si>
  <si>
    <t>9C Green Bean Durian Yolk</t>
  </si>
  <si>
    <t>M1 MC Blue Danube</t>
  </si>
  <si>
    <t>M2 MC Pandan Delight</t>
  </si>
  <si>
    <t>M3 MC Scarlet Snow</t>
  </si>
  <si>
    <t>M4 MC Japanese Azuki Milk</t>
  </si>
  <si>
    <t>M5 MC Nutty Misu</t>
  </si>
  <si>
    <t>M6 MC Night Symphony</t>
  </si>
  <si>
    <t>M7 MC Green Tea Apricot</t>
  </si>
  <si>
    <t>M8 MC Crimson Opera</t>
  </si>
  <si>
    <t xml:space="preserve">21C MC Blueberry </t>
  </si>
  <si>
    <t>22C MC Raspberry</t>
  </si>
  <si>
    <t>23C MC Green Bean Rice (1 Yolk)</t>
  </si>
  <si>
    <t>24C MC Pineapple Green Bean (1 Yolk)</t>
  </si>
  <si>
    <t>23A MC Green Bean Rice (2 Yolk)</t>
  </si>
  <si>
    <t>24A MC Pineapple Green Bean (2 Yolk)</t>
  </si>
  <si>
    <t>Dừa hạt dưa 2 trứng</t>
  </si>
  <si>
    <t>Khoai môn hạt sen 2 trứng</t>
  </si>
  <si>
    <t>Trà xanh 2 trứng</t>
  </si>
  <si>
    <t>Thập cẩm gà quay vi cá 2 trứng</t>
  </si>
  <si>
    <t>Thập cẩm 2 trứng</t>
  </si>
  <si>
    <t>Thập cẩm gà quay vi cá yến sào 2 trứng</t>
  </si>
  <si>
    <t>Hạt sen 2 trứng</t>
  </si>
  <si>
    <t>Thập cẩm gà quay 2 trứng</t>
  </si>
  <si>
    <t>Dừa hạt dưa 1 trứng</t>
  </si>
  <si>
    <t>Khoai môn hạt sen 1 trứng</t>
  </si>
  <si>
    <t>Trà xanh 1 trứng</t>
  </si>
  <si>
    <t>Thập cẩm gà quay vi cá 1 trứng</t>
  </si>
  <si>
    <t>Thập cẩm 1 trứng</t>
  </si>
  <si>
    <t>Thập cẩm gà quay vi cá yến sào 1 trứng</t>
  </si>
  <si>
    <t>Hạt sen 1 trứng</t>
  </si>
  <si>
    <t>Đậu xanh 2 trứng</t>
  </si>
  <si>
    <t>Đậu xanh 1 trứng</t>
  </si>
  <si>
    <t>Thập cẩm gà quay 1 trứng</t>
  </si>
  <si>
    <t>Đậu xanh sầu riêng 2 trứng</t>
  </si>
  <si>
    <t>Đậu xanh sầu riêng 1 trứng</t>
  </si>
  <si>
    <t>Việt quất và phô mai</t>
  </si>
  <si>
    <t>Hạt sen lá dứa và kem sữa tươi</t>
  </si>
  <si>
    <t>Hạt Sen Trắng, Mật Ong &amp; Omochi Quả Lựu</t>
  </si>
  <si>
    <t>Đậu đỏ azuki và hạt dẻ</t>
  </si>
  <si>
    <t>Phô mai và đường caramen hạnh nhân</t>
  </si>
  <si>
    <t>Trà xanh, bột than tre, omochi &amp; socola trắng</t>
  </si>
  <si>
    <t>Trà xanh và quả mơ</t>
  </si>
  <si>
    <t>Củ cải đường và phô mai trắng</t>
  </si>
  <si>
    <t>10A</t>
  </si>
  <si>
    <t>11A</t>
  </si>
  <si>
    <t>16A</t>
  </si>
  <si>
    <t>2A</t>
  </si>
  <si>
    <t>3A</t>
  </si>
  <si>
    <t>4A</t>
  </si>
  <si>
    <t>5A</t>
  </si>
  <si>
    <t>8A</t>
  </si>
  <si>
    <t>10C</t>
  </si>
  <si>
    <t>11C</t>
  </si>
  <si>
    <t>16C</t>
  </si>
  <si>
    <t>2C</t>
  </si>
  <si>
    <t>3C</t>
  </si>
  <si>
    <t>4C</t>
  </si>
  <si>
    <t>5C</t>
  </si>
  <si>
    <t>7A</t>
  </si>
  <si>
    <t>7C</t>
  </si>
  <si>
    <t>8C</t>
  </si>
  <si>
    <t>9A</t>
  </si>
  <si>
    <t>9C</t>
  </si>
  <si>
    <t>M1</t>
  </si>
  <si>
    <t>M2</t>
  </si>
  <si>
    <t>M3</t>
  </si>
  <si>
    <t>M4</t>
  </si>
  <si>
    <t>M5</t>
  </si>
  <si>
    <t>M6</t>
  </si>
  <si>
    <t>M7</t>
  </si>
  <si>
    <t>M8</t>
  </si>
  <si>
    <t>Name</t>
  </si>
  <si>
    <t>21C</t>
  </si>
  <si>
    <t>22C</t>
  </si>
  <si>
    <t>23C</t>
  </si>
  <si>
    <t>24C</t>
  </si>
  <si>
    <t>Blueberry hạt sen</t>
  </si>
  <si>
    <t>Raspberry hạt sen</t>
  </si>
  <si>
    <t>Cốm đậu xanh 1 trứng</t>
  </si>
  <si>
    <t>Thơm đậu xanh 1 trứng</t>
  </si>
  <si>
    <t>23A</t>
  </si>
  <si>
    <t>24A</t>
  </si>
  <si>
    <t>Nhập</t>
  </si>
  <si>
    <t>Xuất</t>
  </si>
  <si>
    <t>Tồn</t>
  </si>
  <si>
    <t>Bán POS</t>
  </si>
  <si>
    <t>Bán DTN</t>
  </si>
  <si>
    <t>Tổng xuất</t>
  </si>
  <si>
    <t>Xuất NB</t>
  </si>
  <si>
    <t>TỔNG CỘNG</t>
  </si>
  <si>
    <t>STT</t>
  </si>
  <si>
    <t>CODE</t>
  </si>
  <si>
    <t>MÃ</t>
  </si>
  <si>
    <t>TÊN BÁNH</t>
  </si>
  <si>
    <t>GIÁ</t>
  </si>
  <si>
    <t>Ngày:</t>
  </si>
  <si>
    <t>Tồn đầu</t>
  </si>
  <si>
    <t>Lũy kế</t>
  </si>
  <si>
    <t>Ngày</t>
  </si>
  <si>
    <t>Tồn cuối</t>
  </si>
  <si>
    <t>Đặt thêm</t>
  </si>
  <si>
    <t>Hạt sen trắng, mật ong &amp; omochi quả lựu</t>
  </si>
  <si>
    <t xml:space="preserve">Bun series
</t>
  </si>
  <si>
    <t>BÁO CÁO NGÀY - TRUNG THU 2016</t>
  </si>
  <si>
    <t>BÁO CÁO LŨY KẾ - TRUNG THU 2016</t>
  </si>
  <si>
    <t>Người báo cáo</t>
  </si>
  <si>
    <t>GHI CHÚ</t>
  </si>
  <si>
    <t>Cốm đậu xanh 2 trứng</t>
  </si>
  <si>
    <t>Thơm đậu xanh 2 trứng</t>
  </si>
  <si>
    <t>BreadTalk VINCOM BIÊN HÒA</t>
  </si>
  <si>
    <t>Thành tiền</t>
  </si>
  <si>
    <t>Tiền mặt</t>
  </si>
  <si>
    <t>DTN</t>
  </si>
  <si>
    <t>Voucher</t>
  </si>
  <si>
    <t>Tổng</t>
  </si>
  <si>
    <t>NGUYỄN THÀNH TUẤN</t>
  </si>
  <si>
    <t>Tồn TT</t>
  </si>
  <si>
    <t>CL</t>
  </si>
  <si>
    <t>TRÃ VĂN PHÒNG</t>
  </si>
  <si>
    <t>tặng chi cục VSATTP</t>
  </si>
  <si>
    <t>hủy 1c bánh mốc</t>
  </si>
  <si>
    <t>Set A (4A,8A,9A,11A)</t>
  </si>
  <si>
    <t>Set B (2C,3C,21C,24C)</t>
  </si>
  <si>
    <t>Set C (M1,M3,M4,M6)</t>
  </si>
  <si>
    <t>Set D (8A,M7)</t>
  </si>
  <si>
    <t>cúng</t>
  </si>
  <si>
    <t>chuyển về vp</t>
  </si>
  <si>
    <t>tặng BQL tòa nhà</t>
  </si>
  <si>
    <t>bán set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</si>
</sst>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6"/>
      <color rgb="FFFF6600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color rgb="FFFF6600"/>
      <name val="Arial"/>
      <family val="2"/>
    </font>
    <font>
      <sz val="11"/>
      <color rgb="FFFF6600"/>
      <name val="Calibri"/>
      <family val="2"/>
      <scheme val="minor"/>
    </font>
    <font>
      <b/>
      <sz val="10"/>
      <color rgb="FFFF6600"/>
      <name val="Arial"/>
      <family val="2"/>
    </font>
    <font>
      <sz val="10"/>
      <color rgb="FF00B050"/>
      <name val="Arial"/>
      <family val="2"/>
    </font>
    <font>
      <sz val="10"/>
      <color rgb="FF00B0F0"/>
      <name val="Arial"/>
      <family val="2"/>
    </font>
    <font>
      <sz val="10"/>
      <color rgb="FF7030A0"/>
      <name val="Arial"/>
      <family val="2"/>
    </font>
    <font>
      <sz val="10"/>
      <color theme="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6B0A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1" applyNumberFormat="1" applyFont="1"/>
    <xf numFmtId="164" fontId="2" fillId="0" borderId="0" xfId="1" applyNumberFormat="1" applyFont="1" applyAlignment="1">
      <alignment horizontal="center"/>
    </xf>
    <xf numFmtId="0" fontId="3" fillId="0" borderId="0" xfId="0" applyFont="1"/>
    <xf numFmtId="164" fontId="2" fillId="0" borderId="0" xfId="1" applyNumberFormat="1" applyFont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164" fontId="2" fillId="0" borderId="2" xfId="1" applyNumberFormat="1" applyFont="1" applyBorder="1" applyAlignment="1">
      <alignment horizontal="right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64" fontId="2" fillId="0" borderId="3" xfId="1" applyNumberFormat="1" applyFont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164" fontId="2" fillId="0" borderId="4" xfId="1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/>
    <xf numFmtId="0" fontId="4" fillId="0" borderId="1" xfId="0" applyFont="1" applyBorder="1"/>
    <xf numFmtId="164" fontId="4" fillId="0" borderId="1" xfId="1" applyNumberFormat="1" applyFont="1" applyBorder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0" fontId="5" fillId="0" borderId="1" xfId="0" applyFont="1" applyBorder="1"/>
    <xf numFmtId="0" fontId="4" fillId="0" borderId="1" xfId="0" applyFont="1" applyBorder="1" applyAlignment="1">
      <alignment horizontal="center"/>
    </xf>
    <xf numFmtId="164" fontId="4" fillId="0" borderId="1" xfId="1" applyNumberFormat="1" applyFont="1" applyBorder="1" applyAlignment="1">
      <alignment horizontal="right"/>
    </xf>
    <xf numFmtId="164" fontId="4" fillId="0" borderId="1" xfId="1" applyNumberFormat="1" applyFont="1" applyBorder="1"/>
    <xf numFmtId="164" fontId="4" fillId="3" borderId="1" xfId="1" applyNumberFormat="1" applyFont="1" applyFill="1" applyBorder="1" applyAlignment="1">
      <alignment horizontal="center"/>
    </xf>
    <xf numFmtId="164" fontId="7" fillId="3" borderId="1" xfId="1" applyNumberFormat="1" applyFont="1" applyFill="1" applyBorder="1" applyAlignment="1">
      <alignment horizontal="center"/>
    </xf>
    <xf numFmtId="164" fontId="7" fillId="0" borderId="0" xfId="1" applyNumberFormat="1" applyFont="1"/>
    <xf numFmtId="164" fontId="8" fillId="0" borderId="1" xfId="1" applyNumberFormat="1" applyFont="1" applyBorder="1"/>
    <xf numFmtId="164" fontId="7" fillId="0" borderId="0" xfId="1" applyNumberFormat="1" applyFont="1" applyAlignment="1">
      <alignment horizontal="center"/>
    </xf>
    <xf numFmtId="164" fontId="9" fillId="0" borderId="0" xfId="1" applyNumberFormat="1" applyFont="1"/>
    <xf numFmtId="0" fontId="10" fillId="0" borderId="0" xfId="0" applyFont="1" applyAlignment="1"/>
    <xf numFmtId="164" fontId="9" fillId="0" borderId="1" xfId="1" applyNumberFormat="1" applyFont="1" applyBorder="1" applyAlignment="1">
      <alignment horizontal="center"/>
    </xf>
    <xf numFmtId="164" fontId="11" fillId="0" borderId="1" xfId="1" applyNumberFormat="1" applyFont="1" applyBorder="1"/>
    <xf numFmtId="164" fontId="9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4" fillId="0" borderId="0" xfId="1" applyNumberFormat="1" applyFont="1"/>
    <xf numFmtId="164" fontId="4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4" fontId="4" fillId="2" borderId="5" xfId="1" applyNumberFormat="1" applyFont="1" applyFill="1" applyBorder="1" applyAlignment="1">
      <alignment horizontal="center"/>
    </xf>
    <xf numFmtId="164" fontId="7" fillId="2" borderId="5" xfId="1" applyNumberFormat="1" applyFont="1" applyFill="1" applyBorder="1" applyAlignment="1">
      <alignment horizontal="center"/>
    </xf>
    <xf numFmtId="0" fontId="5" fillId="2" borderId="6" xfId="0" applyFont="1" applyFill="1" applyBorder="1"/>
    <xf numFmtId="0" fontId="4" fillId="2" borderId="6" xfId="0" applyFont="1" applyFill="1" applyBorder="1" applyAlignment="1">
      <alignment horizontal="center"/>
    </xf>
    <xf numFmtId="0" fontId="4" fillId="2" borderId="6" xfId="0" applyFont="1" applyFill="1" applyBorder="1"/>
    <xf numFmtId="164" fontId="4" fillId="2" borderId="6" xfId="1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4" fontId="2" fillId="0" borderId="1" xfId="1" applyNumberFormat="1" applyFont="1" applyBorder="1" applyAlignment="1">
      <alignment horizontal="right"/>
    </xf>
    <xf numFmtId="164" fontId="2" fillId="0" borderId="1" xfId="1" applyNumberFormat="1" applyFont="1" applyBorder="1"/>
    <xf numFmtId="0" fontId="2" fillId="0" borderId="1" xfId="0" applyFont="1" applyBorder="1"/>
    <xf numFmtId="164" fontId="2" fillId="0" borderId="1" xfId="0" applyNumberFormat="1" applyFont="1" applyBorder="1"/>
    <xf numFmtId="164" fontId="2" fillId="0" borderId="1" xfId="1" applyNumberFormat="1" applyFont="1" applyBorder="1" applyAlignment="1">
      <alignment horizontal="center"/>
    </xf>
    <xf numFmtId="164" fontId="9" fillId="0" borderId="1" xfId="1" applyNumberFormat="1" applyFont="1" applyBorder="1"/>
    <xf numFmtId="164" fontId="7" fillId="0" borderId="1" xfId="1" applyNumberFormat="1" applyFont="1" applyBorder="1"/>
    <xf numFmtId="164" fontId="2" fillId="0" borderId="0" xfId="1" applyNumberFormat="1" applyFont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vertical="center"/>
    </xf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2" fillId="0" borderId="6" xfId="0" applyFont="1" applyBorder="1" applyAlignment="1">
      <alignment horizontal="center"/>
    </xf>
    <xf numFmtId="164" fontId="2" fillId="0" borderId="6" xfId="1" applyNumberFormat="1" applyFont="1" applyBorder="1" applyAlignment="1">
      <alignment horizontal="right"/>
    </xf>
    <xf numFmtId="164" fontId="2" fillId="0" borderId="6" xfId="1" applyNumberFormat="1" applyFont="1" applyBorder="1"/>
    <xf numFmtId="0" fontId="2" fillId="0" borderId="0" xfId="0" applyFont="1" applyBorder="1"/>
    <xf numFmtId="164" fontId="2" fillId="0" borderId="0" xfId="1" applyNumberFormat="1" applyFont="1" applyBorder="1"/>
    <xf numFmtId="164" fontId="2" fillId="0" borderId="0" xfId="0" applyNumberFormat="1" applyFont="1" applyBorder="1"/>
    <xf numFmtId="0" fontId="12" fillId="0" borderId="6" xfId="0" applyFont="1" applyBorder="1" applyAlignment="1">
      <alignment horizontal="left"/>
    </xf>
    <xf numFmtId="164" fontId="12" fillId="0" borderId="6" xfId="1" applyNumberFormat="1" applyFont="1" applyBorder="1" applyAlignment="1">
      <alignment horizontal="right"/>
    </xf>
    <xf numFmtId="0" fontId="13" fillId="0" borderId="6" xfId="0" applyFont="1" applyBorder="1" applyAlignment="1">
      <alignment horizontal="left"/>
    </xf>
    <xf numFmtId="164" fontId="13" fillId="0" borderId="6" xfId="1" applyNumberFormat="1" applyFont="1" applyBorder="1" applyAlignment="1">
      <alignment horizontal="right"/>
    </xf>
    <xf numFmtId="0" fontId="14" fillId="0" borderId="6" xfId="0" applyFont="1" applyBorder="1" applyAlignment="1">
      <alignment horizontal="left"/>
    </xf>
    <xf numFmtId="164" fontId="14" fillId="0" borderId="6" xfId="1" applyNumberFormat="1" applyFont="1" applyBorder="1" applyAlignment="1">
      <alignment horizontal="right"/>
    </xf>
    <xf numFmtId="0" fontId="15" fillId="0" borderId="6" xfId="0" applyFont="1" applyBorder="1" applyAlignment="1">
      <alignment horizontal="left"/>
    </xf>
    <xf numFmtId="164" fontId="15" fillId="0" borderId="6" xfId="1" applyNumberFormat="1" applyFont="1" applyBorder="1" applyAlignment="1">
      <alignment horizontal="right"/>
    </xf>
    <xf numFmtId="164" fontId="2" fillId="4" borderId="1" xfId="1" applyNumberFormat="1" applyFont="1" applyFill="1" applyBorder="1"/>
    <xf numFmtId="164" fontId="2" fillId="5" borderId="1" xfId="1" applyNumberFormat="1" applyFont="1" applyFill="1" applyBorder="1"/>
    <xf numFmtId="164" fontId="2" fillId="6" borderId="1" xfId="1" applyNumberFormat="1" applyFont="1" applyFill="1" applyBorder="1"/>
    <xf numFmtId="164" fontId="2" fillId="7" borderId="1" xfId="1" applyNumberFormat="1" applyFont="1" applyFill="1" applyBorder="1"/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0" borderId="0" xfId="0" applyNumberFormat="1" applyFont="1"/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164" fontId="4" fillId="2" borderId="1" xfId="1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/>
    </xf>
    <xf numFmtId="164" fontId="4" fillId="3" borderId="5" xfId="1" applyNumberFormat="1" applyFont="1" applyFill="1" applyBorder="1" applyAlignment="1">
      <alignment horizontal="center" vertical="center"/>
    </xf>
    <xf numFmtId="164" fontId="4" fillId="3" borderId="6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/>
    </xf>
    <xf numFmtId="165" fontId="4" fillId="0" borderId="1" xfId="1" applyNumberFormat="1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4" fontId="4" fillId="0" borderId="5" xfId="1" applyNumberFormat="1" applyFont="1" applyBorder="1" applyAlignment="1">
      <alignment horizontal="center" vertical="center"/>
    </xf>
    <xf numFmtId="164" fontId="4" fillId="0" borderId="6" xfId="1" applyNumberFormat="1" applyFont="1" applyBorder="1" applyAlignment="1">
      <alignment horizontal="center" vertical="center"/>
    </xf>
    <xf numFmtId="164" fontId="11" fillId="0" borderId="5" xfId="1" applyNumberFormat="1" applyFont="1" applyBorder="1" applyAlignment="1">
      <alignment horizontal="center" vertical="center"/>
    </xf>
    <xf numFmtId="164" fontId="11" fillId="0" borderId="6" xfId="1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E26B0A"/>
      <color rgb="FFFF6600"/>
      <color rgb="FFFF9933"/>
      <color rgb="FFFF9900"/>
      <color rgb="FFFF3300"/>
      <color rgb="FFE1570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76200</xdr:colOff>
      <xdr:row>0</xdr:row>
      <xdr:rowOff>28575</xdr:rowOff>
    </xdr:from>
    <xdr:to>
      <xdr:col>25</xdr:col>
      <xdr:colOff>581025</xdr:colOff>
      <xdr:row>1</xdr:row>
      <xdr:rowOff>133350</xdr:rowOff>
    </xdr:to>
    <xdr:pic>
      <xdr:nvPicPr>
        <xdr:cNvPr id="20" name="Picture 19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28575"/>
          <a:ext cx="1114425" cy="266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76200</xdr:colOff>
      <xdr:row>0</xdr:row>
      <xdr:rowOff>28575</xdr:rowOff>
    </xdr:from>
    <xdr:to>
      <xdr:col>25</xdr:col>
      <xdr:colOff>581025</xdr:colOff>
      <xdr:row>1</xdr:row>
      <xdr:rowOff>133350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44475" y="28575"/>
          <a:ext cx="1114425" cy="266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76200</xdr:colOff>
      <xdr:row>0</xdr:row>
      <xdr:rowOff>28575</xdr:rowOff>
    </xdr:from>
    <xdr:to>
      <xdr:col>25</xdr:col>
      <xdr:colOff>581025</xdr:colOff>
      <xdr:row>1</xdr:row>
      <xdr:rowOff>133350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44475" y="28575"/>
          <a:ext cx="1114425" cy="266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76200</xdr:colOff>
      <xdr:row>0</xdr:row>
      <xdr:rowOff>28575</xdr:rowOff>
    </xdr:from>
    <xdr:to>
      <xdr:col>25</xdr:col>
      <xdr:colOff>581025</xdr:colOff>
      <xdr:row>1</xdr:row>
      <xdr:rowOff>133350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44475" y="28575"/>
          <a:ext cx="1114425" cy="266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76200</xdr:colOff>
      <xdr:row>0</xdr:row>
      <xdr:rowOff>28575</xdr:rowOff>
    </xdr:from>
    <xdr:to>
      <xdr:col>25</xdr:col>
      <xdr:colOff>581025</xdr:colOff>
      <xdr:row>1</xdr:row>
      <xdr:rowOff>133350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44475" y="28575"/>
          <a:ext cx="1114425" cy="266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76200</xdr:colOff>
      <xdr:row>0</xdr:row>
      <xdr:rowOff>28575</xdr:rowOff>
    </xdr:from>
    <xdr:to>
      <xdr:col>25</xdr:col>
      <xdr:colOff>581025</xdr:colOff>
      <xdr:row>1</xdr:row>
      <xdr:rowOff>133350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44475" y="28575"/>
          <a:ext cx="1114425" cy="266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76200</xdr:colOff>
      <xdr:row>0</xdr:row>
      <xdr:rowOff>28575</xdr:rowOff>
    </xdr:from>
    <xdr:to>
      <xdr:col>25</xdr:col>
      <xdr:colOff>581025</xdr:colOff>
      <xdr:row>1</xdr:row>
      <xdr:rowOff>133350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73050" y="28575"/>
          <a:ext cx="1114425" cy="266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76200</xdr:colOff>
      <xdr:row>0</xdr:row>
      <xdr:rowOff>28575</xdr:rowOff>
    </xdr:from>
    <xdr:to>
      <xdr:col>25</xdr:col>
      <xdr:colOff>581025</xdr:colOff>
      <xdr:row>1</xdr:row>
      <xdr:rowOff>133350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73050" y="28575"/>
          <a:ext cx="1114425" cy="266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76200</xdr:colOff>
      <xdr:row>0</xdr:row>
      <xdr:rowOff>28575</xdr:rowOff>
    </xdr:from>
    <xdr:to>
      <xdr:col>25</xdr:col>
      <xdr:colOff>581025</xdr:colOff>
      <xdr:row>1</xdr:row>
      <xdr:rowOff>133350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73050" y="28575"/>
          <a:ext cx="1114425" cy="266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76200</xdr:colOff>
      <xdr:row>0</xdr:row>
      <xdr:rowOff>28575</xdr:rowOff>
    </xdr:from>
    <xdr:to>
      <xdr:col>25</xdr:col>
      <xdr:colOff>581025</xdr:colOff>
      <xdr:row>1</xdr:row>
      <xdr:rowOff>133350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73050" y="28575"/>
          <a:ext cx="1114425" cy="266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76200</xdr:colOff>
      <xdr:row>0</xdr:row>
      <xdr:rowOff>28575</xdr:rowOff>
    </xdr:from>
    <xdr:to>
      <xdr:col>25</xdr:col>
      <xdr:colOff>581025</xdr:colOff>
      <xdr:row>1</xdr:row>
      <xdr:rowOff>133350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73050" y="28575"/>
          <a:ext cx="1114425" cy="266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76200</xdr:colOff>
      <xdr:row>0</xdr:row>
      <xdr:rowOff>28575</xdr:rowOff>
    </xdr:from>
    <xdr:to>
      <xdr:col>25</xdr:col>
      <xdr:colOff>581025</xdr:colOff>
      <xdr:row>1</xdr:row>
      <xdr:rowOff>133350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44475" y="28575"/>
          <a:ext cx="1114425" cy="266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76200</xdr:colOff>
      <xdr:row>0</xdr:row>
      <xdr:rowOff>28575</xdr:rowOff>
    </xdr:from>
    <xdr:to>
      <xdr:col>25</xdr:col>
      <xdr:colOff>581025</xdr:colOff>
      <xdr:row>1</xdr:row>
      <xdr:rowOff>133350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73050" y="28575"/>
          <a:ext cx="1114425" cy="266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76200</xdr:colOff>
      <xdr:row>0</xdr:row>
      <xdr:rowOff>28575</xdr:rowOff>
    </xdr:from>
    <xdr:to>
      <xdr:col>25</xdr:col>
      <xdr:colOff>581025</xdr:colOff>
      <xdr:row>1</xdr:row>
      <xdr:rowOff>133350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73050" y="28575"/>
          <a:ext cx="1114425" cy="266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76200</xdr:colOff>
      <xdr:row>0</xdr:row>
      <xdr:rowOff>28575</xdr:rowOff>
    </xdr:from>
    <xdr:to>
      <xdr:col>25</xdr:col>
      <xdr:colOff>581025</xdr:colOff>
      <xdr:row>1</xdr:row>
      <xdr:rowOff>133350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73050" y="28575"/>
          <a:ext cx="1114425" cy="266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76200</xdr:colOff>
      <xdr:row>0</xdr:row>
      <xdr:rowOff>28575</xdr:rowOff>
    </xdr:from>
    <xdr:to>
      <xdr:col>25</xdr:col>
      <xdr:colOff>581025</xdr:colOff>
      <xdr:row>1</xdr:row>
      <xdr:rowOff>133350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73050" y="28575"/>
          <a:ext cx="1114425" cy="266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76200</xdr:colOff>
      <xdr:row>0</xdr:row>
      <xdr:rowOff>28575</xdr:rowOff>
    </xdr:from>
    <xdr:to>
      <xdr:col>25</xdr:col>
      <xdr:colOff>581025</xdr:colOff>
      <xdr:row>1</xdr:row>
      <xdr:rowOff>133350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73050" y="28575"/>
          <a:ext cx="1114425" cy="266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76200</xdr:colOff>
      <xdr:row>0</xdr:row>
      <xdr:rowOff>28575</xdr:rowOff>
    </xdr:from>
    <xdr:to>
      <xdr:col>25</xdr:col>
      <xdr:colOff>581025</xdr:colOff>
      <xdr:row>1</xdr:row>
      <xdr:rowOff>133350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73050" y="28575"/>
          <a:ext cx="1114425" cy="266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76200</xdr:colOff>
      <xdr:row>0</xdr:row>
      <xdr:rowOff>28575</xdr:rowOff>
    </xdr:from>
    <xdr:to>
      <xdr:col>25</xdr:col>
      <xdr:colOff>581025</xdr:colOff>
      <xdr:row>1</xdr:row>
      <xdr:rowOff>133350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73050" y="28575"/>
          <a:ext cx="1114425" cy="266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76200</xdr:colOff>
      <xdr:row>0</xdr:row>
      <xdr:rowOff>28575</xdr:rowOff>
    </xdr:from>
    <xdr:to>
      <xdr:col>25</xdr:col>
      <xdr:colOff>581025</xdr:colOff>
      <xdr:row>1</xdr:row>
      <xdr:rowOff>133350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73050" y="28575"/>
          <a:ext cx="1114425" cy="266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76200</xdr:colOff>
      <xdr:row>0</xdr:row>
      <xdr:rowOff>28575</xdr:rowOff>
    </xdr:from>
    <xdr:to>
      <xdr:col>25</xdr:col>
      <xdr:colOff>581025</xdr:colOff>
      <xdr:row>1</xdr:row>
      <xdr:rowOff>133350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28575"/>
          <a:ext cx="1114425" cy="266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76200</xdr:colOff>
      <xdr:row>0</xdr:row>
      <xdr:rowOff>28575</xdr:rowOff>
    </xdr:from>
    <xdr:to>
      <xdr:col>25</xdr:col>
      <xdr:colOff>581025</xdr:colOff>
      <xdr:row>1</xdr:row>
      <xdr:rowOff>133350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28575"/>
          <a:ext cx="1114425" cy="266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76200</xdr:colOff>
      <xdr:row>0</xdr:row>
      <xdr:rowOff>28575</xdr:rowOff>
    </xdr:from>
    <xdr:to>
      <xdr:col>25</xdr:col>
      <xdr:colOff>581025</xdr:colOff>
      <xdr:row>1</xdr:row>
      <xdr:rowOff>133350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44475" y="28575"/>
          <a:ext cx="1114425" cy="266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76200</xdr:colOff>
      <xdr:row>0</xdr:row>
      <xdr:rowOff>28575</xdr:rowOff>
    </xdr:from>
    <xdr:to>
      <xdr:col>25</xdr:col>
      <xdr:colOff>581025</xdr:colOff>
      <xdr:row>1</xdr:row>
      <xdr:rowOff>133350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28575"/>
          <a:ext cx="1114425" cy="266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76200</xdr:colOff>
      <xdr:row>0</xdr:row>
      <xdr:rowOff>28575</xdr:rowOff>
    </xdr:from>
    <xdr:to>
      <xdr:col>25</xdr:col>
      <xdr:colOff>581025</xdr:colOff>
      <xdr:row>1</xdr:row>
      <xdr:rowOff>133350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28575"/>
          <a:ext cx="1114425" cy="266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76200</xdr:colOff>
      <xdr:row>0</xdr:row>
      <xdr:rowOff>28575</xdr:rowOff>
    </xdr:from>
    <xdr:to>
      <xdr:col>25</xdr:col>
      <xdr:colOff>581025</xdr:colOff>
      <xdr:row>1</xdr:row>
      <xdr:rowOff>133350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28575"/>
          <a:ext cx="1114425" cy="266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76200</xdr:colOff>
      <xdr:row>0</xdr:row>
      <xdr:rowOff>28575</xdr:rowOff>
    </xdr:from>
    <xdr:to>
      <xdr:col>25</xdr:col>
      <xdr:colOff>581025</xdr:colOff>
      <xdr:row>1</xdr:row>
      <xdr:rowOff>133350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28575"/>
          <a:ext cx="1114425" cy="266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76200</xdr:colOff>
      <xdr:row>0</xdr:row>
      <xdr:rowOff>28575</xdr:rowOff>
    </xdr:from>
    <xdr:to>
      <xdr:col>25</xdr:col>
      <xdr:colOff>581025</xdr:colOff>
      <xdr:row>1</xdr:row>
      <xdr:rowOff>133350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28575"/>
          <a:ext cx="1114425" cy="266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76200</xdr:colOff>
      <xdr:row>0</xdr:row>
      <xdr:rowOff>28575</xdr:rowOff>
    </xdr:from>
    <xdr:to>
      <xdr:col>25</xdr:col>
      <xdr:colOff>581025</xdr:colOff>
      <xdr:row>1</xdr:row>
      <xdr:rowOff>133350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28575"/>
          <a:ext cx="1114425" cy="266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76200</xdr:colOff>
      <xdr:row>0</xdr:row>
      <xdr:rowOff>28575</xdr:rowOff>
    </xdr:from>
    <xdr:to>
      <xdr:col>25</xdr:col>
      <xdr:colOff>581025</xdr:colOff>
      <xdr:row>1</xdr:row>
      <xdr:rowOff>133350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28575"/>
          <a:ext cx="1114425" cy="266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76200</xdr:colOff>
      <xdr:row>0</xdr:row>
      <xdr:rowOff>28575</xdr:rowOff>
    </xdr:from>
    <xdr:to>
      <xdr:col>25</xdr:col>
      <xdr:colOff>581025</xdr:colOff>
      <xdr:row>1</xdr:row>
      <xdr:rowOff>133350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28575"/>
          <a:ext cx="1114425" cy="266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76200</xdr:colOff>
      <xdr:row>0</xdr:row>
      <xdr:rowOff>28575</xdr:rowOff>
    </xdr:from>
    <xdr:to>
      <xdr:col>25</xdr:col>
      <xdr:colOff>581025</xdr:colOff>
      <xdr:row>1</xdr:row>
      <xdr:rowOff>133350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28575"/>
          <a:ext cx="1114425" cy="266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76200</xdr:colOff>
      <xdr:row>0</xdr:row>
      <xdr:rowOff>28575</xdr:rowOff>
    </xdr:from>
    <xdr:to>
      <xdr:col>25</xdr:col>
      <xdr:colOff>581025</xdr:colOff>
      <xdr:row>1</xdr:row>
      <xdr:rowOff>133350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28575"/>
          <a:ext cx="1114425" cy="266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76200</xdr:colOff>
      <xdr:row>0</xdr:row>
      <xdr:rowOff>28575</xdr:rowOff>
    </xdr:from>
    <xdr:to>
      <xdr:col>25</xdr:col>
      <xdr:colOff>581025</xdr:colOff>
      <xdr:row>1</xdr:row>
      <xdr:rowOff>133350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44475" y="28575"/>
          <a:ext cx="1114425" cy="266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76200</xdr:colOff>
      <xdr:row>0</xdr:row>
      <xdr:rowOff>28575</xdr:rowOff>
    </xdr:from>
    <xdr:to>
      <xdr:col>25</xdr:col>
      <xdr:colOff>581025</xdr:colOff>
      <xdr:row>1</xdr:row>
      <xdr:rowOff>133350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28575"/>
          <a:ext cx="1114425" cy="266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76200</xdr:colOff>
      <xdr:row>0</xdr:row>
      <xdr:rowOff>28575</xdr:rowOff>
    </xdr:from>
    <xdr:to>
      <xdr:col>25</xdr:col>
      <xdr:colOff>581025</xdr:colOff>
      <xdr:row>1</xdr:row>
      <xdr:rowOff>133350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28575"/>
          <a:ext cx="1114425" cy="266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76200</xdr:colOff>
      <xdr:row>0</xdr:row>
      <xdr:rowOff>28575</xdr:rowOff>
    </xdr:from>
    <xdr:to>
      <xdr:col>25</xdr:col>
      <xdr:colOff>581025</xdr:colOff>
      <xdr:row>1</xdr:row>
      <xdr:rowOff>133350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28575"/>
          <a:ext cx="1114425" cy="266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76200</xdr:colOff>
      <xdr:row>0</xdr:row>
      <xdr:rowOff>28575</xdr:rowOff>
    </xdr:from>
    <xdr:to>
      <xdr:col>25</xdr:col>
      <xdr:colOff>581025</xdr:colOff>
      <xdr:row>1</xdr:row>
      <xdr:rowOff>133350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28575"/>
          <a:ext cx="1114425" cy="266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76200</xdr:colOff>
      <xdr:row>0</xdr:row>
      <xdr:rowOff>28575</xdr:rowOff>
    </xdr:from>
    <xdr:to>
      <xdr:col>25</xdr:col>
      <xdr:colOff>581025</xdr:colOff>
      <xdr:row>1</xdr:row>
      <xdr:rowOff>133350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28575"/>
          <a:ext cx="1114425" cy="266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76200</xdr:colOff>
      <xdr:row>0</xdr:row>
      <xdr:rowOff>28575</xdr:rowOff>
    </xdr:from>
    <xdr:to>
      <xdr:col>25</xdr:col>
      <xdr:colOff>581025</xdr:colOff>
      <xdr:row>1</xdr:row>
      <xdr:rowOff>133350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28575"/>
          <a:ext cx="1114425" cy="266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76200</xdr:colOff>
      <xdr:row>0</xdr:row>
      <xdr:rowOff>28575</xdr:rowOff>
    </xdr:from>
    <xdr:to>
      <xdr:col>25</xdr:col>
      <xdr:colOff>581025</xdr:colOff>
      <xdr:row>1</xdr:row>
      <xdr:rowOff>133350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44475" y="28575"/>
          <a:ext cx="1114425" cy="266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76200</xdr:colOff>
      <xdr:row>0</xdr:row>
      <xdr:rowOff>28575</xdr:rowOff>
    </xdr:from>
    <xdr:to>
      <xdr:col>25</xdr:col>
      <xdr:colOff>581025</xdr:colOff>
      <xdr:row>1</xdr:row>
      <xdr:rowOff>133350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44475" y="28575"/>
          <a:ext cx="1114425" cy="266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76200</xdr:colOff>
      <xdr:row>0</xdr:row>
      <xdr:rowOff>28575</xdr:rowOff>
    </xdr:from>
    <xdr:to>
      <xdr:col>25</xdr:col>
      <xdr:colOff>581025</xdr:colOff>
      <xdr:row>1</xdr:row>
      <xdr:rowOff>133350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44475" y="28575"/>
          <a:ext cx="1114425" cy="266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76200</xdr:colOff>
      <xdr:row>0</xdr:row>
      <xdr:rowOff>28575</xdr:rowOff>
    </xdr:from>
    <xdr:to>
      <xdr:col>25</xdr:col>
      <xdr:colOff>581025</xdr:colOff>
      <xdr:row>1</xdr:row>
      <xdr:rowOff>133350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44475" y="28575"/>
          <a:ext cx="1114425" cy="266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76200</xdr:colOff>
      <xdr:row>0</xdr:row>
      <xdr:rowOff>28575</xdr:rowOff>
    </xdr:from>
    <xdr:to>
      <xdr:col>25</xdr:col>
      <xdr:colOff>581025</xdr:colOff>
      <xdr:row>1</xdr:row>
      <xdr:rowOff>133350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44475" y="28575"/>
          <a:ext cx="1114425" cy="266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zoomScaleNormal="100" workbookViewId="0">
      <pane xSplit="6" ySplit="7" topLeftCell="G25" activePane="bottomRight" state="frozen"/>
      <selection pane="topRight" activeCell="G1" sqref="G1"/>
      <selection pane="bottomLeft" activeCell="A8" sqref="A8"/>
      <selection pane="bottomRight" activeCell="R42" sqref="R42"/>
    </sheetView>
  </sheetViews>
  <sheetFormatPr defaultRowHeight="12.75" x14ac:dyDescent="0.2"/>
  <cols>
    <col min="1" max="1" width="4.85546875" style="1" customWidth="1"/>
    <col min="2" max="2" width="8.85546875" style="2" customWidth="1"/>
    <col min="3" max="3" width="5.28515625" style="2" customWidth="1"/>
    <col min="4" max="4" width="38.28515625" style="1" customWidth="1"/>
    <col min="5" max="5" width="34.7109375" style="1" hidden="1" customWidth="1"/>
    <col min="6" max="6" width="10.28515625" style="6" customWidth="1"/>
    <col min="7" max="7" width="8.140625" style="6" customWidth="1"/>
    <col min="8" max="8" width="9.42578125" style="3" customWidth="1"/>
    <col min="9" max="9" width="10" style="3" customWidth="1"/>
    <col min="10" max="15" width="9.140625" style="3" customWidth="1"/>
    <col min="16" max="16" width="10.85546875" style="3" customWidth="1"/>
    <col min="17" max="19" width="10.7109375" style="3" customWidth="1"/>
    <col min="20" max="20" width="9.140625" style="3" customWidth="1"/>
    <col min="21" max="21" width="6.28515625" style="1" hidden="1" customWidth="1"/>
    <col min="22" max="23" width="11.28515625" style="3" hidden="1" customWidth="1"/>
    <col min="24" max="25" width="0" style="1" hidden="1" customWidth="1"/>
    <col min="26" max="26" width="9.140625" style="3" customWidth="1"/>
    <col min="27" max="27" width="9.140625" style="1" customWidth="1"/>
    <col min="28" max="16384" width="9.140625" style="1"/>
  </cols>
  <sheetData>
    <row r="1" spans="1:26" x14ac:dyDescent="0.2">
      <c r="A1" s="17" t="s">
        <v>128</v>
      </c>
    </row>
    <row r="2" spans="1:26" x14ac:dyDescent="0.2">
      <c r="A2" s="1" t="s">
        <v>114</v>
      </c>
    </row>
    <row r="3" spans="1:26" ht="19.5" customHeight="1" x14ac:dyDescent="0.3">
      <c r="A3" s="131" t="s">
        <v>122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Z3" s="1"/>
    </row>
    <row r="5" spans="1:26" ht="15" hidden="1" customHeight="1" x14ac:dyDescent="0.2">
      <c r="G5" s="133" t="s">
        <v>117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63"/>
      <c r="S5" s="63"/>
      <c r="T5" s="1"/>
      <c r="Z5" s="1"/>
    </row>
    <row r="6" spans="1:26" s="17" customFormat="1" ht="15" customHeight="1" x14ac:dyDescent="0.2">
      <c r="A6" s="128" t="s">
        <v>109</v>
      </c>
      <c r="B6" s="128" t="s">
        <v>110</v>
      </c>
      <c r="C6" s="128" t="s">
        <v>111</v>
      </c>
      <c r="D6" s="128" t="s">
        <v>112</v>
      </c>
      <c r="E6" s="16" t="s">
        <v>90</v>
      </c>
      <c r="F6" s="128" t="s">
        <v>113</v>
      </c>
      <c r="G6" s="128" t="s">
        <v>115</v>
      </c>
      <c r="H6" s="128" t="s">
        <v>101</v>
      </c>
      <c r="I6" s="132" t="s">
        <v>102</v>
      </c>
      <c r="J6" s="132"/>
      <c r="K6" s="132"/>
      <c r="L6" s="132"/>
      <c r="M6" s="134" t="s">
        <v>129</v>
      </c>
      <c r="N6" s="134"/>
      <c r="O6" s="134"/>
      <c r="P6" s="134"/>
      <c r="Q6" s="128" t="s">
        <v>118</v>
      </c>
      <c r="R6" s="128" t="s">
        <v>135</v>
      </c>
      <c r="S6" s="128" t="s">
        <v>136</v>
      </c>
      <c r="T6" s="128" t="s">
        <v>119</v>
      </c>
      <c r="U6" s="19" t="s">
        <v>121</v>
      </c>
      <c r="V6" s="40"/>
      <c r="W6" s="40"/>
      <c r="Z6" s="128" t="s">
        <v>125</v>
      </c>
    </row>
    <row r="7" spans="1:26" s="18" customFormat="1" x14ac:dyDescent="0.2">
      <c r="A7" s="130"/>
      <c r="B7" s="130" t="s">
        <v>110</v>
      </c>
      <c r="C7" s="130"/>
      <c r="D7" s="130" t="s">
        <v>112</v>
      </c>
      <c r="E7" s="44" t="s">
        <v>90</v>
      </c>
      <c r="F7" s="130" t="s">
        <v>113</v>
      </c>
      <c r="G7" s="130"/>
      <c r="H7" s="130"/>
      <c r="I7" s="45" t="s">
        <v>106</v>
      </c>
      <c r="J7" s="46" t="s">
        <v>107</v>
      </c>
      <c r="K7" s="46" t="s">
        <v>104</v>
      </c>
      <c r="L7" s="46" t="s">
        <v>105</v>
      </c>
      <c r="M7" s="61" t="s">
        <v>131</v>
      </c>
      <c r="N7" s="62" t="s">
        <v>132</v>
      </c>
      <c r="O7" s="62" t="s">
        <v>130</v>
      </c>
      <c r="P7" s="62" t="s">
        <v>133</v>
      </c>
      <c r="Q7" s="130"/>
      <c r="R7" s="129"/>
      <c r="S7" s="129"/>
      <c r="T7" s="130"/>
      <c r="V7" s="41"/>
      <c r="W7" s="41"/>
      <c r="Z7" s="130"/>
    </row>
    <row r="8" spans="1:26" ht="15" customHeight="1" x14ac:dyDescent="0.2">
      <c r="A8" s="51">
        <v>1</v>
      </c>
      <c r="B8" s="51">
        <v>8500006</v>
      </c>
      <c r="C8" s="51" t="s">
        <v>75</v>
      </c>
      <c r="D8" s="52" t="s">
        <v>47</v>
      </c>
      <c r="E8" s="52" t="s">
        <v>13</v>
      </c>
      <c r="F8" s="53">
        <v>289000</v>
      </c>
      <c r="G8" s="53"/>
      <c r="H8" s="54"/>
      <c r="I8" s="54">
        <f>SUM(J8:L8)</f>
        <v>0</v>
      </c>
      <c r="J8" s="54"/>
      <c r="K8" s="54"/>
      <c r="L8" s="54"/>
      <c r="M8" s="54"/>
      <c r="N8" s="54"/>
      <c r="O8" s="54">
        <f>F8*K8</f>
        <v>0</v>
      </c>
      <c r="P8" s="54">
        <f>M8+N8+O8</f>
        <v>0</v>
      </c>
      <c r="Q8" s="54">
        <f t="shared" ref="Q8:Q41" si="0">+G8+H8-I8</f>
        <v>0</v>
      </c>
      <c r="R8" s="54"/>
      <c r="S8" s="54">
        <f>R8-Q8</f>
        <v>0</v>
      </c>
      <c r="T8" s="54"/>
      <c r="U8" s="55" t="s">
        <v>75</v>
      </c>
      <c r="V8" s="54">
        <v>143000</v>
      </c>
      <c r="W8" s="54">
        <v>289000</v>
      </c>
      <c r="X8" s="56">
        <f>Y8-W8</f>
        <v>26000</v>
      </c>
      <c r="Y8" s="55">
        <v>315000</v>
      </c>
      <c r="Z8" s="54"/>
    </row>
    <row r="9" spans="1:26" ht="15" customHeight="1" x14ac:dyDescent="0.2">
      <c r="A9" s="51">
        <v>2</v>
      </c>
      <c r="B9" s="51">
        <v>8500007</v>
      </c>
      <c r="C9" s="51" t="s">
        <v>73</v>
      </c>
      <c r="D9" s="52" t="s">
        <v>45</v>
      </c>
      <c r="E9" s="52" t="s">
        <v>11</v>
      </c>
      <c r="F9" s="53">
        <v>197000</v>
      </c>
      <c r="G9" s="53"/>
      <c r="H9" s="54"/>
      <c r="I9" s="54">
        <f t="shared" ref="I9:I41" si="1">SUM(J9:L9)</f>
        <v>0</v>
      </c>
      <c r="J9" s="54"/>
      <c r="K9" s="54"/>
      <c r="L9" s="54"/>
      <c r="M9" s="54"/>
      <c r="N9" s="54"/>
      <c r="O9" s="54">
        <f t="shared" ref="O9:O41" si="2">F9*K9</f>
        <v>0</v>
      </c>
      <c r="P9" s="54">
        <f t="shared" ref="P9:P41" si="3">M9+N9+O9</f>
        <v>0</v>
      </c>
      <c r="Q9" s="54">
        <f t="shared" si="0"/>
        <v>0</v>
      </c>
      <c r="R9" s="54"/>
      <c r="S9" s="54">
        <f t="shared" ref="S9:S41" si="4">R9-Q9</f>
        <v>0</v>
      </c>
      <c r="T9" s="54"/>
      <c r="U9" s="55" t="s">
        <v>73</v>
      </c>
      <c r="V9" s="54">
        <v>93000</v>
      </c>
      <c r="W9" s="54">
        <v>197000</v>
      </c>
      <c r="X9" s="56">
        <f t="shared" ref="X9:X41" si="5">Y9-W9</f>
        <v>18000</v>
      </c>
      <c r="Y9" s="55">
        <v>215000</v>
      </c>
      <c r="Z9" s="54"/>
    </row>
    <row r="10" spans="1:26" ht="15" customHeight="1" x14ac:dyDescent="0.2">
      <c r="A10" s="51">
        <v>3</v>
      </c>
      <c r="B10" s="51">
        <v>8500008</v>
      </c>
      <c r="C10" s="51" t="s">
        <v>79</v>
      </c>
      <c r="D10" s="52" t="s">
        <v>51</v>
      </c>
      <c r="E10" s="52" t="s">
        <v>17</v>
      </c>
      <c r="F10" s="53">
        <v>170000</v>
      </c>
      <c r="G10" s="53"/>
      <c r="H10" s="54"/>
      <c r="I10" s="54">
        <f t="shared" si="1"/>
        <v>0</v>
      </c>
      <c r="J10" s="54"/>
      <c r="K10" s="54"/>
      <c r="L10" s="54"/>
      <c r="M10" s="54"/>
      <c r="N10" s="54"/>
      <c r="O10" s="54">
        <f t="shared" si="2"/>
        <v>0</v>
      </c>
      <c r="P10" s="54">
        <f t="shared" si="3"/>
        <v>0</v>
      </c>
      <c r="Q10" s="54">
        <f t="shared" si="0"/>
        <v>0</v>
      </c>
      <c r="R10" s="54"/>
      <c r="S10" s="54">
        <f t="shared" si="4"/>
        <v>0</v>
      </c>
      <c r="T10" s="54"/>
      <c r="U10" s="55" t="s">
        <v>79</v>
      </c>
      <c r="V10" s="54">
        <v>78000</v>
      </c>
      <c r="W10" s="54">
        <v>170000</v>
      </c>
      <c r="X10" s="56">
        <f t="shared" si="5"/>
        <v>15000</v>
      </c>
      <c r="Y10" s="55">
        <v>185000</v>
      </c>
      <c r="Z10" s="54"/>
    </row>
    <row r="11" spans="1:26" ht="15" customHeight="1" x14ac:dyDescent="0.2">
      <c r="A11" s="51">
        <v>4</v>
      </c>
      <c r="B11" s="51">
        <v>8500009</v>
      </c>
      <c r="C11" s="51" t="s">
        <v>74</v>
      </c>
      <c r="D11" s="52" t="s">
        <v>46</v>
      </c>
      <c r="E11" s="52" t="s">
        <v>12</v>
      </c>
      <c r="F11" s="53">
        <v>159000</v>
      </c>
      <c r="G11" s="53"/>
      <c r="H11" s="54"/>
      <c r="I11" s="54">
        <f t="shared" si="1"/>
        <v>0</v>
      </c>
      <c r="J11" s="54"/>
      <c r="K11" s="54"/>
      <c r="L11" s="54"/>
      <c r="M11" s="54"/>
      <c r="N11" s="54"/>
      <c r="O11" s="54">
        <f t="shared" si="2"/>
        <v>0</v>
      </c>
      <c r="P11" s="54">
        <f t="shared" si="3"/>
        <v>0</v>
      </c>
      <c r="Q11" s="54">
        <f t="shared" si="0"/>
        <v>0</v>
      </c>
      <c r="R11" s="54"/>
      <c r="S11" s="54">
        <f t="shared" si="4"/>
        <v>0</v>
      </c>
      <c r="T11" s="54"/>
      <c r="U11" s="55" t="s">
        <v>74</v>
      </c>
      <c r="V11" s="54">
        <v>72000</v>
      </c>
      <c r="W11" s="54">
        <v>159000</v>
      </c>
      <c r="X11" s="56">
        <f t="shared" si="5"/>
        <v>14000</v>
      </c>
      <c r="Y11" s="55">
        <v>173000</v>
      </c>
      <c r="Z11" s="54"/>
    </row>
    <row r="12" spans="1:26" ht="15" customHeight="1" x14ac:dyDescent="0.2">
      <c r="A12" s="51">
        <v>5</v>
      </c>
      <c r="B12" s="51">
        <v>8500031</v>
      </c>
      <c r="C12" s="51" t="s">
        <v>76</v>
      </c>
      <c r="D12" s="52" t="s">
        <v>48</v>
      </c>
      <c r="E12" s="52" t="s">
        <v>14</v>
      </c>
      <c r="F12" s="53">
        <v>146000</v>
      </c>
      <c r="G12" s="53"/>
      <c r="H12" s="54"/>
      <c r="I12" s="54">
        <f t="shared" si="1"/>
        <v>0</v>
      </c>
      <c r="J12" s="54"/>
      <c r="K12" s="54"/>
      <c r="L12" s="54"/>
      <c r="M12" s="54"/>
      <c r="N12" s="54"/>
      <c r="O12" s="54">
        <f t="shared" si="2"/>
        <v>0</v>
      </c>
      <c r="P12" s="54">
        <f t="shared" si="3"/>
        <v>0</v>
      </c>
      <c r="Q12" s="54">
        <f t="shared" si="0"/>
        <v>0</v>
      </c>
      <c r="R12" s="54"/>
      <c r="S12" s="54">
        <f t="shared" si="4"/>
        <v>0</v>
      </c>
      <c r="T12" s="54"/>
      <c r="U12" s="55" t="s">
        <v>76</v>
      </c>
      <c r="V12" s="54">
        <v>65000</v>
      </c>
      <c r="W12" s="54">
        <v>146000</v>
      </c>
      <c r="X12" s="56">
        <f t="shared" si="5"/>
        <v>13000</v>
      </c>
      <c r="Y12" s="55">
        <v>159000</v>
      </c>
      <c r="Z12" s="54"/>
    </row>
    <row r="13" spans="1:26" ht="15" customHeight="1" x14ac:dyDescent="0.2">
      <c r="A13" s="51">
        <v>6</v>
      </c>
      <c r="B13" s="51">
        <v>8500011</v>
      </c>
      <c r="C13" s="51" t="s">
        <v>78</v>
      </c>
      <c r="D13" s="52" t="s">
        <v>50</v>
      </c>
      <c r="E13" s="52" t="s">
        <v>16</v>
      </c>
      <c r="F13" s="53">
        <v>135000</v>
      </c>
      <c r="G13" s="53"/>
      <c r="H13" s="54"/>
      <c r="I13" s="54">
        <f t="shared" si="1"/>
        <v>0</v>
      </c>
      <c r="J13" s="54"/>
      <c r="K13" s="54"/>
      <c r="L13" s="54"/>
      <c r="M13" s="54"/>
      <c r="N13" s="54"/>
      <c r="O13" s="54">
        <f t="shared" si="2"/>
        <v>0</v>
      </c>
      <c r="P13" s="54">
        <f t="shared" si="3"/>
        <v>0</v>
      </c>
      <c r="Q13" s="54">
        <f t="shared" si="0"/>
        <v>0</v>
      </c>
      <c r="R13" s="54"/>
      <c r="S13" s="54">
        <f t="shared" si="4"/>
        <v>0</v>
      </c>
      <c r="T13" s="54"/>
      <c r="U13" s="55" t="s">
        <v>78</v>
      </c>
      <c r="V13" s="54">
        <v>58000</v>
      </c>
      <c r="W13" s="54">
        <v>135000</v>
      </c>
      <c r="X13" s="56">
        <f t="shared" si="5"/>
        <v>10000</v>
      </c>
      <c r="Y13" s="55">
        <v>145000</v>
      </c>
      <c r="Z13" s="54"/>
    </row>
    <row r="14" spans="1:26" ht="15" customHeight="1" x14ac:dyDescent="0.2">
      <c r="A14" s="51">
        <v>7</v>
      </c>
      <c r="B14" s="51">
        <v>8500010</v>
      </c>
      <c r="C14" s="51" t="s">
        <v>81</v>
      </c>
      <c r="D14" s="52" t="s">
        <v>53</v>
      </c>
      <c r="E14" s="52" t="s">
        <v>19</v>
      </c>
      <c r="F14" s="53">
        <v>146000</v>
      </c>
      <c r="G14" s="53"/>
      <c r="H14" s="54"/>
      <c r="I14" s="54">
        <f t="shared" si="1"/>
        <v>0</v>
      </c>
      <c r="J14" s="54"/>
      <c r="K14" s="54"/>
      <c r="L14" s="54"/>
      <c r="M14" s="54"/>
      <c r="N14" s="54"/>
      <c r="O14" s="54">
        <f t="shared" si="2"/>
        <v>0</v>
      </c>
      <c r="P14" s="54">
        <f t="shared" si="3"/>
        <v>0</v>
      </c>
      <c r="Q14" s="54">
        <f t="shared" si="0"/>
        <v>0</v>
      </c>
      <c r="R14" s="54"/>
      <c r="S14" s="54">
        <f t="shared" si="4"/>
        <v>0</v>
      </c>
      <c r="T14" s="54"/>
      <c r="U14" s="55" t="s">
        <v>81</v>
      </c>
      <c r="V14" s="54">
        <v>61000</v>
      </c>
      <c r="W14" s="54">
        <v>146000</v>
      </c>
      <c r="X14" s="56">
        <f t="shared" si="5"/>
        <v>5000</v>
      </c>
      <c r="Y14" s="55">
        <v>151000</v>
      </c>
      <c r="Z14" s="54"/>
    </row>
    <row r="15" spans="1:26" ht="15" customHeight="1" x14ac:dyDescent="0.2">
      <c r="A15" s="51">
        <v>8</v>
      </c>
      <c r="B15" s="51">
        <v>8500012</v>
      </c>
      <c r="C15" s="51" t="s">
        <v>70</v>
      </c>
      <c r="D15" s="52" t="s">
        <v>42</v>
      </c>
      <c r="E15" s="52" t="s">
        <v>8</v>
      </c>
      <c r="F15" s="53">
        <v>135000</v>
      </c>
      <c r="G15" s="53"/>
      <c r="H15" s="54"/>
      <c r="I15" s="54">
        <f t="shared" si="1"/>
        <v>0</v>
      </c>
      <c r="J15" s="54"/>
      <c r="K15" s="54"/>
      <c r="L15" s="54"/>
      <c r="M15" s="54"/>
      <c r="N15" s="54"/>
      <c r="O15" s="54">
        <f t="shared" si="2"/>
        <v>0</v>
      </c>
      <c r="P15" s="54">
        <f t="shared" si="3"/>
        <v>0</v>
      </c>
      <c r="Q15" s="54">
        <f t="shared" si="0"/>
        <v>0</v>
      </c>
      <c r="R15" s="54"/>
      <c r="S15" s="54">
        <f t="shared" si="4"/>
        <v>0</v>
      </c>
      <c r="T15" s="54"/>
      <c r="U15" s="55" t="s">
        <v>70</v>
      </c>
      <c r="V15" s="54">
        <v>59000</v>
      </c>
      <c r="W15" s="54">
        <v>135000</v>
      </c>
      <c r="X15" s="56">
        <f t="shared" si="5"/>
        <v>12000</v>
      </c>
      <c r="Y15" s="55">
        <v>147000</v>
      </c>
      <c r="Z15" s="54"/>
    </row>
    <row r="16" spans="1:26" ht="15" customHeight="1" x14ac:dyDescent="0.2">
      <c r="A16" s="51">
        <v>9</v>
      </c>
      <c r="B16" s="51">
        <v>8500005</v>
      </c>
      <c r="C16" s="51" t="s">
        <v>71</v>
      </c>
      <c r="D16" s="52" t="s">
        <v>43</v>
      </c>
      <c r="E16" s="52" t="s">
        <v>9</v>
      </c>
      <c r="F16" s="53">
        <v>146000</v>
      </c>
      <c r="G16" s="53"/>
      <c r="H16" s="54"/>
      <c r="I16" s="54">
        <f t="shared" si="1"/>
        <v>0</v>
      </c>
      <c r="J16" s="54"/>
      <c r="K16" s="54"/>
      <c r="L16" s="54"/>
      <c r="M16" s="54"/>
      <c r="N16" s="54"/>
      <c r="O16" s="54">
        <f t="shared" si="2"/>
        <v>0</v>
      </c>
      <c r="P16" s="54">
        <f t="shared" si="3"/>
        <v>0</v>
      </c>
      <c r="Q16" s="54">
        <f t="shared" si="0"/>
        <v>0</v>
      </c>
      <c r="R16" s="54"/>
      <c r="S16" s="54">
        <f t="shared" si="4"/>
        <v>0</v>
      </c>
      <c r="T16" s="54"/>
      <c r="U16" s="55" t="s">
        <v>71</v>
      </c>
      <c r="V16" s="54">
        <v>63000</v>
      </c>
      <c r="W16" s="54">
        <v>146000</v>
      </c>
      <c r="X16" s="56">
        <f t="shared" si="5"/>
        <v>9000</v>
      </c>
      <c r="Y16" s="55">
        <v>155000</v>
      </c>
      <c r="Z16" s="54"/>
    </row>
    <row r="17" spans="1:26" ht="15" customHeight="1" x14ac:dyDescent="0.2">
      <c r="A17" s="51">
        <v>10</v>
      </c>
      <c r="B17" s="51">
        <v>8500013</v>
      </c>
      <c r="C17" s="51" t="s">
        <v>72</v>
      </c>
      <c r="D17" s="52" t="s">
        <v>44</v>
      </c>
      <c r="E17" s="52" t="s">
        <v>10</v>
      </c>
      <c r="F17" s="53">
        <v>146000</v>
      </c>
      <c r="G17" s="53"/>
      <c r="H17" s="54"/>
      <c r="I17" s="54">
        <f t="shared" si="1"/>
        <v>0</v>
      </c>
      <c r="J17" s="54"/>
      <c r="K17" s="54"/>
      <c r="L17" s="54"/>
      <c r="M17" s="54"/>
      <c r="N17" s="54"/>
      <c r="O17" s="54">
        <f t="shared" si="2"/>
        <v>0</v>
      </c>
      <c r="P17" s="54">
        <f t="shared" si="3"/>
        <v>0</v>
      </c>
      <c r="Q17" s="54">
        <f t="shared" si="0"/>
        <v>0</v>
      </c>
      <c r="R17" s="54"/>
      <c r="S17" s="54">
        <f t="shared" si="4"/>
        <v>0</v>
      </c>
      <c r="T17" s="54"/>
      <c r="U17" s="55" t="s">
        <v>72</v>
      </c>
      <c r="V17" s="54">
        <v>64000</v>
      </c>
      <c r="W17" s="54">
        <v>146000</v>
      </c>
      <c r="X17" s="56">
        <f t="shared" si="5"/>
        <v>11000</v>
      </c>
      <c r="Y17" s="55">
        <v>157000</v>
      </c>
      <c r="Z17" s="54"/>
    </row>
    <row r="18" spans="1:26" ht="15" customHeight="1" x14ac:dyDescent="0.2">
      <c r="A18" s="51">
        <v>11</v>
      </c>
      <c r="B18" s="51">
        <v>8500058</v>
      </c>
      <c r="C18" s="51" t="s">
        <v>91</v>
      </c>
      <c r="D18" s="52" t="s">
        <v>95</v>
      </c>
      <c r="E18" s="52" t="s">
        <v>28</v>
      </c>
      <c r="F18" s="53">
        <v>203000</v>
      </c>
      <c r="G18" s="53"/>
      <c r="H18" s="54"/>
      <c r="I18" s="54">
        <f t="shared" si="1"/>
        <v>0</v>
      </c>
      <c r="J18" s="54"/>
      <c r="K18" s="54"/>
      <c r="L18" s="54"/>
      <c r="M18" s="54"/>
      <c r="N18" s="54"/>
      <c r="O18" s="54">
        <f t="shared" si="2"/>
        <v>0</v>
      </c>
      <c r="P18" s="54">
        <f t="shared" si="3"/>
        <v>0</v>
      </c>
      <c r="Q18" s="54">
        <f t="shared" si="0"/>
        <v>0</v>
      </c>
      <c r="R18" s="54"/>
      <c r="S18" s="54">
        <f t="shared" si="4"/>
        <v>0</v>
      </c>
      <c r="T18" s="54"/>
      <c r="U18" s="55" t="s">
        <v>91</v>
      </c>
      <c r="V18" s="54">
        <v>96000</v>
      </c>
      <c r="W18" s="54">
        <v>203000</v>
      </c>
      <c r="X18" s="56">
        <f t="shared" si="5"/>
        <v>18000</v>
      </c>
      <c r="Y18" s="55">
        <v>221000</v>
      </c>
      <c r="Z18" s="54"/>
    </row>
    <row r="19" spans="1:26" ht="15" customHeight="1" x14ac:dyDescent="0.2">
      <c r="A19" s="51">
        <v>12</v>
      </c>
      <c r="B19" s="51">
        <v>8500059</v>
      </c>
      <c r="C19" s="51" t="s">
        <v>92</v>
      </c>
      <c r="D19" s="52" t="s">
        <v>96</v>
      </c>
      <c r="E19" s="52" t="s">
        <v>29</v>
      </c>
      <c r="F19" s="53">
        <v>186000</v>
      </c>
      <c r="G19" s="53"/>
      <c r="H19" s="54"/>
      <c r="I19" s="54">
        <f t="shared" si="1"/>
        <v>0</v>
      </c>
      <c r="J19" s="54"/>
      <c r="K19" s="54"/>
      <c r="L19" s="54"/>
      <c r="M19" s="54"/>
      <c r="N19" s="54"/>
      <c r="O19" s="54">
        <f t="shared" si="2"/>
        <v>0</v>
      </c>
      <c r="P19" s="54">
        <f t="shared" si="3"/>
        <v>0</v>
      </c>
      <c r="Q19" s="54">
        <f t="shared" si="0"/>
        <v>0</v>
      </c>
      <c r="R19" s="54"/>
      <c r="S19" s="54">
        <f t="shared" si="4"/>
        <v>0</v>
      </c>
      <c r="T19" s="54"/>
      <c r="U19" s="55" t="s">
        <v>92</v>
      </c>
      <c r="V19" s="54">
        <v>87000</v>
      </c>
      <c r="W19" s="54">
        <v>186000</v>
      </c>
      <c r="X19" s="56">
        <f t="shared" si="5"/>
        <v>17000</v>
      </c>
      <c r="Y19" s="55">
        <v>203000</v>
      </c>
      <c r="Z19" s="54"/>
    </row>
    <row r="20" spans="1:26" ht="15" customHeight="1" x14ac:dyDescent="0.2">
      <c r="A20" s="51">
        <v>13</v>
      </c>
      <c r="B20" s="51">
        <v>8500060</v>
      </c>
      <c r="C20" s="51" t="s">
        <v>93</v>
      </c>
      <c r="D20" s="52" t="s">
        <v>97</v>
      </c>
      <c r="E20" s="52" t="s">
        <v>30</v>
      </c>
      <c r="F20" s="53">
        <v>159000</v>
      </c>
      <c r="G20" s="53"/>
      <c r="H20" s="54"/>
      <c r="I20" s="54">
        <f t="shared" si="1"/>
        <v>0</v>
      </c>
      <c r="J20" s="54"/>
      <c r="K20" s="54"/>
      <c r="L20" s="54"/>
      <c r="M20" s="54"/>
      <c r="N20" s="54"/>
      <c r="O20" s="54">
        <f t="shared" si="2"/>
        <v>0</v>
      </c>
      <c r="P20" s="54">
        <f t="shared" si="3"/>
        <v>0</v>
      </c>
      <c r="Q20" s="54">
        <f t="shared" si="0"/>
        <v>0</v>
      </c>
      <c r="R20" s="54"/>
      <c r="S20" s="54">
        <f t="shared" si="4"/>
        <v>0</v>
      </c>
      <c r="T20" s="54"/>
      <c r="U20" s="55" t="s">
        <v>93</v>
      </c>
      <c r="V20" s="54">
        <v>72000</v>
      </c>
      <c r="W20" s="54">
        <v>159000</v>
      </c>
      <c r="X20" s="56">
        <f t="shared" si="5"/>
        <v>14000</v>
      </c>
      <c r="Y20" s="55">
        <v>173000</v>
      </c>
      <c r="Z20" s="54"/>
    </row>
    <row r="21" spans="1:26" ht="15" customHeight="1" x14ac:dyDescent="0.2">
      <c r="A21" s="51">
        <v>14</v>
      </c>
      <c r="B21" s="51">
        <v>8500061</v>
      </c>
      <c r="C21" s="51" t="s">
        <v>94</v>
      </c>
      <c r="D21" s="52" t="s">
        <v>98</v>
      </c>
      <c r="E21" s="52" t="s">
        <v>31</v>
      </c>
      <c r="F21" s="53">
        <v>168000</v>
      </c>
      <c r="G21" s="53"/>
      <c r="H21" s="54"/>
      <c r="I21" s="54">
        <f t="shared" si="1"/>
        <v>0</v>
      </c>
      <c r="J21" s="54"/>
      <c r="K21" s="54"/>
      <c r="L21" s="54"/>
      <c r="M21" s="54"/>
      <c r="N21" s="54"/>
      <c r="O21" s="54">
        <f t="shared" si="2"/>
        <v>0</v>
      </c>
      <c r="P21" s="54">
        <f t="shared" si="3"/>
        <v>0</v>
      </c>
      <c r="Q21" s="54">
        <f t="shared" si="0"/>
        <v>0</v>
      </c>
      <c r="R21" s="54"/>
      <c r="S21" s="54">
        <f t="shared" si="4"/>
        <v>0</v>
      </c>
      <c r="T21" s="54"/>
      <c r="U21" s="55" t="s">
        <v>94</v>
      </c>
      <c r="V21" s="54">
        <v>77000</v>
      </c>
      <c r="W21" s="54">
        <v>168000</v>
      </c>
      <c r="X21" s="56">
        <f t="shared" si="5"/>
        <v>15000</v>
      </c>
      <c r="Y21" s="55">
        <v>183000</v>
      </c>
      <c r="Z21" s="54"/>
    </row>
    <row r="22" spans="1:26" ht="15" customHeight="1" x14ac:dyDescent="0.2">
      <c r="A22" s="51">
        <v>15</v>
      </c>
      <c r="B22" s="51">
        <v>8500033</v>
      </c>
      <c r="C22" s="51" t="s">
        <v>67</v>
      </c>
      <c r="D22" s="52" t="s">
        <v>39</v>
      </c>
      <c r="E22" s="52" t="s">
        <v>5</v>
      </c>
      <c r="F22" s="53">
        <v>337000</v>
      </c>
      <c r="G22" s="53"/>
      <c r="H22" s="54"/>
      <c r="I22" s="54">
        <f t="shared" si="1"/>
        <v>0</v>
      </c>
      <c r="J22" s="54"/>
      <c r="K22" s="54"/>
      <c r="L22" s="54"/>
      <c r="M22" s="54"/>
      <c r="N22" s="54"/>
      <c r="O22" s="54">
        <f t="shared" si="2"/>
        <v>0</v>
      </c>
      <c r="P22" s="54">
        <f t="shared" si="3"/>
        <v>0</v>
      </c>
      <c r="Q22" s="54">
        <f t="shared" si="0"/>
        <v>0</v>
      </c>
      <c r="R22" s="54"/>
      <c r="S22" s="54">
        <f t="shared" si="4"/>
        <v>0</v>
      </c>
      <c r="T22" s="54"/>
      <c r="U22" s="55" t="s">
        <v>67</v>
      </c>
      <c r="V22" s="54">
        <v>169000</v>
      </c>
      <c r="W22" s="54">
        <v>337000</v>
      </c>
      <c r="X22" s="56">
        <f t="shared" si="5"/>
        <v>30000</v>
      </c>
      <c r="Y22" s="55">
        <v>367000</v>
      </c>
      <c r="Z22" s="54"/>
    </row>
    <row r="23" spans="1:26" ht="15" customHeight="1" x14ac:dyDescent="0.2">
      <c r="A23" s="51">
        <v>16</v>
      </c>
      <c r="B23" s="51">
        <v>8500034</v>
      </c>
      <c r="C23" s="51" t="s">
        <v>65</v>
      </c>
      <c r="D23" s="52" t="s">
        <v>37</v>
      </c>
      <c r="E23" s="52" t="s">
        <v>3</v>
      </c>
      <c r="F23" s="53">
        <v>240000</v>
      </c>
      <c r="G23" s="53"/>
      <c r="H23" s="54"/>
      <c r="I23" s="54">
        <f t="shared" si="1"/>
        <v>0</v>
      </c>
      <c r="J23" s="54"/>
      <c r="K23" s="54"/>
      <c r="L23" s="54"/>
      <c r="M23" s="54"/>
      <c r="N23" s="54"/>
      <c r="O23" s="54">
        <f t="shared" si="2"/>
        <v>0</v>
      </c>
      <c r="P23" s="54">
        <f t="shared" si="3"/>
        <v>0</v>
      </c>
      <c r="Q23" s="54">
        <f t="shared" si="0"/>
        <v>0</v>
      </c>
      <c r="R23" s="54"/>
      <c r="S23" s="54">
        <f t="shared" si="4"/>
        <v>0</v>
      </c>
      <c r="T23" s="54"/>
      <c r="U23" s="55" t="s">
        <v>65</v>
      </c>
      <c r="V23" s="54">
        <v>116000</v>
      </c>
      <c r="W23" s="54">
        <v>240000</v>
      </c>
      <c r="X23" s="56">
        <f t="shared" si="5"/>
        <v>21000</v>
      </c>
      <c r="Y23" s="55">
        <v>261000</v>
      </c>
      <c r="Z23" s="54"/>
    </row>
    <row r="24" spans="1:26" ht="15" customHeight="1" x14ac:dyDescent="0.2">
      <c r="A24" s="51">
        <v>17</v>
      </c>
      <c r="B24" s="51">
        <v>8500035</v>
      </c>
      <c r="C24" s="51" t="s">
        <v>69</v>
      </c>
      <c r="D24" s="52" t="s">
        <v>41</v>
      </c>
      <c r="E24" s="52" t="s">
        <v>7</v>
      </c>
      <c r="F24" s="53">
        <v>196000</v>
      </c>
      <c r="G24" s="53"/>
      <c r="H24" s="54"/>
      <c r="I24" s="54">
        <f t="shared" si="1"/>
        <v>0</v>
      </c>
      <c r="J24" s="54"/>
      <c r="K24" s="54"/>
      <c r="L24" s="54"/>
      <c r="M24" s="54"/>
      <c r="N24" s="54"/>
      <c r="O24" s="54">
        <f t="shared" si="2"/>
        <v>0</v>
      </c>
      <c r="P24" s="54">
        <f t="shared" si="3"/>
        <v>0</v>
      </c>
      <c r="Q24" s="54">
        <f t="shared" si="0"/>
        <v>0</v>
      </c>
      <c r="R24" s="54"/>
      <c r="S24" s="54">
        <f t="shared" si="4"/>
        <v>0</v>
      </c>
      <c r="T24" s="54"/>
      <c r="U24" s="55" t="s">
        <v>69</v>
      </c>
      <c r="V24" s="54">
        <v>92000</v>
      </c>
      <c r="W24" s="54">
        <v>196000</v>
      </c>
      <c r="X24" s="56">
        <f t="shared" si="5"/>
        <v>17000</v>
      </c>
      <c r="Y24" s="55">
        <v>213000</v>
      </c>
      <c r="Z24" s="54"/>
    </row>
    <row r="25" spans="1:26" ht="15" customHeight="1" x14ac:dyDescent="0.2">
      <c r="A25" s="51">
        <v>18</v>
      </c>
      <c r="B25" s="51">
        <v>8500036</v>
      </c>
      <c r="C25" s="51" t="s">
        <v>66</v>
      </c>
      <c r="D25" s="52" t="s">
        <v>38</v>
      </c>
      <c r="E25" s="52" t="s">
        <v>4</v>
      </c>
      <c r="F25" s="53">
        <v>188000</v>
      </c>
      <c r="G25" s="53"/>
      <c r="H25" s="54"/>
      <c r="I25" s="54">
        <f t="shared" si="1"/>
        <v>0</v>
      </c>
      <c r="J25" s="54"/>
      <c r="K25" s="54"/>
      <c r="L25" s="54"/>
      <c r="M25" s="54"/>
      <c r="N25" s="54"/>
      <c r="O25" s="54">
        <f t="shared" si="2"/>
        <v>0</v>
      </c>
      <c r="P25" s="54">
        <f t="shared" si="3"/>
        <v>0</v>
      </c>
      <c r="Q25" s="54">
        <f t="shared" si="0"/>
        <v>0</v>
      </c>
      <c r="R25" s="54"/>
      <c r="S25" s="54">
        <f t="shared" si="4"/>
        <v>0</v>
      </c>
      <c r="T25" s="54"/>
      <c r="U25" s="55" t="s">
        <v>66</v>
      </c>
      <c r="V25" s="54">
        <v>88000</v>
      </c>
      <c r="W25" s="54">
        <v>188000</v>
      </c>
      <c r="X25" s="56">
        <f t="shared" si="5"/>
        <v>17000</v>
      </c>
      <c r="Y25" s="55">
        <v>205000</v>
      </c>
      <c r="Z25" s="54"/>
    </row>
    <row r="26" spans="1:26" ht="15" customHeight="1" x14ac:dyDescent="0.2">
      <c r="A26" s="51">
        <v>19</v>
      </c>
      <c r="B26" s="51">
        <v>8500037</v>
      </c>
      <c r="C26" s="51" t="s">
        <v>68</v>
      </c>
      <c r="D26" s="52" t="s">
        <v>40</v>
      </c>
      <c r="E26" s="52" t="s">
        <v>6</v>
      </c>
      <c r="F26" s="53">
        <v>179000</v>
      </c>
      <c r="G26" s="53"/>
      <c r="H26" s="54"/>
      <c r="I26" s="54">
        <f t="shared" si="1"/>
        <v>0</v>
      </c>
      <c r="J26" s="54"/>
      <c r="K26" s="54"/>
      <c r="L26" s="54"/>
      <c r="M26" s="54"/>
      <c r="N26" s="54"/>
      <c r="O26" s="54">
        <f t="shared" si="2"/>
        <v>0</v>
      </c>
      <c r="P26" s="54">
        <f t="shared" si="3"/>
        <v>0</v>
      </c>
      <c r="Q26" s="54">
        <f t="shared" si="0"/>
        <v>0</v>
      </c>
      <c r="R26" s="54"/>
      <c r="S26" s="54">
        <f t="shared" si="4"/>
        <v>0</v>
      </c>
      <c r="T26" s="54"/>
      <c r="U26" s="55" t="s">
        <v>68</v>
      </c>
      <c r="V26" s="54">
        <v>83000</v>
      </c>
      <c r="W26" s="54">
        <v>179000</v>
      </c>
      <c r="X26" s="56">
        <f t="shared" si="5"/>
        <v>16000</v>
      </c>
      <c r="Y26" s="55">
        <v>195000</v>
      </c>
      <c r="Z26" s="54"/>
    </row>
    <row r="27" spans="1:26" ht="15" customHeight="1" x14ac:dyDescent="0.2">
      <c r="A27" s="51">
        <v>20</v>
      </c>
      <c r="B27" s="51">
        <v>8500039</v>
      </c>
      <c r="C27" s="51" t="s">
        <v>77</v>
      </c>
      <c r="D27" s="52" t="s">
        <v>49</v>
      </c>
      <c r="E27" s="52" t="s">
        <v>15</v>
      </c>
      <c r="F27" s="53">
        <v>169000</v>
      </c>
      <c r="G27" s="53"/>
      <c r="H27" s="54"/>
      <c r="I27" s="54">
        <f t="shared" si="1"/>
        <v>0</v>
      </c>
      <c r="J27" s="54"/>
      <c r="K27" s="54"/>
      <c r="L27" s="54"/>
      <c r="M27" s="54"/>
      <c r="N27" s="54"/>
      <c r="O27" s="54">
        <f t="shared" si="2"/>
        <v>0</v>
      </c>
      <c r="P27" s="54">
        <f t="shared" si="3"/>
        <v>0</v>
      </c>
      <c r="Q27" s="54">
        <f t="shared" si="0"/>
        <v>0</v>
      </c>
      <c r="R27" s="54"/>
      <c r="S27" s="54">
        <f t="shared" si="4"/>
        <v>0</v>
      </c>
      <c r="T27" s="54"/>
      <c r="U27" s="55" t="s">
        <v>77</v>
      </c>
      <c r="V27" s="54">
        <v>73000</v>
      </c>
      <c r="W27" s="54">
        <v>169000</v>
      </c>
      <c r="X27" s="56">
        <f t="shared" si="5"/>
        <v>6000</v>
      </c>
      <c r="Y27" s="55">
        <v>175000</v>
      </c>
      <c r="Z27" s="54"/>
    </row>
    <row r="28" spans="1:26" ht="15" customHeight="1" x14ac:dyDescent="0.2">
      <c r="A28" s="51">
        <v>21</v>
      </c>
      <c r="B28" s="51">
        <v>8500038</v>
      </c>
      <c r="C28" s="51" t="s">
        <v>80</v>
      </c>
      <c r="D28" s="52" t="s">
        <v>52</v>
      </c>
      <c r="E28" s="52" t="s">
        <v>18</v>
      </c>
      <c r="F28" s="53">
        <v>179000</v>
      </c>
      <c r="G28" s="53"/>
      <c r="H28" s="54"/>
      <c r="I28" s="54">
        <f t="shared" si="1"/>
        <v>0</v>
      </c>
      <c r="J28" s="54"/>
      <c r="K28" s="54"/>
      <c r="L28" s="54"/>
      <c r="M28" s="54"/>
      <c r="N28" s="54"/>
      <c r="O28" s="54">
        <f t="shared" si="2"/>
        <v>0</v>
      </c>
      <c r="P28" s="54">
        <f t="shared" si="3"/>
        <v>0</v>
      </c>
      <c r="Q28" s="54">
        <f t="shared" si="0"/>
        <v>0</v>
      </c>
      <c r="R28" s="54"/>
      <c r="S28" s="54">
        <f t="shared" si="4"/>
        <v>0</v>
      </c>
      <c r="T28" s="54"/>
      <c r="U28" s="55" t="s">
        <v>80</v>
      </c>
      <c r="V28" s="54">
        <v>76000</v>
      </c>
      <c r="W28" s="54">
        <v>179000</v>
      </c>
      <c r="X28" s="56">
        <f t="shared" si="5"/>
        <v>2000</v>
      </c>
      <c r="Y28" s="55">
        <v>181000</v>
      </c>
      <c r="Z28" s="54"/>
    </row>
    <row r="29" spans="1:26" s="2" customFormat="1" ht="15" customHeight="1" x14ac:dyDescent="0.2">
      <c r="A29" s="51">
        <v>22</v>
      </c>
      <c r="B29" s="51">
        <v>8500040</v>
      </c>
      <c r="C29" s="51" t="s">
        <v>62</v>
      </c>
      <c r="D29" s="52" t="s">
        <v>34</v>
      </c>
      <c r="E29" s="52" t="s">
        <v>0</v>
      </c>
      <c r="F29" s="53">
        <v>169000</v>
      </c>
      <c r="G29" s="53"/>
      <c r="H29" s="57"/>
      <c r="I29" s="54">
        <f t="shared" si="1"/>
        <v>0</v>
      </c>
      <c r="J29" s="54"/>
      <c r="K29" s="54"/>
      <c r="L29" s="54"/>
      <c r="M29" s="54"/>
      <c r="N29" s="54"/>
      <c r="O29" s="54">
        <f t="shared" si="2"/>
        <v>0</v>
      </c>
      <c r="P29" s="54">
        <f t="shared" si="3"/>
        <v>0</v>
      </c>
      <c r="Q29" s="54">
        <f t="shared" si="0"/>
        <v>0</v>
      </c>
      <c r="R29" s="54"/>
      <c r="S29" s="54">
        <f t="shared" si="4"/>
        <v>0</v>
      </c>
      <c r="T29" s="54"/>
      <c r="U29" s="51" t="s">
        <v>62</v>
      </c>
      <c r="V29" s="57">
        <v>78000</v>
      </c>
      <c r="W29" s="57">
        <v>169000</v>
      </c>
      <c r="X29" s="56">
        <f t="shared" si="5"/>
        <v>16000</v>
      </c>
      <c r="Y29" s="51">
        <v>185000</v>
      </c>
      <c r="Z29" s="54"/>
    </row>
    <row r="30" spans="1:26" ht="15" customHeight="1" x14ac:dyDescent="0.2">
      <c r="A30" s="51">
        <v>23</v>
      </c>
      <c r="B30" s="51">
        <v>8500041</v>
      </c>
      <c r="C30" s="51" t="s">
        <v>63</v>
      </c>
      <c r="D30" s="52" t="s">
        <v>35</v>
      </c>
      <c r="E30" s="52" t="s">
        <v>1</v>
      </c>
      <c r="F30" s="53">
        <v>179000</v>
      </c>
      <c r="G30" s="53"/>
      <c r="H30" s="54"/>
      <c r="I30" s="54">
        <f t="shared" si="1"/>
        <v>0</v>
      </c>
      <c r="J30" s="54"/>
      <c r="K30" s="54"/>
      <c r="L30" s="54"/>
      <c r="M30" s="54"/>
      <c r="N30" s="54"/>
      <c r="O30" s="54">
        <f t="shared" si="2"/>
        <v>0</v>
      </c>
      <c r="P30" s="54">
        <f t="shared" si="3"/>
        <v>0</v>
      </c>
      <c r="Q30" s="54">
        <f t="shared" si="0"/>
        <v>0</v>
      </c>
      <c r="R30" s="54"/>
      <c r="S30" s="54">
        <f t="shared" si="4"/>
        <v>0</v>
      </c>
      <c r="T30" s="54"/>
      <c r="U30" s="55" t="s">
        <v>63</v>
      </c>
      <c r="V30" s="54">
        <v>82000</v>
      </c>
      <c r="W30" s="54">
        <v>179000</v>
      </c>
      <c r="X30" s="56">
        <f t="shared" si="5"/>
        <v>14000</v>
      </c>
      <c r="Y30" s="55">
        <v>193000</v>
      </c>
      <c r="Z30" s="54"/>
    </row>
    <row r="31" spans="1:26" ht="15" customHeight="1" x14ac:dyDescent="0.2">
      <c r="A31" s="51">
        <v>24</v>
      </c>
      <c r="B31" s="51">
        <v>8500043</v>
      </c>
      <c r="C31" s="51" t="s">
        <v>64</v>
      </c>
      <c r="D31" s="52" t="s">
        <v>36</v>
      </c>
      <c r="E31" s="52" t="s">
        <v>2</v>
      </c>
      <c r="F31" s="53">
        <v>179000</v>
      </c>
      <c r="G31" s="53"/>
      <c r="H31" s="54"/>
      <c r="I31" s="54">
        <f t="shared" si="1"/>
        <v>0</v>
      </c>
      <c r="J31" s="54"/>
      <c r="K31" s="54"/>
      <c r="L31" s="54"/>
      <c r="M31" s="54"/>
      <c r="N31" s="54"/>
      <c r="O31" s="54">
        <f t="shared" si="2"/>
        <v>0</v>
      </c>
      <c r="P31" s="54">
        <f t="shared" si="3"/>
        <v>0</v>
      </c>
      <c r="Q31" s="54">
        <f t="shared" si="0"/>
        <v>0</v>
      </c>
      <c r="R31" s="54"/>
      <c r="S31" s="54">
        <f t="shared" si="4"/>
        <v>0</v>
      </c>
      <c r="T31" s="54"/>
      <c r="U31" s="55" t="s">
        <v>64</v>
      </c>
      <c r="V31" s="54">
        <v>83000</v>
      </c>
      <c r="W31" s="54">
        <v>179000</v>
      </c>
      <c r="X31" s="56">
        <f t="shared" si="5"/>
        <v>16000</v>
      </c>
      <c r="Y31" s="55">
        <v>195000</v>
      </c>
      <c r="Z31" s="54"/>
    </row>
    <row r="32" spans="1:26" ht="15" customHeight="1" x14ac:dyDescent="0.2">
      <c r="A32" s="51">
        <v>25</v>
      </c>
      <c r="B32" s="51">
        <v>8500062</v>
      </c>
      <c r="C32" s="51" t="s">
        <v>99</v>
      </c>
      <c r="D32" s="52" t="s">
        <v>126</v>
      </c>
      <c r="E32" s="52" t="s">
        <v>32</v>
      </c>
      <c r="F32" s="53">
        <v>194000</v>
      </c>
      <c r="G32" s="53"/>
      <c r="H32" s="54"/>
      <c r="I32" s="54">
        <f t="shared" si="1"/>
        <v>0</v>
      </c>
      <c r="J32" s="54"/>
      <c r="K32" s="54"/>
      <c r="L32" s="54"/>
      <c r="M32" s="54"/>
      <c r="N32" s="54"/>
      <c r="O32" s="54">
        <f t="shared" si="2"/>
        <v>0</v>
      </c>
      <c r="P32" s="54">
        <f t="shared" si="3"/>
        <v>0</v>
      </c>
      <c r="Q32" s="54">
        <f t="shared" si="0"/>
        <v>0</v>
      </c>
      <c r="R32" s="54"/>
      <c r="S32" s="54">
        <f t="shared" si="4"/>
        <v>0</v>
      </c>
      <c r="T32" s="54"/>
      <c r="U32" s="55" t="s">
        <v>99</v>
      </c>
      <c r="V32" s="54">
        <v>91200</v>
      </c>
      <c r="W32" s="54">
        <v>194000</v>
      </c>
      <c r="X32" s="56">
        <f t="shared" si="5"/>
        <v>18000</v>
      </c>
      <c r="Y32" s="55">
        <v>212000</v>
      </c>
      <c r="Z32" s="54"/>
    </row>
    <row r="33" spans="1:26" ht="15" customHeight="1" x14ac:dyDescent="0.2">
      <c r="A33" s="51">
        <v>26</v>
      </c>
      <c r="B33" s="51">
        <v>8500063</v>
      </c>
      <c r="C33" s="51" t="s">
        <v>100</v>
      </c>
      <c r="D33" s="52" t="s">
        <v>127</v>
      </c>
      <c r="E33" s="52" t="s">
        <v>33</v>
      </c>
      <c r="F33" s="53">
        <v>194000</v>
      </c>
      <c r="G33" s="53"/>
      <c r="H33" s="54"/>
      <c r="I33" s="54">
        <f t="shared" si="1"/>
        <v>0</v>
      </c>
      <c r="J33" s="54"/>
      <c r="K33" s="54"/>
      <c r="L33" s="54"/>
      <c r="M33" s="54"/>
      <c r="N33" s="54"/>
      <c r="O33" s="54">
        <f t="shared" si="2"/>
        <v>0</v>
      </c>
      <c r="P33" s="54">
        <f t="shared" si="3"/>
        <v>0</v>
      </c>
      <c r="Q33" s="54">
        <f t="shared" si="0"/>
        <v>0</v>
      </c>
      <c r="R33" s="54"/>
      <c r="S33" s="54">
        <f t="shared" si="4"/>
        <v>0</v>
      </c>
      <c r="T33" s="54"/>
      <c r="U33" s="55" t="s">
        <v>100</v>
      </c>
      <c r="V33" s="54">
        <v>91200</v>
      </c>
      <c r="W33" s="54">
        <v>194000</v>
      </c>
      <c r="X33" s="56">
        <f t="shared" si="5"/>
        <v>18000</v>
      </c>
      <c r="Y33" s="55">
        <v>212000</v>
      </c>
      <c r="Z33" s="54"/>
    </row>
    <row r="34" spans="1:26" ht="15" customHeight="1" x14ac:dyDescent="0.2">
      <c r="A34" s="51">
        <v>27</v>
      </c>
      <c r="B34" s="51">
        <v>8500050</v>
      </c>
      <c r="C34" s="51" t="s">
        <v>82</v>
      </c>
      <c r="D34" s="52" t="s">
        <v>54</v>
      </c>
      <c r="E34" s="52" t="s">
        <v>20</v>
      </c>
      <c r="F34" s="53">
        <v>168000</v>
      </c>
      <c r="G34" s="53"/>
      <c r="H34" s="54">
        <v>19</v>
      </c>
      <c r="I34" s="54">
        <f t="shared" si="1"/>
        <v>1</v>
      </c>
      <c r="J34" s="54"/>
      <c r="K34" s="54">
        <v>1</v>
      </c>
      <c r="L34" s="54"/>
      <c r="M34" s="54"/>
      <c r="N34" s="54"/>
      <c r="O34" s="54">
        <f t="shared" si="2"/>
        <v>168000</v>
      </c>
      <c r="P34" s="54">
        <f t="shared" si="3"/>
        <v>168000</v>
      </c>
      <c r="Q34" s="54">
        <f t="shared" si="0"/>
        <v>18</v>
      </c>
      <c r="R34" s="54">
        <v>18</v>
      </c>
      <c r="S34" s="54">
        <f t="shared" si="4"/>
        <v>0</v>
      </c>
      <c r="T34" s="54"/>
      <c r="U34" s="51" t="s">
        <v>82</v>
      </c>
      <c r="V34" s="57">
        <v>75909</v>
      </c>
      <c r="W34" s="57">
        <v>168000</v>
      </c>
      <c r="X34" s="56">
        <f t="shared" si="5"/>
        <v>13000</v>
      </c>
      <c r="Y34" s="55">
        <v>181000</v>
      </c>
      <c r="Z34" s="54"/>
    </row>
    <row r="35" spans="1:26" s="2" customFormat="1" ht="15" customHeight="1" x14ac:dyDescent="0.2">
      <c r="A35" s="51">
        <v>28</v>
      </c>
      <c r="B35" s="51">
        <v>8500051</v>
      </c>
      <c r="C35" s="51" t="s">
        <v>83</v>
      </c>
      <c r="D35" s="52" t="s">
        <v>55</v>
      </c>
      <c r="E35" s="52" t="s">
        <v>21</v>
      </c>
      <c r="F35" s="53">
        <v>149000</v>
      </c>
      <c r="G35" s="53"/>
      <c r="H35" s="57">
        <v>19</v>
      </c>
      <c r="I35" s="54">
        <f t="shared" si="1"/>
        <v>1</v>
      </c>
      <c r="J35" s="54"/>
      <c r="K35" s="54">
        <v>1</v>
      </c>
      <c r="L35" s="54"/>
      <c r="M35" s="54"/>
      <c r="N35" s="54"/>
      <c r="O35" s="54">
        <f t="shared" si="2"/>
        <v>149000</v>
      </c>
      <c r="P35" s="54">
        <f t="shared" si="3"/>
        <v>149000</v>
      </c>
      <c r="Q35" s="54">
        <f t="shared" si="0"/>
        <v>18</v>
      </c>
      <c r="R35" s="54">
        <v>18</v>
      </c>
      <c r="S35" s="54">
        <f t="shared" si="4"/>
        <v>0</v>
      </c>
      <c r="T35" s="54"/>
      <c r="U35" s="55" t="s">
        <v>83</v>
      </c>
      <c r="V35" s="54">
        <v>66364</v>
      </c>
      <c r="W35" s="54">
        <v>149000</v>
      </c>
      <c r="X35" s="56">
        <f t="shared" si="5"/>
        <v>13000</v>
      </c>
      <c r="Y35" s="51">
        <v>162000</v>
      </c>
      <c r="Z35" s="54"/>
    </row>
    <row r="36" spans="1:26" ht="15" customHeight="1" x14ac:dyDescent="0.2">
      <c r="A36" s="51">
        <v>29</v>
      </c>
      <c r="B36" s="51">
        <v>8500052</v>
      </c>
      <c r="C36" s="51" t="s">
        <v>84</v>
      </c>
      <c r="D36" s="52" t="s">
        <v>120</v>
      </c>
      <c r="E36" s="52" t="s">
        <v>22</v>
      </c>
      <c r="F36" s="53">
        <v>149000</v>
      </c>
      <c r="G36" s="53"/>
      <c r="H36" s="54">
        <v>19</v>
      </c>
      <c r="I36" s="54">
        <f t="shared" si="1"/>
        <v>0</v>
      </c>
      <c r="J36" s="54"/>
      <c r="K36" s="54"/>
      <c r="L36" s="54"/>
      <c r="M36" s="54"/>
      <c r="N36" s="54"/>
      <c r="O36" s="54">
        <f t="shared" si="2"/>
        <v>0</v>
      </c>
      <c r="P36" s="54">
        <f t="shared" si="3"/>
        <v>0</v>
      </c>
      <c r="Q36" s="54">
        <f t="shared" si="0"/>
        <v>19</v>
      </c>
      <c r="R36" s="54">
        <v>19</v>
      </c>
      <c r="S36" s="54">
        <f t="shared" si="4"/>
        <v>0</v>
      </c>
      <c r="T36" s="54"/>
      <c r="U36" s="55" t="s">
        <v>84</v>
      </c>
      <c r="V36" s="54">
        <v>66364</v>
      </c>
      <c r="W36" s="54">
        <v>149000</v>
      </c>
      <c r="X36" s="56">
        <f t="shared" si="5"/>
        <v>13000</v>
      </c>
      <c r="Y36" s="55">
        <v>162000</v>
      </c>
      <c r="Z36" s="54"/>
    </row>
    <row r="37" spans="1:26" ht="15" customHeight="1" x14ac:dyDescent="0.2">
      <c r="A37" s="51">
        <v>30</v>
      </c>
      <c r="B37" s="51">
        <v>8500053</v>
      </c>
      <c r="C37" s="51" t="s">
        <v>85</v>
      </c>
      <c r="D37" s="52" t="s">
        <v>57</v>
      </c>
      <c r="E37" s="52" t="s">
        <v>23</v>
      </c>
      <c r="F37" s="53">
        <v>149000</v>
      </c>
      <c r="G37" s="53"/>
      <c r="H37" s="54">
        <v>19</v>
      </c>
      <c r="I37" s="54">
        <f t="shared" si="1"/>
        <v>0</v>
      </c>
      <c r="J37" s="54"/>
      <c r="K37" s="54"/>
      <c r="L37" s="54"/>
      <c r="M37" s="54"/>
      <c r="N37" s="54"/>
      <c r="O37" s="54">
        <f t="shared" si="2"/>
        <v>0</v>
      </c>
      <c r="P37" s="54">
        <f t="shared" si="3"/>
        <v>0</v>
      </c>
      <c r="Q37" s="54">
        <f t="shared" si="0"/>
        <v>19</v>
      </c>
      <c r="R37" s="54">
        <v>19</v>
      </c>
      <c r="S37" s="54">
        <f t="shared" si="4"/>
        <v>0</v>
      </c>
      <c r="T37" s="54"/>
      <c r="U37" s="55" t="s">
        <v>85</v>
      </c>
      <c r="V37" s="54">
        <v>66364</v>
      </c>
      <c r="W37" s="54">
        <v>149000</v>
      </c>
      <c r="X37" s="56">
        <f t="shared" si="5"/>
        <v>13000</v>
      </c>
      <c r="Y37" s="55">
        <v>162000</v>
      </c>
      <c r="Z37" s="54"/>
    </row>
    <row r="38" spans="1:26" ht="15" customHeight="1" x14ac:dyDescent="0.2">
      <c r="A38" s="51">
        <v>31</v>
      </c>
      <c r="B38" s="51">
        <v>8500054</v>
      </c>
      <c r="C38" s="51" t="s">
        <v>86</v>
      </c>
      <c r="D38" s="52" t="s">
        <v>58</v>
      </c>
      <c r="E38" s="52" t="s">
        <v>24</v>
      </c>
      <c r="F38" s="53">
        <v>168000</v>
      </c>
      <c r="G38" s="53"/>
      <c r="H38" s="54">
        <v>18</v>
      </c>
      <c r="I38" s="54">
        <f t="shared" si="1"/>
        <v>0</v>
      </c>
      <c r="J38" s="54"/>
      <c r="K38" s="54"/>
      <c r="L38" s="54"/>
      <c r="M38" s="54"/>
      <c r="N38" s="54"/>
      <c r="O38" s="54">
        <f t="shared" si="2"/>
        <v>0</v>
      </c>
      <c r="P38" s="54">
        <f t="shared" si="3"/>
        <v>0</v>
      </c>
      <c r="Q38" s="54">
        <f t="shared" si="0"/>
        <v>18</v>
      </c>
      <c r="R38" s="54">
        <v>18</v>
      </c>
      <c r="S38" s="54">
        <f t="shared" si="4"/>
        <v>0</v>
      </c>
      <c r="T38" s="54"/>
      <c r="U38" s="55" t="s">
        <v>86</v>
      </c>
      <c r="V38" s="54">
        <v>75909</v>
      </c>
      <c r="W38" s="54">
        <v>168000</v>
      </c>
      <c r="X38" s="56">
        <f t="shared" si="5"/>
        <v>13000</v>
      </c>
      <c r="Y38" s="55">
        <v>181000</v>
      </c>
      <c r="Z38" s="54"/>
    </row>
    <row r="39" spans="1:26" ht="15" customHeight="1" x14ac:dyDescent="0.2">
      <c r="A39" s="51">
        <v>32</v>
      </c>
      <c r="B39" s="51">
        <v>8500055</v>
      </c>
      <c r="C39" s="51" t="s">
        <v>87</v>
      </c>
      <c r="D39" s="52" t="s">
        <v>59</v>
      </c>
      <c r="E39" s="52" t="s">
        <v>25</v>
      </c>
      <c r="F39" s="53">
        <v>149000</v>
      </c>
      <c r="G39" s="53"/>
      <c r="H39" s="54">
        <v>19</v>
      </c>
      <c r="I39" s="54">
        <f t="shared" si="1"/>
        <v>0</v>
      </c>
      <c r="J39" s="54"/>
      <c r="K39" s="54"/>
      <c r="L39" s="54"/>
      <c r="M39" s="54"/>
      <c r="N39" s="54"/>
      <c r="O39" s="54">
        <f t="shared" si="2"/>
        <v>0</v>
      </c>
      <c r="P39" s="54">
        <f t="shared" si="3"/>
        <v>0</v>
      </c>
      <c r="Q39" s="54">
        <f t="shared" si="0"/>
        <v>19</v>
      </c>
      <c r="R39" s="54">
        <v>19</v>
      </c>
      <c r="S39" s="54">
        <f t="shared" si="4"/>
        <v>0</v>
      </c>
      <c r="T39" s="54"/>
      <c r="U39" s="55" t="s">
        <v>87</v>
      </c>
      <c r="V39" s="54">
        <v>66364</v>
      </c>
      <c r="W39" s="54">
        <v>149000</v>
      </c>
      <c r="X39" s="56">
        <f t="shared" si="5"/>
        <v>13000</v>
      </c>
      <c r="Y39" s="55">
        <v>162000</v>
      </c>
      <c r="Z39" s="54"/>
    </row>
    <row r="40" spans="1:26" ht="15" customHeight="1" x14ac:dyDescent="0.2">
      <c r="A40" s="51">
        <v>33</v>
      </c>
      <c r="B40" s="51">
        <v>8500056</v>
      </c>
      <c r="C40" s="51" t="s">
        <v>88</v>
      </c>
      <c r="D40" s="52" t="s">
        <v>60</v>
      </c>
      <c r="E40" s="52" t="s">
        <v>26</v>
      </c>
      <c r="F40" s="53">
        <v>149000</v>
      </c>
      <c r="G40" s="53"/>
      <c r="H40" s="54">
        <v>19</v>
      </c>
      <c r="I40" s="54">
        <f t="shared" si="1"/>
        <v>1</v>
      </c>
      <c r="J40" s="54"/>
      <c r="K40" s="54">
        <v>1</v>
      </c>
      <c r="L40" s="54"/>
      <c r="M40" s="54"/>
      <c r="N40" s="54"/>
      <c r="O40" s="54">
        <f t="shared" si="2"/>
        <v>149000</v>
      </c>
      <c r="P40" s="54">
        <f t="shared" si="3"/>
        <v>149000</v>
      </c>
      <c r="Q40" s="54">
        <f t="shared" si="0"/>
        <v>18</v>
      </c>
      <c r="R40" s="54">
        <v>18</v>
      </c>
      <c r="S40" s="54">
        <f t="shared" si="4"/>
        <v>0</v>
      </c>
      <c r="T40" s="54"/>
      <c r="U40" s="55" t="s">
        <v>88</v>
      </c>
      <c r="V40" s="54">
        <v>66364</v>
      </c>
      <c r="W40" s="54">
        <v>149000</v>
      </c>
      <c r="X40" s="56">
        <f t="shared" si="5"/>
        <v>13000</v>
      </c>
      <c r="Y40" s="55">
        <v>162000</v>
      </c>
      <c r="Z40" s="54"/>
    </row>
    <row r="41" spans="1:26" ht="15" customHeight="1" x14ac:dyDescent="0.2">
      <c r="A41" s="51">
        <v>34</v>
      </c>
      <c r="B41" s="51">
        <v>8500057</v>
      </c>
      <c r="C41" s="51" t="s">
        <v>89</v>
      </c>
      <c r="D41" s="52" t="s">
        <v>61</v>
      </c>
      <c r="E41" s="52" t="s">
        <v>27</v>
      </c>
      <c r="F41" s="53">
        <v>168000</v>
      </c>
      <c r="G41" s="53"/>
      <c r="H41" s="54">
        <v>18</v>
      </c>
      <c r="I41" s="54">
        <f t="shared" si="1"/>
        <v>0</v>
      </c>
      <c r="J41" s="54"/>
      <c r="K41" s="54"/>
      <c r="L41" s="54"/>
      <c r="M41" s="54"/>
      <c r="N41" s="54"/>
      <c r="O41" s="54">
        <f t="shared" si="2"/>
        <v>0</v>
      </c>
      <c r="P41" s="54">
        <f t="shared" si="3"/>
        <v>0</v>
      </c>
      <c r="Q41" s="54">
        <f t="shared" si="0"/>
        <v>18</v>
      </c>
      <c r="R41" s="54">
        <v>18</v>
      </c>
      <c r="S41" s="54">
        <f t="shared" si="4"/>
        <v>0</v>
      </c>
      <c r="T41" s="54"/>
      <c r="U41" s="55" t="s">
        <v>89</v>
      </c>
      <c r="V41" s="54">
        <v>66364</v>
      </c>
      <c r="W41" s="54">
        <v>168000</v>
      </c>
      <c r="X41" s="56">
        <f t="shared" si="5"/>
        <v>-6000</v>
      </c>
      <c r="Y41" s="55">
        <v>162000</v>
      </c>
      <c r="Z41" s="54"/>
    </row>
    <row r="42" spans="1:26" s="17" customFormat="1" x14ac:dyDescent="0.2">
      <c r="A42" s="47"/>
      <c r="B42" s="48"/>
      <c r="C42" s="48"/>
      <c r="D42" s="48" t="s">
        <v>108</v>
      </c>
      <c r="E42" s="49"/>
      <c r="F42" s="50"/>
      <c r="G42" s="50">
        <f>SUM(G8:G41)</f>
        <v>0</v>
      </c>
      <c r="H42" s="50">
        <f t="shared" ref="H42:Q42" si="6">SUM(H8:H41)</f>
        <v>150</v>
      </c>
      <c r="I42" s="50">
        <f t="shared" si="6"/>
        <v>3</v>
      </c>
      <c r="J42" s="50">
        <f t="shared" si="6"/>
        <v>0</v>
      </c>
      <c r="K42" s="50">
        <f t="shared" si="6"/>
        <v>3</v>
      </c>
      <c r="L42" s="50">
        <f t="shared" si="6"/>
        <v>0</v>
      </c>
      <c r="M42" s="50">
        <f t="shared" si="6"/>
        <v>0</v>
      </c>
      <c r="N42" s="50">
        <f t="shared" si="6"/>
        <v>0</v>
      </c>
      <c r="O42" s="50">
        <f t="shared" si="6"/>
        <v>466000</v>
      </c>
      <c r="P42" s="50">
        <f t="shared" si="6"/>
        <v>466000</v>
      </c>
      <c r="Q42" s="50">
        <f t="shared" si="6"/>
        <v>147</v>
      </c>
      <c r="R42" s="50"/>
      <c r="S42" s="50"/>
      <c r="T42" s="50"/>
      <c r="Z42" s="50"/>
    </row>
    <row r="43" spans="1:26" x14ac:dyDescent="0.2">
      <c r="A43" s="5"/>
    </row>
    <row r="44" spans="1:26" s="2" customFormat="1" x14ac:dyDescent="0.2">
      <c r="B44" s="2" t="s">
        <v>124</v>
      </c>
      <c r="F44" s="6"/>
      <c r="G44" s="6"/>
      <c r="H44" s="4"/>
      <c r="I44" s="4"/>
      <c r="J44" s="4"/>
      <c r="K44" s="4"/>
      <c r="L44" s="4"/>
      <c r="M44" s="60"/>
      <c r="N44" s="60"/>
      <c r="O44" s="60"/>
      <c r="P44" s="60"/>
      <c r="Q44" s="4"/>
      <c r="R44" s="63"/>
      <c r="S44" s="63"/>
      <c r="T44" s="4"/>
      <c r="V44" s="39"/>
      <c r="W44" s="39"/>
      <c r="Z44" s="42"/>
    </row>
    <row r="48" spans="1:26" x14ac:dyDescent="0.2">
      <c r="A48" s="1" t="s">
        <v>134</v>
      </c>
    </row>
  </sheetData>
  <mergeCells count="16">
    <mergeCell ref="S6:S7"/>
    <mergeCell ref="Z6:Z7"/>
    <mergeCell ref="T6:T7"/>
    <mergeCell ref="A3:T3"/>
    <mergeCell ref="A6:A7"/>
    <mergeCell ref="B6:B7"/>
    <mergeCell ref="C6:C7"/>
    <mergeCell ref="D6:D7"/>
    <mergeCell ref="F6:F7"/>
    <mergeCell ref="G6:G7"/>
    <mergeCell ref="I6:L6"/>
    <mergeCell ref="G5:Q5"/>
    <mergeCell ref="H6:H7"/>
    <mergeCell ref="Q6:Q7"/>
    <mergeCell ref="M6:P6"/>
    <mergeCell ref="R6:R7"/>
  </mergeCells>
  <pageMargins left="0.2" right="0.2" top="0.25" bottom="0.25" header="0.3" footer="0.3"/>
  <pageSetup paperSize="9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zoomScaleNormal="100" workbookViewId="0">
      <pane xSplit="6" ySplit="7" topLeftCell="J24" activePane="bottomRight" state="frozen"/>
      <selection activeCell="CJ8" sqref="CJ8:CJ41"/>
      <selection pane="topRight" activeCell="CJ8" sqref="CJ8:CJ41"/>
      <selection pane="bottomLeft" activeCell="CJ8" sqref="CJ8:CJ41"/>
      <selection pane="bottomRight" activeCell="K40" sqref="K40"/>
    </sheetView>
  </sheetViews>
  <sheetFormatPr defaultRowHeight="12.75" x14ac:dyDescent="0.2"/>
  <cols>
    <col min="1" max="1" width="4.85546875" style="1" customWidth="1"/>
    <col min="2" max="2" width="8.85546875" style="2" customWidth="1"/>
    <col min="3" max="3" width="5.28515625" style="2" customWidth="1"/>
    <col min="4" max="4" width="38.28515625" style="1" customWidth="1"/>
    <col min="5" max="5" width="34.7109375" style="1" hidden="1" customWidth="1"/>
    <col min="6" max="6" width="10.28515625" style="6" customWidth="1"/>
    <col min="7" max="7" width="8.140625" style="6" customWidth="1"/>
    <col min="8" max="8" width="9.42578125" style="3" customWidth="1"/>
    <col min="9" max="9" width="10" style="3" customWidth="1"/>
    <col min="10" max="15" width="9.140625" style="3" customWidth="1"/>
    <col min="16" max="16" width="10.85546875" style="3" customWidth="1"/>
    <col min="17" max="19" width="10.7109375" style="3" customWidth="1"/>
    <col min="20" max="20" width="9.140625" style="3" customWidth="1"/>
    <col min="21" max="21" width="6.28515625" style="1" hidden="1" customWidth="1"/>
    <col min="22" max="23" width="11.28515625" style="3" hidden="1" customWidth="1"/>
    <col min="24" max="25" width="0" style="1" hidden="1" customWidth="1"/>
    <col min="26" max="26" width="9.140625" style="3" customWidth="1"/>
    <col min="27" max="27" width="9.140625" style="1" customWidth="1"/>
    <col min="28" max="16384" width="9.140625" style="1"/>
  </cols>
  <sheetData>
    <row r="1" spans="1:26" x14ac:dyDescent="0.2">
      <c r="A1" s="17" t="s">
        <v>128</v>
      </c>
    </row>
    <row r="2" spans="1:26" x14ac:dyDescent="0.2">
      <c r="A2" s="1" t="s">
        <v>114</v>
      </c>
    </row>
    <row r="3" spans="1:26" ht="19.5" customHeight="1" x14ac:dyDescent="0.3">
      <c r="A3" s="131" t="s">
        <v>122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Z3" s="1"/>
    </row>
    <row r="5" spans="1:26" ht="15" hidden="1" customHeight="1" x14ac:dyDescent="0.2">
      <c r="G5" s="133" t="s">
        <v>117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72"/>
      <c r="S5" s="72"/>
      <c r="T5" s="1"/>
      <c r="Z5" s="1"/>
    </row>
    <row r="6" spans="1:26" s="17" customFormat="1" ht="15" customHeight="1" x14ac:dyDescent="0.2">
      <c r="A6" s="128" t="s">
        <v>109</v>
      </c>
      <c r="B6" s="128" t="s">
        <v>110</v>
      </c>
      <c r="C6" s="128" t="s">
        <v>111</v>
      </c>
      <c r="D6" s="128" t="s">
        <v>112</v>
      </c>
      <c r="E6" s="16" t="s">
        <v>90</v>
      </c>
      <c r="F6" s="128" t="s">
        <v>113</v>
      </c>
      <c r="G6" s="128" t="s">
        <v>115</v>
      </c>
      <c r="H6" s="128" t="s">
        <v>101</v>
      </c>
      <c r="I6" s="132" t="s">
        <v>102</v>
      </c>
      <c r="J6" s="132"/>
      <c r="K6" s="132"/>
      <c r="L6" s="132"/>
      <c r="M6" s="134" t="s">
        <v>129</v>
      </c>
      <c r="N6" s="134"/>
      <c r="O6" s="134"/>
      <c r="P6" s="134"/>
      <c r="Q6" s="128" t="s">
        <v>118</v>
      </c>
      <c r="R6" s="128" t="s">
        <v>135</v>
      </c>
      <c r="S6" s="128" t="s">
        <v>136</v>
      </c>
      <c r="T6" s="128" t="s">
        <v>119</v>
      </c>
      <c r="U6" s="19" t="s">
        <v>121</v>
      </c>
      <c r="V6" s="40"/>
      <c r="W6" s="40"/>
      <c r="Z6" s="128" t="s">
        <v>125</v>
      </c>
    </row>
    <row r="7" spans="1:26" s="18" customFormat="1" x14ac:dyDescent="0.2">
      <c r="A7" s="130"/>
      <c r="B7" s="130" t="s">
        <v>110</v>
      </c>
      <c r="C7" s="130"/>
      <c r="D7" s="130" t="s">
        <v>112</v>
      </c>
      <c r="E7" s="44" t="s">
        <v>90</v>
      </c>
      <c r="F7" s="130" t="s">
        <v>113</v>
      </c>
      <c r="G7" s="130"/>
      <c r="H7" s="130"/>
      <c r="I7" s="45" t="s">
        <v>106</v>
      </c>
      <c r="J7" s="46" t="s">
        <v>107</v>
      </c>
      <c r="K7" s="46" t="s">
        <v>104</v>
      </c>
      <c r="L7" s="46" t="s">
        <v>105</v>
      </c>
      <c r="M7" s="61" t="s">
        <v>131</v>
      </c>
      <c r="N7" s="62" t="s">
        <v>132</v>
      </c>
      <c r="O7" s="62" t="s">
        <v>130</v>
      </c>
      <c r="P7" s="68" t="s">
        <v>133</v>
      </c>
      <c r="Q7" s="130"/>
      <c r="R7" s="129"/>
      <c r="S7" s="129"/>
      <c r="T7" s="130"/>
      <c r="V7" s="41"/>
      <c r="W7" s="41"/>
      <c r="Z7" s="130"/>
    </row>
    <row r="8" spans="1:26" ht="15" customHeight="1" x14ac:dyDescent="0.2">
      <c r="A8" s="51">
        <v>1</v>
      </c>
      <c r="B8" s="51">
        <v>8500006</v>
      </c>
      <c r="C8" s="51" t="s">
        <v>75</v>
      </c>
      <c r="D8" s="52" t="s">
        <v>47</v>
      </c>
      <c r="E8" s="52" t="s">
        <v>13</v>
      </c>
      <c r="F8" s="53">
        <v>289000</v>
      </c>
      <c r="G8" s="53">
        <f>VLOOKUP(B8,'13.08'!B8:R41,16,0)</f>
        <v>0</v>
      </c>
      <c r="H8" s="54"/>
      <c r="I8" s="54">
        <f>SUM(J8:L8)</f>
        <v>0</v>
      </c>
      <c r="J8" s="54"/>
      <c r="K8" s="54"/>
      <c r="L8" s="54"/>
      <c r="M8" s="54"/>
      <c r="N8" s="54"/>
      <c r="O8" s="54">
        <f>F8*K8</f>
        <v>0</v>
      </c>
      <c r="P8" s="54">
        <f>M8+N8+O8</f>
        <v>0</v>
      </c>
      <c r="Q8" s="54">
        <f>+G7+H8-I8</f>
        <v>0</v>
      </c>
      <c r="R8" s="54"/>
      <c r="S8" s="54">
        <f>R8-Q8</f>
        <v>0</v>
      </c>
      <c r="T8" s="54"/>
      <c r="U8" s="55" t="s">
        <v>75</v>
      </c>
      <c r="V8" s="54">
        <v>143000</v>
      </c>
      <c r="W8" s="54">
        <v>289000</v>
      </c>
      <c r="X8" s="56">
        <f>Y8-W8</f>
        <v>26000</v>
      </c>
      <c r="Y8" s="55">
        <v>315000</v>
      </c>
      <c r="Z8" s="54"/>
    </row>
    <row r="9" spans="1:26" ht="15" customHeight="1" x14ac:dyDescent="0.2">
      <c r="A9" s="51">
        <v>2</v>
      </c>
      <c r="B9" s="51">
        <v>8500007</v>
      </c>
      <c r="C9" s="51" t="s">
        <v>73</v>
      </c>
      <c r="D9" s="52" t="s">
        <v>45</v>
      </c>
      <c r="E9" s="52" t="s">
        <v>11</v>
      </c>
      <c r="F9" s="53">
        <v>197000</v>
      </c>
      <c r="G9" s="53">
        <f>VLOOKUP(B9,'13.08'!B9:R42,16,0)</f>
        <v>0</v>
      </c>
      <c r="H9" s="54"/>
      <c r="I9" s="54">
        <f t="shared" ref="I9:I41" si="0">SUM(J9:L9)</f>
        <v>0</v>
      </c>
      <c r="J9" s="54"/>
      <c r="K9" s="54"/>
      <c r="L9" s="54"/>
      <c r="M9" s="54"/>
      <c r="N9" s="54"/>
      <c r="O9" s="54">
        <f t="shared" ref="O9:O41" si="1">F9*K9</f>
        <v>0</v>
      </c>
      <c r="P9" s="54">
        <f t="shared" ref="P9:P41" si="2">M9+N9+O9</f>
        <v>0</v>
      </c>
      <c r="Q9" s="54">
        <f>+G8+H9-I9</f>
        <v>0</v>
      </c>
      <c r="R9" s="54"/>
      <c r="S9" s="54">
        <f t="shared" ref="S9:S41" si="3">R9-Q9</f>
        <v>0</v>
      </c>
      <c r="T9" s="54"/>
      <c r="U9" s="55" t="s">
        <v>73</v>
      </c>
      <c r="V9" s="54">
        <v>93000</v>
      </c>
      <c r="W9" s="54">
        <v>197000</v>
      </c>
      <c r="X9" s="56">
        <f t="shared" ref="X9:X41" si="4">Y9-W9</f>
        <v>18000</v>
      </c>
      <c r="Y9" s="55">
        <v>215000</v>
      </c>
      <c r="Z9" s="54"/>
    </row>
    <row r="10" spans="1:26" ht="15" customHeight="1" x14ac:dyDescent="0.2">
      <c r="A10" s="51">
        <v>3</v>
      </c>
      <c r="B10" s="51">
        <v>8500008</v>
      </c>
      <c r="C10" s="51" t="s">
        <v>79</v>
      </c>
      <c r="D10" s="52" t="s">
        <v>51</v>
      </c>
      <c r="E10" s="52" t="s">
        <v>17</v>
      </c>
      <c r="F10" s="53">
        <v>170000</v>
      </c>
      <c r="G10" s="53">
        <f>VLOOKUP(B10,'13.08'!B10:R43,16,0)</f>
        <v>0</v>
      </c>
      <c r="H10" s="54"/>
      <c r="I10" s="54">
        <f t="shared" si="0"/>
        <v>0</v>
      </c>
      <c r="J10" s="54"/>
      <c r="K10" s="54"/>
      <c r="L10" s="54"/>
      <c r="M10" s="54"/>
      <c r="N10" s="54"/>
      <c r="O10" s="54">
        <f t="shared" si="1"/>
        <v>0</v>
      </c>
      <c r="P10" s="54">
        <f t="shared" si="2"/>
        <v>0</v>
      </c>
      <c r="Q10" s="54">
        <f t="shared" ref="Q10:Q41" si="5">+G10+H10-I10</f>
        <v>0</v>
      </c>
      <c r="R10" s="54"/>
      <c r="S10" s="54">
        <f t="shared" si="3"/>
        <v>0</v>
      </c>
      <c r="T10" s="54"/>
      <c r="U10" s="55" t="s">
        <v>79</v>
      </c>
      <c r="V10" s="54">
        <v>78000</v>
      </c>
      <c r="W10" s="54">
        <v>170000</v>
      </c>
      <c r="X10" s="56">
        <f t="shared" si="4"/>
        <v>15000</v>
      </c>
      <c r="Y10" s="55">
        <v>185000</v>
      </c>
      <c r="Z10" s="54"/>
    </row>
    <row r="11" spans="1:26" ht="15" customHeight="1" x14ac:dyDescent="0.2">
      <c r="A11" s="51">
        <v>4</v>
      </c>
      <c r="B11" s="51">
        <v>8500009</v>
      </c>
      <c r="C11" s="51" t="s">
        <v>74</v>
      </c>
      <c r="D11" s="52" t="s">
        <v>46</v>
      </c>
      <c r="E11" s="52" t="s">
        <v>12</v>
      </c>
      <c r="F11" s="53">
        <v>159000</v>
      </c>
      <c r="G11" s="53">
        <f>VLOOKUP(B11,'13.08'!B11:R44,16,0)</f>
        <v>0</v>
      </c>
      <c r="H11" s="54"/>
      <c r="I11" s="54">
        <f t="shared" si="0"/>
        <v>0</v>
      </c>
      <c r="J11" s="54"/>
      <c r="K11" s="54"/>
      <c r="L11" s="54"/>
      <c r="M11" s="54"/>
      <c r="N11" s="54"/>
      <c r="O11" s="54">
        <f t="shared" si="1"/>
        <v>0</v>
      </c>
      <c r="P11" s="54">
        <f t="shared" si="2"/>
        <v>0</v>
      </c>
      <c r="Q11" s="54">
        <f t="shared" si="5"/>
        <v>0</v>
      </c>
      <c r="R11" s="54"/>
      <c r="S11" s="54">
        <f t="shared" si="3"/>
        <v>0</v>
      </c>
      <c r="T11" s="54"/>
      <c r="U11" s="55" t="s">
        <v>74</v>
      </c>
      <c r="V11" s="54">
        <v>72000</v>
      </c>
      <c r="W11" s="54">
        <v>159000</v>
      </c>
      <c r="X11" s="56">
        <f t="shared" si="4"/>
        <v>14000</v>
      </c>
      <c r="Y11" s="55">
        <v>173000</v>
      </c>
      <c r="Z11" s="54"/>
    </row>
    <row r="12" spans="1:26" ht="15" customHeight="1" x14ac:dyDescent="0.2">
      <c r="A12" s="51">
        <v>5</v>
      </c>
      <c r="B12" s="51">
        <v>8500031</v>
      </c>
      <c r="C12" s="51" t="s">
        <v>76</v>
      </c>
      <c r="D12" s="52" t="s">
        <v>48</v>
      </c>
      <c r="E12" s="52" t="s">
        <v>14</v>
      </c>
      <c r="F12" s="53">
        <v>146000</v>
      </c>
      <c r="G12" s="53">
        <f>VLOOKUP(B12,'13.08'!B12:R45,16,0)</f>
        <v>0</v>
      </c>
      <c r="H12" s="54"/>
      <c r="I12" s="54">
        <f t="shared" si="0"/>
        <v>0</v>
      </c>
      <c r="J12" s="54"/>
      <c r="K12" s="54"/>
      <c r="L12" s="54"/>
      <c r="M12" s="54"/>
      <c r="N12" s="54"/>
      <c r="O12" s="54">
        <f t="shared" si="1"/>
        <v>0</v>
      </c>
      <c r="P12" s="54">
        <f t="shared" si="2"/>
        <v>0</v>
      </c>
      <c r="Q12" s="54">
        <f t="shared" si="5"/>
        <v>0</v>
      </c>
      <c r="R12" s="54"/>
      <c r="S12" s="54">
        <f t="shared" si="3"/>
        <v>0</v>
      </c>
      <c r="T12" s="54"/>
      <c r="U12" s="55" t="s">
        <v>76</v>
      </c>
      <c r="V12" s="54">
        <v>65000</v>
      </c>
      <c r="W12" s="54">
        <v>146000</v>
      </c>
      <c r="X12" s="56">
        <f t="shared" si="4"/>
        <v>13000</v>
      </c>
      <c r="Y12" s="55">
        <v>159000</v>
      </c>
      <c r="Z12" s="54"/>
    </row>
    <row r="13" spans="1:26" ht="15" customHeight="1" x14ac:dyDescent="0.2">
      <c r="A13" s="51">
        <v>6</v>
      </c>
      <c r="B13" s="51">
        <v>8500011</v>
      </c>
      <c r="C13" s="51" t="s">
        <v>78</v>
      </c>
      <c r="D13" s="52" t="s">
        <v>50</v>
      </c>
      <c r="E13" s="52" t="s">
        <v>16</v>
      </c>
      <c r="F13" s="53">
        <v>135000</v>
      </c>
      <c r="G13" s="53">
        <f>VLOOKUP(B13,'13.08'!B13:R46,16,0)</f>
        <v>0</v>
      </c>
      <c r="H13" s="54"/>
      <c r="I13" s="54">
        <f t="shared" si="0"/>
        <v>0</v>
      </c>
      <c r="J13" s="54"/>
      <c r="K13" s="54"/>
      <c r="L13" s="54"/>
      <c r="M13" s="54"/>
      <c r="N13" s="54"/>
      <c r="O13" s="54">
        <f t="shared" si="1"/>
        <v>0</v>
      </c>
      <c r="P13" s="54">
        <f t="shared" si="2"/>
        <v>0</v>
      </c>
      <c r="Q13" s="54">
        <f t="shared" si="5"/>
        <v>0</v>
      </c>
      <c r="R13" s="54"/>
      <c r="S13" s="54">
        <f t="shared" si="3"/>
        <v>0</v>
      </c>
      <c r="T13" s="54"/>
      <c r="U13" s="55" t="s">
        <v>78</v>
      </c>
      <c r="V13" s="54">
        <v>58000</v>
      </c>
      <c r="W13" s="54">
        <v>135000</v>
      </c>
      <c r="X13" s="56">
        <f t="shared" si="4"/>
        <v>10000</v>
      </c>
      <c r="Y13" s="55">
        <v>145000</v>
      </c>
      <c r="Z13" s="54"/>
    </row>
    <row r="14" spans="1:26" ht="15" customHeight="1" x14ac:dyDescent="0.2">
      <c r="A14" s="51">
        <v>7</v>
      </c>
      <c r="B14" s="51">
        <v>8500010</v>
      </c>
      <c r="C14" s="51" t="s">
        <v>81</v>
      </c>
      <c r="D14" s="52" t="s">
        <v>53</v>
      </c>
      <c r="E14" s="52" t="s">
        <v>19</v>
      </c>
      <c r="F14" s="53">
        <v>146000</v>
      </c>
      <c r="G14" s="53">
        <f>VLOOKUP(B14,'13.08'!B14:R47,16,0)</f>
        <v>0</v>
      </c>
      <c r="H14" s="54"/>
      <c r="I14" s="54">
        <f t="shared" si="0"/>
        <v>0</v>
      </c>
      <c r="J14" s="54"/>
      <c r="K14" s="54"/>
      <c r="L14" s="54"/>
      <c r="M14" s="54"/>
      <c r="N14" s="54"/>
      <c r="O14" s="54">
        <f t="shared" si="1"/>
        <v>0</v>
      </c>
      <c r="P14" s="54">
        <f t="shared" si="2"/>
        <v>0</v>
      </c>
      <c r="Q14" s="54">
        <f t="shared" si="5"/>
        <v>0</v>
      </c>
      <c r="R14" s="54"/>
      <c r="S14" s="54">
        <f t="shared" si="3"/>
        <v>0</v>
      </c>
      <c r="T14" s="54"/>
      <c r="U14" s="55" t="s">
        <v>81</v>
      </c>
      <c r="V14" s="54">
        <v>61000</v>
      </c>
      <c r="W14" s="54">
        <v>146000</v>
      </c>
      <c r="X14" s="56">
        <f t="shared" si="4"/>
        <v>5000</v>
      </c>
      <c r="Y14" s="55">
        <v>151000</v>
      </c>
      <c r="Z14" s="54"/>
    </row>
    <row r="15" spans="1:26" ht="15" customHeight="1" x14ac:dyDescent="0.2">
      <c r="A15" s="51">
        <v>8</v>
      </c>
      <c r="B15" s="51">
        <v>8500012</v>
      </c>
      <c r="C15" s="51" t="s">
        <v>70</v>
      </c>
      <c r="D15" s="52" t="s">
        <v>42</v>
      </c>
      <c r="E15" s="52" t="s">
        <v>8</v>
      </c>
      <c r="F15" s="53">
        <v>135000</v>
      </c>
      <c r="G15" s="53">
        <f>VLOOKUP(B15,'13.08'!B15:R48,16,0)</f>
        <v>0</v>
      </c>
      <c r="H15" s="54"/>
      <c r="I15" s="54">
        <f t="shared" si="0"/>
        <v>0</v>
      </c>
      <c r="J15" s="54"/>
      <c r="K15" s="54"/>
      <c r="L15" s="54"/>
      <c r="M15" s="54"/>
      <c r="N15" s="54"/>
      <c r="O15" s="54">
        <f t="shared" si="1"/>
        <v>0</v>
      </c>
      <c r="P15" s="54">
        <f t="shared" si="2"/>
        <v>0</v>
      </c>
      <c r="Q15" s="54">
        <f t="shared" si="5"/>
        <v>0</v>
      </c>
      <c r="R15" s="54"/>
      <c r="S15" s="54">
        <f t="shared" si="3"/>
        <v>0</v>
      </c>
      <c r="T15" s="54"/>
      <c r="U15" s="55" t="s">
        <v>70</v>
      </c>
      <c r="V15" s="54">
        <v>59000</v>
      </c>
      <c r="W15" s="54">
        <v>135000</v>
      </c>
      <c r="X15" s="56">
        <f t="shared" si="4"/>
        <v>12000</v>
      </c>
      <c r="Y15" s="55">
        <v>147000</v>
      </c>
      <c r="Z15" s="54"/>
    </row>
    <row r="16" spans="1:26" ht="15" customHeight="1" x14ac:dyDescent="0.2">
      <c r="A16" s="51">
        <v>9</v>
      </c>
      <c r="B16" s="51">
        <v>8500005</v>
      </c>
      <c r="C16" s="51" t="s">
        <v>71</v>
      </c>
      <c r="D16" s="52" t="s">
        <v>43</v>
      </c>
      <c r="E16" s="52" t="s">
        <v>9</v>
      </c>
      <c r="F16" s="53">
        <v>146000</v>
      </c>
      <c r="G16" s="53">
        <f>VLOOKUP(B16,'13.08'!B16:R49,16,0)</f>
        <v>0</v>
      </c>
      <c r="H16" s="54"/>
      <c r="I16" s="54">
        <f t="shared" si="0"/>
        <v>0</v>
      </c>
      <c r="J16" s="54"/>
      <c r="K16" s="54"/>
      <c r="L16" s="54"/>
      <c r="M16" s="54"/>
      <c r="N16" s="54"/>
      <c r="O16" s="54">
        <f t="shared" si="1"/>
        <v>0</v>
      </c>
      <c r="P16" s="54">
        <f t="shared" si="2"/>
        <v>0</v>
      </c>
      <c r="Q16" s="54">
        <f t="shared" si="5"/>
        <v>0</v>
      </c>
      <c r="R16" s="54"/>
      <c r="S16" s="54">
        <f t="shared" si="3"/>
        <v>0</v>
      </c>
      <c r="T16" s="54"/>
      <c r="U16" s="55" t="s">
        <v>71</v>
      </c>
      <c r="V16" s="54">
        <v>63000</v>
      </c>
      <c r="W16" s="54">
        <v>146000</v>
      </c>
      <c r="X16" s="56">
        <f t="shared" si="4"/>
        <v>9000</v>
      </c>
      <c r="Y16" s="55">
        <v>155000</v>
      </c>
      <c r="Z16" s="54"/>
    </row>
    <row r="17" spans="1:26" ht="15" customHeight="1" x14ac:dyDescent="0.2">
      <c r="A17" s="51">
        <v>10</v>
      </c>
      <c r="B17" s="51">
        <v>8500013</v>
      </c>
      <c r="C17" s="51" t="s">
        <v>72</v>
      </c>
      <c r="D17" s="52" t="s">
        <v>44</v>
      </c>
      <c r="E17" s="52" t="s">
        <v>10</v>
      </c>
      <c r="F17" s="53">
        <v>146000</v>
      </c>
      <c r="G17" s="53">
        <f>VLOOKUP(B17,'13.08'!B17:R50,16,0)</f>
        <v>0</v>
      </c>
      <c r="H17" s="54"/>
      <c r="I17" s="54">
        <f t="shared" si="0"/>
        <v>0</v>
      </c>
      <c r="J17" s="54"/>
      <c r="K17" s="54"/>
      <c r="L17" s="54"/>
      <c r="M17" s="54"/>
      <c r="N17" s="54"/>
      <c r="O17" s="54">
        <f t="shared" si="1"/>
        <v>0</v>
      </c>
      <c r="P17" s="54">
        <f t="shared" si="2"/>
        <v>0</v>
      </c>
      <c r="Q17" s="54">
        <f t="shared" si="5"/>
        <v>0</v>
      </c>
      <c r="R17" s="54"/>
      <c r="S17" s="54">
        <f t="shared" si="3"/>
        <v>0</v>
      </c>
      <c r="T17" s="54"/>
      <c r="U17" s="55" t="s">
        <v>72</v>
      </c>
      <c r="V17" s="54">
        <v>64000</v>
      </c>
      <c r="W17" s="54">
        <v>146000</v>
      </c>
      <c r="X17" s="56">
        <f t="shared" si="4"/>
        <v>11000</v>
      </c>
      <c r="Y17" s="55">
        <v>157000</v>
      </c>
      <c r="Z17" s="54"/>
    </row>
    <row r="18" spans="1:26" ht="15" customHeight="1" x14ac:dyDescent="0.2">
      <c r="A18" s="51">
        <v>11</v>
      </c>
      <c r="B18" s="51">
        <v>8500058</v>
      </c>
      <c r="C18" s="51" t="s">
        <v>91</v>
      </c>
      <c r="D18" s="52" t="s">
        <v>95</v>
      </c>
      <c r="E18" s="52" t="s">
        <v>28</v>
      </c>
      <c r="F18" s="53">
        <v>203000</v>
      </c>
      <c r="G18" s="53">
        <f>VLOOKUP(B18,'13.08'!B18:R51,16,0)</f>
        <v>0</v>
      </c>
      <c r="H18" s="54"/>
      <c r="I18" s="54">
        <f t="shared" si="0"/>
        <v>0</v>
      </c>
      <c r="J18" s="54"/>
      <c r="K18" s="54"/>
      <c r="L18" s="54"/>
      <c r="M18" s="54"/>
      <c r="N18" s="54"/>
      <c r="O18" s="54">
        <f t="shared" si="1"/>
        <v>0</v>
      </c>
      <c r="P18" s="54">
        <f t="shared" si="2"/>
        <v>0</v>
      </c>
      <c r="Q18" s="54">
        <f t="shared" si="5"/>
        <v>0</v>
      </c>
      <c r="R18" s="54"/>
      <c r="S18" s="54">
        <f t="shared" si="3"/>
        <v>0</v>
      </c>
      <c r="T18" s="54"/>
      <c r="U18" s="55" t="s">
        <v>91</v>
      </c>
      <c r="V18" s="54">
        <v>96000</v>
      </c>
      <c r="W18" s="54">
        <v>203000</v>
      </c>
      <c r="X18" s="56">
        <f t="shared" si="4"/>
        <v>18000</v>
      </c>
      <c r="Y18" s="55">
        <v>221000</v>
      </c>
      <c r="Z18" s="54"/>
    </row>
    <row r="19" spans="1:26" ht="15" customHeight="1" x14ac:dyDescent="0.2">
      <c r="A19" s="51">
        <v>12</v>
      </c>
      <c r="B19" s="51">
        <v>8500059</v>
      </c>
      <c r="C19" s="51" t="s">
        <v>92</v>
      </c>
      <c r="D19" s="52" t="s">
        <v>96</v>
      </c>
      <c r="E19" s="52" t="s">
        <v>29</v>
      </c>
      <c r="F19" s="53">
        <v>186000</v>
      </c>
      <c r="G19" s="53">
        <f>VLOOKUP(B19,'13.08'!B19:R52,16,0)</f>
        <v>0</v>
      </c>
      <c r="H19" s="54"/>
      <c r="I19" s="54">
        <f t="shared" si="0"/>
        <v>0</v>
      </c>
      <c r="J19" s="54"/>
      <c r="K19" s="54"/>
      <c r="L19" s="54"/>
      <c r="M19" s="54"/>
      <c r="N19" s="54"/>
      <c r="O19" s="54">
        <f t="shared" si="1"/>
        <v>0</v>
      </c>
      <c r="P19" s="54">
        <f t="shared" si="2"/>
        <v>0</v>
      </c>
      <c r="Q19" s="54">
        <f t="shared" si="5"/>
        <v>0</v>
      </c>
      <c r="R19" s="54"/>
      <c r="S19" s="54">
        <f t="shared" si="3"/>
        <v>0</v>
      </c>
      <c r="T19" s="54"/>
      <c r="U19" s="55" t="s">
        <v>92</v>
      </c>
      <c r="V19" s="54">
        <v>87000</v>
      </c>
      <c r="W19" s="54">
        <v>186000</v>
      </c>
      <c r="X19" s="56">
        <f t="shared" si="4"/>
        <v>17000</v>
      </c>
      <c r="Y19" s="55">
        <v>203000</v>
      </c>
      <c r="Z19" s="54"/>
    </row>
    <row r="20" spans="1:26" ht="15" customHeight="1" x14ac:dyDescent="0.2">
      <c r="A20" s="51">
        <v>13</v>
      </c>
      <c r="B20" s="51">
        <v>8500060</v>
      </c>
      <c r="C20" s="51" t="s">
        <v>93</v>
      </c>
      <c r="D20" s="52" t="s">
        <v>97</v>
      </c>
      <c r="E20" s="52" t="s">
        <v>30</v>
      </c>
      <c r="F20" s="53">
        <v>159000</v>
      </c>
      <c r="G20" s="53">
        <f>VLOOKUP(B20,'13.08'!B20:R53,16,0)</f>
        <v>0</v>
      </c>
      <c r="H20" s="54"/>
      <c r="I20" s="54">
        <f t="shared" si="0"/>
        <v>0</v>
      </c>
      <c r="J20" s="54"/>
      <c r="K20" s="54"/>
      <c r="L20" s="54"/>
      <c r="M20" s="54"/>
      <c r="N20" s="54"/>
      <c r="O20" s="54">
        <f t="shared" si="1"/>
        <v>0</v>
      </c>
      <c r="P20" s="54">
        <f t="shared" si="2"/>
        <v>0</v>
      </c>
      <c r="Q20" s="54">
        <f t="shared" si="5"/>
        <v>0</v>
      </c>
      <c r="R20" s="54"/>
      <c r="S20" s="54">
        <f t="shared" si="3"/>
        <v>0</v>
      </c>
      <c r="T20" s="54"/>
      <c r="U20" s="55" t="s">
        <v>93</v>
      </c>
      <c r="V20" s="54">
        <v>72000</v>
      </c>
      <c r="W20" s="54">
        <v>159000</v>
      </c>
      <c r="X20" s="56">
        <f t="shared" si="4"/>
        <v>14000</v>
      </c>
      <c r="Y20" s="55">
        <v>173000</v>
      </c>
      <c r="Z20" s="54"/>
    </row>
    <row r="21" spans="1:26" ht="15" customHeight="1" x14ac:dyDescent="0.2">
      <c r="A21" s="51">
        <v>14</v>
      </c>
      <c r="B21" s="51">
        <v>8500061</v>
      </c>
      <c r="C21" s="51" t="s">
        <v>94</v>
      </c>
      <c r="D21" s="52" t="s">
        <v>98</v>
      </c>
      <c r="E21" s="52" t="s">
        <v>31</v>
      </c>
      <c r="F21" s="53">
        <v>168000</v>
      </c>
      <c r="G21" s="53">
        <f>VLOOKUP(B21,'13.08'!B21:R54,16,0)</f>
        <v>0</v>
      </c>
      <c r="H21" s="54"/>
      <c r="I21" s="54">
        <f t="shared" si="0"/>
        <v>0</v>
      </c>
      <c r="J21" s="54"/>
      <c r="K21" s="54"/>
      <c r="L21" s="54"/>
      <c r="M21" s="54"/>
      <c r="N21" s="54"/>
      <c r="O21" s="54">
        <f t="shared" si="1"/>
        <v>0</v>
      </c>
      <c r="P21" s="54">
        <f t="shared" si="2"/>
        <v>0</v>
      </c>
      <c r="Q21" s="54">
        <f t="shared" si="5"/>
        <v>0</v>
      </c>
      <c r="R21" s="54"/>
      <c r="S21" s="54">
        <f t="shared" si="3"/>
        <v>0</v>
      </c>
      <c r="T21" s="54"/>
      <c r="U21" s="55" t="s">
        <v>94</v>
      </c>
      <c r="V21" s="54">
        <v>77000</v>
      </c>
      <c r="W21" s="54">
        <v>168000</v>
      </c>
      <c r="X21" s="56">
        <f t="shared" si="4"/>
        <v>15000</v>
      </c>
      <c r="Y21" s="55">
        <v>183000</v>
      </c>
      <c r="Z21" s="54"/>
    </row>
    <row r="22" spans="1:26" ht="15" customHeight="1" x14ac:dyDescent="0.2">
      <c r="A22" s="51">
        <v>15</v>
      </c>
      <c r="B22" s="51">
        <v>8500033</v>
      </c>
      <c r="C22" s="51" t="s">
        <v>67</v>
      </c>
      <c r="D22" s="52" t="s">
        <v>39</v>
      </c>
      <c r="E22" s="52" t="s">
        <v>5</v>
      </c>
      <c r="F22" s="53">
        <v>337000</v>
      </c>
      <c r="G22" s="53">
        <f>VLOOKUP(B22,'13.08'!B22:R55,16,0)</f>
        <v>0</v>
      </c>
      <c r="H22" s="54"/>
      <c r="I22" s="54">
        <f t="shared" si="0"/>
        <v>0</v>
      </c>
      <c r="J22" s="54"/>
      <c r="K22" s="54"/>
      <c r="L22" s="54"/>
      <c r="M22" s="54"/>
      <c r="N22" s="54"/>
      <c r="O22" s="54">
        <f t="shared" si="1"/>
        <v>0</v>
      </c>
      <c r="P22" s="54">
        <f t="shared" si="2"/>
        <v>0</v>
      </c>
      <c r="Q22" s="54">
        <f t="shared" si="5"/>
        <v>0</v>
      </c>
      <c r="R22" s="54"/>
      <c r="S22" s="54">
        <f t="shared" si="3"/>
        <v>0</v>
      </c>
      <c r="T22" s="54"/>
      <c r="U22" s="55" t="s">
        <v>67</v>
      </c>
      <c r="V22" s="54">
        <v>169000</v>
      </c>
      <c r="W22" s="54">
        <v>337000</v>
      </c>
      <c r="X22" s="56">
        <f t="shared" si="4"/>
        <v>30000</v>
      </c>
      <c r="Y22" s="55">
        <v>367000</v>
      </c>
      <c r="Z22" s="54"/>
    </row>
    <row r="23" spans="1:26" ht="15" customHeight="1" x14ac:dyDescent="0.2">
      <c r="A23" s="51">
        <v>16</v>
      </c>
      <c r="B23" s="51">
        <v>8500034</v>
      </c>
      <c r="C23" s="51" t="s">
        <v>65</v>
      </c>
      <c r="D23" s="52" t="s">
        <v>37</v>
      </c>
      <c r="E23" s="52" t="s">
        <v>3</v>
      </c>
      <c r="F23" s="53">
        <v>240000</v>
      </c>
      <c r="G23" s="53">
        <f>VLOOKUP(B23,'13.08'!B23:R56,16,0)</f>
        <v>0</v>
      </c>
      <c r="H23" s="54"/>
      <c r="I23" s="54">
        <f t="shared" si="0"/>
        <v>0</v>
      </c>
      <c r="J23" s="54"/>
      <c r="K23" s="54"/>
      <c r="L23" s="54"/>
      <c r="M23" s="54"/>
      <c r="N23" s="54"/>
      <c r="O23" s="54">
        <f t="shared" si="1"/>
        <v>0</v>
      </c>
      <c r="P23" s="54">
        <f t="shared" si="2"/>
        <v>0</v>
      </c>
      <c r="Q23" s="54">
        <f t="shared" si="5"/>
        <v>0</v>
      </c>
      <c r="R23" s="54"/>
      <c r="S23" s="54">
        <f t="shared" si="3"/>
        <v>0</v>
      </c>
      <c r="T23" s="54"/>
      <c r="U23" s="55" t="s">
        <v>65</v>
      </c>
      <c r="V23" s="54">
        <v>116000</v>
      </c>
      <c r="W23" s="54">
        <v>240000</v>
      </c>
      <c r="X23" s="56">
        <f t="shared" si="4"/>
        <v>21000</v>
      </c>
      <c r="Y23" s="55">
        <v>261000</v>
      </c>
      <c r="Z23" s="54"/>
    </row>
    <row r="24" spans="1:26" ht="15" customHeight="1" x14ac:dyDescent="0.2">
      <c r="A24" s="51">
        <v>17</v>
      </c>
      <c r="B24" s="51">
        <v>8500035</v>
      </c>
      <c r="C24" s="51" t="s">
        <v>69</v>
      </c>
      <c r="D24" s="52" t="s">
        <v>41</v>
      </c>
      <c r="E24" s="52" t="s">
        <v>7</v>
      </c>
      <c r="F24" s="53">
        <v>196000</v>
      </c>
      <c r="G24" s="53">
        <f>VLOOKUP(B24,'13.08'!B24:R57,16,0)</f>
        <v>0</v>
      </c>
      <c r="H24" s="54"/>
      <c r="I24" s="54">
        <f t="shared" si="0"/>
        <v>0</v>
      </c>
      <c r="J24" s="54"/>
      <c r="K24" s="54"/>
      <c r="L24" s="54"/>
      <c r="M24" s="54"/>
      <c r="N24" s="54"/>
      <c r="O24" s="54">
        <f t="shared" si="1"/>
        <v>0</v>
      </c>
      <c r="P24" s="54">
        <f t="shared" si="2"/>
        <v>0</v>
      </c>
      <c r="Q24" s="54">
        <f t="shared" si="5"/>
        <v>0</v>
      </c>
      <c r="R24" s="54"/>
      <c r="S24" s="54">
        <f t="shared" si="3"/>
        <v>0</v>
      </c>
      <c r="T24" s="54"/>
      <c r="U24" s="55" t="s">
        <v>69</v>
      </c>
      <c r="V24" s="54">
        <v>92000</v>
      </c>
      <c r="W24" s="54">
        <v>196000</v>
      </c>
      <c r="X24" s="56">
        <f t="shared" si="4"/>
        <v>17000</v>
      </c>
      <c r="Y24" s="55">
        <v>213000</v>
      </c>
      <c r="Z24" s="54"/>
    </row>
    <row r="25" spans="1:26" ht="15" customHeight="1" x14ac:dyDescent="0.2">
      <c r="A25" s="51">
        <v>18</v>
      </c>
      <c r="B25" s="51">
        <v>8500036</v>
      </c>
      <c r="C25" s="51" t="s">
        <v>66</v>
      </c>
      <c r="D25" s="52" t="s">
        <v>38</v>
      </c>
      <c r="E25" s="52" t="s">
        <v>4</v>
      </c>
      <c r="F25" s="53">
        <v>188000</v>
      </c>
      <c r="G25" s="53">
        <f>VLOOKUP(B25,'13.08'!B25:R58,16,0)</f>
        <v>0</v>
      </c>
      <c r="H25" s="54"/>
      <c r="I25" s="54">
        <f t="shared" si="0"/>
        <v>0</v>
      </c>
      <c r="J25" s="54"/>
      <c r="K25" s="54"/>
      <c r="L25" s="54"/>
      <c r="M25" s="54"/>
      <c r="N25" s="54"/>
      <c r="O25" s="54">
        <f t="shared" si="1"/>
        <v>0</v>
      </c>
      <c r="P25" s="54">
        <f t="shared" si="2"/>
        <v>0</v>
      </c>
      <c r="Q25" s="54">
        <f t="shared" si="5"/>
        <v>0</v>
      </c>
      <c r="R25" s="54"/>
      <c r="S25" s="54">
        <f t="shared" si="3"/>
        <v>0</v>
      </c>
      <c r="T25" s="54"/>
      <c r="U25" s="55" t="s">
        <v>66</v>
      </c>
      <c r="V25" s="54">
        <v>88000</v>
      </c>
      <c r="W25" s="54">
        <v>188000</v>
      </c>
      <c r="X25" s="56">
        <f t="shared" si="4"/>
        <v>17000</v>
      </c>
      <c r="Y25" s="55">
        <v>205000</v>
      </c>
      <c r="Z25" s="54"/>
    </row>
    <row r="26" spans="1:26" ht="15" customHeight="1" x14ac:dyDescent="0.2">
      <c r="A26" s="51">
        <v>19</v>
      </c>
      <c r="B26" s="51">
        <v>8500037</v>
      </c>
      <c r="C26" s="51" t="s">
        <v>68</v>
      </c>
      <c r="D26" s="52" t="s">
        <v>40</v>
      </c>
      <c r="E26" s="52" t="s">
        <v>6</v>
      </c>
      <c r="F26" s="53">
        <v>179000</v>
      </c>
      <c r="G26" s="53">
        <f>VLOOKUP(B26,'13.08'!B26:R59,16,0)</f>
        <v>0</v>
      </c>
      <c r="H26" s="54"/>
      <c r="I26" s="54">
        <f t="shared" si="0"/>
        <v>0</v>
      </c>
      <c r="J26" s="54"/>
      <c r="K26" s="54"/>
      <c r="L26" s="54"/>
      <c r="M26" s="54"/>
      <c r="N26" s="54"/>
      <c r="O26" s="54">
        <f t="shared" si="1"/>
        <v>0</v>
      </c>
      <c r="P26" s="54">
        <f t="shared" si="2"/>
        <v>0</v>
      </c>
      <c r="Q26" s="54">
        <f t="shared" si="5"/>
        <v>0</v>
      </c>
      <c r="R26" s="54"/>
      <c r="S26" s="54">
        <f t="shared" si="3"/>
        <v>0</v>
      </c>
      <c r="T26" s="54"/>
      <c r="U26" s="55" t="s">
        <v>68</v>
      </c>
      <c r="V26" s="54">
        <v>83000</v>
      </c>
      <c r="W26" s="54">
        <v>179000</v>
      </c>
      <c r="X26" s="56">
        <f t="shared" si="4"/>
        <v>16000</v>
      </c>
      <c r="Y26" s="55">
        <v>195000</v>
      </c>
      <c r="Z26" s="54"/>
    </row>
    <row r="27" spans="1:26" ht="15" customHeight="1" x14ac:dyDescent="0.2">
      <c r="A27" s="51">
        <v>20</v>
      </c>
      <c r="B27" s="51">
        <v>8500039</v>
      </c>
      <c r="C27" s="51" t="s">
        <v>77</v>
      </c>
      <c r="D27" s="52" t="s">
        <v>49</v>
      </c>
      <c r="E27" s="52" t="s">
        <v>15</v>
      </c>
      <c r="F27" s="53">
        <v>169000</v>
      </c>
      <c r="G27" s="53">
        <f>VLOOKUP(B27,'13.08'!B27:R60,16,0)</f>
        <v>0</v>
      </c>
      <c r="H27" s="54"/>
      <c r="I27" s="54">
        <f t="shared" si="0"/>
        <v>0</v>
      </c>
      <c r="J27" s="54"/>
      <c r="K27" s="54"/>
      <c r="L27" s="54"/>
      <c r="M27" s="54"/>
      <c r="N27" s="54"/>
      <c r="O27" s="54">
        <f t="shared" si="1"/>
        <v>0</v>
      </c>
      <c r="P27" s="54">
        <f t="shared" si="2"/>
        <v>0</v>
      </c>
      <c r="Q27" s="54">
        <f t="shared" si="5"/>
        <v>0</v>
      </c>
      <c r="R27" s="54"/>
      <c r="S27" s="54">
        <f t="shared" si="3"/>
        <v>0</v>
      </c>
      <c r="T27" s="54"/>
      <c r="U27" s="55" t="s">
        <v>77</v>
      </c>
      <c r="V27" s="54">
        <v>73000</v>
      </c>
      <c r="W27" s="54">
        <v>169000</v>
      </c>
      <c r="X27" s="56">
        <f t="shared" si="4"/>
        <v>6000</v>
      </c>
      <c r="Y27" s="55">
        <v>175000</v>
      </c>
      <c r="Z27" s="54"/>
    </row>
    <row r="28" spans="1:26" ht="15" customHeight="1" x14ac:dyDescent="0.2">
      <c r="A28" s="51">
        <v>21</v>
      </c>
      <c r="B28" s="51">
        <v>8500038</v>
      </c>
      <c r="C28" s="51" t="s">
        <v>80</v>
      </c>
      <c r="D28" s="52" t="s">
        <v>52</v>
      </c>
      <c r="E28" s="52" t="s">
        <v>18</v>
      </c>
      <c r="F28" s="53">
        <v>179000</v>
      </c>
      <c r="G28" s="53">
        <f>VLOOKUP(B28,'13.08'!B28:R61,16,0)</f>
        <v>0</v>
      </c>
      <c r="H28" s="54"/>
      <c r="I28" s="54">
        <f t="shared" si="0"/>
        <v>0</v>
      </c>
      <c r="J28" s="54"/>
      <c r="K28" s="54"/>
      <c r="L28" s="54"/>
      <c r="M28" s="54"/>
      <c r="N28" s="54"/>
      <c r="O28" s="54">
        <f t="shared" si="1"/>
        <v>0</v>
      </c>
      <c r="P28" s="54">
        <f t="shared" si="2"/>
        <v>0</v>
      </c>
      <c r="Q28" s="54">
        <f t="shared" si="5"/>
        <v>0</v>
      </c>
      <c r="R28" s="54"/>
      <c r="S28" s="54">
        <f t="shared" si="3"/>
        <v>0</v>
      </c>
      <c r="T28" s="54"/>
      <c r="U28" s="55" t="s">
        <v>80</v>
      </c>
      <c r="V28" s="54">
        <v>76000</v>
      </c>
      <c r="W28" s="54">
        <v>179000</v>
      </c>
      <c r="X28" s="56">
        <f t="shared" si="4"/>
        <v>2000</v>
      </c>
      <c r="Y28" s="55">
        <v>181000</v>
      </c>
      <c r="Z28" s="54"/>
    </row>
    <row r="29" spans="1:26" s="2" customFormat="1" ht="15" customHeight="1" x14ac:dyDescent="0.2">
      <c r="A29" s="51">
        <v>22</v>
      </c>
      <c r="B29" s="51">
        <v>8500040</v>
      </c>
      <c r="C29" s="51" t="s">
        <v>62</v>
      </c>
      <c r="D29" s="52" t="s">
        <v>34</v>
      </c>
      <c r="E29" s="52" t="s">
        <v>0</v>
      </c>
      <c r="F29" s="53">
        <v>169000</v>
      </c>
      <c r="G29" s="53">
        <f>VLOOKUP(B29,'13.08'!B29:R62,16,0)</f>
        <v>0</v>
      </c>
      <c r="H29" s="57"/>
      <c r="I29" s="54">
        <f t="shared" si="0"/>
        <v>0</v>
      </c>
      <c r="J29" s="54"/>
      <c r="K29" s="54"/>
      <c r="L29" s="54"/>
      <c r="M29" s="54"/>
      <c r="N29" s="54"/>
      <c r="O29" s="54">
        <f t="shared" si="1"/>
        <v>0</v>
      </c>
      <c r="P29" s="54">
        <f t="shared" si="2"/>
        <v>0</v>
      </c>
      <c r="Q29" s="54">
        <f t="shared" si="5"/>
        <v>0</v>
      </c>
      <c r="R29" s="54"/>
      <c r="S29" s="54">
        <f t="shared" si="3"/>
        <v>0</v>
      </c>
      <c r="T29" s="54"/>
      <c r="U29" s="51" t="s">
        <v>62</v>
      </c>
      <c r="V29" s="57">
        <v>78000</v>
      </c>
      <c r="W29" s="57">
        <v>169000</v>
      </c>
      <c r="X29" s="56">
        <f t="shared" si="4"/>
        <v>16000</v>
      </c>
      <c r="Y29" s="51">
        <v>185000</v>
      </c>
      <c r="Z29" s="54"/>
    </row>
    <row r="30" spans="1:26" ht="15" customHeight="1" x14ac:dyDescent="0.2">
      <c r="A30" s="51">
        <v>23</v>
      </c>
      <c r="B30" s="51">
        <v>8500041</v>
      </c>
      <c r="C30" s="51" t="s">
        <v>63</v>
      </c>
      <c r="D30" s="52" t="s">
        <v>35</v>
      </c>
      <c r="E30" s="52" t="s">
        <v>1</v>
      </c>
      <c r="F30" s="53">
        <v>179000</v>
      </c>
      <c r="G30" s="53">
        <f>VLOOKUP(B30,'13.08'!B30:R63,16,0)</f>
        <v>0</v>
      </c>
      <c r="H30" s="54"/>
      <c r="I30" s="54">
        <f t="shared" si="0"/>
        <v>0</v>
      </c>
      <c r="J30" s="54"/>
      <c r="K30" s="54"/>
      <c r="L30" s="54"/>
      <c r="M30" s="54"/>
      <c r="N30" s="54"/>
      <c r="O30" s="54">
        <f t="shared" si="1"/>
        <v>0</v>
      </c>
      <c r="P30" s="54">
        <f t="shared" si="2"/>
        <v>0</v>
      </c>
      <c r="Q30" s="54">
        <f t="shared" si="5"/>
        <v>0</v>
      </c>
      <c r="R30" s="54"/>
      <c r="S30" s="54">
        <f t="shared" si="3"/>
        <v>0</v>
      </c>
      <c r="T30" s="54"/>
      <c r="U30" s="55" t="s">
        <v>63</v>
      </c>
      <c r="V30" s="54">
        <v>82000</v>
      </c>
      <c r="W30" s="54">
        <v>179000</v>
      </c>
      <c r="X30" s="56">
        <f t="shared" si="4"/>
        <v>14000</v>
      </c>
      <c r="Y30" s="55">
        <v>193000</v>
      </c>
      <c r="Z30" s="54"/>
    </row>
    <row r="31" spans="1:26" ht="15" customHeight="1" x14ac:dyDescent="0.2">
      <c r="A31" s="51">
        <v>24</v>
      </c>
      <c r="B31" s="51">
        <v>8500043</v>
      </c>
      <c r="C31" s="51" t="s">
        <v>64</v>
      </c>
      <c r="D31" s="52" t="s">
        <v>36</v>
      </c>
      <c r="E31" s="52" t="s">
        <v>2</v>
      </c>
      <c r="F31" s="53">
        <v>179000</v>
      </c>
      <c r="G31" s="53">
        <f>VLOOKUP(B31,'13.08'!B31:R64,16,0)</f>
        <v>0</v>
      </c>
      <c r="H31" s="54"/>
      <c r="I31" s="54">
        <f t="shared" si="0"/>
        <v>0</v>
      </c>
      <c r="J31" s="54"/>
      <c r="K31" s="54"/>
      <c r="L31" s="54"/>
      <c r="M31" s="54"/>
      <c r="N31" s="54"/>
      <c r="O31" s="54">
        <f t="shared" si="1"/>
        <v>0</v>
      </c>
      <c r="P31" s="54">
        <f t="shared" si="2"/>
        <v>0</v>
      </c>
      <c r="Q31" s="54">
        <f t="shared" si="5"/>
        <v>0</v>
      </c>
      <c r="R31" s="54"/>
      <c r="S31" s="54">
        <f t="shared" si="3"/>
        <v>0</v>
      </c>
      <c r="T31" s="54"/>
      <c r="U31" s="55" t="s">
        <v>64</v>
      </c>
      <c r="V31" s="54">
        <v>83000</v>
      </c>
      <c r="W31" s="54">
        <v>179000</v>
      </c>
      <c r="X31" s="56">
        <f t="shared" si="4"/>
        <v>16000</v>
      </c>
      <c r="Y31" s="55">
        <v>195000</v>
      </c>
      <c r="Z31" s="54"/>
    </row>
    <row r="32" spans="1:26" ht="15" customHeight="1" x14ac:dyDescent="0.2">
      <c r="A32" s="51">
        <v>25</v>
      </c>
      <c r="B32" s="51">
        <v>8500062</v>
      </c>
      <c r="C32" s="51" t="s">
        <v>99</v>
      </c>
      <c r="D32" s="52" t="s">
        <v>126</v>
      </c>
      <c r="E32" s="52" t="s">
        <v>32</v>
      </c>
      <c r="F32" s="53">
        <v>194000</v>
      </c>
      <c r="G32" s="53">
        <f>VLOOKUP(B32,'13.08'!B32:R65,16,0)</f>
        <v>0</v>
      </c>
      <c r="H32" s="54"/>
      <c r="I32" s="54">
        <f t="shared" si="0"/>
        <v>0</v>
      </c>
      <c r="J32" s="54"/>
      <c r="K32" s="54"/>
      <c r="L32" s="54"/>
      <c r="M32" s="54"/>
      <c r="N32" s="54"/>
      <c r="O32" s="54">
        <f t="shared" si="1"/>
        <v>0</v>
      </c>
      <c r="P32" s="54">
        <f t="shared" si="2"/>
        <v>0</v>
      </c>
      <c r="Q32" s="54">
        <f t="shared" si="5"/>
        <v>0</v>
      </c>
      <c r="R32" s="54"/>
      <c r="S32" s="54">
        <f t="shared" si="3"/>
        <v>0</v>
      </c>
      <c r="T32" s="54"/>
      <c r="U32" s="55" t="s">
        <v>99</v>
      </c>
      <c r="V32" s="54">
        <v>91200</v>
      </c>
      <c r="W32" s="54">
        <v>194000</v>
      </c>
      <c r="X32" s="56">
        <f t="shared" si="4"/>
        <v>18000</v>
      </c>
      <c r="Y32" s="55">
        <v>212000</v>
      </c>
      <c r="Z32" s="54"/>
    </row>
    <row r="33" spans="1:26" ht="15" customHeight="1" x14ac:dyDescent="0.2">
      <c r="A33" s="51">
        <v>26</v>
      </c>
      <c r="B33" s="51">
        <v>8500063</v>
      </c>
      <c r="C33" s="51" t="s">
        <v>100</v>
      </c>
      <c r="D33" s="52" t="s">
        <v>127</v>
      </c>
      <c r="E33" s="52" t="s">
        <v>33</v>
      </c>
      <c r="F33" s="53">
        <v>194000</v>
      </c>
      <c r="G33" s="53">
        <f>VLOOKUP(B33,'13.08'!B33:R66,16,0)</f>
        <v>0</v>
      </c>
      <c r="H33" s="54"/>
      <c r="I33" s="54">
        <f t="shared" si="0"/>
        <v>0</v>
      </c>
      <c r="J33" s="54"/>
      <c r="K33" s="54"/>
      <c r="L33" s="54"/>
      <c r="M33" s="54"/>
      <c r="N33" s="54"/>
      <c r="O33" s="54">
        <f t="shared" si="1"/>
        <v>0</v>
      </c>
      <c r="P33" s="54">
        <f t="shared" si="2"/>
        <v>0</v>
      </c>
      <c r="Q33" s="54">
        <f t="shared" si="5"/>
        <v>0</v>
      </c>
      <c r="R33" s="54"/>
      <c r="S33" s="54">
        <f t="shared" si="3"/>
        <v>0</v>
      </c>
      <c r="T33" s="54"/>
      <c r="U33" s="55" t="s">
        <v>100</v>
      </c>
      <c r="V33" s="54">
        <v>91200</v>
      </c>
      <c r="W33" s="54">
        <v>194000</v>
      </c>
      <c r="X33" s="56">
        <f t="shared" si="4"/>
        <v>18000</v>
      </c>
      <c r="Y33" s="55">
        <v>212000</v>
      </c>
      <c r="Z33" s="54"/>
    </row>
    <row r="34" spans="1:26" ht="15" customHeight="1" x14ac:dyDescent="0.2">
      <c r="A34" s="51">
        <v>27</v>
      </c>
      <c r="B34" s="51">
        <v>8500050</v>
      </c>
      <c r="C34" s="51" t="s">
        <v>82</v>
      </c>
      <c r="D34" s="52" t="s">
        <v>54</v>
      </c>
      <c r="E34" s="52" t="s">
        <v>20</v>
      </c>
      <c r="F34" s="53">
        <v>168000</v>
      </c>
      <c r="G34" s="53">
        <f>VLOOKUP(B34,'13.08'!B34:R67,16,0)</f>
        <v>45</v>
      </c>
      <c r="H34" s="54"/>
      <c r="I34" s="54">
        <f t="shared" si="0"/>
        <v>2</v>
      </c>
      <c r="J34" s="54"/>
      <c r="K34" s="54">
        <v>2</v>
      </c>
      <c r="L34" s="54"/>
      <c r="M34" s="54"/>
      <c r="N34" s="54"/>
      <c r="O34" s="54">
        <f t="shared" si="1"/>
        <v>336000</v>
      </c>
      <c r="P34" s="54">
        <f t="shared" si="2"/>
        <v>336000</v>
      </c>
      <c r="Q34" s="54">
        <f t="shared" si="5"/>
        <v>43</v>
      </c>
      <c r="R34" s="54">
        <v>43</v>
      </c>
      <c r="S34" s="54">
        <f t="shared" si="3"/>
        <v>0</v>
      </c>
      <c r="T34" s="54"/>
      <c r="U34" s="51" t="s">
        <v>82</v>
      </c>
      <c r="V34" s="57">
        <v>75909</v>
      </c>
      <c r="W34" s="57">
        <v>168000</v>
      </c>
      <c r="X34" s="56">
        <f t="shared" si="4"/>
        <v>13000</v>
      </c>
      <c r="Y34" s="55">
        <v>181000</v>
      </c>
      <c r="Z34" s="54"/>
    </row>
    <row r="35" spans="1:26" s="2" customFormat="1" ht="15" customHeight="1" x14ac:dyDescent="0.2">
      <c r="A35" s="51">
        <v>28</v>
      </c>
      <c r="B35" s="51">
        <v>8500051</v>
      </c>
      <c r="C35" s="51" t="s">
        <v>83</v>
      </c>
      <c r="D35" s="52" t="s">
        <v>55</v>
      </c>
      <c r="E35" s="52" t="s">
        <v>21</v>
      </c>
      <c r="F35" s="53">
        <v>149000</v>
      </c>
      <c r="G35" s="53">
        <f>VLOOKUP(B35,'13.08'!B35:R68,16,0)</f>
        <v>51</v>
      </c>
      <c r="H35" s="57"/>
      <c r="I35" s="54">
        <f t="shared" si="0"/>
        <v>3</v>
      </c>
      <c r="J35" s="54"/>
      <c r="K35" s="54">
        <v>3</v>
      </c>
      <c r="L35" s="54"/>
      <c r="M35" s="54"/>
      <c r="N35" s="54"/>
      <c r="O35" s="54">
        <f t="shared" si="1"/>
        <v>447000</v>
      </c>
      <c r="P35" s="54">
        <f t="shared" si="2"/>
        <v>447000</v>
      </c>
      <c r="Q35" s="54">
        <f t="shared" si="5"/>
        <v>48</v>
      </c>
      <c r="R35" s="54">
        <v>48</v>
      </c>
      <c r="S35" s="54">
        <f t="shared" si="3"/>
        <v>0</v>
      </c>
      <c r="T35" s="54"/>
      <c r="U35" s="55" t="s">
        <v>83</v>
      </c>
      <c r="V35" s="54">
        <v>66364</v>
      </c>
      <c r="W35" s="54">
        <v>149000</v>
      </c>
      <c r="X35" s="56">
        <f t="shared" si="4"/>
        <v>13000</v>
      </c>
      <c r="Y35" s="51">
        <v>162000</v>
      </c>
      <c r="Z35" s="54"/>
    </row>
    <row r="36" spans="1:26" ht="15" customHeight="1" x14ac:dyDescent="0.2">
      <c r="A36" s="51">
        <v>29</v>
      </c>
      <c r="B36" s="51">
        <v>8500052</v>
      </c>
      <c r="C36" s="51" t="s">
        <v>84</v>
      </c>
      <c r="D36" s="52" t="s">
        <v>120</v>
      </c>
      <c r="E36" s="52" t="s">
        <v>22</v>
      </c>
      <c r="F36" s="53">
        <v>149000</v>
      </c>
      <c r="G36" s="53">
        <f>VLOOKUP(B36,'13.08'!B36:R69,16,0)</f>
        <v>54</v>
      </c>
      <c r="H36" s="54"/>
      <c r="I36" s="54">
        <f t="shared" si="0"/>
        <v>0</v>
      </c>
      <c r="J36" s="54"/>
      <c r="K36" s="54"/>
      <c r="L36" s="54"/>
      <c r="M36" s="54"/>
      <c r="N36" s="54"/>
      <c r="O36" s="54">
        <f t="shared" si="1"/>
        <v>0</v>
      </c>
      <c r="P36" s="54">
        <f t="shared" si="2"/>
        <v>0</v>
      </c>
      <c r="Q36" s="54">
        <f t="shared" si="5"/>
        <v>54</v>
      </c>
      <c r="R36" s="54">
        <v>54</v>
      </c>
      <c r="S36" s="54">
        <f t="shared" si="3"/>
        <v>0</v>
      </c>
      <c r="T36" s="54"/>
      <c r="U36" s="55" t="s">
        <v>84</v>
      </c>
      <c r="V36" s="54">
        <v>66364</v>
      </c>
      <c r="W36" s="54">
        <v>149000</v>
      </c>
      <c r="X36" s="56">
        <f t="shared" si="4"/>
        <v>13000</v>
      </c>
      <c r="Y36" s="55">
        <v>162000</v>
      </c>
      <c r="Z36" s="54"/>
    </row>
    <row r="37" spans="1:26" ht="15" customHeight="1" x14ac:dyDescent="0.2">
      <c r="A37" s="51">
        <v>30</v>
      </c>
      <c r="B37" s="51">
        <v>8500053</v>
      </c>
      <c r="C37" s="51" t="s">
        <v>85</v>
      </c>
      <c r="D37" s="52" t="s">
        <v>57</v>
      </c>
      <c r="E37" s="52" t="s">
        <v>23</v>
      </c>
      <c r="F37" s="53">
        <v>149000</v>
      </c>
      <c r="G37" s="53">
        <f>VLOOKUP(B37,'13.08'!B37:R70,16,0)</f>
        <v>53</v>
      </c>
      <c r="H37" s="54"/>
      <c r="I37" s="54">
        <f t="shared" si="0"/>
        <v>5</v>
      </c>
      <c r="J37" s="54"/>
      <c r="K37" s="54">
        <v>5</v>
      </c>
      <c r="L37" s="54"/>
      <c r="M37" s="54"/>
      <c r="N37" s="54"/>
      <c r="O37" s="54">
        <f t="shared" si="1"/>
        <v>745000</v>
      </c>
      <c r="P37" s="54">
        <f t="shared" si="2"/>
        <v>745000</v>
      </c>
      <c r="Q37" s="54">
        <f t="shared" si="5"/>
        <v>48</v>
      </c>
      <c r="R37" s="54">
        <v>48</v>
      </c>
      <c r="S37" s="54">
        <f t="shared" si="3"/>
        <v>0</v>
      </c>
      <c r="T37" s="54"/>
      <c r="U37" s="55" t="s">
        <v>85</v>
      </c>
      <c r="V37" s="54">
        <v>66364</v>
      </c>
      <c r="W37" s="54">
        <v>149000</v>
      </c>
      <c r="X37" s="56">
        <f t="shared" si="4"/>
        <v>13000</v>
      </c>
      <c r="Y37" s="55">
        <v>162000</v>
      </c>
      <c r="Z37" s="54"/>
    </row>
    <row r="38" spans="1:26" ht="15" customHeight="1" x14ac:dyDescent="0.2">
      <c r="A38" s="51">
        <v>31</v>
      </c>
      <c r="B38" s="51">
        <v>8500054</v>
      </c>
      <c r="C38" s="51" t="s">
        <v>86</v>
      </c>
      <c r="D38" s="52" t="s">
        <v>58</v>
      </c>
      <c r="E38" s="52" t="s">
        <v>24</v>
      </c>
      <c r="F38" s="53">
        <v>168000</v>
      </c>
      <c r="G38" s="53">
        <f>VLOOKUP(B38,'13.08'!B38:R71,16,0)</f>
        <v>55</v>
      </c>
      <c r="H38" s="54"/>
      <c r="I38" s="54">
        <f t="shared" si="0"/>
        <v>1</v>
      </c>
      <c r="J38" s="54"/>
      <c r="K38" s="54">
        <v>1</v>
      </c>
      <c r="L38" s="54"/>
      <c r="M38" s="54"/>
      <c r="N38" s="54"/>
      <c r="O38" s="54">
        <f t="shared" si="1"/>
        <v>168000</v>
      </c>
      <c r="P38" s="54">
        <f t="shared" si="2"/>
        <v>168000</v>
      </c>
      <c r="Q38" s="54">
        <f t="shared" si="5"/>
        <v>54</v>
      </c>
      <c r="R38" s="54">
        <v>54</v>
      </c>
      <c r="S38" s="54">
        <f t="shared" si="3"/>
        <v>0</v>
      </c>
      <c r="T38" s="54"/>
      <c r="U38" s="55" t="s">
        <v>86</v>
      </c>
      <c r="V38" s="54">
        <v>75909</v>
      </c>
      <c r="W38" s="54">
        <v>168000</v>
      </c>
      <c r="X38" s="56">
        <f t="shared" si="4"/>
        <v>13000</v>
      </c>
      <c r="Y38" s="55">
        <v>181000</v>
      </c>
      <c r="Z38" s="54"/>
    </row>
    <row r="39" spans="1:26" ht="15" customHeight="1" x14ac:dyDescent="0.2">
      <c r="A39" s="51">
        <v>32</v>
      </c>
      <c r="B39" s="51">
        <v>8500055</v>
      </c>
      <c r="C39" s="51" t="s">
        <v>87</v>
      </c>
      <c r="D39" s="52" t="s">
        <v>59</v>
      </c>
      <c r="E39" s="52" t="s">
        <v>25</v>
      </c>
      <c r="F39" s="53">
        <v>149000</v>
      </c>
      <c r="G39" s="53">
        <f>VLOOKUP(B39,'13.08'!B39:R72,16,0)</f>
        <v>52</v>
      </c>
      <c r="H39" s="54"/>
      <c r="I39" s="54">
        <f t="shared" si="0"/>
        <v>1</v>
      </c>
      <c r="J39" s="54"/>
      <c r="K39" s="54">
        <v>1</v>
      </c>
      <c r="L39" s="54"/>
      <c r="M39" s="54"/>
      <c r="N39" s="54"/>
      <c r="O39" s="54">
        <f t="shared" si="1"/>
        <v>149000</v>
      </c>
      <c r="P39" s="54">
        <f t="shared" si="2"/>
        <v>149000</v>
      </c>
      <c r="Q39" s="54">
        <f t="shared" si="5"/>
        <v>51</v>
      </c>
      <c r="R39" s="54">
        <v>51</v>
      </c>
      <c r="S39" s="54">
        <f t="shared" si="3"/>
        <v>0</v>
      </c>
      <c r="T39" s="54"/>
      <c r="U39" s="55" t="s">
        <v>87</v>
      </c>
      <c r="V39" s="54">
        <v>66364</v>
      </c>
      <c r="W39" s="54">
        <v>149000</v>
      </c>
      <c r="X39" s="56">
        <f t="shared" si="4"/>
        <v>13000</v>
      </c>
      <c r="Y39" s="55">
        <v>162000</v>
      </c>
      <c r="Z39" s="54"/>
    </row>
    <row r="40" spans="1:26" ht="15" customHeight="1" x14ac:dyDescent="0.2">
      <c r="A40" s="51">
        <v>33</v>
      </c>
      <c r="B40" s="51">
        <v>8500056</v>
      </c>
      <c r="C40" s="51" t="s">
        <v>88</v>
      </c>
      <c r="D40" s="52" t="s">
        <v>60</v>
      </c>
      <c r="E40" s="52" t="s">
        <v>26</v>
      </c>
      <c r="F40" s="53">
        <v>149000</v>
      </c>
      <c r="G40" s="53">
        <f>VLOOKUP(B40,'13.08'!B40:R73,16,0)</f>
        <v>49</v>
      </c>
      <c r="H40" s="54"/>
      <c r="I40" s="54">
        <f t="shared" si="0"/>
        <v>3</v>
      </c>
      <c r="J40" s="54"/>
      <c r="K40" s="54">
        <v>3</v>
      </c>
      <c r="L40" s="54"/>
      <c r="M40" s="54"/>
      <c r="N40" s="54"/>
      <c r="O40" s="54">
        <f t="shared" si="1"/>
        <v>447000</v>
      </c>
      <c r="P40" s="54">
        <f t="shared" si="2"/>
        <v>447000</v>
      </c>
      <c r="Q40" s="54">
        <f t="shared" si="5"/>
        <v>46</v>
      </c>
      <c r="R40" s="54">
        <v>46</v>
      </c>
      <c r="S40" s="54">
        <f t="shared" si="3"/>
        <v>0</v>
      </c>
      <c r="T40" s="54"/>
      <c r="U40" s="55" t="s">
        <v>88</v>
      </c>
      <c r="V40" s="54">
        <v>66364</v>
      </c>
      <c r="W40" s="54">
        <v>149000</v>
      </c>
      <c r="X40" s="56">
        <f t="shared" si="4"/>
        <v>13000</v>
      </c>
      <c r="Y40" s="55">
        <v>162000</v>
      </c>
      <c r="Z40" s="54"/>
    </row>
    <row r="41" spans="1:26" ht="15" customHeight="1" x14ac:dyDescent="0.2">
      <c r="A41" s="51">
        <v>34</v>
      </c>
      <c r="B41" s="51">
        <v>8500057</v>
      </c>
      <c r="C41" s="51" t="s">
        <v>89</v>
      </c>
      <c r="D41" s="52" t="s">
        <v>61</v>
      </c>
      <c r="E41" s="52" t="s">
        <v>27</v>
      </c>
      <c r="F41" s="53">
        <v>168000</v>
      </c>
      <c r="G41" s="53">
        <f>VLOOKUP(B41,'13.08'!B41:R74,16,0)</f>
        <v>56</v>
      </c>
      <c r="H41" s="54"/>
      <c r="I41" s="54">
        <f t="shared" si="0"/>
        <v>0</v>
      </c>
      <c r="J41" s="54"/>
      <c r="K41" s="54"/>
      <c r="L41" s="54"/>
      <c r="M41" s="54"/>
      <c r="N41" s="54"/>
      <c r="O41" s="54">
        <f t="shared" si="1"/>
        <v>0</v>
      </c>
      <c r="P41" s="54">
        <f t="shared" si="2"/>
        <v>0</v>
      </c>
      <c r="Q41" s="54">
        <f t="shared" si="5"/>
        <v>56</v>
      </c>
      <c r="R41" s="54">
        <v>56</v>
      </c>
      <c r="S41" s="54">
        <f t="shared" si="3"/>
        <v>0</v>
      </c>
      <c r="T41" s="54"/>
      <c r="U41" s="55" t="s">
        <v>89</v>
      </c>
      <c r="V41" s="54">
        <v>66364</v>
      </c>
      <c r="W41" s="54">
        <v>168000</v>
      </c>
      <c r="X41" s="56">
        <f t="shared" si="4"/>
        <v>-6000</v>
      </c>
      <c r="Y41" s="55">
        <v>162000</v>
      </c>
      <c r="Z41" s="54"/>
    </row>
    <row r="42" spans="1:26" s="17" customFormat="1" x14ac:dyDescent="0.2">
      <c r="A42" s="47"/>
      <c r="B42" s="48"/>
      <c r="C42" s="48"/>
      <c r="D42" s="48" t="s">
        <v>108</v>
      </c>
      <c r="E42" s="49"/>
      <c r="F42" s="50"/>
      <c r="G42" s="50">
        <f>SUM(G8:G41)</f>
        <v>415</v>
      </c>
      <c r="H42" s="50">
        <f t="shared" ref="H42:P42" si="6">SUM(H8:H41)</f>
        <v>0</v>
      </c>
      <c r="I42" s="50">
        <f t="shared" si="6"/>
        <v>15</v>
      </c>
      <c r="J42" s="50">
        <f t="shared" si="6"/>
        <v>0</v>
      </c>
      <c r="K42" s="50">
        <f t="shared" si="6"/>
        <v>15</v>
      </c>
      <c r="L42" s="50">
        <f t="shared" si="6"/>
        <v>0</v>
      </c>
      <c r="M42" s="50">
        <f t="shared" si="6"/>
        <v>0</v>
      </c>
      <c r="N42" s="50">
        <f t="shared" si="6"/>
        <v>0</v>
      </c>
      <c r="O42" s="50">
        <f t="shared" si="6"/>
        <v>2292000</v>
      </c>
      <c r="P42" s="50">
        <f t="shared" si="6"/>
        <v>2292000</v>
      </c>
      <c r="Q42" s="50">
        <f>SUM(Q8:Q41)</f>
        <v>400</v>
      </c>
      <c r="R42" s="50">
        <f>SUM(R8:R41)</f>
        <v>400</v>
      </c>
      <c r="S42" s="50"/>
      <c r="T42" s="50"/>
      <c r="Z42" s="50"/>
    </row>
    <row r="43" spans="1:26" x14ac:dyDescent="0.2">
      <c r="A43" s="5"/>
    </row>
    <row r="44" spans="1:26" s="2" customFormat="1" x14ac:dyDescent="0.2">
      <c r="B44" s="2" t="s">
        <v>124</v>
      </c>
      <c r="F44" s="6"/>
      <c r="G44" s="6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V44" s="72"/>
      <c r="W44" s="72"/>
      <c r="Z44" s="72"/>
    </row>
    <row r="48" spans="1:26" x14ac:dyDescent="0.2">
      <c r="A48" s="1" t="s">
        <v>134</v>
      </c>
    </row>
  </sheetData>
  <mergeCells count="16">
    <mergeCell ref="Z6:Z7"/>
    <mergeCell ref="A3:T3"/>
    <mergeCell ref="G5:Q5"/>
    <mergeCell ref="A6:A7"/>
    <mergeCell ref="B6:B7"/>
    <mergeCell ref="C6:C7"/>
    <mergeCell ref="D6:D7"/>
    <mergeCell ref="F6:F7"/>
    <mergeCell ref="G6:G7"/>
    <mergeCell ref="H6:H7"/>
    <mergeCell ref="I6:L6"/>
    <mergeCell ref="M6:P6"/>
    <mergeCell ref="Q6:Q7"/>
    <mergeCell ref="R6:R7"/>
    <mergeCell ref="S6:S7"/>
    <mergeCell ref="T6:T7"/>
  </mergeCells>
  <pageMargins left="0.2" right="0.2" top="0.25" bottom="0.25" header="0.3" footer="0.3"/>
  <pageSetup paperSize="9" orientation="landscape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zoomScaleNormal="100" workbookViewId="0">
      <pane xSplit="6" ySplit="7" topLeftCell="K23" activePane="bottomRight" state="frozen"/>
      <selection activeCell="CJ8" sqref="CJ8:CJ41"/>
      <selection pane="topRight" activeCell="CJ8" sqref="CJ8:CJ41"/>
      <selection pane="bottomLeft" activeCell="CJ8" sqref="CJ8:CJ41"/>
      <selection pane="bottomRight" activeCell="R35" sqref="R35"/>
    </sheetView>
  </sheetViews>
  <sheetFormatPr defaultRowHeight="12.75" x14ac:dyDescent="0.2"/>
  <cols>
    <col min="1" max="1" width="4.85546875" style="1" customWidth="1"/>
    <col min="2" max="2" width="8.85546875" style="2" customWidth="1"/>
    <col min="3" max="3" width="5.28515625" style="2" customWidth="1"/>
    <col min="4" max="4" width="38.28515625" style="1" customWidth="1"/>
    <col min="5" max="5" width="34.7109375" style="1" hidden="1" customWidth="1"/>
    <col min="6" max="6" width="10.28515625" style="6" customWidth="1"/>
    <col min="7" max="7" width="8.140625" style="6" customWidth="1"/>
    <col min="8" max="8" width="9.42578125" style="3" customWidth="1"/>
    <col min="9" max="9" width="10" style="3" customWidth="1"/>
    <col min="10" max="15" width="9.140625" style="3" customWidth="1"/>
    <col min="16" max="16" width="10.85546875" style="3" customWidth="1"/>
    <col min="17" max="19" width="10.7109375" style="3" customWidth="1"/>
    <col min="20" max="20" width="9.140625" style="3" customWidth="1"/>
    <col min="21" max="21" width="6.28515625" style="1" hidden="1" customWidth="1"/>
    <col min="22" max="23" width="11.28515625" style="3" hidden="1" customWidth="1"/>
    <col min="24" max="25" width="0" style="1" hidden="1" customWidth="1"/>
    <col min="26" max="26" width="9.140625" style="3" customWidth="1"/>
    <col min="27" max="27" width="9.140625" style="1" customWidth="1"/>
    <col min="28" max="16384" width="9.140625" style="1"/>
  </cols>
  <sheetData>
    <row r="1" spans="1:26" x14ac:dyDescent="0.2">
      <c r="A1" s="17" t="s">
        <v>128</v>
      </c>
    </row>
    <row r="2" spans="1:26" x14ac:dyDescent="0.2">
      <c r="A2" s="1" t="s">
        <v>114</v>
      </c>
    </row>
    <row r="3" spans="1:26" ht="19.5" customHeight="1" x14ac:dyDescent="0.3">
      <c r="A3" s="131" t="s">
        <v>122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Z3" s="1"/>
    </row>
    <row r="5" spans="1:26" ht="15" hidden="1" customHeight="1" x14ac:dyDescent="0.2">
      <c r="G5" s="133" t="s">
        <v>117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73"/>
      <c r="S5" s="73"/>
      <c r="T5" s="1"/>
      <c r="Z5" s="1"/>
    </row>
    <row r="6" spans="1:26" s="17" customFormat="1" ht="15" customHeight="1" x14ac:dyDescent="0.2">
      <c r="A6" s="128" t="s">
        <v>109</v>
      </c>
      <c r="B6" s="128" t="s">
        <v>110</v>
      </c>
      <c r="C6" s="128" t="s">
        <v>111</v>
      </c>
      <c r="D6" s="128" t="s">
        <v>112</v>
      </c>
      <c r="E6" s="16" t="s">
        <v>90</v>
      </c>
      <c r="F6" s="128" t="s">
        <v>113</v>
      </c>
      <c r="G6" s="128" t="s">
        <v>115</v>
      </c>
      <c r="H6" s="128" t="s">
        <v>101</v>
      </c>
      <c r="I6" s="132" t="s">
        <v>102</v>
      </c>
      <c r="J6" s="132"/>
      <c r="K6" s="132"/>
      <c r="L6" s="132"/>
      <c r="M6" s="134" t="s">
        <v>129</v>
      </c>
      <c r="N6" s="134"/>
      <c r="O6" s="134"/>
      <c r="P6" s="134"/>
      <c r="Q6" s="128" t="s">
        <v>118</v>
      </c>
      <c r="R6" s="128" t="s">
        <v>135</v>
      </c>
      <c r="S6" s="128" t="s">
        <v>136</v>
      </c>
      <c r="T6" s="128" t="s">
        <v>119</v>
      </c>
      <c r="U6" s="19" t="s">
        <v>121</v>
      </c>
      <c r="V6" s="40"/>
      <c r="W6" s="40"/>
      <c r="Z6" s="128" t="s">
        <v>125</v>
      </c>
    </row>
    <row r="7" spans="1:26" s="18" customFormat="1" x14ac:dyDescent="0.2">
      <c r="A7" s="130"/>
      <c r="B7" s="130" t="s">
        <v>110</v>
      </c>
      <c r="C7" s="130"/>
      <c r="D7" s="130" t="s">
        <v>112</v>
      </c>
      <c r="E7" s="44" t="s">
        <v>90</v>
      </c>
      <c r="F7" s="130" t="s">
        <v>113</v>
      </c>
      <c r="G7" s="130"/>
      <c r="H7" s="130"/>
      <c r="I7" s="45" t="s">
        <v>106</v>
      </c>
      <c r="J7" s="46" t="s">
        <v>107</v>
      </c>
      <c r="K7" s="46" t="s">
        <v>104</v>
      </c>
      <c r="L7" s="46" t="s">
        <v>105</v>
      </c>
      <c r="M7" s="61" t="s">
        <v>131</v>
      </c>
      <c r="N7" s="62" t="s">
        <v>132</v>
      </c>
      <c r="O7" s="62" t="s">
        <v>130</v>
      </c>
      <c r="P7" s="68" t="s">
        <v>133</v>
      </c>
      <c r="Q7" s="130"/>
      <c r="R7" s="129"/>
      <c r="S7" s="129"/>
      <c r="T7" s="130"/>
      <c r="V7" s="41"/>
      <c r="W7" s="41"/>
      <c r="Z7" s="130"/>
    </row>
    <row r="8" spans="1:26" ht="15" customHeight="1" x14ac:dyDescent="0.2">
      <c r="A8" s="51">
        <v>1</v>
      </c>
      <c r="B8" s="51">
        <v>8500006</v>
      </c>
      <c r="C8" s="51" t="s">
        <v>75</v>
      </c>
      <c r="D8" s="52" t="s">
        <v>47</v>
      </c>
      <c r="E8" s="52" t="s">
        <v>13</v>
      </c>
      <c r="F8" s="53">
        <v>289000</v>
      </c>
      <c r="G8" s="53">
        <f>VLOOKUP(B8,'14.08'!B8:R41,16,0)</f>
        <v>0</v>
      </c>
      <c r="H8" s="54"/>
      <c r="I8" s="54">
        <f>SUM(J8:L8)</f>
        <v>0</v>
      </c>
      <c r="J8" s="54"/>
      <c r="K8" s="54"/>
      <c r="L8" s="54"/>
      <c r="M8" s="54"/>
      <c r="N8" s="54"/>
      <c r="O8" s="54">
        <f>F8*K8</f>
        <v>0</v>
      </c>
      <c r="P8" s="54">
        <f>M8+N8+O8</f>
        <v>0</v>
      </c>
      <c r="Q8" s="54">
        <f>+G7+H8-I8</f>
        <v>0</v>
      </c>
      <c r="R8" s="54"/>
      <c r="S8" s="54">
        <f>R8-Q8</f>
        <v>0</v>
      </c>
      <c r="T8" s="54"/>
      <c r="U8" s="55" t="s">
        <v>75</v>
      </c>
      <c r="V8" s="54">
        <v>143000</v>
      </c>
      <c r="W8" s="54">
        <v>289000</v>
      </c>
      <c r="X8" s="56">
        <f>Y8-W8</f>
        <v>26000</v>
      </c>
      <c r="Y8" s="55">
        <v>315000</v>
      </c>
      <c r="Z8" s="54"/>
    </row>
    <row r="9" spans="1:26" ht="15" customHeight="1" x14ac:dyDescent="0.2">
      <c r="A9" s="51">
        <v>2</v>
      </c>
      <c r="B9" s="51">
        <v>8500007</v>
      </c>
      <c r="C9" s="51" t="s">
        <v>73</v>
      </c>
      <c r="D9" s="52" t="s">
        <v>45</v>
      </c>
      <c r="E9" s="52" t="s">
        <v>11</v>
      </c>
      <c r="F9" s="53">
        <v>197000</v>
      </c>
      <c r="G9" s="53">
        <f>VLOOKUP(B9,'14.08'!B9:R42,16,0)</f>
        <v>0</v>
      </c>
      <c r="H9" s="54"/>
      <c r="I9" s="54">
        <f t="shared" ref="I9:I41" si="0">SUM(J9:L9)</f>
        <v>0</v>
      </c>
      <c r="J9" s="54"/>
      <c r="K9" s="54"/>
      <c r="L9" s="54"/>
      <c r="M9" s="54"/>
      <c r="N9" s="54"/>
      <c r="O9" s="54">
        <f t="shared" ref="O9:O41" si="1">F9*K9</f>
        <v>0</v>
      </c>
      <c r="P9" s="54">
        <f t="shared" ref="P9:P41" si="2">M9+N9+O9</f>
        <v>0</v>
      </c>
      <c r="Q9" s="54">
        <f>+G8+H9-I9</f>
        <v>0</v>
      </c>
      <c r="R9" s="54"/>
      <c r="S9" s="54">
        <f t="shared" ref="S9:S41" si="3">R9-Q9</f>
        <v>0</v>
      </c>
      <c r="T9" s="54"/>
      <c r="U9" s="55" t="s">
        <v>73</v>
      </c>
      <c r="V9" s="54">
        <v>93000</v>
      </c>
      <c r="W9" s="54">
        <v>197000</v>
      </c>
      <c r="X9" s="56">
        <f t="shared" ref="X9:X41" si="4">Y9-W9</f>
        <v>18000</v>
      </c>
      <c r="Y9" s="55">
        <v>215000</v>
      </c>
      <c r="Z9" s="54"/>
    </row>
    <row r="10" spans="1:26" ht="15" customHeight="1" x14ac:dyDescent="0.2">
      <c r="A10" s="51">
        <v>3</v>
      </c>
      <c r="B10" s="51">
        <v>8500008</v>
      </c>
      <c r="C10" s="51" t="s">
        <v>79</v>
      </c>
      <c r="D10" s="52" t="s">
        <v>51</v>
      </c>
      <c r="E10" s="52" t="s">
        <v>17</v>
      </c>
      <c r="F10" s="53">
        <v>170000</v>
      </c>
      <c r="G10" s="53">
        <f>VLOOKUP(B10,'14.08'!B10:R43,16,0)</f>
        <v>0</v>
      </c>
      <c r="H10" s="54"/>
      <c r="I10" s="54">
        <f t="shared" si="0"/>
        <v>0</v>
      </c>
      <c r="J10" s="54"/>
      <c r="K10" s="54"/>
      <c r="L10" s="54"/>
      <c r="M10" s="54"/>
      <c r="N10" s="54"/>
      <c r="O10" s="54">
        <f t="shared" si="1"/>
        <v>0</v>
      </c>
      <c r="P10" s="54">
        <f t="shared" si="2"/>
        <v>0</v>
      </c>
      <c r="Q10" s="54">
        <f t="shared" ref="Q10:Q41" si="5">+G10+H10-I10</f>
        <v>0</v>
      </c>
      <c r="R10" s="54"/>
      <c r="S10" s="54">
        <f t="shared" si="3"/>
        <v>0</v>
      </c>
      <c r="T10" s="54"/>
      <c r="U10" s="55" t="s">
        <v>79</v>
      </c>
      <c r="V10" s="54">
        <v>78000</v>
      </c>
      <c r="W10" s="54">
        <v>170000</v>
      </c>
      <c r="X10" s="56">
        <f t="shared" si="4"/>
        <v>15000</v>
      </c>
      <c r="Y10" s="55">
        <v>185000</v>
      </c>
      <c r="Z10" s="54"/>
    </row>
    <row r="11" spans="1:26" ht="15" customHeight="1" x14ac:dyDescent="0.2">
      <c r="A11" s="51">
        <v>4</v>
      </c>
      <c r="B11" s="51">
        <v>8500009</v>
      </c>
      <c r="C11" s="51" t="s">
        <v>74</v>
      </c>
      <c r="D11" s="52" t="s">
        <v>46</v>
      </c>
      <c r="E11" s="52" t="s">
        <v>12</v>
      </c>
      <c r="F11" s="53">
        <v>159000</v>
      </c>
      <c r="G11" s="53">
        <f>VLOOKUP(B11,'14.08'!B11:R44,16,0)</f>
        <v>0</v>
      </c>
      <c r="H11" s="54"/>
      <c r="I11" s="54">
        <f t="shared" si="0"/>
        <v>0</v>
      </c>
      <c r="J11" s="54"/>
      <c r="K11" s="54"/>
      <c r="L11" s="54"/>
      <c r="M11" s="54"/>
      <c r="N11" s="54"/>
      <c r="O11" s="54">
        <f t="shared" si="1"/>
        <v>0</v>
      </c>
      <c r="P11" s="54">
        <f t="shared" si="2"/>
        <v>0</v>
      </c>
      <c r="Q11" s="54">
        <f t="shared" si="5"/>
        <v>0</v>
      </c>
      <c r="R11" s="54"/>
      <c r="S11" s="54">
        <f t="shared" si="3"/>
        <v>0</v>
      </c>
      <c r="T11" s="54"/>
      <c r="U11" s="55" t="s">
        <v>74</v>
      </c>
      <c r="V11" s="54">
        <v>72000</v>
      </c>
      <c r="W11" s="54">
        <v>159000</v>
      </c>
      <c r="X11" s="56">
        <f t="shared" si="4"/>
        <v>14000</v>
      </c>
      <c r="Y11" s="55">
        <v>173000</v>
      </c>
      <c r="Z11" s="54"/>
    </row>
    <row r="12" spans="1:26" ht="15" customHeight="1" x14ac:dyDescent="0.2">
      <c r="A12" s="51">
        <v>5</v>
      </c>
      <c r="B12" s="51">
        <v>8500031</v>
      </c>
      <c r="C12" s="51" t="s">
        <v>76</v>
      </c>
      <c r="D12" s="52" t="s">
        <v>48</v>
      </c>
      <c r="E12" s="52" t="s">
        <v>14</v>
      </c>
      <c r="F12" s="53">
        <v>146000</v>
      </c>
      <c r="G12" s="53">
        <f>VLOOKUP(B12,'14.08'!B12:R45,16,0)</f>
        <v>0</v>
      </c>
      <c r="H12" s="54"/>
      <c r="I12" s="54">
        <f t="shared" si="0"/>
        <v>0</v>
      </c>
      <c r="J12" s="54"/>
      <c r="K12" s="54"/>
      <c r="L12" s="54"/>
      <c r="M12" s="54"/>
      <c r="N12" s="54"/>
      <c r="O12" s="54">
        <f t="shared" si="1"/>
        <v>0</v>
      </c>
      <c r="P12" s="54">
        <f t="shared" si="2"/>
        <v>0</v>
      </c>
      <c r="Q12" s="54">
        <f t="shared" si="5"/>
        <v>0</v>
      </c>
      <c r="R12" s="54"/>
      <c r="S12" s="54">
        <f t="shared" si="3"/>
        <v>0</v>
      </c>
      <c r="T12" s="54"/>
      <c r="U12" s="55" t="s">
        <v>76</v>
      </c>
      <c r="V12" s="54">
        <v>65000</v>
      </c>
      <c r="W12" s="54">
        <v>146000</v>
      </c>
      <c r="X12" s="56">
        <f t="shared" si="4"/>
        <v>13000</v>
      </c>
      <c r="Y12" s="55">
        <v>159000</v>
      </c>
      <c r="Z12" s="54"/>
    </row>
    <row r="13" spans="1:26" ht="15" customHeight="1" x14ac:dyDescent="0.2">
      <c r="A13" s="51">
        <v>6</v>
      </c>
      <c r="B13" s="51">
        <v>8500011</v>
      </c>
      <c r="C13" s="51" t="s">
        <v>78</v>
      </c>
      <c r="D13" s="52" t="s">
        <v>50</v>
      </c>
      <c r="E13" s="52" t="s">
        <v>16</v>
      </c>
      <c r="F13" s="53">
        <v>135000</v>
      </c>
      <c r="G13" s="53">
        <f>VLOOKUP(B13,'14.08'!B13:R46,16,0)</f>
        <v>0</v>
      </c>
      <c r="H13" s="54"/>
      <c r="I13" s="54">
        <f t="shared" si="0"/>
        <v>0</v>
      </c>
      <c r="J13" s="54"/>
      <c r="K13" s="54"/>
      <c r="L13" s="54"/>
      <c r="M13" s="54"/>
      <c r="N13" s="54"/>
      <c r="O13" s="54">
        <f t="shared" si="1"/>
        <v>0</v>
      </c>
      <c r="P13" s="54">
        <f t="shared" si="2"/>
        <v>0</v>
      </c>
      <c r="Q13" s="54">
        <f t="shared" si="5"/>
        <v>0</v>
      </c>
      <c r="R13" s="54"/>
      <c r="S13" s="54">
        <f t="shared" si="3"/>
        <v>0</v>
      </c>
      <c r="T13" s="54"/>
      <c r="U13" s="55" t="s">
        <v>78</v>
      </c>
      <c r="V13" s="54">
        <v>58000</v>
      </c>
      <c r="W13" s="54">
        <v>135000</v>
      </c>
      <c r="X13" s="56">
        <f t="shared" si="4"/>
        <v>10000</v>
      </c>
      <c r="Y13" s="55">
        <v>145000</v>
      </c>
      <c r="Z13" s="54"/>
    </row>
    <row r="14" spans="1:26" ht="15" customHeight="1" x14ac:dyDescent="0.2">
      <c r="A14" s="51">
        <v>7</v>
      </c>
      <c r="B14" s="51">
        <v>8500010</v>
      </c>
      <c r="C14" s="51" t="s">
        <v>81</v>
      </c>
      <c r="D14" s="52" t="s">
        <v>53</v>
      </c>
      <c r="E14" s="52" t="s">
        <v>19</v>
      </c>
      <c r="F14" s="53">
        <v>146000</v>
      </c>
      <c r="G14" s="53">
        <f>VLOOKUP(B14,'14.08'!B14:R47,16,0)</f>
        <v>0</v>
      </c>
      <c r="H14" s="54"/>
      <c r="I14" s="54">
        <f t="shared" si="0"/>
        <v>0</v>
      </c>
      <c r="J14" s="54"/>
      <c r="K14" s="54"/>
      <c r="L14" s="54"/>
      <c r="M14" s="54"/>
      <c r="N14" s="54"/>
      <c r="O14" s="54">
        <f t="shared" si="1"/>
        <v>0</v>
      </c>
      <c r="P14" s="54">
        <f t="shared" si="2"/>
        <v>0</v>
      </c>
      <c r="Q14" s="54">
        <f t="shared" si="5"/>
        <v>0</v>
      </c>
      <c r="R14" s="54"/>
      <c r="S14" s="54">
        <f t="shared" si="3"/>
        <v>0</v>
      </c>
      <c r="T14" s="54"/>
      <c r="U14" s="55" t="s">
        <v>81</v>
      </c>
      <c r="V14" s="54">
        <v>61000</v>
      </c>
      <c r="W14" s="54">
        <v>146000</v>
      </c>
      <c r="X14" s="56">
        <f t="shared" si="4"/>
        <v>5000</v>
      </c>
      <c r="Y14" s="55">
        <v>151000</v>
      </c>
      <c r="Z14" s="54"/>
    </row>
    <row r="15" spans="1:26" ht="15" customHeight="1" x14ac:dyDescent="0.2">
      <c r="A15" s="51">
        <v>8</v>
      </c>
      <c r="B15" s="51">
        <v>8500012</v>
      </c>
      <c r="C15" s="51" t="s">
        <v>70</v>
      </c>
      <c r="D15" s="52" t="s">
        <v>42</v>
      </c>
      <c r="E15" s="52" t="s">
        <v>8</v>
      </c>
      <c r="F15" s="53">
        <v>135000</v>
      </c>
      <c r="G15" s="53">
        <f>VLOOKUP(B15,'14.08'!B15:R48,16,0)</f>
        <v>0</v>
      </c>
      <c r="H15" s="54"/>
      <c r="I15" s="54">
        <f t="shared" si="0"/>
        <v>0</v>
      </c>
      <c r="J15" s="54"/>
      <c r="K15" s="54"/>
      <c r="L15" s="54"/>
      <c r="M15" s="54"/>
      <c r="N15" s="54"/>
      <c r="O15" s="54">
        <f t="shared" si="1"/>
        <v>0</v>
      </c>
      <c r="P15" s="54">
        <f t="shared" si="2"/>
        <v>0</v>
      </c>
      <c r="Q15" s="54">
        <f t="shared" si="5"/>
        <v>0</v>
      </c>
      <c r="R15" s="54"/>
      <c r="S15" s="54">
        <f t="shared" si="3"/>
        <v>0</v>
      </c>
      <c r="T15" s="54"/>
      <c r="U15" s="55" t="s">
        <v>70</v>
      </c>
      <c r="V15" s="54">
        <v>59000</v>
      </c>
      <c r="W15" s="54">
        <v>135000</v>
      </c>
      <c r="X15" s="56">
        <f t="shared" si="4"/>
        <v>12000</v>
      </c>
      <c r="Y15" s="55">
        <v>147000</v>
      </c>
      <c r="Z15" s="54"/>
    </row>
    <row r="16" spans="1:26" ht="15" customHeight="1" x14ac:dyDescent="0.2">
      <c r="A16" s="51">
        <v>9</v>
      </c>
      <c r="B16" s="51">
        <v>8500005</v>
      </c>
      <c r="C16" s="51" t="s">
        <v>71</v>
      </c>
      <c r="D16" s="52" t="s">
        <v>43</v>
      </c>
      <c r="E16" s="52" t="s">
        <v>9</v>
      </c>
      <c r="F16" s="53">
        <v>146000</v>
      </c>
      <c r="G16" s="53">
        <f>VLOOKUP(B16,'14.08'!B16:R49,16,0)</f>
        <v>0</v>
      </c>
      <c r="H16" s="54"/>
      <c r="I16" s="54">
        <f t="shared" si="0"/>
        <v>0</v>
      </c>
      <c r="J16" s="54"/>
      <c r="K16" s="54"/>
      <c r="L16" s="54"/>
      <c r="M16" s="54"/>
      <c r="N16" s="54"/>
      <c r="O16" s="54">
        <f t="shared" si="1"/>
        <v>0</v>
      </c>
      <c r="P16" s="54">
        <f t="shared" si="2"/>
        <v>0</v>
      </c>
      <c r="Q16" s="54">
        <f t="shared" si="5"/>
        <v>0</v>
      </c>
      <c r="R16" s="54"/>
      <c r="S16" s="54">
        <f t="shared" si="3"/>
        <v>0</v>
      </c>
      <c r="T16" s="54"/>
      <c r="U16" s="55" t="s">
        <v>71</v>
      </c>
      <c r="V16" s="54">
        <v>63000</v>
      </c>
      <c r="W16" s="54">
        <v>146000</v>
      </c>
      <c r="X16" s="56">
        <f t="shared" si="4"/>
        <v>9000</v>
      </c>
      <c r="Y16" s="55">
        <v>155000</v>
      </c>
      <c r="Z16" s="54"/>
    </row>
    <row r="17" spans="1:26" ht="15" customHeight="1" x14ac:dyDescent="0.2">
      <c r="A17" s="51">
        <v>10</v>
      </c>
      <c r="B17" s="51">
        <v>8500013</v>
      </c>
      <c r="C17" s="51" t="s">
        <v>72</v>
      </c>
      <c r="D17" s="52" t="s">
        <v>44</v>
      </c>
      <c r="E17" s="52" t="s">
        <v>10</v>
      </c>
      <c r="F17" s="53">
        <v>146000</v>
      </c>
      <c r="G17" s="53">
        <f>VLOOKUP(B17,'14.08'!B17:R50,16,0)</f>
        <v>0</v>
      </c>
      <c r="H17" s="54"/>
      <c r="I17" s="54">
        <f t="shared" si="0"/>
        <v>0</v>
      </c>
      <c r="J17" s="54"/>
      <c r="K17" s="54"/>
      <c r="L17" s="54"/>
      <c r="M17" s="54"/>
      <c r="N17" s="54"/>
      <c r="O17" s="54">
        <f t="shared" si="1"/>
        <v>0</v>
      </c>
      <c r="P17" s="54">
        <f t="shared" si="2"/>
        <v>0</v>
      </c>
      <c r="Q17" s="54">
        <f t="shared" si="5"/>
        <v>0</v>
      </c>
      <c r="R17" s="54"/>
      <c r="S17" s="54">
        <f t="shared" si="3"/>
        <v>0</v>
      </c>
      <c r="T17" s="54"/>
      <c r="U17" s="55" t="s">
        <v>72</v>
      </c>
      <c r="V17" s="54">
        <v>64000</v>
      </c>
      <c r="W17" s="54">
        <v>146000</v>
      </c>
      <c r="X17" s="56">
        <f t="shared" si="4"/>
        <v>11000</v>
      </c>
      <c r="Y17" s="55">
        <v>157000</v>
      </c>
      <c r="Z17" s="54"/>
    </row>
    <row r="18" spans="1:26" ht="15" customHeight="1" x14ac:dyDescent="0.2">
      <c r="A18" s="51">
        <v>11</v>
      </c>
      <c r="B18" s="51">
        <v>8500058</v>
      </c>
      <c r="C18" s="51" t="s">
        <v>91</v>
      </c>
      <c r="D18" s="52" t="s">
        <v>95</v>
      </c>
      <c r="E18" s="52" t="s">
        <v>28</v>
      </c>
      <c r="F18" s="53">
        <v>203000</v>
      </c>
      <c r="G18" s="53">
        <f>VLOOKUP(B18,'14.08'!B18:R51,16,0)</f>
        <v>0</v>
      </c>
      <c r="H18" s="54"/>
      <c r="I18" s="54">
        <f t="shared" si="0"/>
        <v>0</v>
      </c>
      <c r="J18" s="54"/>
      <c r="K18" s="54"/>
      <c r="L18" s="54"/>
      <c r="M18" s="54"/>
      <c r="N18" s="54"/>
      <c r="O18" s="54">
        <f t="shared" si="1"/>
        <v>0</v>
      </c>
      <c r="P18" s="54">
        <f t="shared" si="2"/>
        <v>0</v>
      </c>
      <c r="Q18" s="54">
        <f t="shared" si="5"/>
        <v>0</v>
      </c>
      <c r="R18" s="54"/>
      <c r="S18" s="54">
        <f t="shared" si="3"/>
        <v>0</v>
      </c>
      <c r="T18" s="54"/>
      <c r="U18" s="55" t="s">
        <v>91</v>
      </c>
      <c r="V18" s="54">
        <v>96000</v>
      </c>
      <c r="W18" s="54">
        <v>203000</v>
      </c>
      <c r="X18" s="56">
        <f t="shared" si="4"/>
        <v>18000</v>
      </c>
      <c r="Y18" s="55">
        <v>221000</v>
      </c>
      <c r="Z18" s="54"/>
    </row>
    <row r="19" spans="1:26" ht="15" customHeight="1" x14ac:dyDescent="0.2">
      <c r="A19" s="51">
        <v>12</v>
      </c>
      <c r="B19" s="51">
        <v>8500059</v>
      </c>
      <c r="C19" s="51" t="s">
        <v>92</v>
      </c>
      <c r="D19" s="52" t="s">
        <v>96</v>
      </c>
      <c r="E19" s="52" t="s">
        <v>29</v>
      </c>
      <c r="F19" s="53">
        <v>186000</v>
      </c>
      <c r="G19" s="53">
        <f>VLOOKUP(B19,'14.08'!B19:R52,16,0)</f>
        <v>0</v>
      </c>
      <c r="H19" s="54"/>
      <c r="I19" s="54">
        <f t="shared" si="0"/>
        <v>0</v>
      </c>
      <c r="J19" s="54"/>
      <c r="K19" s="54"/>
      <c r="L19" s="54"/>
      <c r="M19" s="54"/>
      <c r="N19" s="54"/>
      <c r="O19" s="54">
        <f t="shared" si="1"/>
        <v>0</v>
      </c>
      <c r="P19" s="54">
        <f t="shared" si="2"/>
        <v>0</v>
      </c>
      <c r="Q19" s="54">
        <f t="shared" si="5"/>
        <v>0</v>
      </c>
      <c r="R19" s="54"/>
      <c r="S19" s="54">
        <f t="shared" si="3"/>
        <v>0</v>
      </c>
      <c r="T19" s="54"/>
      <c r="U19" s="55" t="s">
        <v>92</v>
      </c>
      <c r="V19" s="54">
        <v>87000</v>
      </c>
      <c r="W19" s="54">
        <v>186000</v>
      </c>
      <c r="X19" s="56">
        <f t="shared" si="4"/>
        <v>17000</v>
      </c>
      <c r="Y19" s="55">
        <v>203000</v>
      </c>
      <c r="Z19" s="54"/>
    </row>
    <row r="20" spans="1:26" ht="15" customHeight="1" x14ac:dyDescent="0.2">
      <c r="A20" s="51">
        <v>13</v>
      </c>
      <c r="B20" s="51">
        <v>8500060</v>
      </c>
      <c r="C20" s="51" t="s">
        <v>93</v>
      </c>
      <c r="D20" s="52" t="s">
        <v>97</v>
      </c>
      <c r="E20" s="52" t="s">
        <v>30</v>
      </c>
      <c r="F20" s="53">
        <v>159000</v>
      </c>
      <c r="G20" s="53">
        <f>VLOOKUP(B20,'14.08'!B20:R53,16,0)</f>
        <v>0</v>
      </c>
      <c r="H20" s="54"/>
      <c r="I20" s="54">
        <f t="shared" si="0"/>
        <v>0</v>
      </c>
      <c r="J20" s="54"/>
      <c r="K20" s="54"/>
      <c r="L20" s="54"/>
      <c r="M20" s="54"/>
      <c r="N20" s="54"/>
      <c r="O20" s="54">
        <f t="shared" si="1"/>
        <v>0</v>
      </c>
      <c r="P20" s="54">
        <f t="shared" si="2"/>
        <v>0</v>
      </c>
      <c r="Q20" s="54">
        <f t="shared" si="5"/>
        <v>0</v>
      </c>
      <c r="R20" s="54"/>
      <c r="S20" s="54">
        <f t="shared" si="3"/>
        <v>0</v>
      </c>
      <c r="T20" s="54"/>
      <c r="U20" s="55" t="s">
        <v>93</v>
      </c>
      <c r="V20" s="54">
        <v>72000</v>
      </c>
      <c r="W20" s="54">
        <v>159000</v>
      </c>
      <c r="X20" s="56">
        <f t="shared" si="4"/>
        <v>14000</v>
      </c>
      <c r="Y20" s="55">
        <v>173000</v>
      </c>
      <c r="Z20" s="54"/>
    </row>
    <row r="21" spans="1:26" ht="15" customHeight="1" x14ac:dyDescent="0.2">
      <c r="A21" s="51">
        <v>14</v>
      </c>
      <c r="B21" s="51">
        <v>8500061</v>
      </c>
      <c r="C21" s="51" t="s">
        <v>94</v>
      </c>
      <c r="D21" s="52" t="s">
        <v>98</v>
      </c>
      <c r="E21" s="52" t="s">
        <v>31</v>
      </c>
      <c r="F21" s="53">
        <v>168000</v>
      </c>
      <c r="G21" s="53">
        <f>VLOOKUP(B21,'14.08'!B21:R54,16,0)</f>
        <v>0</v>
      </c>
      <c r="H21" s="54"/>
      <c r="I21" s="54">
        <f t="shared" si="0"/>
        <v>0</v>
      </c>
      <c r="J21" s="54"/>
      <c r="K21" s="54"/>
      <c r="L21" s="54"/>
      <c r="M21" s="54"/>
      <c r="N21" s="54"/>
      <c r="O21" s="54">
        <f t="shared" si="1"/>
        <v>0</v>
      </c>
      <c r="P21" s="54">
        <f t="shared" si="2"/>
        <v>0</v>
      </c>
      <c r="Q21" s="54">
        <f t="shared" si="5"/>
        <v>0</v>
      </c>
      <c r="R21" s="54"/>
      <c r="S21" s="54">
        <f t="shared" si="3"/>
        <v>0</v>
      </c>
      <c r="T21" s="54"/>
      <c r="U21" s="55" t="s">
        <v>94</v>
      </c>
      <c r="V21" s="54">
        <v>77000</v>
      </c>
      <c r="W21" s="54">
        <v>168000</v>
      </c>
      <c r="X21" s="56">
        <f t="shared" si="4"/>
        <v>15000</v>
      </c>
      <c r="Y21" s="55">
        <v>183000</v>
      </c>
      <c r="Z21" s="54"/>
    </row>
    <row r="22" spans="1:26" ht="15" customHeight="1" x14ac:dyDescent="0.2">
      <c r="A22" s="51">
        <v>15</v>
      </c>
      <c r="B22" s="51">
        <v>8500033</v>
      </c>
      <c r="C22" s="51" t="s">
        <v>67</v>
      </c>
      <c r="D22" s="52" t="s">
        <v>39</v>
      </c>
      <c r="E22" s="52" t="s">
        <v>5</v>
      </c>
      <c r="F22" s="53">
        <v>337000</v>
      </c>
      <c r="G22" s="53">
        <f>VLOOKUP(B22,'14.08'!B22:R55,16,0)</f>
        <v>0</v>
      </c>
      <c r="H22" s="54"/>
      <c r="I22" s="54">
        <f t="shared" si="0"/>
        <v>0</v>
      </c>
      <c r="J22" s="54"/>
      <c r="K22" s="54"/>
      <c r="L22" s="54"/>
      <c r="M22" s="54"/>
      <c r="N22" s="54"/>
      <c r="O22" s="54">
        <f t="shared" si="1"/>
        <v>0</v>
      </c>
      <c r="P22" s="54">
        <f t="shared" si="2"/>
        <v>0</v>
      </c>
      <c r="Q22" s="54">
        <f t="shared" si="5"/>
        <v>0</v>
      </c>
      <c r="R22" s="54"/>
      <c r="S22" s="54">
        <f t="shared" si="3"/>
        <v>0</v>
      </c>
      <c r="T22" s="54"/>
      <c r="U22" s="55" t="s">
        <v>67</v>
      </c>
      <c r="V22" s="54">
        <v>169000</v>
      </c>
      <c r="W22" s="54">
        <v>337000</v>
      </c>
      <c r="X22" s="56">
        <f t="shared" si="4"/>
        <v>30000</v>
      </c>
      <c r="Y22" s="55">
        <v>367000</v>
      </c>
      <c r="Z22" s="54"/>
    </row>
    <row r="23" spans="1:26" ht="15" customHeight="1" x14ac:dyDescent="0.2">
      <c r="A23" s="51">
        <v>16</v>
      </c>
      <c r="B23" s="51">
        <v>8500034</v>
      </c>
      <c r="C23" s="51" t="s">
        <v>65</v>
      </c>
      <c r="D23" s="52" t="s">
        <v>37</v>
      </c>
      <c r="E23" s="52" t="s">
        <v>3</v>
      </c>
      <c r="F23" s="53">
        <v>240000</v>
      </c>
      <c r="G23" s="53">
        <f>VLOOKUP(B23,'14.08'!B23:R56,16,0)</f>
        <v>0</v>
      </c>
      <c r="H23" s="54"/>
      <c r="I23" s="54">
        <f t="shared" si="0"/>
        <v>0</v>
      </c>
      <c r="J23" s="54"/>
      <c r="K23" s="54"/>
      <c r="L23" s="54"/>
      <c r="M23" s="54"/>
      <c r="N23" s="54"/>
      <c r="O23" s="54">
        <f t="shared" si="1"/>
        <v>0</v>
      </c>
      <c r="P23" s="54">
        <f t="shared" si="2"/>
        <v>0</v>
      </c>
      <c r="Q23" s="54">
        <f t="shared" si="5"/>
        <v>0</v>
      </c>
      <c r="R23" s="54"/>
      <c r="S23" s="54">
        <f t="shared" si="3"/>
        <v>0</v>
      </c>
      <c r="T23" s="54"/>
      <c r="U23" s="55" t="s">
        <v>65</v>
      </c>
      <c r="V23" s="54">
        <v>116000</v>
      </c>
      <c r="W23" s="54">
        <v>240000</v>
      </c>
      <c r="X23" s="56">
        <f t="shared" si="4"/>
        <v>21000</v>
      </c>
      <c r="Y23" s="55">
        <v>261000</v>
      </c>
      <c r="Z23" s="54"/>
    </row>
    <row r="24" spans="1:26" ht="15" customHeight="1" x14ac:dyDescent="0.2">
      <c r="A24" s="51">
        <v>17</v>
      </c>
      <c r="B24" s="51">
        <v>8500035</v>
      </c>
      <c r="C24" s="51" t="s">
        <v>69</v>
      </c>
      <c r="D24" s="52" t="s">
        <v>41</v>
      </c>
      <c r="E24" s="52" t="s">
        <v>7</v>
      </c>
      <c r="F24" s="53">
        <v>196000</v>
      </c>
      <c r="G24" s="53">
        <f>VLOOKUP(B24,'14.08'!B24:R57,16,0)</f>
        <v>0</v>
      </c>
      <c r="H24" s="54"/>
      <c r="I24" s="54">
        <f t="shared" si="0"/>
        <v>0</v>
      </c>
      <c r="J24" s="54"/>
      <c r="K24" s="54"/>
      <c r="L24" s="54"/>
      <c r="M24" s="54"/>
      <c r="N24" s="54"/>
      <c r="O24" s="54">
        <f t="shared" si="1"/>
        <v>0</v>
      </c>
      <c r="P24" s="54">
        <f t="shared" si="2"/>
        <v>0</v>
      </c>
      <c r="Q24" s="54">
        <f t="shared" si="5"/>
        <v>0</v>
      </c>
      <c r="R24" s="54"/>
      <c r="S24" s="54">
        <f t="shared" si="3"/>
        <v>0</v>
      </c>
      <c r="T24" s="54"/>
      <c r="U24" s="55" t="s">
        <v>69</v>
      </c>
      <c r="V24" s="54">
        <v>92000</v>
      </c>
      <c r="W24" s="54">
        <v>196000</v>
      </c>
      <c r="X24" s="56">
        <f t="shared" si="4"/>
        <v>17000</v>
      </c>
      <c r="Y24" s="55">
        <v>213000</v>
      </c>
      <c r="Z24" s="54"/>
    </row>
    <row r="25" spans="1:26" ht="15" customHeight="1" x14ac:dyDescent="0.2">
      <c r="A25" s="51">
        <v>18</v>
      </c>
      <c r="B25" s="51">
        <v>8500036</v>
      </c>
      <c r="C25" s="51" t="s">
        <v>66</v>
      </c>
      <c r="D25" s="52" t="s">
        <v>38</v>
      </c>
      <c r="E25" s="52" t="s">
        <v>4</v>
      </c>
      <c r="F25" s="53">
        <v>188000</v>
      </c>
      <c r="G25" s="53">
        <f>VLOOKUP(B25,'14.08'!B25:R58,16,0)</f>
        <v>0</v>
      </c>
      <c r="H25" s="54"/>
      <c r="I25" s="54">
        <f t="shared" si="0"/>
        <v>0</v>
      </c>
      <c r="J25" s="54"/>
      <c r="K25" s="54"/>
      <c r="L25" s="54"/>
      <c r="M25" s="54"/>
      <c r="N25" s="54"/>
      <c r="O25" s="54">
        <f t="shared" si="1"/>
        <v>0</v>
      </c>
      <c r="P25" s="54">
        <f t="shared" si="2"/>
        <v>0</v>
      </c>
      <c r="Q25" s="54">
        <f t="shared" si="5"/>
        <v>0</v>
      </c>
      <c r="R25" s="54"/>
      <c r="S25" s="54">
        <f t="shared" si="3"/>
        <v>0</v>
      </c>
      <c r="T25" s="54"/>
      <c r="U25" s="55" t="s">
        <v>66</v>
      </c>
      <c r="V25" s="54">
        <v>88000</v>
      </c>
      <c r="W25" s="54">
        <v>188000</v>
      </c>
      <c r="X25" s="56">
        <f t="shared" si="4"/>
        <v>17000</v>
      </c>
      <c r="Y25" s="55">
        <v>205000</v>
      </c>
      <c r="Z25" s="54"/>
    </row>
    <row r="26" spans="1:26" ht="15" customHeight="1" x14ac:dyDescent="0.2">
      <c r="A26" s="51">
        <v>19</v>
      </c>
      <c r="B26" s="51">
        <v>8500037</v>
      </c>
      <c r="C26" s="51" t="s">
        <v>68</v>
      </c>
      <c r="D26" s="52" t="s">
        <v>40</v>
      </c>
      <c r="E26" s="52" t="s">
        <v>6</v>
      </c>
      <c r="F26" s="53">
        <v>179000</v>
      </c>
      <c r="G26" s="53">
        <f>VLOOKUP(B26,'14.08'!B26:R59,16,0)</f>
        <v>0</v>
      </c>
      <c r="H26" s="54"/>
      <c r="I26" s="54">
        <f t="shared" si="0"/>
        <v>0</v>
      </c>
      <c r="J26" s="54"/>
      <c r="K26" s="54"/>
      <c r="L26" s="54"/>
      <c r="M26" s="54"/>
      <c r="N26" s="54"/>
      <c r="O26" s="54">
        <f t="shared" si="1"/>
        <v>0</v>
      </c>
      <c r="P26" s="54">
        <f t="shared" si="2"/>
        <v>0</v>
      </c>
      <c r="Q26" s="54">
        <f t="shared" si="5"/>
        <v>0</v>
      </c>
      <c r="R26" s="54"/>
      <c r="S26" s="54">
        <f t="shared" si="3"/>
        <v>0</v>
      </c>
      <c r="T26" s="54"/>
      <c r="U26" s="55" t="s">
        <v>68</v>
      </c>
      <c r="V26" s="54">
        <v>83000</v>
      </c>
      <c r="W26" s="54">
        <v>179000</v>
      </c>
      <c r="X26" s="56">
        <f t="shared" si="4"/>
        <v>16000</v>
      </c>
      <c r="Y26" s="55">
        <v>195000</v>
      </c>
      <c r="Z26" s="54"/>
    </row>
    <row r="27" spans="1:26" ht="15" customHeight="1" x14ac:dyDescent="0.2">
      <c r="A27" s="51">
        <v>20</v>
      </c>
      <c r="B27" s="51">
        <v>8500039</v>
      </c>
      <c r="C27" s="51" t="s">
        <v>77</v>
      </c>
      <c r="D27" s="52" t="s">
        <v>49</v>
      </c>
      <c r="E27" s="52" t="s">
        <v>15</v>
      </c>
      <c r="F27" s="53">
        <v>169000</v>
      </c>
      <c r="G27" s="53">
        <f>VLOOKUP(B27,'14.08'!B27:R60,16,0)</f>
        <v>0</v>
      </c>
      <c r="H27" s="54"/>
      <c r="I27" s="54">
        <f t="shared" si="0"/>
        <v>0</v>
      </c>
      <c r="J27" s="54"/>
      <c r="K27" s="54"/>
      <c r="L27" s="54"/>
      <c r="M27" s="54"/>
      <c r="N27" s="54"/>
      <c r="O27" s="54">
        <f t="shared" si="1"/>
        <v>0</v>
      </c>
      <c r="P27" s="54">
        <f t="shared" si="2"/>
        <v>0</v>
      </c>
      <c r="Q27" s="54">
        <f t="shared" si="5"/>
        <v>0</v>
      </c>
      <c r="R27" s="54"/>
      <c r="S27" s="54">
        <f t="shared" si="3"/>
        <v>0</v>
      </c>
      <c r="T27" s="54"/>
      <c r="U27" s="55" t="s">
        <v>77</v>
      </c>
      <c r="V27" s="54">
        <v>73000</v>
      </c>
      <c r="W27" s="54">
        <v>169000</v>
      </c>
      <c r="X27" s="56">
        <f t="shared" si="4"/>
        <v>6000</v>
      </c>
      <c r="Y27" s="55">
        <v>175000</v>
      </c>
      <c r="Z27" s="54"/>
    </row>
    <row r="28" spans="1:26" ht="15" customHeight="1" x14ac:dyDescent="0.2">
      <c r="A28" s="51">
        <v>21</v>
      </c>
      <c r="B28" s="51">
        <v>8500038</v>
      </c>
      <c r="C28" s="51" t="s">
        <v>80</v>
      </c>
      <c r="D28" s="52" t="s">
        <v>52</v>
      </c>
      <c r="E28" s="52" t="s">
        <v>18</v>
      </c>
      <c r="F28" s="53">
        <v>179000</v>
      </c>
      <c r="G28" s="53">
        <f>VLOOKUP(B28,'14.08'!B28:R61,16,0)</f>
        <v>0</v>
      </c>
      <c r="H28" s="54"/>
      <c r="I28" s="54">
        <f t="shared" si="0"/>
        <v>0</v>
      </c>
      <c r="J28" s="54"/>
      <c r="K28" s="54"/>
      <c r="L28" s="54"/>
      <c r="M28" s="54"/>
      <c r="N28" s="54"/>
      <c r="O28" s="54">
        <f t="shared" si="1"/>
        <v>0</v>
      </c>
      <c r="P28" s="54">
        <f t="shared" si="2"/>
        <v>0</v>
      </c>
      <c r="Q28" s="54">
        <f t="shared" si="5"/>
        <v>0</v>
      </c>
      <c r="R28" s="54"/>
      <c r="S28" s="54">
        <f t="shared" si="3"/>
        <v>0</v>
      </c>
      <c r="T28" s="54"/>
      <c r="U28" s="55" t="s">
        <v>80</v>
      </c>
      <c r="V28" s="54">
        <v>76000</v>
      </c>
      <c r="W28" s="54">
        <v>179000</v>
      </c>
      <c r="X28" s="56">
        <f t="shared" si="4"/>
        <v>2000</v>
      </c>
      <c r="Y28" s="55">
        <v>181000</v>
      </c>
      <c r="Z28" s="54"/>
    </row>
    <row r="29" spans="1:26" s="2" customFormat="1" ht="15" customHeight="1" x14ac:dyDescent="0.2">
      <c r="A29" s="51">
        <v>22</v>
      </c>
      <c r="B29" s="51">
        <v>8500040</v>
      </c>
      <c r="C29" s="51" t="s">
        <v>62</v>
      </c>
      <c r="D29" s="52" t="s">
        <v>34</v>
      </c>
      <c r="E29" s="52" t="s">
        <v>0</v>
      </c>
      <c r="F29" s="53">
        <v>169000</v>
      </c>
      <c r="G29" s="53">
        <f>VLOOKUP(B29,'14.08'!B29:R62,16,0)</f>
        <v>0</v>
      </c>
      <c r="H29" s="57"/>
      <c r="I29" s="54">
        <f t="shared" si="0"/>
        <v>0</v>
      </c>
      <c r="J29" s="54"/>
      <c r="K29" s="54"/>
      <c r="L29" s="54"/>
      <c r="M29" s="54"/>
      <c r="N29" s="54"/>
      <c r="O29" s="54">
        <f t="shared" si="1"/>
        <v>0</v>
      </c>
      <c r="P29" s="54">
        <f t="shared" si="2"/>
        <v>0</v>
      </c>
      <c r="Q29" s="54">
        <f t="shared" si="5"/>
        <v>0</v>
      </c>
      <c r="R29" s="54"/>
      <c r="S29" s="54">
        <f t="shared" si="3"/>
        <v>0</v>
      </c>
      <c r="T29" s="54"/>
      <c r="U29" s="51" t="s">
        <v>62</v>
      </c>
      <c r="V29" s="57">
        <v>78000</v>
      </c>
      <c r="W29" s="57">
        <v>169000</v>
      </c>
      <c r="X29" s="56">
        <f t="shared" si="4"/>
        <v>16000</v>
      </c>
      <c r="Y29" s="51">
        <v>185000</v>
      </c>
      <c r="Z29" s="54"/>
    </row>
    <row r="30" spans="1:26" ht="15" customHeight="1" x14ac:dyDescent="0.2">
      <c r="A30" s="51">
        <v>23</v>
      </c>
      <c r="B30" s="51">
        <v>8500041</v>
      </c>
      <c r="C30" s="51" t="s">
        <v>63</v>
      </c>
      <c r="D30" s="52" t="s">
        <v>35</v>
      </c>
      <c r="E30" s="52" t="s">
        <v>1</v>
      </c>
      <c r="F30" s="53">
        <v>179000</v>
      </c>
      <c r="G30" s="53">
        <f>VLOOKUP(B30,'14.08'!B30:R63,16,0)</f>
        <v>0</v>
      </c>
      <c r="H30" s="54"/>
      <c r="I30" s="54">
        <f t="shared" si="0"/>
        <v>0</v>
      </c>
      <c r="J30" s="54"/>
      <c r="K30" s="54"/>
      <c r="L30" s="54"/>
      <c r="M30" s="54"/>
      <c r="N30" s="54"/>
      <c r="O30" s="54">
        <f t="shared" si="1"/>
        <v>0</v>
      </c>
      <c r="P30" s="54">
        <f t="shared" si="2"/>
        <v>0</v>
      </c>
      <c r="Q30" s="54">
        <f t="shared" si="5"/>
        <v>0</v>
      </c>
      <c r="R30" s="54"/>
      <c r="S30" s="54">
        <f t="shared" si="3"/>
        <v>0</v>
      </c>
      <c r="T30" s="54"/>
      <c r="U30" s="55" t="s">
        <v>63</v>
      </c>
      <c r="V30" s="54">
        <v>82000</v>
      </c>
      <c r="W30" s="54">
        <v>179000</v>
      </c>
      <c r="X30" s="56">
        <f t="shared" si="4"/>
        <v>14000</v>
      </c>
      <c r="Y30" s="55">
        <v>193000</v>
      </c>
      <c r="Z30" s="54"/>
    </row>
    <row r="31" spans="1:26" ht="15" customHeight="1" x14ac:dyDescent="0.2">
      <c r="A31" s="51">
        <v>24</v>
      </c>
      <c r="B31" s="51">
        <v>8500043</v>
      </c>
      <c r="C31" s="51" t="s">
        <v>64</v>
      </c>
      <c r="D31" s="52" t="s">
        <v>36</v>
      </c>
      <c r="E31" s="52" t="s">
        <v>2</v>
      </c>
      <c r="F31" s="53">
        <v>179000</v>
      </c>
      <c r="G31" s="53">
        <f>VLOOKUP(B31,'14.08'!B31:R64,16,0)</f>
        <v>0</v>
      </c>
      <c r="H31" s="54"/>
      <c r="I31" s="54">
        <f t="shared" si="0"/>
        <v>0</v>
      </c>
      <c r="J31" s="54"/>
      <c r="K31" s="54"/>
      <c r="L31" s="54"/>
      <c r="M31" s="54"/>
      <c r="N31" s="54"/>
      <c r="O31" s="54">
        <f t="shared" si="1"/>
        <v>0</v>
      </c>
      <c r="P31" s="54">
        <f t="shared" si="2"/>
        <v>0</v>
      </c>
      <c r="Q31" s="54">
        <f t="shared" si="5"/>
        <v>0</v>
      </c>
      <c r="R31" s="54"/>
      <c r="S31" s="54">
        <f t="shared" si="3"/>
        <v>0</v>
      </c>
      <c r="T31" s="54"/>
      <c r="U31" s="55" t="s">
        <v>64</v>
      </c>
      <c r="V31" s="54">
        <v>83000</v>
      </c>
      <c r="W31" s="54">
        <v>179000</v>
      </c>
      <c r="X31" s="56">
        <f t="shared" si="4"/>
        <v>16000</v>
      </c>
      <c r="Y31" s="55">
        <v>195000</v>
      </c>
      <c r="Z31" s="54"/>
    </row>
    <row r="32" spans="1:26" ht="15" customHeight="1" x14ac:dyDescent="0.2">
      <c r="A32" s="51">
        <v>25</v>
      </c>
      <c r="B32" s="51">
        <v>8500062</v>
      </c>
      <c r="C32" s="51" t="s">
        <v>99</v>
      </c>
      <c r="D32" s="52" t="s">
        <v>126</v>
      </c>
      <c r="E32" s="52" t="s">
        <v>32</v>
      </c>
      <c r="F32" s="53">
        <v>194000</v>
      </c>
      <c r="G32" s="53">
        <f>VLOOKUP(B32,'14.08'!B32:R65,16,0)</f>
        <v>0</v>
      </c>
      <c r="H32" s="54"/>
      <c r="I32" s="54">
        <f t="shared" si="0"/>
        <v>0</v>
      </c>
      <c r="J32" s="54"/>
      <c r="K32" s="54"/>
      <c r="L32" s="54"/>
      <c r="M32" s="54"/>
      <c r="N32" s="54"/>
      <c r="O32" s="54">
        <f t="shared" si="1"/>
        <v>0</v>
      </c>
      <c r="P32" s="54">
        <f t="shared" si="2"/>
        <v>0</v>
      </c>
      <c r="Q32" s="54">
        <f t="shared" si="5"/>
        <v>0</v>
      </c>
      <c r="R32" s="54"/>
      <c r="S32" s="54">
        <f t="shared" si="3"/>
        <v>0</v>
      </c>
      <c r="T32" s="54"/>
      <c r="U32" s="55" t="s">
        <v>99</v>
      </c>
      <c r="V32" s="54">
        <v>91200</v>
      </c>
      <c r="W32" s="54">
        <v>194000</v>
      </c>
      <c r="X32" s="56">
        <f t="shared" si="4"/>
        <v>18000</v>
      </c>
      <c r="Y32" s="55">
        <v>212000</v>
      </c>
      <c r="Z32" s="54"/>
    </row>
    <row r="33" spans="1:26" ht="15" customHeight="1" x14ac:dyDescent="0.2">
      <c r="A33" s="51">
        <v>26</v>
      </c>
      <c r="B33" s="51">
        <v>8500063</v>
      </c>
      <c r="C33" s="51" t="s">
        <v>100</v>
      </c>
      <c r="D33" s="52" t="s">
        <v>127</v>
      </c>
      <c r="E33" s="52" t="s">
        <v>33</v>
      </c>
      <c r="F33" s="53">
        <v>194000</v>
      </c>
      <c r="G33" s="53">
        <f>VLOOKUP(B33,'14.08'!B33:R66,16,0)</f>
        <v>0</v>
      </c>
      <c r="H33" s="54"/>
      <c r="I33" s="54">
        <f t="shared" si="0"/>
        <v>0</v>
      </c>
      <c r="J33" s="54"/>
      <c r="K33" s="54"/>
      <c r="L33" s="54"/>
      <c r="M33" s="54"/>
      <c r="N33" s="54"/>
      <c r="O33" s="54">
        <f t="shared" si="1"/>
        <v>0</v>
      </c>
      <c r="P33" s="54">
        <f t="shared" si="2"/>
        <v>0</v>
      </c>
      <c r="Q33" s="54">
        <f t="shared" si="5"/>
        <v>0</v>
      </c>
      <c r="R33" s="54"/>
      <c r="S33" s="54">
        <f t="shared" si="3"/>
        <v>0</v>
      </c>
      <c r="T33" s="54"/>
      <c r="U33" s="55" t="s">
        <v>100</v>
      </c>
      <c r="V33" s="54">
        <v>91200</v>
      </c>
      <c r="W33" s="54">
        <v>194000</v>
      </c>
      <c r="X33" s="56">
        <f t="shared" si="4"/>
        <v>18000</v>
      </c>
      <c r="Y33" s="55">
        <v>212000</v>
      </c>
      <c r="Z33" s="54"/>
    </row>
    <row r="34" spans="1:26" ht="15" customHeight="1" x14ac:dyDescent="0.2">
      <c r="A34" s="51">
        <v>27</v>
      </c>
      <c r="B34" s="51">
        <v>8500050</v>
      </c>
      <c r="C34" s="51" t="s">
        <v>82</v>
      </c>
      <c r="D34" s="52" t="s">
        <v>54</v>
      </c>
      <c r="E34" s="52" t="s">
        <v>20</v>
      </c>
      <c r="F34" s="53">
        <v>168000</v>
      </c>
      <c r="G34" s="53">
        <f>VLOOKUP(B34,'14.08'!B34:R67,16,0)</f>
        <v>43</v>
      </c>
      <c r="H34" s="54"/>
      <c r="I34" s="54">
        <f t="shared" si="0"/>
        <v>0</v>
      </c>
      <c r="J34" s="54"/>
      <c r="K34" s="54"/>
      <c r="L34" s="54"/>
      <c r="M34" s="54"/>
      <c r="N34" s="54"/>
      <c r="O34" s="54">
        <f t="shared" si="1"/>
        <v>0</v>
      </c>
      <c r="P34" s="54">
        <f t="shared" si="2"/>
        <v>0</v>
      </c>
      <c r="Q34" s="54">
        <f t="shared" si="5"/>
        <v>43</v>
      </c>
      <c r="R34" s="54">
        <v>43</v>
      </c>
      <c r="S34" s="54">
        <f t="shared" si="3"/>
        <v>0</v>
      </c>
      <c r="T34" s="54"/>
      <c r="U34" s="51" t="s">
        <v>82</v>
      </c>
      <c r="V34" s="57">
        <v>75909</v>
      </c>
      <c r="W34" s="57">
        <v>168000</v>
      </c>
      <c r="X34" s="56">
        <f t="shared" si="4"/>
        <v>13000</v>
      </c>
      <c r="Y34" s="55">
        <v>181000</v>
      </c>
      <c r="Z34" s="54"/>
    </row>
    <row r="35" spans="1:26" s="2" customFormat="1" ht="15" customHeight="1" x14ac:dyDescent="0.2">
      <c r="A35" s="51">
        <v>28</v>
      </c>
      <c r="B35" s="51">
        <v>8500051</v>
      </c>
      <c r="C35" s="51" t="s">
        <v>83</v>
      </c>
      <c r="D35" s="52" t="s">
        <v>55</v>
      </c>
      <c r="E35" s="52" t="s">
        <v>21</v>
      </c>
      <c r="F35" s="53">
        <v>149000</v>
      </c>
      <c r="G35" s="53">
        <f>VLOOKUP(B35,'14.08'!B35:R68,16,0)</f>
        <v>48</v>
      </c>
      <c r="H35" s="57"/>
      <c r="I35" s="54">
        <f t="shared" si="0"/>
        <v>0</v>
      </c>
      <c r="J35" s="54"/>
      <c r="K35" s="54"/>
      <c r="L35" s="54"/>
      <c r="M35" s="54"/>
      <c r="N35" s="54"/>
      <c r="O35" s="54">
        <f t="shared" si="1"/>
        <v>0</v>
      </c>
      <c r="P35" s="54">
        <f t="shared" si="2"/>
        <v>0</v>
      </c>
      <c r="Q35" s="54">
        <f t="shared" si="5"/>
        <v>48</v>
      </c>
      <c r="R35" s="54">
        <v>48</v>
      </c>
      <c r="S35" s="54">
        <f t="shared" si="3"/>
        <v>0</v>
      </c>
      <c r="T35" s="54"/>
      <c r="U35" s="55" t="s">
        <v>83</v>
      </c>
      <c r="V35" s="54">
        <v>66364</v>
      </c>
      <c r="W35" s="54">
        <v>149000</v>
      </c>
      <c r="X35" s="56">
        <f t="shared" si="4"/>
        <v>13000</v>
      </c>
      <c r="Y35" s="51">
        <v>162000</v>
      </c>
      <c r="Z35" s="54"/>
    </row>
    <row r="36" spans="1:26" ht="15" customHeight="1" x14ac:dyDescent="0.2">
      <c r="A36" s="51">
        <v>29</v>
      </c>
      <c r="B36" s="51">
        <v>8500052</v>
      </c>
      <c r="C36" s="51" t="s">
        <v>84</v>
      </c>
      <c r="D36" s="52" t="s">
        <v>120</v>
      </c>
      <c r="E36" s="52" t="s">
        <v>22</v>
      </c>
      <c r="F36" s="53">
        <v>149000</v>
      </c>
      <c r="G36" s="53">
        <f>VLOOKUP(B36,'14.08'!B36:R69,16,0)</f>
        <v>54</v>
      </c>
      <c r="H36" s="54"/>
      <c r="I36" s="54">
        <f t="shared" si="0"/>
        <v>0</v>
      </c>
      <c r="J36" s="54"/>
      <c r="K36" s="54"/>
      <c r="L36" s="54"/>
      <c r="M36" s="54"/>
      <c r="N36" s="54"/>
      <c r="O36" s="54">
        <f t="shared" si="1"/>
        <v>0</v>
      </c>
      <c r="P36" s="54">
        <f t="shared" si="2"/>
        <v>0</v>
      </c>
      <c r="Q36" s="54">
        <f t="shared" si="5"/>
        <v>54</v>
      </c>
      <c r="R36" s="54">
        <v>54</v>
      </c>
      <c r="S36" s="54">
        <f t="shared" si="3"/>
        <v>0</v>
      </c>
      <c r="T36" s="54"/>
      <c r="U36" s="55" t="s">
        <v>84</v>
      </c>
      <c r="V36" s="54">
        <v>66364</v>
      </c>
      <c r="W36" s="54">
        <v>149000</v>
      </c>
      <c r="X36" s="56">
        <f t="shared" si="4"/>
        <v>13000</v>
      </c>
      <c r="Y36" s="55">
        <v>162000</v>
      </c>
      <c r="Z36" s="54"/>
    </row>
    <row r="37" spans="1:26" ht="15" customHeight="1" x14ac:dyDescent="0.2">
      <c r="A37" s="51">
        <v>30</v>
      </c>
      <c r="B37" s="51">
        <v>8500053</v>
      </c>
      <c r="C37" s="51" t="s">
        <v>85</v>
      </c>
      <c r="D37" s="52" t="s">
        <v>57</v>
      </c>
      <c r="E37" s="52" t="s">
        <v>23</v>
      </c>
      <c r="F37" s="53">
        <v>149000</v>
      </c>
      <c r="G37" s="53">
        <f>VLOOKUP(B37,'14.08'!B37:R70,16,0)</f>
        <v>48</v>
      </c>
      <c r="H37" s="54"/>
      <c r="I37" s="54">
        <f t="shared" si="0"/>
        <v>0</v>
      </c>
      <c r="J37" s="54"/>
      <c r="K37" s="54"/>
      <c r="L37" s="54"/>
      <c r="M37" s="54"/>
      <c r="N37" s="54"/>
      <c r="O37" s="54">
        <f t="shared" si="1"/>
        <v>0</v>
      </c>
      <c r="P37" s="54">
        <f t="shared" si="2"/>
        <v>0</v>
      </c>
      <c r="Q37" s="54">
        <f t="shared" si="5"/>
        <v>48</v>
      </c>
      <c r="R37" s="54">
        <v>48</v>
      </c>
      <c r="S37" s="54">
        <f t="shared" si="3"/>
        <v>0</v>
      </c>
      <c r="T37" s="54"/>
      <c r="U37" s="55" t="s">
        <v>85</v>
      </c>
      <c r="V37" s="54">
        <v>66364</v>
      </c>
      <c r="W37" s="54">
        <v>149000</v>
      </c>
      <c r="X37" s="56">
        <f t="shared" si="4"/>
        <v>13000</v>
      </c>
      <c r="Y37" s="55">
        <v>162000</v>
      </c>
      <c r="Z37" s="54"/>
    </row>
    <row r="38" spans="1:26" ht="15" customHeight="1" x14ac:dyDescent="0.2">
      <c r="A38" s="51">
        <v>31</v>
      </c>
      <c r="B38" s="51">
        <v>8500054</v>
      </c>
      <c r="C38" s="51" t="s">
        <v>86</v>
      </c>
      <c r="D38" s="52" t="s">
        <v>58</v>
      </c>
      <c r="E38" s="52" t="s">
        <v>24</v>
      </c>
      <c r="F38" s="53">
        <v>168000</v>
      </c>
      <c r="G38" s="53">
        <f>VLOOKUP(B38,'14.08'!B38:R71,16,0)</f>
        <v>54</v>
      </c>
      <c r="H38" s="54"/>
      <c r="I38" s="54">
        <f t="shared" si="0"/>
        <v>0</v>
      </c>
      <c r="J38" s="54"/>
      <c r="K38" s="54"/>
      <c r="L38" s="54"/>
      <c r="M38" s="54"/>
      <c r="N38" s="54"/>
      <c r="O38" s="54">
        <f t="shared" si="1"/>
        <v>0</v>
      </c>
      <c r="P38" s="54">
        <f t="shared" si="2"/>
        <v>0</v>
      </c>
      <c r="Q38" s="54">
        <f t="shared" si="5"/>
        <v>54</v>
      </c>
      <c r="R38" s="54">
        <v>54</v>
      </c>
      <c r="S38" s="54">
        <f t="shared" si="3"/>
        <v>0</v>
      </c>
      <c r="T38" s="54"/>
      <c r="U38" s="55" t="s">
        <v>86</v>
      </c>
      <c r="V38" s="54">
        <v>75909</v>
      </c>
      <c r="W38" s="54">
        <v>168000</v>
      </c>
      <c r="X38" s="56">
        <f t="shared" si="4"/>
        <v>13000</v>
      </c>
      <c r="Y38" s="55">
        <v>181000</v>
      </c>
      <c r="Z38" s="54"/>
    </row>
    <row r="39" spans="1:26" ht="15" customHeight="1" x14ac:dyDescent="0.2">
      <c r="A39" s="51">
        <v>32</v>
      </c>
      <c r="B39" s="51">
        <v>8500055</v>
      </c>
      <c r="C39" s="51" t="s">
        <v>87</v>
      </c>
      <c r="D39" s="52" t="s">
        <v>59</v>
      </c>
      <c r="E39" s="52" t="s">
        <v>25</v>
      </c>
      <c r="F39" s="53">
        <v>149000</v>
      </c>
      <c r="G39" s="53">
        <f>VLOOKUP(B39,'14.08'!B39:R72,16,0)</f>
        <v>51</v>
      </c>
      <c r="H39" s="54"/>
      <c r="I39" s="54">
        <f t="shared" si="0"/>
        <v>1</v>
      </c>
      <c r="J39" s="54"/>
      <c r="K39" s="54">
        <v>1</v>
      </c>
      <c r="L39" s="54"/>
      <c r="M39" s="54"/>
      <c r="N39" s="54"/>
      <c r="O39" s="54">
        <f t="shared" si="1"/>
        <v>149000</v>
      </c>
      <c r="P39" s="54">
        <f t="shared" si="2"/>
        <v>149000</v>
      </c>
      <c r="Q39" s="54">
        <f t="shared" si="5"/>
        <v>50</v>
      </c>
      <c r="R39" s="54">
        <v>50</v>
      </c>
      <c r="S39" s="54">
        <f t="shared" si="3"/>
        <v>0</v>
      </c>
      <c r="T39" s="54"/>
      <c r="U39" s="55" t="s">
        <v>87</v>
      </c>
      <c r="V39" s="54">
        <v>66364</v>
      </c>
      <c r="W39" s="54">
        <v>149000</v>
      </c>
      <c r="X39" s="56">
        <f t="shared" si="4"/>
        <v>13000</v>
      </c>
      <c r="Y39" s="55">
        <v>162000</v>
      </c>
      <c r="Z39" s="54"/>
    </row>
    <row r="40" spans="1:26" ht="15" customHeight="1" x14ac:dyDescent="0.2">
      <c r="A40" s="51">
        <v>33</v>
      </c>
      <c r="B40" s="51">
        <v>8500056</v>
      </c>
      <c r="C40" s="51" t="s">
        <v>88</v>
      </c>
      <c r="D40" s="52" t="s">
        <v>60</v>
      </c>
      <c r="E40" s="52" t="s">
        <v>26</v>
      </c>
      <c r="F40" s="53">
        <v>149000</v>
      </c>
      <c r="G40" s="53">
        <f>VLOOKUP(B40,'14.08'!B40:R73,16,0)</f>
        <v>46</v>
      </c>
      <c r="H40" s="54"/>
      <c r="I40" s="54">
        <f t="shared" si="0"/>
        <v>1</v>
      </c>
      <c r="J40" s="54"/>
      <c r="K40" s="54">
        <v>1</v>
      </c>
      <c r="L40" s="54"/>
      <c r="M40" s="54"/>
      <c r="N40" s="54"/>
      <c r="O40" s="54">
        <f t="shared" si="1"/>
        <v>149000</v>
      </c>
      <c r="P40" s="54">
        <f t="shared" si="2"/>
        <v>149000</v>
      </c>
      <c r="Q40" s="54">
        <f t="shared" si="5"/>
        <v>45</v>
      </c>
      <c r="R40" s="54">
        <v>45</v>
      </c>
      <c r="S40" s="54">
        <f t="shared" si="3"/>
        <v>0</v>
      </c>
      <c r="T40" s="54"/>
      <c r="U40" s="55" t="s">
        <v>88</v>
      </c>
      <c r="V40" s="54">
        <v>66364</v>
      </c>
      <c r="W40" s="54">
        <v>149000</v>
      </c>
      <c r="X40" s="56">
        <f t="shared" si="4"/>
        <v>13000</v>
      </c>
      <c r="Y40" s="55">
        <v>162000</v>
      </c>
      <c r="Z40" s="54"/>
    </row>
    <row r="41" spans="1:26" ht="15" customHeight="1" x14ac:dyDescent="0.2">
      <c r="A41" s="51">
        <v>34</v>
      </c>
      <c r="B41" s="51">
        <v>8500057</v>
      </c>
      <c r="C41" s="51" t="s">
        <v>89</v>
      </c>
      <c r="D41" s="52" t="s">
        <v>61</v>
      </c>
      <c r="E41" s="52" t="s">
        <v>27</v>
      </c>
      <c r="F41" s="53">
        <v>168000</v>
      </c>
      <c r="G41" s="53">
        <f>VLOOKUP(B41,'14.08'!B41:R74,16,0)</f>
        <v>56</v>
      </c>
      <c r="H41" s="54"/>
      <c r="I41" s="54">
        <f t="shared" si="0"/>
        <v>0</v>
      </c>
      <c r="J41" s="54"/>
      <c r="K41" s="54"/>
      <c r="L41" s="54"/>
      <c r="M41" s="54"/>
      <c r="N41" s="54"/>
      <c r="O41" s="54">
        <f t="shared" si="1"/>
        <v>0</v>
      </c>
      <c r="P41" s="54">
        <f t="shared" si="2"/>
        <v>0</v>
      </c>
      <c r="Q41" s="54">
        <f t="shared" si="5"/>
        <v>56</v>
      </c>
      <c r="R41" s="54">
        <v>56</v>
      </c>
      <c r="S41" s="54">
        <f t="shared" si="3"/>
        <v>0</v>
      </c>
      <c r="T41" s="54"/>
      <c r="U41" s="55" t="s">
        <v>89</v>
      </c>
      <c r="V41" s="54">
        <v>66364</v>
      </c>
      <c r="W41" s="54">
        <v>168000</v>
      </c>
      <c r="X41" s="56">
        <f t="shared" si="4"/>
        <v>-6000</v>
      </c>
      <c r="Y41" s="55">
        <v>162000</v>
      </c>
      <c r="Z41" s="54"/>
    </row>
    <row r="42" spans="1:26" s="17" customFormat="1" x14ac:dyDescent="0.2">
      <c r="A42" s="47"/>
      <c r="B42" s="48"/>
      <c r="C42" s="48"/>
      <c r="D42" s="48" t="s">
        <v>108</v>
      </c>
      <c r="E42" s="49"/>
      <c r="F42" s="50"/>
      <c r="G42" s="50">
        <f>SUM(G8:G41)</f>
        <v>400</v>
      </c>
      <c r="H42" s="50">
        <f t="shared" ref="H42:P42" si="6">SUM(H8:H41)</f>
        <v>0</v>
      </c>
      <c r="I42" s="50">
        <f t="shared" si="6"/>
        <v>2</v>
      </c>
      <c r="J42" s="50">
        <f t="shared" si="6"/>
        <v>0</v>
      </c>
      <c r="K42" s="50">
        <f t="shared" si="6"/>
        <v>2</v>
      </c>
      <c r="L42" s="50">
        <f t="shared" si="6"/>
        <v>0</v>
      </c>
      <c r="M42" s="50">
        <f t="shared" si="6"/>
        <v>0</v>
      </c>
      <c r="N42" s="50">
        <f t="shared" si="6"/>
        <v>0</v>
      </c>
      <c r="O42" s="50">
        <f t="shared" si="6"/>
        <v>298000</v>
      </c>
      <c r="P42" s="50">
        <f t="shared" si="6"/>
        <v>298000</v>
      </c>
      <c r="Q42" s="50">
        <f>SUM(Q8:Q41)</f>
        <v>398</v>
      </c>
      <c r="R42" s="50">
        <f>SUM(R8:R41)</f>
        <v>398</v>
      </c>
      <c r="S42" s="50"/>
      <c r="T42" s="50"/>
      <c r="Z42" s="50"/>
    </row>
    <row r="43" spans="1:26" x14ac:dyDescent="0.2">
      <c r="A43" s="5"/>
    </row>
    <row r="44" spans="1:26" s="2" customFormat="1" x14ac:dyDescent="0.2">
      <c r="B44" s="2" t="s">
        <v>124</v>
      </c>
      <c r="F44" s="6"/>
      <c r="G44" s="6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V44" s="73"/>
      <c r="W44" s="73"/>
      <c r="Z44" s="73"/>
    </row>
    <row r="48" spans="1:26" x14ac:dyDescent="0.2">
      <c r="A48" s="1" t="s">
        <v>134</v>
      </c>
    </row>
  </sheetData>
  <mergeCells count="16">
    <mergeCell ref="Z6:Z7"/>
    <mergeCell ref="A3:T3"/>
    <mergeCell ref="G5:Q5"/>
    <mergeCell ref="A6:A7"/>
    <mergeCell ref="B6:B7"/>
    <mergeCell ref="C6:C7"/>
    <mergeCell ref="D6:D7"/>
    <mergeCell ref="F6:F7"/>
    <mergeCell ref="G6:G7"/>
    <mergeCell ref="H6:H7"/>
    <mergeCell ref="I6:L6"/>
    <mergeCell ref="M6:P6"/>
    <mergeCell ref="Q6:Q7"/>
    <mergeCell ref="R6:R7"/>
    <mergeCell ref="S6:S7"/>
    <mergeCell ref="T6:T7"/>
  </mergeCells>
  <pageMargins left="0.2" right="0.2" top="0.25" bottom="0.25" header="0.3" footer="0.3"/>
  <pageSetup paperSize="9" orientation="landscape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zoomScaleNormal="100" workbookViewId="0">
      <pane xSplit="6" ySplit="7" topLeftCell="M26" activePane="bottomRight" state="frozen"/>
      <selection activeCell="CJ8" sqref="CJ8:CJ41"/>
      <selection pane="topRight" activeCell="CJ8" sqref="CJ8:CJ41"/>
      <selection pane="bottomLeft" activeCell="CJ8" sqref="CJ8:CJ41"/>
      <selection pane="bottomRight" activeCell="Z41" sqref="Z41"/>
    </sheetView>
  </sheetViews>
  <sheetFormatPr defaultRowHeight="12.75" x14ac:dyDescent="0.2"/>
  <cols>
    <col min="1" max="1" width="4.85546875" style="1" customWidth="1"/>
    <col min="2" max="2" width="8.85546875" style="2" customWidth="1"/>
    <col min="3" max="3" width="5.28515625" style="2" customWidth="1"/>
    <col min="4" max="4" width="38.28515625" style="1" customWidth="1"/>
    <col min="5" max="5" width="34.7109375" style="1" hidden="1" customWidth="1"/>
    <col min="6" max="6" width="10.28515625" style="6" customWidth="1"/>
    <col min="7" max="7" width="8.140625" style="6" customWidth="1"/>
    <col min="8" max="8" width="9.42578125" style="3" customWidth="1"/>
    <col min="9" max="9" width="10" style="3" customWidth="1"/>
    <col min="10" max="15" width="9.140625" style="3" customWidth="1"/>
    <col min="16" max="16" width="10.85546875" style="3" customWidth="1"/>
    <col min="17" max="19" width="10.7109375" style="3" customWidth="1"/>
    <col min="20" max="20" width="9.140625" style="3" customWidth="1"/>
    <col min="21" max="21" width="6.28515625" style="1" hidden="1" customWidth="1"/>
    <col min="22" max="23" width="11.28515625" style="3" hidden="1" customWidth="1"/>
    <col min="24" max="25" width="0" style="1" hidden="1" customWidth="1"/>
    <col min="26" max="26" width="9.140625" style="3" customWidth="1"/>
    <col min="27" max="27" width="9.140625" style="1" customWidth="1"/>
    <col min="28" max="16384" width="9.140625" style="1"/>
  </cols>
  <sheetData>
    <row r="1" spans="1:26" x14ac:dyDescent="0.2">
      <c r="A1" s="17" t="s">
        <v>128</v>
      </c>
    </row>
    <row r="2" spans="1:26" x14ac:dyDescent="0.2">
      <c r="A2" s="1" t="s">
        <v>114</v>
      </c>
    </row>
    <row r="3" spans="1:26" ht="19.5" customHeight="1" x14ac:dyDescent="0.3">
      <c r="A3" s="131" t="s">
        <v>122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Z3" s="1"/>
    </row>
    <row r="5" spans="1:26" ht="15" hidden="1" customHeight="1" x14ac:dyDescent="0.2">
      <c r="G5" s="133" t="s">
        <v>117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74"/>
      <c r="S5" s="74"/>
      <c r="T5" s="1"/>
      <c r="Z5" s="1"/>
    </row>
    <row r="6" spans="1:26" s="17" customFormat="1" ht="15" customHeight="1" x14ac:dyDescent="0.2">
      <c r="A6" s="128" t="s">
        <v>109</v>
      </c>
      <c r="B6" s="128" t="s">
        <v>110</v>
      </c>
      <c r="C6" s="128" t="s">
        <v>111</v>
      </c>
      <c r="D6" s="128" t="s">
        <v>112</v>
      </c>
      <c r="E6" s="16" t="s">
        <v>90</v>
      </c>
      <c r="F6" s="128" t="s">
        <v>113</v>
      </c>
      <c r="G6" s="128" t="s">
        <v>115</v>
      </c>
      <c r="H6" s="128" t="s">
        <v>101</v>
      </c>
      <c r="I6" s="132" t="s">
        <v>102</v>
      </c>
      <c r="J6" s="132"/>
      <c r="K6" s="132"/>
      <c r="L6" s="132"/>
      <c r="M6" s="134" t="s">
        <v>129</v>
      </c>
      <c r="N6" s="134"/>
      <c r="O6" s="134"/>
      <c r="P6" s="134"/>
      <c r="Q6" s="128" t="s">
        <v>118</v>
      </c>
      <c r="R6" s="128" t="s">
        <v>135</v>
      </c>
      <c r="S6" s="128" t="s">
        <v>136</v>
      </c>
      <c r="T6" s="128" t="s">
        <v>119</v>
      </c>
      <c r="U6" s="19" t="s">
        <v>121</v>
      </c>
      <c r="V6" s="40"/>
      <c r="W6" s="40"/>
      <c r="Z6" s="128" t="s">
        <v>125</v>
      </c>
    </row>
    <row r="7" spans="1:26" s="18" customFormat="1" x14ac:dyDescent="0.2">
      <c r="A7" s="130"/>
      <c r="B7" s="130" t="s">
        <v>110</v>
      </c>
      <c r="C7" s="130"/>
      <c r="D7" s="130" t="s">
        <v>112</v>
      </c>
      <c r="E7" s="44" t="s">
        <v>90</v>
      </c>
      <c r="F7" s="130" t="s">
        <v>113</v>
      </c>
      <c r="G7" s="130"/>
      <c r="H7" s="130"/>
      <c r="I7" s="45" t="s">
        <v>106</v>
      </c>
      <c r="J7" s="46" t="s">
        <v>107</v>
      </c>
      <c r="K7" s="46" t="s">
        <v>104</v>
      </c>
      <c r="L7" s="46" t="s">
        <v>105</v>
      </c>
      <c r="M7" s="61" t="s">
        <v>131</v>
      </c>
      <c r="N7" s="62" t="s">
        <v>132</v>
      </c>
      <c r="O7" s="62" t="s">
        <v>130</v>
      </c>
      <c r="P7" s="68" t="s">
        <v>133</v>
      </c>
      <c r="Q7" s="130"/>
      <c r="R7" s="129"/>
      <c r="S7" s="129"/>
      <c r="T7" s="130"/>
      <c r="V7" s="41"/>
      <c r="W7" s="41"/>
      <c r="Z7" s="130"/>
    </row>
    <row r="8" spans="1:26" ht="15" customHeight="1" x14ac:dyDescent="0.2">
      <c r="A8" s="51">
        <v>1</v>
      </c>
      <c r="B8" s="51">
        <v>8500006</v>
      </c>
      <c r="C8" s="51" t="s">
        <v>75</v>
      </c>
      <c r="D8" s="52" t="s">
        <v>47</v>
      </c>
      <c r="E8" s="52" t="s">
        <v>13</v>
      </c>
      <c r="F8" s="53">
        <v>289000</v>
      </c>
      <c r="G8" s="53">
        <f>VLOOKUP(B8,'15.08'!B8:R41,16,0)</f>
        <v>0</v>
      </c>
      <c r="H8" s="54"/>
      <c r="I8" s="54">
        <f>SUM(J8:L8)</f>
        <v>0</v>
      </c>
      <c r="J8" s="54"/>
      <c r="K8" s="54"/>
      <c r="L8" s="54"/>
      <c r="M8" s="54"/>
      <c r="N8" s="54"/>
      <c r="O8" s="54">
        <f>F8*K8</f>
        <v>0</v>
      </c>
      <c r="P8" s="54">
        <f>M8+N8+O8</f>
        <v>0</v>
      </c>
      <c r="Q8" s="54">
        <f>+G7+H8-I8</f>
        <v>0</v>
      </c>
      <c r="R8" s="54"/>
      <c r="S8" s="54">
        <f>R8-Q8</f>
        <v>0</v>
      </c>
      <c r="T8" s="54"/>
      <c r="U8" s="55" t="s">
        <v>75</v>
      </c>
      <c r="V8" s="54">
        <v>143000</v>
      </c>
      <c r="W8" s="54">
        <v>289000</v>
      </c>
      <c r="X8" s="56">
        <f>Y8-W8</f>
        <v>26000</v>
      </c>
      <c r="Y8" s="55">
        <v>315000</v>
      </c>
      <c r="Z8" s="54"/>
    </row>
    <row r="9" spans="1:26" ht="15" customHeight="1" x14ac:dyDescent="0.2">
      <c r="A9" s="51">
        <v>2</v>
      </c>
      <c r="B9" s="51">
        <v>8500007</v>
      </c>
      <c r="C9" s="51" t="s">
        <v>73</v>
      </c>
      <c r="D9" s="52" t="s">
        <v>45</v>
      </c>
      <c r="E9" s="52" t="s">
        <v>11</v>
      </c>
      <c r="F9" s="53">
        <v>197000</v>
      </c>
      <c r="G9" s="53">
        <f>VLOOKUP(B9,'15.08'!B9:R42,16,0)</f>
        <v>0</v>
      </c>
      <c r="H9" s="54"/>
      <c r="I9" s="54">
        <f t="shared" ref="I9:I41" si="0">SUM(J9:L9)</f>
        <v>0</v>
      </c>
      <c r="J9" s="54"/>
      <c r="K9" s="54"/>
      <c r="L9" s="54"/>
      <c r="M9" s="54"/>
      <c r="N9" s="54"/>
      <c r="O9" s="54">
        <f t="shared" ref="O9:O41" si="1">F9*K9</f>
        <v>0</v>
      </c>
      <c r="P9" s="54">
        <f t="shared" ref="P9:P41" si="2">M9+N9+O9</f>
        <v>0</v>
      </c>
      <c r="Q9" s="54">
        <f>+G8+H9-I9</f>
        <v>0</v>
      </c>
      <c r="R9" s="54"/>
      <c r="S9" s="54">
        <f t="shared" ref="S9:S41" si="3">R9-Q9</f>
        <v>0</v>
      </c>
      <c r="T9" s="54"/>
      <c r="U9" s="55" t="s">
        <v>73</v>
      </c>
      <c r="V9" s="54">
        <v>93000</v>
      </c>
      <c r="W9" s="54">
        <v>197000</v>
      </c>
      <c r="X9" s="56">
        <f t="shared" ref="X9:X41" si="4">Y9-W9</f>
        <v>18000</v>
      </c>
      <c r="Y9" s="55">
        <v>215000</v>
      </c>
      <c r="Z9" s="54"/>
    </row>
    <row r="10" spans="1:26" ht="15" customHeight="1" x14ac:dyDescent="0.2">
      <c r="A10" s="51">
        <v>3</v>
      </c>
      <c r="B10" s="51">
        <v>8500008</v>
      </c>
      <c r="C10" s="51" t="s">
        <v>79</v>
      </c>
      <c r="D10" s="52" t="s">
        <v>51</v>
      </c>
      <c r="E10" s="52" t="s">
        <v>17</v>
      </c>
      <c r="F10" s="53">
        <v>170000</v>
      </c>
      <c r="G10" s="53">
        <f>VLOOKUP(B10,'15.08'!B10:R43,16,0)</f>
        <v>0</v>
      </c>
      <c r="H10" s="54"/>
      <c r="I10" s="54">
        <f t="shared" si="0"/>
        <v>0</v>
      </c>
      <c r="J10" s="54"/>
      <c r="K10" s="54"/>
      <c r="L10" s="54"/>
      <c r="M10" s="54"/>
      <c r="N10" s="54"/>
      <c r="O10" s="54">
        <f t="shared" si="1"/>
        <v>0</v>
      </c>
      <c r="P10" s="54">
        <f t="shared" si="2"/>
        <v>0</v>
      </c>
      <c r="Q10" s="54">
        <f t="shared" ref="Q10:Q41" si="5">+G10+H10-I10</f>
        <v>0</v>
      </c>
      <c r="R10" s="54"/>
      <c r="S10" s="54">
        <f t="shared" si="3"/>
        <v>0</v>
      </c>
      <c r="T10" s="54"/>
      <c r="U10" s="55" t="s">
        <v>79</v>
      </c>
      <c r="V10" s="54">
        <v>78000</v>
      </c>
      <c r="W10" s="54">
        <v>170000</v>
      </c>
      <c r="X10" s="56">
        <f t="shared" si="4"/>
        <v>15000</v>
      </c>
      <c r="Y10" s="55">
        <v>185000</v>
      </c>
      <c r="Z10" s="54"/>
    </row>
    <row r="11" spans="1:26" ht="15" customHeight="1" x14ac:dyDescent="0.2">
      <c r="A11" s="51">
        <v>4</v>
      </c>
      <c r="B11" s="51">
        <v>8500009</v>
      </c>
      <c r="C11" s="51" t="s">
        <v>74</v>
      </c>
      <c r="D11" s="52" t="s">
        <v>46</v>
      </c>
      <c r="E11" s="52" t="s">
        <v>12</v>
      </c>
      <c r="F11" s="53">
        <v>159000</v>
      </c>
      <c r="G11" s="53">
        <f>VLOOKUP(B11,'15.08'!B11:R44,16,0)</f>
        <v>0</v>
      </c>
      <c r="H11" s="54"/>
      <c r="I11" s="54">
        <f t="shared" si="0"/>
        <v>0</v>
      </c>
      <c r="J11" s="54"/>
      <c r="K11" s="54"/>
      <c r="L11" s="54"/>
      <c r="M11" s="54"/>
      <c r="N11" s="54"/>
      <c r="O11" s="54">
        <f t="shared" si="1"/>
        <v>0</v>
      </c>
      <c r="P11" s="54">
        <f t="shared" si="2"/>
        <v>0</v>
      </c>
      <c r="Q11" s="54">
        <f t="shared" si="5"/>
        <v>0</v>
      </c>
      <c r="R11" s="54"/>
      <c r="S11" s="54">
        <f t="shared" si="3"/>
        <v>0</v>
      </c>
      <c r="T11" s="54"/>
      <c r="U11" s="55" t="s">
        <v>74</v>
      </c>
      <c r="V11" s="54">
        <v>72000</v>
      </c>
      <c r="W11" s="54">
        <v>159000</v>
      </c>
      <c r="X11" s="56">
        <f t="shared" si="4"/>
        <v>14000</v>
      </c>
      <c r="Y11" s="55">
        <v>173000</v>
      </c>
      <c r="Z11" s="54"/>
    </row>
    <row r="12" spans="1:26" ht="15" customHeight="1" x14ac:dyDescent="0.2">
      <c r="A12" s="51">
        <v>5</v>
      </c>
      <c r="B12" s="51">
        <v>8500031</v>
      </c>
      <c r="C12" s="51" t="s">
        <v>76</v>
      </c>
      <c r="D12" s="52" t="s">
        <v>48</v>
      </c>
      <c r="E12" s="52" t="s">
        <v>14</v>
      </c>
      <c r="F12" s="53">
        <v>146000</v>
      </c>
      <c r="G12" s="53">
        <f>VLOOKUP(B12,'15.08'!B12:R45,16,0)</f>
        <v>0</v>
      </c>
      <c r="H12" s="54"/>
      <c r="I12" s="54">
        <f t="shared" si="0"/>
        <v>0</v>
      </c>
      <c r="J12" s="54"/>
      <c r="K12" s="54"/>
      <c r="L12" s="54"/>
      <c r="M12" s="54"/>
      <c r="N12" s="54"/>
      <c r="O12" s="54">
        <f t="shared" si="1"/>
        <v>0</v>
      </c>
      <c r="P12" s="54">
        <f t="shared" si="2"/>
        <v>0</v>
      </c>
      <c r="Q12" s="54">
        <f t="shared" si="5"/>
        <v>0</v>
      </c>
      <c r="R12" s="54"/>
      <c r="S12" s="54">
        <f t="shared" si="3"/>
        <v>0</v>
      </c>
      <c r="T12" s="54"/>
      <c r="U12" s="55" t="s">
        <v>76</v>
      </c>
      <c r="V12" s="54">
        <v>65000</v>
      </c>
      <c r="W12" s="54">
        <v>146000</v>
      </c>
      <c r="X12" s="56">
        <f t="shared" si="4"/>
        <v>13000</v>
      </c>
      <c r="Y12" s="55">
        <v>159000</v>
      </c>
      <c r="Z12" s="54"/>
    </row>
    <row r="13" spans="1:26" ht="15" customHeight="1" x14ac:dyDescent="0.2">
      <c r="A13" s="51">
        <v>6</v>
      </c>
      <c r="B13" s="51">
        <v>8500011</v>
      </c>
      <c r="C13" s="51" t="s">
        <v>78</v>
      </c>
      <c r="D13" s="52" t="s">
        <v>50</v>
      </c>
      <c r="E13" s="52" t="s">
        <v>16</v>
      </c>
      <c r="F13" s="53">
        <v>135000</v>
      </c>
      <c r="G13" s="53">
        <f>VLOOKUP(B13,'15.08'!B13:R46,16,0)</f>
        <v>0</v>
      </c>
      <c r="H13" s="54"/>
      <c r="I13" s="54">
        <f t="shared" si="0"/>
        <v>0</v>
      </c>
      <c r="J13" s="54"/>
      <c r="K13" s="54"/>
      <c r="L13" s="54"/>
      <c r="M13" s="54"/>
      <c r="N13" s="54"/>
      <c r="O13" s="54">
        <f t="shared" si="1"/>
        <v>0</v>
      </c>
      <c r="P13" s="54">
        <f t="shared" si="2"/>
        <v>0</v>
      </c>
      <c r="Q13" s="54">
        <f t="shared" si="5"/>
        <v>0</v>
      </c>
      <c r="R13" s="54"/>
      <c r="S13" s="54">
        <f t="shared" si="3"/>
        <v>0</v>
      </c>
      <c r="T13" s="54"/>
      <c r="U13" s="55" t="s">
        <v>78</v>
      </c>
      <c r="V13" s="54">
        <v>58000</v>
      </c>
      <c r="W13" s="54">
        <v>135000</v>
      </c>
      <c r="X13" s="56">
        <f t="shared" si="4"/>
        <v>10000</v>
      </c>
      <c r="Y13" s="55">
        <v>145000</v>
      </c>
      <c r="Z13" s="54"/>
    </row>
    <row r="14" spans="1:26" ht="15" customHeight="1" x14ac:dyDescent="0.2">
      <c r="A14" s="51">
        <v>7</v>
      </c>
      <c r="B14" s="51">
        <v>8500010</v>
      </c>
      <c r="C14" s="51" t="s">
        <v>81</v>
      </c>
      <c r="D14" s="52" t="s">
        <v>53</v>
      </c>
      <c r="E14" s="52" t="s">
        <v>19</v>
      </c>
      <c r="F14" s="53">
        <v>146000</v>
      </c>
      <c r="G14" s="53">
        <f>VLOOKUP(B14,'15.08'!B14:R47,16,0)</f>
        <v>0</v>
      </c>
      <c r="H14" s="54"/>
      <c r="I14" s="54">
        <f t="shared" si="0"/>
        <v>0</v>
      </c>
      <c r="J14" s="54"/>
      <c r="K14" s="54"/>
      <c r="L14" s="54"/>
      <c r="M14" s="54"/>
      <c r="N14" s="54"/>
      <c r="O14" s="54">
        <f t="shared" si="1"/>
        <v>0</v>
      </c>
      <c r="P14" s="54">
        <f t="shared" si="2"/>
        <v>0</v>
      </c>
      <c r="Q14" s="54">
        <f t="shared" si="5"/>
        <v>0</v>
      </c>
      <c r="R14" s="54"/>
      <c r="S14" s="54">
        <f t="shared" si="3"/>
        <v>0</v>
      </c>
      <c r="T14" s="54"/>
      <c r="U14" s="55" t="s">
        <v>81</v>
      </c>
      <c r="V14" s="54">
        <v>61000</v>
      </c>
      <c r="W14" s="54">
        <v>146000</v>
      </c>
      <c r="X14" s="56">
        <f t="shared" si="4"/>
        <v>5000</v>
      </c>
      <c r="Y14" s="55">
        <v>151000</v>
      </c>
      <c r="Z14" s="54"/>
    </row>
    <row r="15" spans="1:26" ht="15" customHeight="1" x14ac:dyDescent="0.2">
      <c r="A15" s="51">
        <v>8</v>
      </c>
      <c r="B15" s="51">
        <v>8500012</v>
      </c>
      <c r="C15" s="51" t="s">
        <v>70</v>
      </c>
      <c r="D15" s="52" t="s">
        <v>42</v>
      </c>
      <c r="E15" s="52" t="s">
        <v>8</v>
      </c>
      <c r="F15" s="53">
        <v>135000</v>
      </c>
      <c r="G15" s="53">
        <f>VLOOKUP(B15,'15.08'!B15:R48,16,0)</f>
        <v>0</v>
      </c>
      <c r="H15" s="54"/>
      <c r="I15" s="54">
        <f t="shared" si="0"/>
        <v>0</v>
      </c>
      <c r="J15" s="54"/>
      <c r="K15" s="54"/>
      <c r="L15" s="54"/>
      <c r="M15" s="54"/>
      <c r="N15" s="54"/>
      <c r="O15" s="54">
        <f t="shared" si="1"/>
        <v>0</v>
      </c>
      <c r="P15" s="54">
        <f t="shared" si="2"/>
        <v>0</v>
      </c>
      <c r="Q15" s="54">
        <f t="shared" si="5"/>
        <v>0</v>
      </c>
      <c r="R15" s="54"/>
      <c r="S15" s="54">
        <f t="shared" si="3"/>
        <v>0</v>
      </c>
      <c r="T15" s="54"/>
      <c r="U15" s="55" t="s">
        <v>70</v>
      </c>
      <c r="V15" s="54">
        <v>59000</v>
      </c>
      <c r="W15" s="54">
        <v>135000</v>
      </c>
      <c r="X15" s="56">
        <f t="shared" si="4"/>
        <v>12000</v>
      </c>
      <c r="Y15" s="55">
        <v>147000</v>
      </c>
      <c r="Z15" s="54"/>
    </row>
    <row r="16" spans="1:26" ht="15" customHeight="1" x14ac:dyDescent="0.2">
      <c r="A16" s="51">
        <v>9</v>
      </c>
      <c r="B16" s="51">
        <v>8500005</v>
      </c>
      <c r="C16" s="51" t="s">
        <v>71</v>
      </c>
      <c r="D16" s="52" t="s">
        <v>43</v>
      </c>
      <c r="E16" s="52" t="s">
        <v>9</v>
      </c>
      <c r="F16" s="53">
        <v>146000</v>
      </c>
      <c r="G16" s="53">
        <f>VLOOKUP(B16,'15.08'!B16:R49,16,0)</f>
        <v>0</v>
      </c>
      <c r="H16" s="54"/>
      <c r="I16" s="54">
        <f t="shared" si="0"/>
        <v>0</v>
      </c>
      <c r="J16" s="54"/>
      <c r="K16" s="54"/>
      <c r="L16" s="54"/>
      <c r="M16" s="54"/>
      <c r="N16" s="54"/>
      <c r="O16" s="54">
        <f t="shared" si="1"/>
        <v>0</v>
      </c>
      <c r="P16" s="54">
        <f t="shared" si="2"/>
        <v>0</v>
      </c>
      <c r="Q16" s="54">
        <f t="shared" si="5"/>
        <v>0</v>
      </c>
      <c r="R16" s="54"/>
      <c r="S16" s="54">
        <f t="shared" si="3"/>
        <v>0</v>
      </c>
      <c r="T16" s="54"/>
      <c r="U16" s="55" t="s">
        <v>71</v>
      </c>
      <c r="V16" s="54">
        <v>63000</v>
      </c>
      <c r="W16" s="54">
        <v>146000</v>
      </c>
      <c r="X16" s="56">
        <f t="shared" si="4"/>
        <v>9000</v>
      </c>
      <c r="Y16" s="55">
        <v>155000</v>
      </c>
      <c r="Z16" s="54"/>
    </row>
    <row r="17" spans="1:26" ht="15" customHeight="1" x14ac:dyDescent="0.2">
      <c r="A17" s="51">
        <v>10</v>
      </c>
      <c r="B17" s="51">
        <v>8500013</v>
      </c>
      <c r="C17" s="51" t="s">
        <v>72</v>
      </c>
      <c r="D17" s="52" t="s">
        <v>44</v>
      </c>
      <c r="E17" s="52" t="s">
        <v>10</v>
      </c>
      <c r="F17" s="53">
        <v>146000</v>
      </c>
      <c r="G17" s="53">
        <f>VLOOKUP(B17,'15.08'!B17:R50,16,0)</f>
        <v>0</v>
      </c>
      <c r="H17" s="54"/>
      <c r="I17" s="54">
        <f t="shared" si="0"/>
        <v>0</v>
      </c>
      <c r="J17" s="54"/>
      <c r="K17" s="54"/>
      <c r="L17" s="54"/>
      <c r="M17" s="54"/>
      <c r="N17" s="54"/>
      <c r="O17" s="54">
        <f t="shared" si="1"/>
        <v>0</v>
      </c>
      <c r="P17" s="54">
        <f t="shared" si="2"/>
        <v>0</v>
      </c>
      <c r="Q17" s="54">
        <f t="shared" si="5"/>
        <v>0</v>
      </c>
      <c r="R17" s="54"/>
      <c r="S17" s="54">
        <f t="shared" si="3"/>
        <v>0</v>
      </c>
      <c r="T17" s="54"/>
      <c r="U17" s="55" t="s">
        <v>72</v>
      </c>
      <c r="V17" s="54">
        <v>64000</v>
      </c>
      <c r="W17" s="54">
        <v>146000</v>
      </c>
      <c r="X17" s="56">
        <f t="shared" si="4"/>
        <v>11000</v>
      </c>
      <c r="Y17" s="55">
        <v>157000</v>
      </c>
      <c r="Z17" s="54"/>
    </row>
    <row r="18" spans="1:26" ht="15" customHeight="1" x14ac:dyDescent="0.2">
      <c r="A18" s="51">
        <v>11</v>
      </c>
      <c r="B18" s="51">
        <v>8500058</v>
      </c>
      <c r="C18" s="51" t="s">
        <v>91</v>
      </c>
      <c r="D18" s="52" t="s">
        <v>95</v>
      </c>
      <c r="E18" s="52" t="s">
        <v>28</v>
      </c>
      <c r="F18" s="53">
        <v>203000</v>
      </c>
      <c r="G18" s="53">
        <f>VLOOKUP(B18,'15.08'!B18:R51,16,0)</f>
        <v>0</v>
      </c>
      <c r="H18" s="54"/>
      <c r="I18" s="54">
        <f t="shared" si="0"/>
        <v>0</v>
      </c>
      <c r="J18" s="54"/>
      <c r="K18" s="54"/>
      <c r="L18" s="54"/>
      <c r="M18" s="54"/>
      <c r="N18" s="54"/>
      <c r="O18" s="54">
        <f t="shared" si="1"/>
        <v>0</v>
      </c>
      <c r="P18" s="54">
        <f t="shared" si="2"/>
        <v>0</v>
      </c>
      <c r="Q18" s="54">
        <f t="shared" si="5"/>
        <v>0</v>
      </c>
      <c r="R18" s="54"/>
      <c r="S18" s="54">
        <f t="shared" si="3"/>
        <v>0</v>
      </c>
      <c r="T18" s="54"/>
      <c r="U18" s="55" t="s">
        <v>91</v>
      </c>
      <c r="V18" s="54">
        <v>96000</v>
      </c>
      <c r="W18" s="54">
        <v>203000</v>
      </c>
      <c r="X18" s="56">
        <f t="shared" si="4"/>
        <v>18000</v>
      </c>
      <c r="Y18" s="55">
        <v>221000</v>
      </c>
      <c r="Z18" s="54"/>
    </row>
    <row r="19" spans="1:26" ht="15" customHeight="1" x14ac:dyDescent="0.2">
      <c r="A19" s="51">
        <v>12</v>
      </c>
      <c r="B19" s="51">
        <v>8500059</v>
      </c>
      <c r="C19" s="51" t="s">
        <v>92</v>
      </c>
      <c r="D19" s="52" t="s">
        <v>96</v>
      </c>
      <c r="E19" s="52" t="s">
        <v>29</v>
      </c>
      <c r="F19" s="53">
        <v>186000</v>
      </c>
      <c r="G19" s="53">
        <f>VLOOKUP(B19,'15.08'!B19:R52,16,0)</f>
        <v>0</v>
      </c>
      <c r="H19" s="54"/>
      <c r="I19" s="54">
        <f t="shared" si="0"/>
        <v>0</v>
      </c>
      <c r="J19" s="54"/>
      <c r="K19" s="54"/>
      <c r="L19" s="54"/>
      <c r="M19" s="54"/>
      <c r="N19" s="54"/>
      <c r="O19" s="54">
        <f t="shared" si="1"/>
        <v>0</v>
      </c>
      <c r="P19" s="54">
        <f t="shared" si="2"/>
        <v>0</v>
      </c>
      <c r="Q19" s="54">
        <f t="shared" si="5"/>
        <v>0</v>
      </c>
      <c r="R19" s="54"/>
      <c r="S19" s="54">
        <f t="shared" si="3"/>
        <v>0</v>
      </c>
      <c r="T19" s="54"/>
      <c r="U19" s="55" t="s">
        <v>92</v>
      </c>
      <c r="V19" s="54">
        <v>87000</v>
      </c>
      <c r="W19" s="54">
        <v>186000</v>
      </c>
      <c r="X19" s="56">
        <f t="shared" si="4"/>
        <v>17000</v>
      </c>
      <c r="Y19" s="55">
        <v>203000</v>
      </c>
      <c r="Z19" s="54"/>
    </row>
    <row r="20" spans="1:26" ht="15" customHeight="1" x14ac:dyDescent="0.2">
      <c r="A20" s="51">
        <v>13</v>
      </c>
      <c r="B20" s="51">
        <v>8500060</v>
      </c>
      <c r="C20" s="51" t="s">
        <v>93</v>
      </c>
      <c r="D20" s="52" t="s">
        <v>97</v>
      </c>
      <c r="E20" s="52" t="s">
        <v>30</v>
      </c>
      <c r="F20" s="53">
        <v>159000</v>
      </c>
      <c r="G20" s="53">
        <f>VLOOKUP(B20,'15.08'!B20:R53,16,0)</f>
        <v>0</v>
      </c>
      <c r="H20" s="54"/>
      <c r="I20" s="54">
        <f t="shared" si="0"/>
        <v>0</v>
      </c>
      <c r="J20" s="54"/>
      <c r="K20" s="54"/>
      <c r="L20" s="54"/>
      <c r="M20" s="54"/>
      <c r="N20" s="54"/>
      <c r="O20" s="54">
        <f t="shared" si="1"/>
        <v>0</v>
      </c>
      <c r="P20" s="54">
        <f t="shared" si="2"/>
        <v>0</v>
      </c>
      <c r="Q20" s="54">
        <f t="shared" si="5"/>
        <v>0</v>
      </c>
      <c r="R20" s="54"/>
      <c r="S20" s="54">
        <f t="shared" si="3"/>
        <v>0</v>
      </c>
      <c r="T20" s="54"/>
      <c r="U20" s="55" t="s">
        <v>93</v>
      </c>
      <c r="V20" s="54">
        <v>72000</v>
      </c>
      <c r="W20" s="54">
        <v>159000</v>
      </c>
      <c r="X20" s="56">
        <f t="shared" si="4"/>
        <v>14000</v>
      </c>
      <c r="Y20" s="55">
        <v>173000</v>
      </c>
      <c r="Z20" s="54"/>
    </row>
    <row r="21" spans="1:26" ht="15" customHeight="1" x14ac:dyDescent="0.2">
      <c r="A21" s="51">
        <v>14</v>
      </c>
      <c r="B21" s="51">
        <v>8500061</v>
      </c>
      <c r="C21" s="51" t="s">
        <v>94</v>
      </c>
      <c r="D21" s="52" t="s">
        <v>98</v>
      </c>
      <c r="E21" s="52" t="s">
        <v>31</v>
      </c>
      <c r="F21" s="53">
        <v>168000</v>
      </c>
      <c r="G21" s="53">
        <f>VLOOKUP(B21,'15.08'!B21:R54,16,0)</f>
        <v>0</v>
      </c>
      <c r="H21" s="54"/>
      <c r="I21" s="54">
        <f t="shared" si="0"/>
        <v>0</v>
      </c>
      <c r="J21" s="54"/>
      <c r="K21" s="54"/>
      <c r="L21" s="54"/>
      <c r="M21" s="54"/>
      <c r="N21" s="54"/>
      <c r="O21" s="54">
        <f t="shared" si="1"/>
        <v>0</v>
      </c>
      <c r="P21" s="54">
        <f t="shared" si="2"/>
        <v>0</v>
      </c>
      <c r="Q21" s="54">
        <f t="shared" si="5"/>
        <v>0</v>
      </c>
      <c r="R21" s="54"/>
      <c r="S21" s="54">
        <f t="shared" si="3"/>
        <v>0</v>
      </c>
      <c r="T21" s="54"/>
      <c r="U21" s="55" t="s">
        <v>94</v>
      </c>
      <c r="V21" s="54">
        <v>77000</v>
      </c>
      <c r="W21" s="54">
        <v>168000</v>
      </c>
      <c r="X21" s="56">
        <f t="shared" si="4"/>
        <v>15000</v>
      </c>
      <c r="Y21" s="55">
        <v>183000</v>
      </c>
      <c r="Z21" s="54"/>
    </row>
    <row r="22" spans="1:26" ht="15" customHeight="1" x14ac:dyDescent="0.2">
      <c r="A22" s="51">
        <v>15</v>
      </c>
      <c r="B22" s="51">
        <v>8500033</v>
      </c>
      <c r="C22" s="51" t="s">
        <v>67</v>
      </c>
      <c r="D22" s="52" t="s">
        <v>39</v>
      </c>
      <c r="E22" s="52" t="s">
        <v>5</v>
      </c>
      <c r="F22" s="53">
        <v>337000</v>
      </c>
      <c r="G22" s="53">
        <f>VLOOKUP(B22,'15.08'!B22:R55,16,0)</f>
        <v>0</v>
      </c>
      <c r="H22" s="54"/>
      <c r="I22" s="54">
        <f t="shared" si="0"/>
        <v>0</v>
      </c>
      <c r="J22" s="54"/>
      <c r="K22" s="54"/>
      <c r="L22" s="54"/>
      <c r="M22" s="54"/>
      <c r="N22" s="54"/>
      <c r="O22" s="54">
        <f t="shared" si="1"/>
        <v>0</v>
      </c>
      <c r="P22" s="54">
        <f t="shared" si="2"/>
        <v>0</v>
      </c>
      <c r="Q22" s="54">
        <f t="shared" si="5"/>
        <v>0</v>
      </c>
      <c r="R22" s="54"/>
      <c r="S22" s="54">
        <f t="shared" si="3"/>
        <v>0</v>
      </c>
      <c r="T22" s="54"/>
      <c r="U22" s="55" t="s">
        <v>67</v>
      </c>
      <c r="V22" s="54">
        <v>169000</v>
      </c>
      <c r="W22" s="54">
        <v>337000</v>
      </c>
      <c r="X22" s="56">
        <f t="shared" si="4"/>
        <v>30000</v>
      </c>
      <c r="Y22" s="55">
        <v>367000</v>
      </c>
      <c r="Z22" s="54"/>
    </row>
    <row r="23" spans="1:26" ht="15" customHeight="1" x14ac:dyDescent="0.2">
      <c r="A23" s="51">
        <v>16</v>
      </c>
      <c r="B23" s="51">
        <v>8500034</v>
      </c>
      <c r="C23" s="51" t="s">
        <v>65</v>
      </c>
      <c r="D23" s="52" t="s">
        <v>37</v>
      </c>
      <c r="E23" s="52" t="s">
        <v>3</v>
      </c>
      <c r="F23" s="53">
        <v>240000</v>
      </c>
      <c r="G23" s="53">
        <f>VLOOKUP(B23,'15.08'!B23:R56,16,0)</f>
        <v>0</v>
      </c>
      <c r="H23" s="54"/>
      <c r="I23" s="54">
        <f t="shared" si="0"/>
        <v>0</v>
      </c>
      <c r="J23" s="54"/>
      <c r="K23" s="54"/>
      <c r="L23" s="54"/>
      <c r="M23" s="54"/>
      <c r="N23" s="54"/>
      <c r="O23" s="54">
        <f t="shared" si="1"/>
        <v>0</v>
      </c>
      <c r="P23" s="54">
        <f t="shared" si="2"/>
        <v>0</v>
      </c>
      <c r="Q23" s="54">
        <f t="shared" si="5"/>
        <v>0</v>
      </c>
      <c r="R23" s="54"/>
      <c r="S23" s="54">
        <f t="shared" si="3"/>
        <v>0</v>
      </c>
      <c r="T23" s="54"/>
      <c r="U23" s="55" t="s">
        <v>65</v>
      </c>
      <c r="V23" s="54">
        <v>116000</v>
      </c>
      <c r="W23" s="54">
        <v>240000</v>
      </c>
      <c r="X23" s="56">
        <f t="shared" si="4"/>
        <v>21000</v>
      </c>
      <c r="Y23" s="55">
        <v>261000</v>
      </c>
      <c r="Z23" s="54"/>
    </row>
    <row r="24" spans="1:26" ht="15" customHeight="1" x14ac:dyDescent="0.2">
      <c r="A24" s="51">
        <v>17</v>
      </c>
      <c r="B24" s="51">
        <v>8500035</v>
      </c>
      <c r="C24" s="51" t="s">
        <v>69</v>
      </c>
      <c r="D24" s="52" t="s">
        <v>41</v>
      </c>
      <c r="E24" s="52" t="s">
        <v>7</v>
      </c>
      <c r="F24" s="53">
        <v>196000</v>
      </c>
      <c r="G24" s="53">
        <f>VLOOKUP(B24,'15.08'!B24:R57,16,0)</f>
        <v>0</v>
      </c>
      <c r="H24" s="54"/>
      <c r="I24" s="54">
        <f t="shared" si="0"/>
        <v>0</v>
      </c>
      <c r="J24" s="54"/>
      <c r="K24" s="54"/>
      <c r="L24" s="54"/>
      <c r="M24" s="54"/>
      <c r="N24" s="54"/>
      <c r="O24" s="54">
        <f t="shared" si="1"/>
        <v>0</v>
      </c>
      <c r="P24" s="54">
        <f t="shared" si="2"/>
        <v>0</v>
      </c>
      <c r="Q24" s="54">
        <f t="shared" si="5"/>
        <v>0</v>
      </c>
      <c r="R24" s="54"/>
      <c r="S24" s="54">
        <f t="shared" si="3"/>
        <v>0</v>
      </c>
      <c r="T24" s="54"/>
      <c r="U24" s="55" t="s">
        <v>69</v>
      </c>
      <c r="V24" s="54">
        <v>92000</v>
      </c>
      <c r="W24" s="54">
        <v>196000</v>
      </c>
      <c r="X24" s="56">
        <f t="shared" si="4"/>
        <v>17000</v>
      </c>
      <c r="Y24" s="55">
        <v>213000</v>
      </c>
      <c r="Z24" s="54"/>
    </row>
    <row r="25" spans="1:26" ht="15" customHeight="1" x14ac:dyDescent="0.2">
      <c r="A25" s="51">
        <v>18</v>
      </c>
      <c r="B25" s="51">
        <v>8500036</v>
      </c>
      <c r="C25" s="51" t="s">
        <v>66</v>
      </c>
      <c r="D25" s="52" t="s">
        <v>38</v>
      </c>
      <c r="E25" s="52" t="s">
        <v>4</v>
      </c>
      <c r="F25" s="53">
        <v>188000</v>
      </c>
      <c r="G25" s="53">
        <f>VLOOKUP(B25,'15.08'!B25:R58,16,0)</f>
        <v>0</v>
      </c>
      <c r="H25" s="54"/>
      <c r="I25" s="54">
        <f t="shared" si="0"/>
        <v>0</v>
      </c>
      <c r="J25" s="54"/>
      <c r="K25" s="54"/>
      <c r="L25" s="54"/>
      <c r="M25" s="54"/>
      <c r="N25" s="54"/>
      <c r="O25" s="54">
        <f t="shared" si="1"/>
        <v>0</v>
      </c>
      <c r="P25" s="54">
        <f t="shared" si="2"/>
        <v>0</v>
      </c>
      <c r="Q25" s="54">
        <f t="shared" si="5"/>
        <v>0</v>
      </c>
      <c r="R25" s="54"/>
      <c r="S25" s="54">
        <f t="shared" si="3"/>
        <v>0</v>
      </c>
      <c r="T25" s="54"/>
      <c r="U25" s="55" t="s">
        <v>66</v>
      </c>
      <c r="V25" s="54">
        <v>88000</v>
      </c>
      <c r="W25" s="54">
        <v>188000</v>
      </c>
      <c r="X25" s="56">
        <f t="shared" si="4"/>
        <v>17000</v>
      </c>
      <c r="Y25" s="55">
        <v>205000</v>
      </c>
      <c r="Z25" s="54"/>
    </row>
    <row r="26" spans="1:26" ht="15" customHeight="1" x14ac:dyDescent="0.2">
      <c r="A26" s="51">
        <v>19</v>
      </c>
      <c r="B26" s="51">
        <v>8500037</v>
      </c>
      <c r="C26" s="51" t="s">
        <v>68</v>
      </c>
      <c r="D26" s="52" t="s">
        <v>40</v>
      </c>
      <c r="E26" s="52" t="s">
        <v>6</v>
      </c>
      <c r="F26" s="53">
        <v>179000</v>
      </c>
      <c r="G26" s="53">
        <f>VLOOKUP(B26,'15.08'!B26:R59,16,0)</f>
        <v>0</v>
      </c>
      <c r="H26" s="54"/>
      <c r="I26" s="54">
        <f t="shared" si="0"/>
        <v>0</v>
      </c>
      <c r="J26" s="54"/>
      <c r="K26" s="54"/>
      <c r="L26" s="54"/>
      <c r="M26" s="54"/>
      <c r="N26" s="54"/>
      <c r="O26" s="54">
        <f t="shared" si="1"/>
        <v>0</v>
      </c>
      <c r="P26" s="54">
        <f t="shared" si="2"/>
        <v>0</v>
      </c>
      <c r="Q26" s="54">
        <f t="shared" si="5"/>
        <v>0</v>
      </c>
      <c r="R26" s="54"/>
      <c r="S26" s="54">
        <f t="shared" si="3"/>
        <v>0</v>
      </c>
      <c r="T26" s="54"/>
      <c r="U26" s="55" t="s">
        <v>68</v>
      </c>
      <c r="V26" s="54">
        <v>83000</v>
      </c>
      <c r="W26" s="54">
        <v>179000</v>
      </c>
      <c r="X26" s="56">
        <f t="shared" si="4"/>
        <v>16000</v>
      </c>
      <c r="Y26" s="55">
        <v>195000</v>
      </c>
      <c r="Z26" s="54"/>
    </row>
    <row r="27" spans="1:26" ht="15" customHeight="1" x14ac:dyDescent="0.2">
      <c r="A27" s="51">
        <v>20</v>
      </c>
      <c r="B27" s="51">
        <v>8500039</v>
      </c>
      <c r="C27" s="51" t="s">
        <v>77</v>
      </c>
      <c r="D27" s="52" t="s">
        <v>49</v>
      </c>
      <c r="E27" s="52" t="s">
        <v>15</v>
      </c>
      <c r="F27" s="53">
        <v>169000</v>
      </c>
      <c r="G27" s="53">
        <f>VLOOKUP(B27,'15.08'!B27:R60,16,0)</f>
        <v>0</v>
      </c>
      <c r="H27" s="54"/>
      <c r="I27" s="54">
        <f t="shared" si="0"/>
        <v>0</v>
      </c>
      <c r="J27" s="54"/>
      <c r="K27" s="54"/>
      <c r="L27" s="54"/>
      <c r="M27" s="54"/>
      <c r="N27" s="54"/>
      <c r="O27" s="54">
        <f t="shared" si="1"/>
        <v>0</v>
      </c>
      <c r="P27" s="54">
        <f t="shared" si="2"/>
        <v>0</v>
      </c>
      <c r="Q27" s="54">
        <f t="shared" si="5"/>
        <v>0</v>
      </c>
      <c r="R27" s="54"/>
      <c r="S27" s="54">
        <f t="shared" si="3"/>
        <v>0</v>
      </c>
      <c r="T27" s="54"/>
      <c r="U27" s="55" t="s">
        <v>77</v>
      </c>
      <c r="V27" s="54">
        <v>73000</v>
      </c>
      <c r="W27" s="54">
        <v>169000</v>
      </c>
      <c r="X27" s="56">
        <f t="shared" si="4"/>
        <v>6000</v>
      </c>
      <c r="Y27" s="55">
        <v>175000</v>
      </c>
      <c r="Z27" s="54"/>
    </row>
    <row r="28" spans="1:26" ht="15" customHeight="1" x14ac:dyDescent="0.2">
      <c r="A28" s="51">
        <v>21</v>
      </c>
      <c r="B28" s="51">
        <v>8500038</v>
      </c>
      <c r="C28" s="51" t="s">
        <v>80</v>
      </c>
      <c r="D28" s="52" t="s">
        <v>52</v>
      </c>
      <c r="E28" s="52" t="s">
        <v>18</v>
      </c>
      <c r="F28" s="53">
        <v>179000</v>
      </c>
      <c r="G28" s="53">
        <f>VLOOKUP(B28,'15.08'!B28:R61,16,0)</f>
        <v>0</v>
      </c>
      <c r="H28" s="54"/>
      <c r="I28" s="54">
        <f t="shared" si="0"/>
        <v>0</v>
      </c>
      <c r="J28" s="54"/>
      <c r="K28" s="54"/>
      <c r="L28" s="54"/>
      <c r="M28" s="54"/>
      <c r="N28" s="54"/>
      <c r="O28" s="54">
        <f t="shared" si="1"/>
        <v>0</v>
      </c>
      <c r="P28" s="54">
        <f t="shared" si="2"/>
        <v>0</v>
      </c>
      <c r="Q28" s="54">
        <f t="shared" si="5"/>
        <v>0</v>
      </c>
      <c r="R28" s="54"/>
      <c r="S28" s="54">
        <f t="shared" si="3"/>
        <v>0</v>
      </c>
      <c r="T28" s="54"/>
      <c r="U28" s="55" t="s">
        <v>80</v>
      </c>
      <c r="V28" s="54">
        <v>76000</v>
      </c>
      <c r="W28" s="54">
        <v>179000</v>
      </c>
      <c r="X28" s="56">
        <f t="shared" si="4"/>
        <v>2000</v>
      </c>
      <c r="Y28" s="55">
        <v>181000</v>
      </c>
      <c r="Z28" s="54"/>
    </row>
    <row r="29" spans="1:26" s="2" customFormat="1" ht="15" customHeight="1" x14ac:dyDescent="0.2">
      <c r="A29" s="51">
        <v>22</v>
      </c>
      <c r="B29" s="51">
        <v>8500040</v>
      </c>
      <c r="C29" s="51" t="s">
        <v>62</v>
      </c>
      <c r="D29" s="52" t="s">
        <v>34</v>
      </c>
      <c r="E29" s="52" t="s">
        <v>0</v>
      </c>
      <c r="F29" s="53">
        <v>169000</v>
      </c>
      <c r="G29" s="53">
        <f>VLOOKUP(B29,'15.08'!B29:R62,16,0)</f>
        <v>0</v>
      </c>
      <c r="H29" s="57"/>
      <c r="I29" s="54">
        <f t="shared" si="0"/>
        <v>0</v>
      </c>
      <c r="J29" s="54"/>
      <c r="K29" s="54"/>
      <c r="L29" s="54"/>
      <c r="M29" s="54"/>
      <c r="N29" s="54"/>
      <c r="O29" s="54">
        <f t="shared" si="1"/>
        <v>0</v>
      </c>
      <c r="P29" s="54">
        <f t="shared" si="2"/>
        <v>0</v>
      </c>
      <c r="Q29" s="54">
        <f t="shared" si="5"/>
        <v>0</v>
      </c>
      <c r="R29" s="54"/>
      <c r="S29" s="54">
        <f t="shared" si="3"/>
        <v>0</v>
      </c>
      <c r="T29" s="54"/>
      <c r="U29" s="51" t="s">
        <v>62</v>
      </c>
      <c r="V29" s="57">
        <v>78000</v>
      </c>
      <c r="W29" s="57">
        <v>169000</v>
      </c>
      <c r="X29" s="56">
        <f t="shared" si="4"/>
        <v>16000</v>
      </c>
      <c r="Y29" s="51">
        <v>185000</v>
      </c>
      <c r="Z29" s="54"/>
    </row>
    <row r="30" spans="1:26" ht="15" customHeight="1" x14ac:dyDescent="0.2">
      <c r="A30" s="51">
        <v>23</v>
      </c>
      <c r="B30" s="51">
        <v>8500041</v>
      </c>
      <c r="C30" s="51" t="s">
        <v>63</v>
      </c>
      <c r="D30" s="52" t="s">
        <v>35</v>
      </c>
      <c r="E30" s="52" t="s">
        <v>1</v>
      </c>
      <c r="F30" s="53">
        <v>179000</v>
      </c>
      <c r="G30" s="53">
        <f>VLOOKUP(B30,'15.08'!B30:R63,16,0)</f>
        <v>0</v>
      </c>
      <c r="H30" s="54"/>
      <c r="I30" s="54">
        <f t="shared" si="0"/>
        <v>0</v>
      </c>
      <c r="J30" s="54"/>
      <c r="K30" s="54"/>
      <c r="L30" s="54"/>
      <c r="M30" s="54"/>
      <c r="N30" s="54"/>
      <c r="O30" s="54">
        <f t="shared" si="1"/>
        <v>0</v>
      </c>
      <c r="P30" s="54">
        <f t="shared" si="2"/>
        <v>0</v>
      </c>
      <c r="Q30" s="54">
        <f t="shared" si="5"/>
        <v>0</v>
      </c>
      <c r="R30" s="54"/>
      <c r="S30" s="54">
        <f t="shared" si="3"/>
        <v>0</v>
      </c>
      <c r="T30" s="54"/>
      <c r="U30" s="55" t="s">
        <v>63</v>
      </c>
      <c r="V30" s="54">
        <v>82000</v>
      </c>
      <c r="W30" s="54">
        <v>179000</v>
      </c>
      <c r="X30" s="56">
        <f t="shared" si="4"/>
        <v>14000</v>
      </c>
      <c r="Y30" s="55">
        <v>193000</v>
      </c>
      <c r="Z30" s="54"/>
    </row>
    <row r="31" spans="1:26" ht="15" customHeight="1" x14ac:dyDescent="0.2">
      <c r="A31" s="51">
        <v>24</v>
      </c>
      <c r="B31" s="51">
        <v>8500043</v>
      </c>
      <c r="C31" s="51" t="s">
        <v>64</v>
      </c>
      <c r="D31" s="52" t="s">
        <v>36</v>
      </c>
      <c r="E31" s="52" t="s">
        <v>2</v>
      </c>
      <c r="F31" s="53">
        <v>179000</v>
      </c>
      <c r="G31" s="53">
        <f>VLOOKUP(B31,'15.08'!B31:R64,16,0)</f>
        <v>0</v>
      </c>
      <c r="H31" s="54"/>
      <c r="I31" s="54">
        <f t="shared" si="0"/>
        <v>0</v>
      </c>
      <c r="J31" s="54"/>
      <c r="K31" s="54"/>
      <c r="L31" s="54"/>
      <c r="M31" s="54"/>
      <c r="N31" s="54"/>
      <c r="O31" s="54">
        <f t="shared" si="1"/>
        <v>0</v>
      </c>
      <c r="P31" s="54">
        <f t="shared" si="2"/>
        <v>0</v>
      </c>
      <c r="Q31" s="54">
        <f t="shared" si="5"/>
        <v>0</v>
      </c>
      <c r="R31" s="54"/>
      <c r="S31" s="54">
        <f t="shared" si="3"/>
        <v>0</v>
      </c>
      <c r="T31" s="54"/>
      <c r="U31" s="55" t="s">
        <v>64</v>
      </c>
      <c r="V31" s="54">
        <v>83000</v>
      </c>
      <c r="W31" s="54">
        <v>179000</v>
      </c>
      <c r="X31" s="56">
        <f t="shared" si="4"/>
        <v>16000</v>
      </c>
      <c r="Y31" s="55">
        <v>195000</v>
      </c>
      <c r="Z31" s="54"/>
    </row>
    <row r="32" spans="1:26" ht="15" customHeight="1" x14ac:dyDescent="0.2">
      <c r="A32" s="51">
        <v>25</v>
      </c>
      <c r="B32" s="51">
        <v>8500062</v>
      </c>
      <c r="C32" s="51" t="s">
        <v>99</v>
      </c>
      <c r="D32" s="52" t="s">
        <v>126</v>
      </c>
      <c r="E32" s="52" t="s">
        <v>32</v>
      </c>
      <c r="F32" s="53">
        <v>194000</v>
      </c>
      <c r="G32" s="53">
        <f>VLOOKUP(B32,'15.08'!B32:R65,16,0)</f>
        <v>0</v>
      </c>
      <c r="H32" s="54"/>
      <c r="I32" s="54">
        <f t="shared" si="0"/>
        <v>0</v>
      </c>
      <c r="J32" s="54"/>
      <c r="K32" s="54"/>
      <c r="L32" s="54"/>
      <c r="M32" s="54"/>
      <c r="N32" s="54"/>
      <c r="O32" s="54">
        <f t="shared" si="1"/>
        <v>0</v>
      </c>
      <c r="P32" s="54">
        <f t="shared" si="2"/>
        <v>0</v>
      </c>
      <c r="Q32" s="54">
        <f t="shared" si="5"/>
        <v>0</v>
      </c>
      <c r="R32" s="54"/>
      <c r="S32" s="54">
        <f t="shared" si="3"/>
        <v>0</v>
      </c>
      <c r="T32" s="54"/>
      <c r="U32" s="55" t="s">
        <v>99</v>
      </c>
      <c r="V32" s="54">
        <v>91200</v>
      </c>
      <c r="W32" s="54">
        <v>194000</v>
      </c>
      <c r="X32" s="56">
        <f t="shared" si="4"/>
        <v>18000</v>
      </c>
      <c r="Y32" s="55">
        <v>212000</v>
      </c>
      <c r="Z32" s="54"/>
    </row>
    <row r="33" spans="1:26" ht="15" customHeight="1" x14ac:dyDescent="0.2">
      <c r="A33" s="51">
        <v>26</v>
      </c>
      <c r="B33" s="51">
        <v>8500063</v>
      </c>
      <c r="C33" s="51" t="s">
        <v>100</v>
      </c>
      <c r="D33" s="52" t="s">
        <v>127</v>
      </c>
      <c r="E33" s="52" t="s">
        <v>33</v>
      </c>
      <c r="F33" s="53">
        <v>194000</v>
      </c>
      <c r="G33" s="53">
        <f>VLOOKUP(B33,'15.08'!B33:R66,16,0)</f>
        <v>0</v>
      </c>
      <c r="H33" s="54"/>
      <c r="I33" s="54">
        <f t="shared" si="0"/>
        <v>0</v>
      </c>
      <c r="J33" s="54"/>
      <c r="K33" s="54"/>
      <c r="L33" s="54"/>
      <c r="M33" s="54"/>
      <c r="N33" s="54"/>
      <c r="O33" s="54">
        <f t="shared" si="1"/>
        <v>0</v>
      </c>
      <c r="P33" s="54">
        <f t="shared" si="2"/>
        <v>0</v>
      </c>
      <c r="Q33" s="54">
        <f t="shared" si="5"/>
        <v>0</v>
      </c>
      <c r="R33" s="54"/>
      <c r="S33" s="54">
        <f t="shared" si="3"/>
        <v>0</v>
      </c>
      <c r="T33" s="54"/>
      <c r="U33" s="55" t="s">
        <v>100</v>
      </c>
      <c r="V33" s="54">
        <v>91200</v>
      </c>
      <c r="W33" s="54">
        <v>194000</v>
      </c>
      <c r="X33" s="56">
        <f t="shared" si="4"/>
        <v>18000</v>
      </c>
      <c r="Y33" s="55">
        <v>212000</v>
      </c>
      <c r="Z33" s="54"/>
    </row>
    <row r="34" spans="1:26" ht="15" customHeight="1" x14ac:dyDescent="0.2">
      <c r="A34" s="51">
        <v>27</v>
      </c>
      <c r="B34" s="51">
        <v>8500050</v>
      </c>
      <c r="C34" s="51" t="s">
        <v>82</v>
      </c>
      <c r="D34" s="52" t="s">
        <v>54</v>
      </c>
      <c r="E34" s="52" t="s">
        <v>20</v>
      </c>
      <c r="F34" s="53">
        <v>168000</v>
      </c>
      <c r="G34" s="53">
        <f>VLOOKUP(B34,'15.08'!B34:R67,16,0)</f>
        <v>43</v>
      </c>
      <c r="H34" s="54"/>
      <c r="I34" s="54">
        <f t="shared" si="0"/>
        <v>4</v>
      </c>
      <c r="J34" s="54"/>
      <c r="K34" s="54">
        <v>4</v>
      </c>
      <c r="L34" s="54"/>
      <c r="M34" s="54"/>
      <c r="N34" s="54"/>
      <c r="O34" s="54">
        <f t="shared" si="1"/>
        <v>672000</v>
      </c>
      <c r="P34" s="54">
        <f t="shared" si="2"/>
        <v>672000</v>
      </c>
      <c r="Q34" s="54">
        <f t="shared" si="5"/>
        <v>39</v>
      </c>
      <c r="R34" s="54">
        <v>39</v>
      </c>
      <c r="S34" s="54">
        <f t="shared" si="3"/>
        <v>0</v>
      </c>
      <c r="T34" s="54"/>
      <c r="U34" s="51" t="s">
        <v>82</v>
      </c>
      <c r="V34" s="57">
        <v>75909</v>
      </c>
      <c r="W34" s="57">
        <v>168000</v>
      </c>
      <c r="X34" s="56">
        <f t="shared" si="4"/>
        <v>13000</v>
      </c>
      <c r="Y34" s="55">
        <v>181000</v>
      </c>
      <c r="Z34" s="54"/>
    </row>
    <row r="35" spans="1:26" s="2" customFormat="1" ht="15" customHeight="1" x14ac:dyDescent="0.2">
      <c r="A35" s="51">
        <v>28</v>
      </c>
      <c r="B35" s="51">
        <v>8500051</v>
      </c>
      <c r="C35" s="51" t="s">
        <v>83</v>
      </c>
      <c r="D35" s="52" t="s">
        <v>55</v>
      </c>
      <c r="E35" s="52" t="s">
        <v>21</v>
      </c>
      <c r="F35" s="53">
        <v>149000</v>
      </c>
      <c r="G35" s="53">
        <f>VLOOKUP(B35,'15.08'!B35:R68,16,0)</f>
        <v>48</v>
      </c>
      <c r="H35" s="57"/>
      <c r="I35" s="54">
        <f t="shared" si="0"/>
        <v>5</v>
      </c>
      <c r="J35" s="54">
        <v>3</v>
      </c>
      <c r="K35" s="54">
        <v>2</v>
      </c>
      <c r="L35" s="54"/>
      <c r="M35" s="54"/>
      <c r="N35" s="54"/>
      <c r="O35" s="54">
        <f t="shared" si="1"/>
        <v>298000</v>
      </c>
      <c r="P35" s="54">
        <f t="shared" si="2"/>
        <v>298000</v>
      </c>
      <c r="Q35" s="54">
        <f t="shared" si="5"/>
        <v>43</v>
      </c>
      <c r="R35" s="54">
        <v>43</v>
      </c>
      <c r="S35" s="54">
        <f t="shared" si="3"/>
        <v>0</v>
      </c>
      <c r="T35" s="54"/>
      <c r="U35" s="55" t="s">
        <v>83</v>
      </c>
      <c r="V35" s="54">
        <v>66364</v>
      </c>
      <c r="W35" s="54">
        <v>149000</v>
      </c>
      <c r="X35" s="56">
        <f t="shared" si="4"/>
        <v>13000</v>
      </c>
      <c r="Y35" s="51">
        <v>162000</v>
      </c>
      <c r="Z35" s="54" t="s">
        <v>138</v>
      </c>
    </row>
    <row r="36" spans="1:26" ht="15" customHeight="1" x14ac:dyDescent="0.2">
      <c r="A36" s="51">
        <v>29</v>
      </c>
      <c r="B36" s="51">
        <v>8500052</v>
      </c>
      <c r="C36" s="51" t="s">
        <v>84</v>
      </c>
      <c r="D36" s="52" t="s">
        <v>120</v>
      </c>
      <c r="E36" s="52" t="s">
        <v>22</v>
      </c>
      <c r="F36" s="53">
        <v>149000</v>
      </c>
      <c r="G36" s="53">
        <f>VLOOKUP(B36,'15.08'!B36:R69,16,0)</f>
        <v>54</v>
      </c>
      <c r="H36" s="54"/>
      <c r="I36" s="54">
        <f t="shared" si="0"/>
        <v>5</v>
      </c>
      <c r="J36" s="54">
        <v>3</v>
      </c>
      <c r="K36" s="54">
        <v>2</v>
      </c>
      <c r="L36" s="54"/>
      <c r="M36" s="54"/>
      <c r="N36" s="54"/>
      <c r="O36" s="54">
        <f t="shared" si="1"/>
        <v>298000</v>
      </c>
      <c r="P36" s="54">
        <f t="shared" si="2"/>
        <v>298000</v>
      </c>
      <c r="Q36" s="54">
        <f t="shared" si="5"/>
        <v>49</v>
      </c>
      <c r="R36" s="54">
        <v>49</v>
      </c>
      <c r="S36" s="54">
        <f t="shared" si="3"/>
        <v>0</v>
      </c>
      <c r="T36" s="54"/>
      <c r="U36" s="55" t="s">
        <v>84</v>
      </c>
      <c r="V36" s="54">
        <v>66364</v>
      </c>
      <c r="W36" s="54">
        <v>149000</v>
      </c>
      <c r="X36" s="56">
        <f t="shared" si="4"/>
        <v>13000</v>
      </c>
      <c r="Y36" s="55">
        <v>162000</v>
      </c>
      <c r="Z36" s="54" t="s">
        <v>138</v>
      </c>
    </row>
    <row r="37" spans="1:26" ht="15" customHeight="1" x14ac:dyDescent="0.2">
      <c r="A37" s="51">
        <v>30</v>
      </c>
      <c r="B37" s="51">
        <v>8500053</v>
      </c>
      <c r="C37" s="51" t="s">
        <v>85</v>
      </c>
      <c r="D37" s="52" t="s">
        <v>57</v>
      </c>
      <c r="E37" s="52" t="s">
        <v>23</v>
      </c>
      <c r="F37" s="53">
        <v>149000</v>
      </c>
      <c r="G37" s="53">
        <f>VLOOKUP(B37,'15.08'!B37:R70,16,0)</f>
        <v>48</v>
      </c>
      <c r="H37" s="54"/>
      <c r="I37" s="54">
        <f t="shared" si="0"/>
        <v>5</v>
      </c>
      <c r="J37" s="54">
        <v>3</v>
      </c>
      <c r="K37" s="54">
        <v>2</v>
      </c>
      <c r="L37" s="54"/>
      <c r="M37" s="54"/>
      <c r="N37" s="54"/>
      <c r="O37" s="54">
        <f t="shared" si="1"/>
        <v>298000</v>
      </c>
      <c r="P37" s="54">
        <f t="shared" si="2"/>
        <v>298000</v>
      </c>
      <c r="Q37" s="54">
        <f t="shared" si="5"/>
        <v>43</v>
      </c>
      <c r="R37" s="54">
        <v>43</v>
      </c>
      <c r="S37" s="54">
        <f t="shared" si="3"/>
        <v>0</v>
      </c>
      <c r="T37" s="54"/>
      <c r="U37" s="55" t="s">
        <v>85</v>
      </c>
      <c r="V37" s="54">
        <v>66364</v>
      </c>
      <c r="W37" s="54">
        <v>149000</v>
      </c>
      <c r="X37" s="56">
        <f t="shared" si="4"/>
        <v>13000</v>
      </c>
      <c r="Y37" s="55">
        <v>162000</v>
      </c>
      <c r="Z37" s="54" t="s">
        <v>138</v>
      </c>
    </row>
    <row r="38" spans="1:26" ht="15" customHeight="1" x14ac:dyDescent="0.2">
      <c r="A38" s="51">
        <v>31</v>
      </c>
      <c r="B38" s="51">
        <v>8500054</v>
      </c>
      <c r="C38" s="51" t="s">
        <v>86</v>
      </c>
      <c r="D38" s="52" t="s">
        <v>58</v>
      </c>
      <c r="E38" s="52" t="s">
        <v>24</v>
      </c>
      <c r="F38" s="53">
        <v>168000</v>
      </c>
      <c r="G38" s="53">
        <f>VLOOKUP(B38,'15.08'!B38:R71,16,0)</f>
        <v>54</v>
      </c>
      <c r="H38" s="54"/>
      <c r="I38" s="54">
        <f t="shared" si="0"/>
        <v>0</v>
      </c>
      <c r="J38" s="54"/>
      <c r="K38" s="54"/>
      <c r="L38" s="54"/>
      <c r="M38" s="54"/>
      <c r="N38" s="54"/>
      <c r="O38" s="54">
        <f t="shared" si="1"/>
        <v>0</v>
      </c>
      <c r="P38" s="54">
        <f t="shared" si="2"/>
        <v>0</v>
      </c>
      <c r="Q38" s="54">
        <f t="shared" si="5"/>
        <v>54</v>
      </c>
      <c r="R38" s="54">
        <v>54</v>
      </c>
      <c r="S38" s="54">
        <f t="shared" si="3"/>
        <v>0</v>
      </c>
      <c r="T38" s="54"/>
      <c r="U38" s="55" t="s">
        <v>86</v>
      </c>
      <c r="V38" s="54">
        <v>75909</v>
      </c>
      <c r="W38" s="54">
        <v>168000</v>
      </c>
      <c r="X38" s="56">
        <f t="shared" si="4"/>
        <v>13000</v>
      </c>
      <c r="Y38" s="55">
        <v>181000</v>
      </c>
      <c r="Z38" s="54"/>
    </row>
    <row r="39" spans="1:26" ht="15" customHeight="1" x14ac:dyDescent="0.2">
      <c r="A39" s="51">
        <v>32</v>
      </c>
      <c r="B39" s="51">
        <v>8500055</v>
      </c>
      <c r="C39" s="51" t="s">
        <v>87</v>
      </c>
      <c r="D39" s="52" t="s">
        <v>59</v>
      </c>
      <c r="E39" s="52" t="s">
        <v>25</v>
      </c>
      <c r="F39" s="53">
        <v>149000</v>
      </c>
      <c r="G39" s="53">
        <f>VLOOKUP(B39,'15.08'!B39:R72,16,0)</f>
        <v>50</v>
      </c>
      <c r="H39" s="54"/>
      <c r="I39" s="54">
        <f t="shared" si="0"/>
        <v>1</v>
      </c>
      <c r="J39" s="54"/>
      <c r="K39" s="54">
        <v>1</v>
      </c>
      <c r="L39" s="54"/>
      <c r="M39" s="54"/>
      <c r="N39" s="54"/>
      <c r="O39" s="54">
        <f t="shared" si="1"/>
        <v>149000</v>
      </c>
      <c r="P39" s="54">
        <f t="shared" si="2"/>
        <v>149000</v>
      </c>
      <c r="Q39" s="54">
        <f t="shared" si="5"/>
        <v>49</v>
      </c>
      <c r="R39" s="54">
        <v>49</v>
      </c>
      <c r="S39" s="54">
        <f t="shared" si="3"/>
        <v>0</v>
      </c>
      <c r="T39" s="54"/>
      <c r="U39" s="55" t="s">
        <v>87</v>
      </c>
      <c r="V39" s="54">
        <v>66364</v>
      </c>
      <c r="W39" s="54">
        <v>149000</v>
      </c>
      <c r="X39" s="56">
        <f t="shared" si="4"/>
        <v>13000</v>
      </c>
      <c r="Y39" s="55">
        <v>162000</v>
      </c>
      <c r="Z39" s="54"/>
    </row>
    <row r="40" spans="1:26" ht="15" customHeight="1" x14ac:dyDescent="0.2">
      <c r="A40" s="51">
        <v>33</v>
      </c>
      <c r="B40" s="51">
        <v>8500056</v>
      </c>
      <c r="C40" s="51" t="s">
        <v>88</v>
      </c>
      <c r="D40" s="52" t="s">
        <v>60</v>
      </c>
      <c r="E40" s="52" t="s">
        <v>26</v>
      </c>
      <c r="F40" s="53">
        <v>149000</v>
      </c>
      <c r="G40" s="53">
        <f>VLOOKUP(B40,'15.08'!B40:R73,16,0)</f>
        <v>45</v>
      </c>
      <c r="H40" s="54"/>
      <c r="I40" s="54">
        <f t="shared" si="0"/>
        <v>4</v>
      </c>
      <c r="J40" s="54">
        <v>3</v>
      </c>
      <c r="K40" s="54">
        <v>1</v>
      </c>
      <c r="L40" s="54"/>
      <c r="M40" s="54"/>
      <c r="N40" s="54"/>
      <c r="O40" s="54">
        <f t="shared" si="1"/>
        <v>149000</v>
      </c>
      <c r="P40" s="54">
        <f t="shared" si="2"/>
        <v>149000</v>
      </c>
      <c r="Q40" s="54">
        <f t="shared" si="5"/>
        <v>41</v>
      </c>
      <c r="R40" s="54">
        <v>41</v>
      </c>
      <c r="S40" s="54">
        <f t="shared" si="3"/>
        <v>0</v>
      </c>
      <c r="T40" s="54"/>
      <c r="U40" s="55" t="s">
        <v>88</v>
      </c>
      <c r="V40" s="54">
        <v>66364</v>
      </c>
      <c r="W40" s="54">
        <v>149000</v>
      </c>
      <c r="X40" s="56">
        <f t="shared" si="4"/>
        <v>13000</v>
      </c>
      <c r="Y40" s="55">
        <v>162000</v>
      </c>
      <c r="Z40" s="54" t="s">
        <v>138</v>
      </c>
    </row>
    <row r="41" spans="1:26" ht="15" customHeight="1" x14ac:dyDescent="0.2">
      <c r="A41" s="51">
        <v>34</v>
      </c>
      <c r="B41" s="51">
        <v>8500057</v>
      </c>
      <c r="C41" s="51" t="s">
        <v>89</v>
      </c>
      <c r="D41" s="52" t="s">
        <v>61</v>
      </c>
      <c r="E41" s="52" t="s">
        <v>27</v>
      </c>
      <c r="F41" s="53">
        <v>168000</v>
      </c>
      <c r="G41" s="53">
        <f>VLOOKUP(B41,'15.08'!B41:R74,16,0)</f>
        <v>56</v>
      </c>
      <c r="H41" s="54"/>
      <c r="I41" s="54">
        <f t="shared" si="0"/>
        <v>0</v>
      </c>
      <c r="J41" s="54"/>
      <c r="K41" s="54"/>
      <c r="L41" s="54"/>
      <c r="M41" s="54"/>
      <c r="N41" s="54"/>
      <c r="O41" s="54">
        <f t="shared" si="1"/>
        <v>0</v>
      </c>
      <c r="P41" s="54">
        <f t="shared" si="2"/>
        <v>0</v>
      </c>
      <c r="Q41" s="54">
        <f t="shared" si="5"/>
        <v>56</v>
      </c>
      <c r="R41" s="54">
        <v>56</v>
      </c>
      <c r="S41" s="54">
        <f t="shared" si="3"/>
        <v>0</v>
      </c>
      <c r="T41" s="54"/>
      <c r="U41" s="55" t="s">
        <v>89</v>
      </c>
      <c r="V41" s="54">
        <v>66364</v>
      </c>
      <c r="W41" s="54">
        <v>168000</v>
      </c>
      <c r="X41" s="56">
        <f t="shared" si="4"/>
        <v>-6000</v>
      </c>
      <c r="Y41" s="55">
        <v>162000</v>
      </c>
      <c r="Z41" s="54"/>
    </row>
    <row r="42" spans="1:26" s="17" customFormat="1" x14ac:dyDescent="0.2">
      <c r="A42" s="47"/>
      <c r="B42" s="48"/>
      <c r="C42" s="48"/>
      <c r="D42" s="48" t="s">
        <v>108</v>
      </c>
      <c r="E42" s="49"/>
      <c r="F42" s="50"/>
      <c r="G42" s="50">
        <f>SUM(G8:G41)</f>
        <v>398</v>
      </c>
      <c r="H42" s="50">
        <f t="shared" ref="H42:P42" si="6">SUM(H8:H41)</f>
        <v>0</v>
      </c>
      <c r="I42" s="50">
        <f t="shared" si="6"/>
        <v>24</v>
      </c>
      <c r="J42" s="50">
        <f t="shared" si="6"/>
        <v>12</v>
      </c>
      <c r="K42" s="50">
        <f t="shared" si="6"/>
        <v>12</v>
      </c>
      <c r="L42" s="50">
        <f t="shared" si="6"/>
        <v>0</v>
      </c>
      <c r="M42" s="50">
        <f t="shared" si="6"/>
        <v>0</v>
      </c>
      <c r="N42" s="50">
        <f t="shared" si="6"/>
        <v>0</v>
      </c>
      <c r="O42" s="50">
        <f t="shared" si="6"/>
        <v>1864000</v>
      </c>
      <c r="P42" s="50">
        <f t="shared" si="6"/>
        <v>1864000</v>
      </c>
      <c r="Q42" s="50">
        <f>SUM(Q8:Q41)</f>
        <v>374</v>
      </c>
      <c r="R42" s="50">
        <f>SUM(R8:R41)</f>
        <v>374</v>
      </c>
      <c r="S42" s="50"/>
      <c r="T42" s="50"/>
      <c r="Z42" s="50"/>
    </row>
    <row r="43" spans="1:26" x14ac:dyDescent="0.2">
      <c r="A43" s="5"/>
    </row>
    <row r="44" spans="1:26" s="2" customFormat="1" x14ac:dyDescent="0.2">
      <c r="B44" s="2" t="s">
        <v>124</v>
      </c>
      <c r="F44" s="6"/>
      <c r="G44" s="6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V44" s="74"/>
      <c r="W44" s="74"/>
      <c r="Z44" s="74"/>
    </row>
    <row r="48" spans="1:26" x14ac:dyDescent="0.2">
      <c r="A48" s="1" t="s">
        <v>134</v>
      </c>
    </row>
  </sheetData>
  <mergeCells count="16">
    <mergeCell ref="Z6:Z7"/>
    <mergeCell ref="A3:T3"/>
    <mergeCell ref="G5:Q5"/>
    <mergeCell ref="A6:A7"/>
    <mergeCell ref="B6:B7"/>
    <mergeCell ref="C6:C7"/>
    <mergeCell ref="D6:D7"/>
    <mergeCell ref="F6:F7"/>
    <mergeCell ref="G6:G7"/>
    <mergeCell ref="H6:H7"/>
    <mergeCell ref="I6:L6"/>
    <mergeCell ref="M6:P6"/>
    <mergeCell ref="Q6:Q7"/>
    <mergeCell ref="R6:R7"/>
    <mergeCell ref="S6:S7"/>
    <mergeCell ref="T6:T7"/>
  </mergeCells>
  <pageMargins left="0.2" right="0.2" top="0.25" bottom="0.25" header="0.3" footer="0.3"/>
  <pageSetup paperSize="9" orientation="landscape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zoomScaleNormal="100" workbookViewId="0">
      <pane xSplit="6" ySplit="7" topLeftCell="G23" activePane="bottomRight" state="frozen"/>
      <selection activeCell="CJ8" sqref="CJ8:CJ41"/>
      <selection pane="topRight" activeCell="CJ8" sqref="CJ8:CJ41"/>
      <selection pane="bottomLeft" activeCell="CJ8" sqref="CJ8:CJ41"/>
      <selection pane="bottomRight" activeCell="O39" sqref="O39"/>
    </sheetView>
  </sheetViews>
  <sheetFormatPr defaultRowHeight="12.75" x14ac:dyDescent="0.2"/>
  <cols>
    <col min="1" max="1" width="4.85546875" style="1" customWidth="1"/>
    <col min="2" max="2" width="8.85546875" style="2" customWidth="1"/>
    <col min="3" max="3" width="5.28515625" style="2" customWidth="1"/>
    <col min="4" max="4" width="38.28515625" style="1" customWidth="1"/>
    <col min="5" max="5" width="34.7109375" style="1" hidden="1" customWidth="1"/>
    <col min="6" max="6" width="10.28515625" style="6" customWidth="1"/>
    <col min="7" max="7" width="8.140625" style="6" customWidth="1"/>
    <col min="8" max="8" width="9.42578125" style="3" customWidth="1"/>
    <col min="9" max="9" width="10" style="3" customWidth="1"/>
    <col min="10" max="15" width="9.140625" style="3" customWidth="1"/>
    <col min="16" max="16" width="10.85546875" style="3" customWidth="1"/>
    <col min="17" max="19" width="10.7109375" style="3" customWidth="1"/>
    <col min="20" max="20" width="9.140625" style="3" customWidth="1"/>
    <col min="21" max="21" width="6.28515625" style="1" hidden="1" customWidth="1"/>
    <col min="22" max="23" width="11.28515625" style="3" hidden="1" customWidth="1"/>
    <col min="24" max="25" width="0" style="1" hidden="1" customWidth="1"/>
    <col min="26" max="26" width="9.140625" style="3" customWidth="1"/>
    <col min="27" max="27" width="9.140625" style="1" customWidth="1"/>
    <col min="28" max="16384" width="9.140625" style="1"/>
  </cols>
  <sheetData>
    <row r="1" spans="1:26" x14ac:dyDescent="0.2">
      <c r="A1" s="17" t="s">
        <v>128</v>
      </c>
    </row>
    <row r="2" spans="1:26" x14ac:dyDescent="0.2">
      <c r="A2" s="1" t="s">
        <v>114</v>
      </c>
    </row>
    <row r="3" spans="1:26" ht="19.5" customHeight="1" x14ac:dyDescent="0.3">
      <c r="A3" s="131" t="s">
        <v>122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Z3" s="1"/>
    </row>
    <row r="5" spans="1:26" ht="15" hidden="1" customHeight="1" x14ac:dyDescent="0.2">
      <c r="G5" s="133" t="s">
        <v>117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75"/>
      <c r="S5" s="75"/>
      <c r="T5" s="1"/>
      <c r="Z5" s="1"/>
    </row>
    <row r="6" spans="1:26" s="17" customFormat="1" ht="15" customHeight="1" x14ac:dyDescent="0.2">
      <c r="A6" s="128" t="s">
        <v>109</v>
      </c>
      <c r="B6" s="128" t="s">
        <v>110</v>
      </c>
      <c r="C6" s="128" t="s">
        <v>111</v>
      </c>
      <c r="D6" s="128" t="s">
        <v>112</v>
      </c>
      <c r="E6" s="16" t="s">
        <v>90</v>
      </c>
      <c r="F6" s="128" t="s">
        <v>113</v>
      </c>
      <c r="G6" s="128" t="s">
        <v>115</v>
      </c>
      <c r="H6" s="128" t="s">
        <v>101</v>
      </c>
      <c r="I6" s="132" t="s">
        <v>102</v>
      </c>
      <c r="J6" s="132"/>
      <c r="K6" s="132"/>
      <c r="L6" s="132"/>
      <c r="M6" s="134" t="s">
        <v>129</v>
      </c>
      <c r="N6" s="134"/>
      <c r="O6" s="134"/>
      <c r="P6" s="134"/>
      <c r="Q6" s="128" t="s">
        <v>118</v>
      </c>
      <c r="R6" s="128" t="s">
        <v>135</v>
      </c>
      <c r="S6" s="128" t="s">
        <v>136</v>
      </c>
      <c r="T6" s="128" t="s">
        <v>119</v>
      </c>
      <c r="U6" s="19" t="s">
        <v>121</v>
      </c>
      <c r="V6" s="40"/>
      <c r="W6" s="40"/>
      <c r="Z6" s="128" t="s">
        <v>125</v>
      </c>
    </row>
    <row r="7" spans="1:26" s="18" customFormat="1" x14ac:dyDescent="0.2">
      <c r="A7" s="130"/>
      <c r="B7" s="130" t="s">
        <v>110</v>
      </c>
      <c r="C7" s="130"/>
      <c r="D7" s="130" t="s">
        <v>112</v>
      </c>
      <c r="E7" s="44" t="s">
        <v>90</v>
      </c>
      <c r="F7" s="130" t="s">
        <v>113</v>
      </c>
      <c r="G7" s="130"/>
      <c r="H7" s="130"/>
      <c r="I7" s="45" t="s">
        <v>106</v>
      </c>
      <c r="J7" s="46" t="s">
        <v>107</v>
      </c>
      <c r="K7" s="46" t="s">
        <v>104</v>
      </c>
      <c r="L7" s="46" t="s">
        <v>105</v>
      </c>
      <c r="M7" s="61" t="s">
        <v>131</v>
      </c>
      <c r="N7" s="62" t="s">
        <v>132</v>
      </c>
      <c r="O7" s="62" t="s">
        <v>130</v>
      </c>
      <c r="P7" s="68" t="s">
        <v>133</v>
      </c>
      <c r="Q7" s="130"/>
      <c r="R7" s="129"/>
      <c r="S7" s="129"/>
      <c r="T7" s="130"/>
      <c r="V7" s="41"/>
      <c r="W7" s="41"/>
      <c r="Z7" s="130"/>
    </row>
    <row r="8" spans="1:26" ht="15" customHeight="1" x14ac:dyDescent="0.2">
      <c r="A8" s="51">
        <v>1</v>
      </c>
      <c r="B8" s="51">
        <v>8500006</v>
      </c>
      <c r="C8" s="51" t="s">
        <v>75</v>
      </c>
      <c r="D8" s="52" t="s">
        <v>47</v>
      </c>
      <c r="E8" s="52" t="s">
        <v>13</v>
      </c>
      <c r="F8" s="53">
        <v>289000</v>
      </c>
      <c r="G8" s="53">
        <f>VLOOKUP(B8,'16.08'!B8:R41,16,0)</f>
        <v>0</v>
      </c>
      <c r="H8" s="54"/>
      <c r="I8" s="54">
        <f>SUM(J8:L8)</f>
        <v>0</v>
      </c>
      <c r="J8" s="54"/>
      <c r="K8" s="54"/>
      <c r="L8" s="54"/>
      <c r="M8" s="54"/>
      <c r="N8" s="54"/>
      <c r="O8" s="54">
        <f>F8*K8</f>
        <v>0</v>
      </c>
      <c r="P8" s="54">
        <f>M8+N8+O8</f>
        <v>0</v>
      </c>
      <c r="Q8" s="54">
        <f>+G7+H8-I8</f>
        <v>0</v>
      </c>
      <c r="R8" s="54"/>
      <c r="S8" s="54">
        <f>R8-Q8</f>
        <v>0</v>
      </c>
      <c r="T8" s="54"/>
      <c r="U8" s="55" t="s">
        <v>75</v>
      </c>
      <c r="V8" s="54">
        <v>143000</v>
      </c>
      <c r="W8" s="54">
        <v>289000</v>
      </c>
      <c r="X8" s="56">
        <f>Y8-W8</f>
        <v>26000</v>
      </c>
      <c r="Y8" s="55">
        <v>315000</v>
      </c>
      <c r="Z8" s="54"/>
    </row>
    <row r="9" spans="1:26" ht="15" customHeight="1" x14ac:dyDescent="0.2">
      <c r="A9" s="51">
        <v>2</v>
      </c>
      <c r="B9" s="51">
        <v>8500007</v>
      </c>
      <c r="C9" s="51" t="s">
        <v>73</v>
      </c>
      <c r="D9" s="52" t="s">
        <v>45</v>
      </c>
      <c r="E9" s="52" t="s">
        <v>11</v>
      </c>
      <c r="F9" s="53">
        <v>197000</v>
      </c>
      <c r="G9" s="53">
        <f>VLOOKUP(B9,'16.08'!B9:R42,16,0)</f>
        <v>0</v>
      </c>
      <c r="H9" s="54"/>
      <c r="I9" s="54">
        <f t="shared" ref="I9:I41" si="0">SUM(J9:L9)</f>
        <v>0</v>
      </c>
      <c r="J9" s="54"/>
      <c r="K9" s="54"/>
      <c r="L9" s="54"/>
      <c r="M9" s="54"/>
      <c r="N9" s="54"/>
      <c r="O9" s="54">
        <f t="shared" ref="O9:O41" si="1">F9*K9</f>
        <v>0</v>
      </c>
      <c r="P9" s="54">
        <f t="shared" ref="P9:P41" si="2">M9+N9+O9</f>
        <v>0</v>
      </c>
      <c r="Q9" s="54">
        <f>+G8+H9-I9</f>
        <v>0</v>
      </c>
      <c r="R9" s="54"/>
      <c r="S9" s="54">
        <f t="shared" ref="S9:S41" si="3">R9-Q9</f>
        <v>0</v>
      </c>
      <c r="T9" s="54"/>
      <c r="U9" s="55" t="s">
        <v>73</v>
      </c>
      <c r="V9" s="54">
        <v>93000</v>
      </c>
      <c r="W9" s="54">
        <v>197000</v>
      </c>
      <c r="X9" s="56">
        <f t="shared" ref="X9:X41" si="4">Y9-W9</f>
        <v>18000</v>
      </c>
      <c r="Y9" s="55">
        <v>215000</v>
      </c>
      <c r="Z9" s="54"/>
    </row>
    <row r="10" spans="1:26" ht="15" customHeight="1" x14ac:dyDescent="0.2">
      <c r="A10" s="51">
        <v>3</v>
      </c>
      <c r="B10" s="51">
        <v>8500008</v>
      </c>
      <c r="C10" s="51" t="s">
        <v>79</v>
      </c>
      <c r="D10" s="52" t="s">
        <v>51</v>
      </c>
      <c r="E10" s="52" t="s">
        <v>17</v>
      </c>
      <c r="F10" s="53">
        <v>170000</v>
      </c>
      <c r="G10" s="53">
        <f>VLOOKUP(B10,'16.08'!B10:R43,16,0)</f>
        <v>0</v>
      </c>
      <c r="H10" s="54"/>
      <c r="I10" s="54">
        <f t="shared" si="0"/>
        <v>0</v>
      </c>
      <c r="J10" s="54"/>
      <c r="K10" s="54"/>
      <c r="L10" s="54"/>
      <c r="M10" s="54"/>
      <c r="N10" s="54"/>
      <c r="O10" s="54">
        <f t="shared" si="1"/>
        <v>0</v>
      </c>
      <c r="P10" s="54">
        <f t="shared" si="2"/>
        <v>0</v>
      </c>
      <c r="Q10" s="54">
        <f t="shared" ref="Q10:Q41" si="5">+G10+H10-I10</f>
        <v>0</v>
      </c>
      <c r="R10" s="54"/>
      <c r="S10" s="54">
        <f t="shared" si="3"/>
        <v>0</v>
      </c>
      <c r="T10" s="54"/>
      <c r="U10" s="55" t="s">
        <v>79</v>
      </c>
      <c r="V10" s="54">
        <v>78000</v>
      </c>
      <c r="W10" s="54">
        <v>170000</v>
      </c>
      <c r="X10" s="56">
        <f t="shared" si="4"/>
        <v>15000</v>
      </c>
      <c r="Y10" s="55">
        <v>185000</v>
      </c>
      <c r="Z10" s="54"/>
    </row>
    <row r="11" spans="1:26" ht="15" customHeight="1" x14ac:dyDescent="0.2">
      <c r="A11" s="51">
        <v>4</v>
      </c>
      <c r="B11" s="51">
        <v>8500009</v>
      </c>
      <c r="C11" s="51" t="s">
        <v>74</v>
      </c>
      <c r="D11" s="52" t="s">
        <v>46</v>
      </c>
      <c r="E11" s="52" t="s">
        <v>12</v>
      </c>
      <c r="F11" s="53">
        <v>159000</v>
      </c>
      <c r="G11" s="53">
        <f>VLOOKUP(B11,'16.08'!B11:R44,16,0)</f>
        <v>0</v>
      </c>
      <c r="H11" s="54"/>
      <c r="I11" s="54">
        <f t="shared" si="0"/>
        <v>0</v>
      </c>
      <c r="J11" s="54"/>
      <c r="K11" s="54"/>
      <c r="L11" s="54"/>
      <c r="M11" s="54"/>
      <c r="N11" s="54"/>
      <c r="O11" s="54">
        <f t="shared" si="1"/>
        <v>0</v>
      </c>
      <c r="P11" s="54">
        <f t="shared" si="2"/>
        <v>0</v>
      </c>
      <c r="Q11" s="54">
        <f t="shared" si="5"/>
        <v>0</v>
      </c>
      <c r="R11" s="54"/>
      <c r="S11" s="54">
        <f t="shared" si="3"/>
        <v>0</v>
      </c>
      <c r="T11" s="54"/>
      <c r="U11" s="55" t="s">
        <v>74</v>
      </c>
      <c r="V11" s="54">
        <v>72000</v>
      </c>
      <c r="W11" s="54">
        <v>159000</v>
      </c>
      <c r="X11" s="56">
        <f t="shared" si="4"/>
        <v>14000</v>
      </c>
      <c r="Y11" s="55">
        <v>173000</v>
      </c>
      <c r="Z11" s="54"/>
    </row>
    <row r="12" spans="1:26" ht="15" customHeight="1" x14ac:dyDescent="0.2">
      <c r="A12" s="51">
        <v>5</v>
      </c>
      <c r="B12" s="51">
        <v>8500031</v>
      </c>
      <c r="C12" s="51" t="s">
        <v>76</v>
      </c>
      <c r="D12" s="52" t="s">
        <v>48</v>
      </c>
      <c r="E12" s="52" t="s">
        <v>14</v>
      </c>
      <c r="F12" s="53">
        <v>146000</v>
      </c>
      <c r="G12" s="53">
        <f>VLOOKUP(B12,'16.08'!B12:R45,16,0)</f>
        <v>0</v>
      </c>
      <c r="H12" s="54"/>
      <c r="I12" s="54">
        <f t="shared" si="0"/>
        <v>0</v>
      </c>
      <c r="J12" s="54"/>
      <c r="K12" s="54"/>
      <c r="L12" s="54"/>
      <c r="M12" s="54"/>
      <c r="N12" s="54"/>
      <c r="O12" s="54">
        <f t="shared" si="1"/>
        <v>0</v>
      </c>
      <c r="P12" s="54">
        <f t="shared" si="2"/>
        <v>0</v>
      </c>
      <c r="Q12" s="54">
        <f t="shared" si="5"/>
        <v>0</v>
      </c>
      <c r="R12" s="54"/>
      <c r="S12" s="54">
        <f t="shared" si="3"/>
        <v>0</v>
      </c>
      <c r="T12" s="54"/>
      <c r="U12" s="55" t="s">
        <v>76</v>
      </c>
      <c r="V12" s="54">
        <v>65000</v>
      </c>
      <c r="W12" s="54">
        <v>146000</v>
      </c>
      <c r="X12" s="56">
        <f t="shared" si="4"/>
        <v>13000</v>
      </c>
      <c r="Y12" s="55">
        <v>159000</v>
      </c>
      <c r="Z12" s="54"/>
    </row>
    <row r="13" spans="1:26" ht="15" customHeight="1" x14ac:dyDescent="0.2">
      <c r="A13" s="51">
        <v>6</v>
      </c>
      <c r="B13" s="51">
        <v>8500011</v>
      </c>
      <c r="C13" s="51" t="s">
        <v>78</v>
      </c>
      <c r="D13" s="52" t="s">
        <v>50</v>
      </c>
      <c r="E13" s="52" t="s">
        <v>16</v>
      </c>
      <c r="F13" s="53">
        <v>135000</v>
      </c>
      <c r="G13" s="53">
        <f>VLOOKUP(B13,'16.08'!B13:R46,16,0)</f>
        <v>0</v>
      </c>
      <c r="H13" s="54"/>
      <c r="I13" s="54">
        <f t="shared" si="0"/>
        <v>0</v>
      </c>
      <c r="J13" s="54"/>
      <c r="K13" s="54"/>
      <c r="L13" s="54"/>
      <c r="M13" s="54"/>
      <c r="N13" s="54"/>
      <c r="O13" s="54">
        <f t="shared" si="1"/>
        <v>0</v>
      </c>
      <c r="P13" s="54">
        <f t="shared" si="2"/>
        <v>0</v>
      </c>
      <c r="Q13" s="54">
        <f t="shared" si="5"/>
        <v>0</v>
      </c>
      <c r="R13" s="54"/>
      <c r="S13" s="54">
        <f t="shared" si="3"/>
        <v>0</v>
      </c>
      <c r="T13" s="54"/>
      <c r="U13" s="55" t="s">
        <v>78</v>
      </c>
      <c r="V13" s="54">
        <v>58000</v>
      </c>
      <c r="W13" s="54">
        <v>135000</v>
      </c>
      <c r="X13" s="56">
        <f t="shared" si="4"/>
        <v>10000</v>
      </c>
      <c r="Y13" s="55">
        <v>145000</v>
      </c>
      <c r="Z13" s="54"/>
    </row>
    <row r="14" spans="1:26" ht="15" customHeight="1" x14ac:dyDescent="0.2">
      <c r="A14" s="51">
        <v>7</v>
      </c>
      <c r="B14" s="51">
        <v>8500010</v>
      </c>
      <c r="C14" s="51" t="s">
        <v>81</v>
      </c>
      <c r="D14" s="52" t="s">
        <v>53</v>
      </c>
      <c r="E14" s="52" t="s">
        <v>19</v>
      </c>
      <c r="F14" s="53">
        <v>146000</v>
      </c>
      <c r="G14" s="53">
        <f>VLOOKUP(B14,'16.08'!B14:R47,16,0)</f>
        <v>0</v>
      </c>
      <c r="H14" s="54"/>
      <c r="I14" s="54">
        <f t="shared" si="0"/>
        <v>0</v>
      </c>
      <c r="J14" s="54"/>
      <c r="K14" s="54"/>
      <c r="L14" s="54"/>
      <c r="M14" s="54"/>
      <c r="N14" s="54"/>
      <c r="O14" s="54">
        <f t="shared" si="1"/>
        <v>0</v>
      </c>
      <c r="P14" s="54">
        <f t="shared" si="2"/>
        <v>0</v>
      </c>
      <c r="Q14" s="54">
        <f t="shared" si="5"/>
        <v>0</v>
      </c>
      <c r="R14" s="54"/>
      <c r="S14" s="54">
        <f t="shared" si="3"/>
        <v>0</v>
      </c>
      <c r="T14" s="54"/>
      <c r="U14" s="55" t="s">
        <v>81</v>
      </c>
      <c r="V14" s="54">
        <v>61000</v>
      </c>
      <c r="W14" s="54">
        <v>146000</v>
      </c>
      <c r="X14" s="56">
        <f t="shared" si="4"/>
        <v>5000</v>
      </c>
      <c r="Y14" s="55">
        <v>151000</v>
      </c>
      <c r="Z14" s="54"/>
    </row>
    <row r="15" spans="1:26" ht="15" customHeight="1" x14ac:dyDescent="0.2">
      <c r="A15" s="51">
        <v>8</v>
      </c>
      <c r="B15" s="51">
        <v>8500012</v>
      </c>
      <c r="C15" s="51" t="s">
        <v>70</v>
      </c>
      <c r="D15" s="52" t="s">
        <v>42</v>
      </c>
      <c r="E15" s="52" t="s">
        <v>8</v>
      </c>
      <c r="F15" s="53">
        <v>135000</v>
      </c>
      <c r="G15" s="53">
        <f>VLOOKUP(B15,'16.08'!B15:R48,16,0)</f>
        <v>0</v>
      </c>
      <c r="H15" s="54"/>
      <c r="I15" s="54">
        <f t="shared" si="0"/>
        <v>0</v>
      </c>
      <c r="J15" s="54"/>
      <c r="K15" s="54"/>
      <c r="L15" s="54"/>
      <c r="M15" s="54"/>
      <c r="N15" s="54"/>
      <c r="O15" s="54">
        <f t="shared" si="1"/>
        <v>0</v>
      </c>
      <c r="P15" s="54">
        <f t="shared" si="2"/>
        <v>0</v>
      </c>
      <c r="Q15" s="54">
        <f t="shared" si="5"/>
        <v>0</v>
      </c>
      <c r="R15" s="54"/>
      <c r="S15" s="54">
        <f t="shared" si="3"/>
        <v>0</v>
      </c>
      <c r="T15" s="54"/>
      <c r="U15" s="55" t="s">
        <v>70</v>
      </c>
      <c r="V15" s="54">
        <v>59000</v>
      </c>
      <c r="W15" s="54">
        <v>135000</v>
      </c>
      <c r="X15" s="56">
        <f t="shared" si="4"/>
        <v>12000</v>
      </c>
      <c r="Y15" s="55">
        <v>147000</v>
      </c>
      <c r="Z15" s="54"/>
    </row>
    <row r="16" spans="1:26" ht="15" customHeight="1" x14ac:dyDescent="0.2">
      <c r="A16" s="51">
        <v>9</v>
      </c>
      <c r="B16" s="51">
        <v>8500005</v>
      </c>
      <c r="C16" s="51" t="s">
        <v>71</v>
      </c>
      <c r="D16" s="52" t="s">
        <v>43</v>
      </c>
      <c r="E16" s="52" t="s">
        <v>9</v>
      </c>
      <c r="F16" s="53">
        <v>146000</v>
      </c>
      <c r="G16" s="53">
        <f>VLOOKUP(B16,'16.08'!B16:R49,16,0)</f>
        <v>0</v>
      </c>
      <c r="H16" s="54"/>
      <c r="I16" s="54">
        <f t="shared" si="0"/>
        <v>0</v>
      </c>
      <c r="J16" s="54"/>
      <c r="K16" s="54"/>
      <c r="L16" s="54"/>
      <c r="M16" s="54"/>
      <c r="N16" s="54"/>
      <c r="O16" s="54">
        <f t="shared" si="1"/>
        <v>0</v>
      </c>
      <c r="P16" s="54">
        <f t="shared" si="2"/>
        <v>0</v>
      </c>
      <c r="Q16" s="54">
        <f t="shared" si="5"/>
        <v>0</v>
      </c>
      <c r="R16" s="54"/>
      <c r="S16" s="54">
        <f t="shared" si="3"/>
        <v>0</v>
      </c>
      <c r="T16" s="54"/>
      <c r="U16" s="55" t="s">
        <v>71</v>
      </c>
      <c r="V16" s="54">
        <v>63000</v>
      </c>
      <c r="W16" s="54">
        <v>146000</v>
      </c>
      <c r="X16" s="56">
        <f t="shared" si="4"/>
        <v>9000</v>
      </c>
      <c r="Y16" s="55">
        <v>155000</v>
      </c>
      <c r="Z16" s="54"/>
    </row>
    <row r="17" spans="1:26" ht="15" customHeight="1" x14ac:dyDescent="0.2">
      <c r="A17" s="51">
        <v>10</v>
      </c>
      <c r="B17" s="51">
        <v>8500013</v>
      </c>
      <c r="C17" s="51" t="s">
        <v>72</v>
      </c>
      <c r="D17" s="52" t="s">
        <v>44</v>
      </c>
      <c r="E17" s="52" t="s">
        <v>10</v>
      </c>
      <c r="F17" s="53">
        <v>146000</v>
      </c>
      <c r="G17" s="53">
        <f>VLOOKUP(B17,'16.08'!B17:R50,16,0)</f>
        <v>0</v>
      </c>
      <c r="H17" s="54"/>
      <c r="I17" s="54">
        <f t="shared" si="0"/>
        <v>0</v>
      </c>
      <c r="J17" s="54"/>
      <c r="K17" s="54"/>
      <c r="L17" s="54"/>
      <c r="M17" s="54"/>
      <c r="N17" s="54"/>
      <c r="O17" s="54">
        <f t="shared" si="1"/>
        <v>0</v>
      </c>
      <c r="P17" s="54">
        <f t="shared" si="2"/>
        <v>0</v>
      </c>
      <c r="Q17" s="54">
        <f t="shared" si="5"/>
        <v>0</v>
      </c>
      <c r="R17" s="54"/>
      <c r="S17" s="54">
        <f t="shared" si="3"/>
        <v>0</v>
      </c>
      <c r="T17" s="54"/>
      <c r="U17" s="55" t="s">
        <v>72</v>
      </c>
      <c r="V17" s="54">
        <v>64000</v>
      </c>
      <c r="W17" s="54">
        <v>146000</v>
      </c>
      <c r="X17" s="56">
        <f t="shared" si="4"/>
        <v>11000</v>
      </c>
      <c r="Y17" s="55">
        <v>157000</v>
      </c>
      <c r="Z17" s="54"/>
    </row>
    <row r="18" spans="1:26" ht="15" customHeight="1" x14ac:dyDescent="0.2">
      <c r="A18" s="51">
        <v>11</v>
      </c>
      <c r="B18" s="51">
        <v>8500058</v>
      </c>
      <c r="C18" s="51" t="s">
        <v>91</v>
      </c>
      <c r="D18" s="52" t="s">
        <v>95</v>
      </c>
      <c r="E18" s="52" t="s">
        <v>28</v>
      </c>
      <c r="F18" s="53">
        <v>203000</v>
      </c>
      <c r="G18" s="53">
        <f>VLOOKUP(B18,'16.08'!B18:R51,16,0)</f>
        <v>0</v>
      </c>
      <c r="H18" s="54"/>
      <c r="I18" s="54">
        <f t="shared" si="0"/>
        <v>0</v>
      </c>
      <c r="J18" s="54"/>
      <c r="K18" s="54"/>
      <c r="L18" s="54"/>
      <c r="M18" s="54"/>
      <c r="N18" s="54"/>
      <c r="O18" s="54">
        <f t="shared" si="1"/>
        <v>0</v>
      </c>
      <c r="P18" s="54">
        <f t="shared" si="2"/>
        <v>0</v>
      </c>
      <c r="Q18" s="54">
        <f t="shared" si="5"/>
        <v>0</v>
      </c>
      <c r="R18" s="54"/>
      <c r="S18" s="54">
        <f t="shared" si="3"/>
        <v>0</v>
      </c>
      <c r="T18" s="54"/>
      <c r="U18" s="55" t="s">
        <v>91</v>
      </c>
      <c r="V18" s="54">
        <v>96000</v>
      </c>
      <c r="W18" s="54">
        <v>203000</v>
      </c>
      <c r="X18" s="56">
        <f t="shared" si="4"/>
        <v>18000</v>
      </c>
      <c r="Y18" s="55">
        <v>221000</v>
      </c>
      <c r="Z18" s="54"/>
    </row>
    <row r="19" spans="1:26" ht="15" customHeight="1" x14ac:dyDescent="0.2">
      <c r="A19" s="51">
        <v>12</v>
      </c>
      <c r="B19" s="51">
        <v>8500059</v>
      </c>
      <c r="C19" s="51" t="s">
        <v>92</v>
      </c>
      <c r="D19" s="52" t="s">
        <v>96</v>
      </c>
      <c r="E19" s="52" t="s">
        <v>29</v>
      </c>
      <c r="F19" s="53">
        <v>186000</v>
      </c>
      <c r="G19" s="53">
        <f>VLOOKUP(B19,'16.08'!B19:R52,16,0)</f>
        <v>0</v>
      </c>
      <c r="H19" s="54"/>
      <c r="I19" s="54">
        <f t="shared" si="0"/>
        <v>0</v>
      </c>
      <c r="J19" s="54"/>
      <c r="K19" s="54"/>
      <c r="L19" s="54"/>
      <c r="M19" s="54"/>
      <c r="N19" s="54"/>
      <c r="O19" s="54">
        <f t="shared" si="1"/>
        <v>0</v>
      </c>
      <c r="P19" s="54">
        <f t="shared" si="2"/>
        <v>0</v>
      </c>
      <c r="Q19" s="54">
        <f t="shared" si="5"/>
        <v>0</v>
      </c>
      <c r="R19" s="54"/>
      <c r="S19" s="54">
        <f t="shared" si="3"/>
        <v>0</v>
      </c>
      <c r="T19" s="54"/>
      <c r="U19" s="55" t="s">
        <v>92</v>
      </c>
      <c r="V19" s="54">
        <v>87000</v>
      </c>
      <c r="W19" s="54">
        <v>186000</v>
      </c>
      <c r="X19" s="56">
        <f t="shared" si="4"/>
        <v>17000</v>
      </c>
      <c r="Y19" s="55">
        <v>203000</v>
      </c>
      <c r="Z19" s="54"/>
    </row>
    <row r="20" spans="1:26" ht="15" customHeight="1" x14ac:dyDescent="0.2">
      <c r="A20" s="51">
        <v>13</v>
      </c>
      <c r="B20" s="51">
        <v>8500060</v>
      </c>
      <c r="C20" s="51" t="s">
        <v>93</v>
      </c>
      <c r="D20" s="52" t="s">
        <v>97</v>
      </c>
      <c r="E20" s="52" t="s">
        <v>30</v>
      </c>
      <c r="F20" s="53">
        <v>159000</v>
      </c>
      <c r="G20" s="53">
        <f>VLOOKUP(B20,'16.08'!B20:R53,16,0)</f>
        <v>0</v>
      </c>
      <c r="H20" s="54"/>
      <c r="I20" s="54">
        <f t="shared" si="0"/>
        <v>0</v>
      </c>
      <c r="J20" s="54"/>
      <c r="K20" s="54"/>
      <c r="L20" s="54"/>
      <c r="M20" s="54"/>
      <c r="N20" s="54"/>
      <c r="O20" s="54">
        <f t="shared" si="1"/>
        <v>0</v>
      </c>
      <c r="P20" s="54">
        <f t="shared" si="2"/>
        <v>0</v>
      </c>
      <c r="Q20" s="54">
        <f t="shared" si="5"/>
        <v>0</v>
      </c>
      <c r="R20" s="54"/>
      <c r="S20" s="54">
        <f t="shared" si="3"/>
        <v>0</v>
      </c>
      <c r="T20" s="54"/>
      <c r="U20" s="55" t="s">
        <v>93</v>
      </c>
      <c r="V20" s="54">
        <v>72000</v>
      </c>
      <c r="W20" s="54">
        <v>159000</v>
      </c>
      <c r="X20" s="56">
        <f t="shared" si="4"/>
        <v>14000</v>
      </c>
      <c r="Y20" s="55">
        <v>173000</v>
      </c>
      <c r="Z20" s="54"/>
    </row>
    <row r="21" spans="1:26" ht="15" customHeight="1" x14ac:dyDescent="0.2">
      <c r="A21" s="51">
        <v>14</v>
      </c>
      <c r="B21" s="51">
        <v>8500061</v>
      </c>
      <c r="C21" s="51" t="s">
        <v>94</v>
      </c>
      <c r="D21" s="52" t="s">
        <v>98</v>
      </c>
      <c r="E21" s="52" t="s">
        <v>31</v>
      </c>
      <c r="F21" s="53">
        <v>168000</v>
      </c>
      <c r="G21" s="53">
        <f>VLOOKUP(B21,'16.08'!B21:R54,16,0)</f>
        <v>0</v>
      </c>
      <c r="H21" s="54"/>
      <c r="I21" s="54">
        <f t="shared" si="0"/>
        <v>0</v>
      </c>
      <c r="J21" s="54"/>
      <c r="K21" s="54"/>
      <c r="L21" s="54"/>
      <c r="M21" s="54"/>
      <c r="N21" s="54"/>
      <c r="O21" s="54">
        <f t="shared" si="1"/>
        <v>0</v>
      </c>
      <c r="P21" s="54">
        <f t="shared" si="2"/>
        <v>0</v>
      </c>
      <c r="Q21" s="54">
        <f t="shared" si="5"/>
        <v>0</v>
      </c>
      <c r="R21" s="54"/>
      <c r="S21" s="54">
        <f t="shared" si="3"/>
        <v>0</v>
      </c>
      <c r="T21" s="54"/>
      <c r="U21" s="55" t="s">
        <v>94</v>
      </c>
      <c r="V21" s="54">
        <v>77000</v>
      </c>
      <c r="W21" s="54">
        <v>168000</v>
      </c>
      <c r="X21" s="56">
        <f t="shared" si="4"/>
        <v>15000</v>
      </c>
      <c r="Y21" s="55">
        <v>183000</v>
      </c>
      <c r="Z21" s="54"/>
    </row>
    <row r="22" spans="1:26" ht="15" customHeight="1" x14ac:dyDescent="0.2">
      <c r="A22" s="51">
        <v>15</v>
      </c>
      <c r="B22" s="51">
        <v>8500033</v>
      </c>
      <c r="C22" s="51" t="s">
        <v>67</v>
      </c>
      <c r="D22" s="52" t="s">
        <v>39</v>
      </c>
      <c r="E22" s="52" t="s">
        <v>5</v>
      </c>
      <c r="F22" s="53">
        <v>337000</v>
      </c>
      <c r="G22" s="53">
        <f>VLOOKUP(B22,'16.08'!B22:R55,16,0)</f>
        <v>0</v>
      </c>
      <c r="H22" s="54"/>
      <c r="I22" s="54">
        <f t="shared" si="0"/>
        <v>0</v>
      </c>
      <c r="J22" s="54"/>
      <c r="K22" s="54"/>
      <c r="L22" s="54"/>
      <c r="M22" s="54"/>
      <c r="N22" s="54"/>
      <c r="O22" s="54">
        <f t="shared" si="1"/>
        <v>0</v>
      </c>
      <c r="P22" s="54">
        <f t="shared" si="2"/>
        <v>0</v>
      </c>
      <c r="Q22" s="54">
        <f t="shared" si="5"/>
        <v>0</v>
      </c>
      <c r="R22" s="54"/>
      <c r="S22" s="54">
        <f t="shared" si="3"/>
        <v>0</v>
      </c>
      <c r="T22" s="54"/>
      <c r="U22" s="55" t="s">
        <v>67</v>
      </c>
      <c r="V22" s="54">
        <v>169000</v>
      </c>
      <c r="W22" s="54">
        <v>337000</v>
      </c>
      <c r="X22" s="56">
        <f t="shared" si="4"/>
        <v>30000</v>
      </c>
      <c r="Y22" s="55">
        <v>367000</v>
      </c>
      <c r="Z22" s="54"/>
    </row>
    <row r="23" spans="1:26" ht="15" customHeight="1" x14ac:dyDescent="0.2">
      <c r="A23" s="51">
        <v>16</v>
      </c>
      <c r="B23" s="51">
        <v>8500034</v>
      </c>
      <c r="C23" s="51" t="s">
        <v>65</v>
      </c>
      <c r="D23" s="52" t="s">
        <v>37</v>
      </c>
      <c r="E23" s="52" t="s">
        <v>3</v>
      </c>
      <c r="F23" s="53">
        <v>240000</v>
      </c>
      <c r="G23" s="53">
        <f>VLOOKUP(B23,'16.08'!B23:R56,16,0)</f>
        <v>0</v>
      </c>
      <c r="H23" s="54"/>
      <c r="I23" s="54">
        <f t="shared" si="0"/>
        <v>0</v>
      </c>
      <c r="J23" s="54"/>
      <c r="K23" s="54"/>
      <c r="L23" s="54"/>
      <c r="M23" s="54"/>
      <c r="N23" s="54"/>
      <c r="O23" s="54">
        <f t="shared" si="1"/>
        <v>0</v>
      </c>
      <c r="P23" s="54">
        <f t="shared" si="2"/>
        <v>0</v>
      </c>
      <c r="Q23" s="54">
        <f t="shared" si="5"/>
        <v>0</v>
      </c>
      <c r="R23" s="54"/>
      <c r="S23" s="54">
        <f t="shared" si="3"/>
        <v>0</v>
      </c>
      <c r="T23" s="54"/>
      <c r="U23" s="55" t="s">
        <v>65</v>
      </c>
      <c r="V23" s="54">
        <v>116000</v>
      </c>
      <c r="W23" s="54">
        <v>240000</v>
      </c>
      <c r="X23" s="56">
        <f t="shared" si="4"/>
        <v>21000</v>
      </c>
      <c r="Y23" s="55">
        <v>261000</v>
      </c>
      <c r="Z23" s="54"/>
    </row>
    <row r="24" spans="1:26" ht="15" customHeight="1" x14ac:dyDescent="0.2">
      <c r="A24" s="51">
        <v>17</v>
      </c>
      <c r="B24" s="51">
        <v>8500035</v>
      </c>
      <c r="C24" s="51" t="s">
        <v>69</v>
      </c>
      <c r="D24" s="52" t="s">
        <v>41</v>
      </c>
      <c r="E24" s="52" t="s">
        <v>7</v>
      </c>
      <c r="F24" s="53">
        <v>196000</v>
      </c>
      <c r="G24" s="53">
        <f>VLOOKUP(B24,'16.08'!B24:R57,16,0)</f>
        <v>0</v>
      </c>
      <c r="H24" s="54"/>
      <c r="I24" s="54">
        <f t="shared" si="0"/>
        <v>0</v>
      </c>
      <c r="J24" s="54"/>
      <c r="K24" s="54"/>
      <c r="L24" s="54"/>
      <c r="M24" s="54"/>
      <c r="N24" s="54"/>
      <c r="O24" s="54">
        <f t="shared" si="1"/>
        <v>0</v>
      </c>
      <c r="P24" s="54">
        <f t="shared" si="2"/>
        <v>0</v>
      </c>
      <c r="Q24" s="54">
        <f t="shared" si="5"/>
        <v>0</v>
      </c>
      <c r="R24" s="54"/>
      <c r="S24" s="54">
        <f t="shared" si="3"/>
        <v>0</v>
      </c>
      <c r="T24" s="54"/>
      <c r="U24" s="55" t="s">
        <v>69</v>
      </c>
      <c r="V24" s="54">
        <v>92000</v>
      </c>
      <c r="W24" s="54">
        <v>196000</v>
      </c>
      <c r="X24" s="56">
        <f t="shared" si="4"/>
        <v>17000</v>
      </c>
      <c r="Y24" s="55">
        <v>213000</v>
      </c>
      <c r="Z24" s="54"/>
    </row>
    <row r="25" spans="1:26" ht="15" customHeight="1" x14ac:dyDescent="0.2">
      <c r="A25" s="51">
        <v>18</v>
      </c>
      <c r="B25" s="51">
        <v>8500036</v>
      </c>
      <c r="C25" s="51" t="s">
        <v>66</v>
      </c>
      <c r="D25" s="52" t="s">
        <v>38</v>
      </c>
      <c r="E25" s="52" t="s">
        <v>4</v>
      </c>
      <c r="F25" s="53">
        <v>188000</v>
      </c>
      <c r="G25" s="53">
        <f>VLOOKUP(B25,'16.08'!B25:R58,16,0)</f>
        <v>0</v>
      </c>
      <c r="H25" s="54"/>
      <c r="I25" s="54">
        <f t="shared" si="0"/>
        <v>0</v>
      </c>
      <c r="J25" s="54"/>
      <c r="K25" s="54"/>
      <c r="L25" s="54"/>
      <c r="M25" s="54"/>
      <c r="N25" s="54"/>
      <c r="O25" s="54">
        <f t="shared" si="1"/>
        <v>0</v>
      </c>
      <c r="P25" s="54">
        <f t="shared" si="2"/>
        <v>0</v>
      </c>
      <c r="Q25" s="54">
        <f t="shared" si="5"/>
        <v>0</v>
      </c>
      <c r="R25" s="54"/>
      <c r="S25" s="54">
        <f t="shared" si="3"/>
        <v>0</v>
      </c>
      <c r="T25" s="54"/>
      <c r="U25" s="55" t="s">
        <v>66</v>
      </c>
      <c r="V25" s="54">
        <v>88000</v>
      </c>
      <c r="W25" s="54">
        <v>188000</v>
      </c>
      <c r="X25" s="56">
        <f t="shared" si="4"/>
        <v>17000</v>
      </c>
      <c r="Y25" s="55">
        <v>205000</v>
      </c>
      <c r="Z25" s="54"/>
    </row>
    <row r="26" spans="1:26" ht="15" customHeight="1" x14ac:dyDescent="0.2">
      <c r="A26" s="51">
        <v>19</v>
      </c>
      <c r="B26" s="51">
        <v>8500037</v>
      </c>
      <c r="C26" s="51" t="s">
        <v>68</v>
      </c>
      <c r="D26" s="52" t="s">
        <v>40</v>
      </c>
      <c r="E26" s="52" t="s">
        <v>6</v>
      </c>
      <c r="F26" s="53">
        <v>179000</v>
      </c>
      <c r="G26" s="53">
        <f>VLOOKUP(B26,'16.08'!B26:R59,16,0)</f>
        <v>0</v>
      </c>
      <c r="H26" s="54"/>
      <c r="I26" s="54">
        <f t="shared" si="0"/>
        <v>0</v>
      </c>
      <c r="J26" s="54"/>
      <c r="K26" s="54"/>
      <c r="L26" s="54"/>
      <c r="M26" s="54"/>
      <c r="N26" s="54"/>
      <c r="O26" s="54">
        <f t="shared" si="1"/>
        <v>0</v>
      </c>
      <c r="P26" s="54">
        <f t="shared" si="2"/>
        <v>0</v>
      </c>
      <c r="Q26" s="54">
        <f t="shared" si="5"/>
        <v>0</v>
      </c>
      <c r="R26" s="54"/>
      <c r="S26" s="54">
        <f t="shared" si="3"/>
        <v>0</v>
      </c>
      <c r="T26" s="54"/>
      <c r="U26" s="55" t="s">
        <v>68</v>
      </c>
      <c r="V26" s="54">
        <v>83000</v>
      </c>
      <c r="W26" s="54">
        <v>179000</v>
      </c>
      <c r="X26" s="56">
        <f t="shared" si="4"/>
        <v>16000</v>
      </c>
      <c r="Y26" s="55">
        <v>195000</v>
      </c>
      <c r="Z26" s="54"/>
    </row>
    <row r="27" spans="1:26" ht="15" customHeight="1" x14ac:dyDescent="0.2">
      <c r="A27" s="51">
        <v>20</v>
      </c>
      <c r="B27" s="51">
        <v>8500039</v>
      </c>
      <c r="C27" s="51" t="s">
        <v>77</v>
      </c>
      <c r="D27" s="52" t="s">
        <v>49</v>
      </c>
      <c r="E27" s="52" t="s">
        <v>15</v>
      </c>
      <c r="F27" s="53">
        <v>169000</v>
      </c>
      <c r="G27" s="53">
        <f>VLOOKUP(B27,'16.08'!B27:R60,16,0)</f>
        <v>0</v>
      </c>
      <c r="H27" s="54"/>
      <c r="I27" s="54">
        <f t="shared" si="0"/>
        <v>0</v>
      </c>
      <c r="J27" s="54"/>
      <c r="K27" s="54"/>
      <c r="L27" s="54"/>
      <c r="M27" s="54"/>
      <c r="N27" s="54"/>
      <c r="O27" s="54">
        <f t="shared" si="1"/>
        <v>0</v>
      </c>
      <c r="P27" s="54">
        <f t="shared" si="2"/>
        <v>0</v>
      </c>
      <c r="Q27" s="54">
        <f t="shared" si="5"/>
        <v>0</v>
      </c>
      <c r="R27" s="54"/>
      <c r="S27" s="54">
        <f t="shared" si="3"/>
        <v>0</v>
      </c>
      <c r="T27" s="54"/>
      <c r="U27" s="55" t="s">
        <v>77</v>
      </c>
      <c r="V27" s="54">
        <v>73000</v>
      </c>
      <c r="W27" s="54">
        <v>169000</v>
      </c>
      <c r="X27" s="56">
        <f t="shared" si="4"/>
        <v>6000</v>
      </c>
      <c r="Y27" s="55">
        <v>175000</v>
      </c>
      <c r="Z27" s="54"/>
    </row>
    <row r="28" spans="1:26" ht="15" customHeight="1" x14ac:dyDescent="0.2">
      <c r="A28" s="51">
        <v>21</v>
      </c>
      <c r="B28" s="51">
        <v>8500038</v>
      </c>
      <c r="C28" s="51" t="s">
        <v>80</v>
      </c>
      <c r="D28" s="52" t="s">
        <v>52</v>
      </c>
      <c r="E28" s="52" t="s">
        <v>18</v>
      </c>
      <c r="F28" s="53">
        <v>179000</v>
      </c>
      <c r="G28" s="53">
        <f>VLOOKUP(B28,'16.08'!B28:R61,16,0)</f>
        <v>0</v>
      </c>
      <c r="H28" s="54"/>
      <c r="I28" s="54">
        <f t="shared" si="0"/>
        <v>0</v>
      </c>
      <c r="J28" s="54"/>
      <c r="K28" s="54"/>
      <c r="L28" s="54"/>
      <c r="M28" s="54"/>
      <c r="N28" s="54"/>
      <c r="O28" s="54">
        <f t="shared" si="1"/>
        <v>0</v>
      </c>
      <c r="P28" s="54">
        <f t="shared" si="2"/>
        <v>0</v>
      </c>
      <c r="Q28" s="54">
        <f t="shared" si="5"/>
        <v>0</v>
      </c>
      <c r="R28" s="54"/>
      <c r="S28" s="54">
        <f t="shared" si="3"/>
        <v>0</v>
      </c>
      <c r="T28" s="54"/>
      <c r="U28" s="55" t="s">
        <v>80</v>
      </c>
      <c r="V28" s="54">
        <v>76000</v>
      </c>
      <c r="W28" s="54">
        <v>179000</v>
      </c>
      <c r="X28" s="56">
        <f t="shared" si="4"/>
        <v>2000</v>
      </c>
      <c r="Y28" s="55">
        <v>181000</v>
      </c>
      <c r="Z28" s="54"/>
    </row>
    <row r="29" spans="1:26" s="2" customFormat="1" ht="15" customHeight="1" x14ac:dyDescent="0.2">
      <c r="A29" s="51">
        <v>22</v>
      </c>
      <c r="B29" s="51">
        <v>8500040</v>
      </c>
      <c r="C29" s="51" t="s">
        <v>62</v>
      </c>
      <c r="D29" s="52" t="s">
        <v>34</v>
      </c>
      <c r="E29" s="52" t="s">
        <v>0</v>
      </c>
      <c r="F29" s="53">
        <v>169000</v>
      </c>
      <c r="G29" s="53">
        <f>VLOOKUP(B29,'16.08'!B29:R62,16,0)</f>
        <v>0</v>
      </c>
      <c r="H29" s="57"/>
      <c r="I29" s="54">
        <f t="shared" si="0"/>
        <v>0</v>
      </c>
      <c r="J29" s="54"/>
      <c r="K29" s="54"/>
      <c r="L29" s="54"/>
      <c r="M29" s="54"/>
      <c r="N29" s="54"/>
      <c r="O29" s="54">
        <f t="shared" si="1"/>
        <v>0</v>
      </c>
      <c r="P29" s="54">
        <f t="shared" si="2"/>
        <v>0</v>
      </c>
      <c r="Q29" s="54">
        <f t="shared" si="5"/>
        <v>0</v>
      </c>
      <c r="R29" s="54"/>
      <c r="S29" s="54">
        <f t="shared" si="3"/>
        <v>0</v>
      </c>
      <c r="T29" s="54"/>
      <c r="U29" s="51" t="s">
        <v>62</v>
      </c>
      <c r="V29" s="57">
        <v>78000</v>
      </c>
      <c r="W29" s="57">
        <v>169000</v>
      </c>
      <c r="X29" s="56">
        <f t="shared" si="4"/>
        <v>16000</v>
      </c>
      <c r="Y29" s="51">
        <v>185000</v>
      </c>
      <c r="Z29" s="54"/>
    </row>
    <row r="30" spans="1:26" ht="15" customHeight="1" x14ac:dyDescent="0.2">
      <c r="A30" s="51">
        <v>23</v>
      </c>
      <c r="B30" s="51">
        <v>8500041</v>
      </c>
      <c r="C30" s="51" t="s">
        <v>63</v>
      </c>
      <c r="D30" s="52" t="s">
        <v>35</v>
      </c>
      <c r="E30" s="52" t="s">
        <v>1</v>
      </c>
      <c r="F30" s="53">
        <v>179000</v>
      </c>
      <c r="G30" s="53">
        <f>VLOOKUP(B30,'16.08'!B30:R63,16,0)</f>
        <v>0</v>
      </c>
      <c r="H30" s="54"/>
      <c r="I30" s="54">
        <f t="shared" si="0"/>
        <v>0</v>
      </c>
      <c r="J30" s="54"/>
      <c r="K30" s="54"/>
      <c r="L30" s="54"/>
      <c r="M30" s="54"/>
      <c r="N30" s="54"/>
      <c r="O30" s="54">
        <f t="shared" si="1"/>
        <v>0</v>
      </c>
      <c r="P30" s="54">
        <f t="shared" si="2"/>
        <v>0</v>
      </c>
      <c r="Q30" s="54">
        <f t="shared" si="5"/>
        <v>0</v>
      </c>
      <c r="R30" s="54"/>
      <c r="S30" s="54">
        <f t="shared" si="3"/>
        <v>0</v>
      </c>
      <c r="T30" s="54"/>
      <c r="U30" s="55" t="s">
        <v>63</v>
      </c>
      <c r="V30" s="54">
        <v>82000</v>
      </c>
      <c r="W30" s="54">
        <v>179000</v>
      </c>
      <c r="X30" s="56">
        <f t="shared" si="4"/>
        <v>14000</v>
      </c>
      <c r="Y30" s="55">
        <v>193000</v>
      </c>
      <c r="Z30" s="54"/>
    </row>
    <row r="31" spans="1:26" ht="15" customHeight="1" x14ac:dyDescent="0.2">
      <c r="A31" s="51">
        <v>24</v>
      </c>
      <c r="B31" s="51">
        <v>8500043</v>
      </c>
      <c r="C31" s="51" t="s">
        <v>64</v>
      </c>
      <c r="D31" s="52" t="s">
        <v>36</v>
      </c>
      <c r="E31" s="52" t="s">
        <v>2</v>
      </c>
      <c r="F31" s="53">
        <v>179000</v>
      </c>
      <c r="G31" s="53">
        <f>VLOOKUP(B31,'16.08'!B31:R64,16,0)</f>
        <v>0</v>
      </c>
      <c r="H31" s="54"/>
      <c r="I31" s="54">
        <f t="shared" si="0"/>
        <v>0</v>
      </c>
      <c r="J31" s="54"/>
      <c r="K31" s="54"/>
      <c r="L31" s="54"/>
      <c r="M31" s="54"/>
      <c r="N31" s="54"/>
      <c r="O31" s="54">
        <f t="shared" si="1"/>
        <v>0</v>
      </c>
      <c r="P31" s="54">
        <f t="shared" si="2"/>
        <v>0</v>
      </c>
      <c r="Q31" s="54">
        <f t="shared" si="5"/>
        <v>0</v>
      </c>
      <c r="R31" s="54"/>
      <c r="S31" s="54">
        <f t="shared" si="3"/>
        <v>0</v>
      </c>
      <c r="T31" s="54"/>
      <c r="U31" s="55" t="s">
        <v>64</v>
      </c>
      <c r="V31" s="54">
        <v>83000</v>
      </c>
      <c r="W31" s="54">
        <v>179000</v>
      </c>
      <c r="X31" s="56">
        <f t="shared" si="4"/>
        <v>16000</v>
      </c>
      <c r="Y31" s="55">
        <v>195000</v>
      </c>
      <c r="Z31" s="54"/>
    </row>
    <row r="32" spans="1:26" ht="15" customHeight="1" x14ac:dyDescent="0.2">
      <c r="A32" s="51">
        <v>25</v>
      </c>
      <c r="B32" s="51">
        <v>8500062</v>
      </c>
      <c r="C32" s="51" t="s">
        <v>99</v>
      </c>
      <c r="D32" s="52" t="s">
        <v>126</v>
      </c>
      <c r="E32" s="52" t="s">
        <v>32</v>
      </c>
      <c r="F32" s="53">
        <v>194000</v>
      </c>
      <c r="G32" s="53">
        <f>VLOOKUP(B32,'16.08'!B32:R65,16,0)</f>
        <v>0</v>
      </c>
      <c r="H32" s="54"/>
      <c r="I32" s="54">
        <f t="shared" si="0"/>
        <v>0</v>
      </c>
      <c r="J32" s="54"/>
      <c r="K32" s="54"/>
      <c r="L32" s="54"/>
      <c r="M32" s="54"/>
      <c r="N32" s="54"/>
      <c r="O32" s="54">
        <f t="shared" si="1"/>
        <v>0</v>
      </c>
      <c r="P32" s="54">
        <f t="shared" si="2"/>
        <v>0</v>
      </c>
      <c r="Q32" s="54">
        <f t="shared" si="5"/>
        <v>0</v>
      </c>
      <c r="R32" s="54"/>
      <c r="S32" s="54">
        <f t="shared" si="3"/>
        <v>0</v>
      </c>
      <c r="T32" s="54"/>
      <c r="U32" s="55" t="s">
        <v>99</v>
      </c>
      <c r="V32" s="54">
        <v>91200</v>
      </c>
      <c r="W32" s="54">
        <v>194000</v>
      </c>
      <c r="X32" s="56">
        <f t="shared" si="4"/>
        <v>18000</v>
      </c>
      <c r="Y32" s="55">
        <v>212000</v>
      </c>
      <c r="Z32" s="54"/>
    </row>
    <row r="33" spans="1:26" ht="15" customHeight="1" x14ac:dyDescent="0.2">
      <c r="A33" s="51">
        <v>26</v>
      </c>
      <c r="B33" s="51">
        <v>8500063</v>
      </c>
      <c r="C33" s="51" t="s">
        <v>100</v>
      </c>
      <c r="D33" s="52" t="s">
        <v>127</v>
      </c>
      <c r="E33" s="52" t="s">
        <v>33</v>
      </c>
      <c r="F33" s="53">
        <v>194000</v>
      </c>
      <c r="G33" s="53">
        <f>VLOOKUP(B33,'16.08'!B33:R66,16,0)</f>
        <v>0</v>
      </c>
      <c r="H33" s="54"/>
      <c r="I33" s="54">
        <f t="shared" si="0"/>
        <v>0</v>
      </c>
      <c r="J33" s="54"/>
      <c r="K33" s="54"/>
      <c r="L33" s="54"/>
      <c r="M33" s="54"/>
      <c r="N33" s="54"/>
      <c r="O33" s="54">
        <f t="shared" si="1"/>
        <v>0</v>
      </c>
      <c r="P33" s="54">
        <f t="shared" si="2"/>
        <v>0</v>
      </c>
      <c r="Q33" s="54">
        <f t="shared" si="5"/>
        <v>0</v>
      </c>
      <c r="R33" s="54"/>
      <c r="S33" s="54">
        <f t="shared" si="3"/>
        <v>0</v>
      </c>
      <c r="T33" s="54"/>
      <c r="U33" s="55" t="s">
        <v>100</v>
      </c>
      <c r="V33" s="54">
        <v>91200</v>
      </c>
      <c r="W33" s="54">
        <v>194000</v>
      </c>
      <c r="X33" s="56">
        <f t="shared" si="4"/>
        <v>18000</v>
      </c>
      <c r="Y33" s="55">
        <v>212000</v>
      </c>
      <c r="Z33" s="54"/>
    </row>
    <row r="34" spans="1:26" ht="15" customHeight="1" x14ac:dyDescent="0.2">
      <c r="A34" s="51">
        <v>27</v>
      </c>
      <c r="B34" s="51">
        <v>8500050</v>
      </c>
      <c r="C34" s="51" t="s">
        <v>82</v>
      </c>
      <c r="D34" s="52" t="s">
        <v>54</v>
      </c>
      <c r="E34" s="52" t="s">
        <v>20</v>
      </c>
      <c r="F34" s="53">
        <v>168000</v>
      </c>
      <c r="G34" s="53">
        <f>VLOOKUP(B34,'16.08'!B34:R67,16,0)</f>
        <v>39</v>
      </c>
      <c r="H34" s="54"/>
      <c r="I34" s="54">
        <f t="shared" si="0"/>
        <v>2</v>
      </c>
      <c r="J34" s="54"/>
      <c r="K34" s="54">
        <v>2</v>
      </c>
      <c r="L34" s="54"/>
      <c r="M34" s="54"/>
      <c r="N34" s="54"/>
      <c r="O34" s="54">
        <f t="shared" si="1"/>
        <v>336000</v>
      </c>
      <c r="P34" s="54">
        <f t="shared" si="2"/>
        <v>336000</v>
      </c>
      <c r="Q34" s="54">
        <f>+G34+H34-I34</f>
        <v>37</v>
      </c>
      <c r="R34" s="54">
        <v>37</v>
      </c>
      <c r="S34" s="54">
        <f t="shared" si="3"/>
        <v>0</v>
      </c>
      <c r="T34" s="54"/>
      <c r="U34" s="51" t="s">
        <v>82</v>
      </c>
      <c r="V34" s="57">
        <v>75909</v>
      </c>
      <c r="W34" s="57">
        <v>168000</v>
      </c>
      <c r="X34" s="56">
        <f t="shared" si="4"/>
        <v>13000</v>
      </c>
      <c r="Y34" s="55">
        <v>181000</v>
      </c>
      <c r="Z34" s="54"/>
    </row>
    <row r="35" spans="1:26" s="2" customFormat="1" ht="15" customHeight="1" x14ac:dyDescent="0.2">
      <c r="A35" s="51">
        <v>28</v>
      </c>
      <c r="B35" s="51">
        <v>8500051</v>
      </c>
      <c r="C35" s="51" t="s">
        <v>83</v>
      </c>
      <c r="D35" s="52" t="s">
        <v>55</v>
      </c>
      <c r="E35" s="52" t="s">
        <v>21</v>
      </c>
      <c r="F35" s="53">
        <v>149000</v>
      </c>
      <c r="G35" s="53">
        <f>VLOOKUP(B35,'16.08'!B35:R68,16,0)</f>
        <v>43</v>
      </c>
      <c r="H35" s="57"/>
      <c r="I35" s="54">
        <f t="shared" si="0"/>
        <v>5</v>
      </c>
      <c r="J35" s="54"/>
      <c r="K35" s="54">
        <v>5</v>
      </c>
      <c r="L35" s="54"/>
      <c r="M35" s="54"/>
      <c r="N35" s="54"/>
      <c r="O35" s="54">
        <f t="shared" si="1"/>
        <v>745000</v>
      </c>
      <c r="P35" s="54">
        <f t="shared" si="2"/>
        <v>745000</v>
      </c>
      <c r="Q35" s="54">
        <f t="shared" si="5"/>
        <v>38</v>
      </c>
      <c r="R35" s="54">
        <v>38</v>
      </c>
      <c r="S35" s="54">
        <f t="shared" si="3"/>
        <v>0</v>
      </c>
      <c r="T35" s="54"/>
      <c r="U35" s="55" t="s">
        <v>83</v>
      </c>
      <c r="V35" s="54">
        <v>66364</v>
      </c>
      <c r="W35" s="54">
        <v>149000</v>
      </c>
      <c r="X35" s="56">
        <f t="shared" si="4"/>
        <v>13000</v>
      </c>
      <c r="Y35" s="51">
        <v>162000</v>
      </c>
      <c r="Z35" s="54"/>
    </row>
    <row r="36" spans="1:26" ht="15" customHeight="1" x14ac:dyDescent="0.2">
      <c r="A36" s="51">
        <v>29</v>
      </c>
      <c r="B36" s="51">
        <v>8500052</v>
      </c>
      <c r="C36" s="51" t="s">
        <v>84</v>
      </c>
      <c r="D36" s="52" t="s">
        <v>120</v>
      </c>
      <c r="E36" s="52" t="s">
        <v>22</v>
      </c>
      <c r="F36" s="53">
        <v>149000</v>
      </c>
      <c r="G36" s="53">
        <f>VLOOKUP(B36,'16.08'!B36:R69,16,0)</f>
        <v>49</v>
      </c>
      <c r="H36" s="54"/>
      <c r="I36" s="54">
        <f t="shared" si="0"/>
        <v>4</v>
      </c>
      <c r="J36" s="54"/>
      <c r="K36" s="54">
        <v>4</v>
      </c>
      <c r="L36" s="54"/>
      <c r="M36" s="54"/>
      <c r="N36" s="54"/>
      <c r="O36" s="54">
        <f t="shared" si="1"/>
        <v>596000</v>
      </c>
      <c r="P36" s="54">
        <f t="shared" si="2"/>
        <v>596000</v>
      </c>
      <c r="Q36" s="54">
        <f t="shared" si="5"/>
        <v>45</v>
      </c>
      <c r="R36" s="54">
        <v>45</v>
      </c>
      <c r="S36" s="54">
        <f t="shared" si="3"/>
        <v>0</v>
      </c>
      <c r="T36" s="54"/>
      <c r="U36" s="55" t="s">
        <v>84</v>
      </c>
      <c r="V36" s="54">
        <v>66364</v>
      </c>
      <c r="W36" s="54">
        <v>149000</v>
      </c>
      <c r="X36" s="56">
        <f t="shared" si="4"/>
        <v>13000</v>
      </c>
      <c r="Y36" s="55">
        <v>162000</v>
      </c>
      <c r="Z36" s="54"/>
    </row>
    <row r="37" spans="1:26" ht="15" customHeight="1" x14ac:dyDescent="0.2">
      <c r="A37" s="51">
        <v>30</v>
      </c>
      <c r="B37" s="51">
        <v>8500053</v>
      </c>
      <c r="C37" s="51" t="s">
        <v>85</v>
      </c>
      <c r="D37" s="52" t="s">
        <v>57</v>
      </c>
      <c r="E37" s="52" t="s">
        <v>23</v>
      </c>
      <c r="F37" s="53">
        <v>149000</v>
      </c>
      <c r="G37" s="53">
        <f>VLOOKUP(B37,'16.08'!B37:R70,16,0)</f>
        <v>43</v>
      </c>
      <c r="H37" s="54"/>
      <c r="I37" s="54">
        <f t="shared" si="0"/>
        <v>8</v>
      </c>
      <c r="J37" s="54"/>
      <c r="K37" s="54">
        <v>8</v>
      </c>
      <c r="L37" s="54"/>
      <c r="M37" s="54"/>
      <c r="N37" s="54"/>
      <c r="O37" s="54">
        <f t="shared" si="1"/>
        <v>1192000</v>
      </c>
      <c r="P37" s="54">
        <f t="shared" si="2"/>
        <v>1192000</v>
      </c>
      <c r="Q37" s="54">
        <f t="shared" si="5"/>
        <v>35</v>
      </c>
      <c r="R37" s="54">
        <v>35</v>
      </c>
      <c r="S37" s="54">
        <f t="shared" si="3"/>
        <v>0</v>
      </c>
      <c r="T37" s="54"/>
      <c r="U37" s="55" t="s">
        <v>85</v>
      </c>
      <c r="V37" s="54">
        <v>66364</v>
      </c>
      <c r="W37" s="54">
        <v>149000</v>
      </c>
      <c r="X37" s="56">
        <f t="shared" si="4"/>
        <v>13000</v>
      </c>
      <c r="Y37" s="55">
        <v>162000</v>
      </c>
      <c r="Z37" s="54"/>
    </row>
    <row r="38" spans="1:26" ht="15" customHeight="1" x14ac:dyDescent="0.2">
      <c r="A38" s="51">
        <v>31</v>
      </c>
      <c r="B38" s="51">
        <v>8500054</v>
      </c>
      <c r="C38" s="51" t="s">
        <v>86</v>
      </c>
      <c r="D38" s="52" t="s">
        <v>58</v>
      </c>
      <c r="E38" s="52" t="s">
        <v>24</v>
      </c>
      <c r="F38" s="53">
        <v>168000</v>
      </c>
      <c r="G38" s="53">
        <f>VLOOKUP(B38,'16.08'!B38:R71,16,0)</f>
        <v>54</v>
      </c>
      <c r="H38" s="54"/>
      <c r="I38" s="54">
        <f t="shared" si="0"/>
        <v>4</v>
      </c>
      <c r="J38" s="54"/>
      <c r="K38" s="54">
        <v>4</v>
      </c>
      <c r="L38" s="54"/>
      <c r="M38" s="54"/>
      <c r="N38" s="54"/>
      <c r="O38" s="54">
        <f t="shared" si="1"/>
        <v>672000</v>
      </c>
      <c r="P38" s="54">
        <f t="shared" si="2"/>
        <v>672000</v>
      </c>
      <c r="Q38" s="54">
        <f t="shared" si="5"/>
        <v>50</v>
      </c>
      <c r="R38" s="54">
        <v>50</v>
      </c>
      <c r="S38" s="54">
        <f t="shared" si="3"/>
        <v>0</v>
      </c>
      <c r="T38" s="54"/>
      <c r="U38" s="55" t="s">
        <v>86</v>
      </c>
      <c r="V38" s="54">
        <v>75909</v>
      </c>
      <c r="W38" s="54">
        <v>168000</v>
      </c>
      <c r="X38" s="56">
        <f t="shared" si="4"/>
        <v>13000</v>
      </c>
      <c r="Y38" s="55">
        <v>181000</v>
      </c>
      <c r="Z38" s="54"/>
    </row>
    <row r="39" spans="1:26" ht="15" customHeight="1" x14ac:dyDescent="0.2">
      <c r="A39" s="51">
        <v>32</v>
      </c>
      <c r="B39" s="51">
        <v>8500055</v>
      </c>
      <c r="C39" s="51" t="s">
        <v>87</v>
      </c>
      <c r="D39" s="52" t="s">
        <v>59</v>
      </c>
      <c r="E39" s="52" t="s">
        <v>25</v>
      </c>
      <c r="F39" s="53">
        <v>149000</v>
      </c>
      <c r="G39" s="53">
        <f>VLOOKUP(B39,'16.08'!B39:R72,16,0)</f>
        <v>49</v>
      </c>
      <c r="H39" s="54"/>
      <c r="I39" s="54">
        <f t="shared" si="0"/>
        <v>2</v>
      </c>
      <c r="J39" s="54"/>
      <c r="K39" s="54">
        <v>2</v>
      </c>
      <c r="L39" s="54"/>
      <c r="M39" s="54"/>
      <c r="N39" s="54"/>
      <c r="O39" s="54">
        <f t="shared" si="1"/>
        <v>298000</v>
      </c>
      <c r="P39" s="54">
        <f t="shared" si="2"/>
        <v>298000</v>
      </c>
      <c r="Q39" s="54">
        <f t="shared" si="5"/>
        <v>47</v>
      </c>
      <c r="R39" s="54">
        <v>47</v>
      </c>
      <c r="S39" s="54">
        <f t="shared" si="3"/>
        <v>0</v>
      </c>
      <c r="T39" s="54"/>
      <c r="U39" s="55" t="s">
        <v>87</v>
      </c>
      <c r="V39" s="54">
        <v>66364</v>
      </c>
      <c r="W39" s="54">
        <v>149000</v>
      </c>
      <c r="X39" s="56">
        <f t="shared" si="4"/>
        <v>13000</v>
      </c>
      <c r="Y39" s="55">
        <v>162000</v>
      </c>
      <c r="Z39" s="54"/>
    </row>
    <row r="40" spans="1:26" ht="15" customHeight="1" x14ac:dyDescent="0.2">
      <c r="A40" s="51">
        <v>33</v>
      </c>
      <c r="B40" s="51">
        <v>8500056</v>
      </c>
      <c r="C40" s="51" t="s">
        <v>88</v>
      </c>
      <c r="D40" s="52" t="s">
        <v>60</v>
      </c>
      <c r="E40" s="52" t="s">
        <v>26</v>
      </c>
      <c r="F40" s="53">
        <v>149000</v>
      </c>
      <c r="G40" s="53">
        <f>VLOOKUP(B40,'16.08'!B40:R73,16,0)</f>
        <v>41</v>
      </c>
      <c r="H40" s="54"/>
      <c r="I40" s="54">
        <f t="shared" si="0"/>
        <v>4</v>
      </c>
      <c r="J40" s="54"/>
      <c r="K40" s="54">
        <v>4</v>
      </c>
      <c r="L40" s="54"/>
      <c r="M40" s="54"/>
      <c r="N40" s="54"/>
      <c r="O40" s="54">
        <f t="shared" si="1"/>
        <v>596000</v>
      </c>
      <c r="P40" s="54">
        <f t="shared" si="2"/>
        <v>596000</v>
      </c>
      <c r="Q40" s="54">
        <f t="shared" si="5"/>
        <v>37</v>
      </c>
      <c r="R40" s="54">
        <v>37</v>
      </c>
      <c r="S40" s="54">
        <f t="shared" si="3"/>
        <v>0</v>
      </c>
      <c r="T40" s="54"/>
      <c r="U40" s="55" t="s">
        <v>88</v>
      </c>
      <c r="V40" s="54">
        <v>66364</v>
      </c>
      <c r="W40" s="54">
        <v>149000</v>
      </c>
      <c r="X40" s="56">
        <f t="shared" si="4"/>
        <v>13000</v>
      </c>
      <c r="Y40" s="55">
        <v>162000</v>
      </c>
      <c r="Z40" s="54"/>
    </row>
    <row r="41" spans="1:26" ht="15" customHeight="1" x14ac:dyDescent="0.2">
      <c r="A41" s="51">
        <v>34</v>
      </c>
      <c r="B41" s="51">
        <v>8500057</v>
      </c>
      <c r="C41" s="51" t="s">
        <v>89</v>
      </c>
      <c r="D41" s="52" t="s">
        <v>61</v>
      </c>
      <c r="E41" s="52" t="s">
        <v>27</v>
      </c>
      <c r="F41" s="53">
        <v>168000</v>
      </c>
      <c r="G41" s="53">
        <f>VLOOKUP(B41,'16.08'!B41:R74,16,0)</f>
        <v>56</v>
      </c>
      <c r="H41" s="54"/>
      <c r="I41" s="54">
        <f t="shared" si="0"/>
        <v>0</v>
      </c>
      <c r="J41" s="54"/>
      <c r="K41" s="54"/>
      <c r="L41" s="54"/>
      <c r="M41" s="54"/>
      <c r="N41" s="54"/>
      <c r="O41" s="54">
        <f t="shared" si="1"/>
        <v>0</v>
      </c>
      <c r="P41" s="54">
        <f t="shared" si="2"/>
        <v>0</v>
      </c>
      <c r="Q41" s="54">
        <f t="shared" si="5"/>
        <v>56</v>
      </c>
      <c r="R41" s="54">
        <v>56</v>
      </c>
      <c r="S41" s="54">
        <f t="shared" si="3"/>
        <v>0</v>
      </c>
      <c r="T41" s="54"/>
      <c r="U41" s="55" t="s">
        <v>89</v>
      </c>
      <c r="V41" s="54">
        <v>66364</v>
      </c>
      <c r="W41" s="54">
        <v>168000</v>
      </c>
      <c r="X41" s="56">
        <f t="shared" si="4"/>
        <v>-6000</v>
      </c>
      <c r="Y41" s="55">
        <v>162000</v>
      </c>
      <c r="Z41" s="54"/>
    </row>
    <row r="42" spans="1:26" s="17" customFormat="1" x14ac:dyDescent="0.2">
      <c r="A42" s="47"/>
      <c r="B42" s="48"/>
      <c r="C42" s="48"/>
      <c r="D42" s="48" t="s">
        <v>108</v>
      </c>
      <c r="E42" s="49"/>
      <c r="F42" s="50"/>
      <c r="G42" s="50">
        <f>SUM(G8:G41)</f>
        <v>374</v>
      </c>
      <c r="H42" s="50">
        <f t="shared" ref="H42:P42" si="6">SUM(H8:H41)</f>
        <v>0</v>
      </c>
      <c r="I42" s="50">
        <f t="shared" si="6"/>
        <v>29</v>
      </c>
      <c r="J42" s="50">
        <f t="shared" si="6"/>
        <v>0</v>
      </c>
      <c r="K42" s="50">
        <f t="shared" si="6"/>
        <v>29</v>
      </c>
      <c r="L42" s="50">
        <f t="shared" si="6"/>
        <v>0</v>
      </c>
      <c r="M42" s="50">
        <f t="shared" si="6"/>
        <v>0</v>
      </c>
      <c r="N42" s="50">
        <f t="shared" si="6"/>
        <v>0</v>
      </c>
      <c r="O42" s="50">
        <f t="shared" si="6"/>
        <v>4435000</v>
      </c>
      <c r="P42" s="50">
        <f t="shared" si="6"/>
        <v>4435000</v>
      </c>
      <c r="Q42" s="50">
        <f>SUM(Q8:Q41)</f>
        <v>345</v>
      </c>
      <c r="R42" s="50">
        <f>SUM(R8:R41)</f>
        <v>345</v>
      </c>
      <c r="S42" s="50"/>
      <c r="T42" s="50"/>
      <c r="Z42" s="50"/>
    </row>
    <row r="43" spans="1:26" x14ac:dyDescent="0.2">
      <c r="A43" s="5"/>
    </row>
    <row r="44" spans="1:26" s="2" customFormat="1" x14ac:dyDescent="0.2">
      <c r="B44" s="2" t="s">
        <v>124</v>
      </c>
      <c r="F44" s="6"/>
      <c r="G44" s="6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V44" s="75"/>
      <c r="W44" s="75"/>
      <c r="Z44" s="75"/>
    </row>
    <row r="48" spans="1:26" x14ac:dyDescent="0.2">
      <c r="A48" s="1" t="s">
        <v>134</v>
      </c>
    </row>
  </sheetData>
  <mergeCells count="16">
    <mergeCell ref="Z6:Z7"/>
    <mergeCell ref="A3:T3"/>
    <mergeCell ref="G5:Q5"/>
    <mergeCell ref="A6:A7"/>
    <mergeCell ref="B6:B7"/>
    <mergeCell ref="C6:C7"/>
    <mergeCell ref="D6:D7"/>
    <mergeCell ref="F6:F7"/>
    <mergeCell ref="G6:G7"/>
    <mergeCell ref="H6:H7"/>
    <mergeCell ref="I6:L6"/>
    <mergeCell ref="M6:P6"/>
    <mergeCell ref="Q6:Q7"/>
    <mergeCell ref="R6:R7"/>
    <mergeCell ref="S6:S7"/>
    <mergeCell ref="T6:T7"/>
  </mergeCells>
  <pageMargins left="0.2" right="0.2" top="0.25" bottom="0.25" header="0.3" footer="0.3"/>
  <pageSetup paperSize="9" orientation="landscape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zoomScaleNormal="100" workbookViewId="0">
      <pane xSplit="6" ySplit="7" topLeftCell="G26" activePane="bottomRight" state="frozen"/>
      <selection activeCell="CJ8" sqref="CJ8:CJ41"/>
      <selection pane="topRight" activeCell="CJ8" sqref="CJ8:CJ41"/>
      <selection pane="bottomLeft" activeCell="CJ8" sqref="CJ8:CJ41"/>
      <selection pane="bottomRight" activeCell="O40" sqref="O40"/>
    </sheetView>
  </sheetViews>
  <sheetFormatPr defaultRowHeight="12.75" x14ac:dyDescent="0.2"/>
  <cols>
    <col min="1" max="1" width="4.85546875" style="1" customWidth="1"/>
    <col min="2" max="2" width="8.85546875" style="2" customWidth="1"/>
    <col min="3" max="3" width="5.28515625" style="2" customWidth="1"/>
    <col min="4" max="4" width="38.28515625" style="1" customWidth="1"/>
    <col min="5" max="5" width="34.7109375" style="1" hidden="1" customWidth="1"/>
    <col min="6" max="6" width="10.28515625" style="6" customWidth="1"/>
    <col min="7" max="7" width="8.140625" style="6" customWidth="1"/>
    <col min="8" max="8" width="9.42578125" style="3" customWidth="1"/>
    <col min="9" max="9" width="10" style="3" customWidth="1"/>
    <col min="10" max="14" width="9.140625" style="3" customWidth="1"/>
    <col min="15" max="15" width="10.5703125" style="3" customWidth="1"/>
    <col min="16" max="16" width="11.28515625" style="3" customWidth="1"/>
    <col min="17" max="19" width="10.7109375" style="3" customWidth="1"/>
    <col min="20" max="20" width="9.140625" style="3" customWidth="1"/>
    <col min="21" max="21" width="6.28515625" style="1" hidden="1" customWidth="1"/>
    <col min="22" max="23" width="11.28515625" style="3" hidden="1" customWidth="1"/>
    <col min="24" max="25" width="0" style="1" hidden="1" customWidth="1"/>
    <col min="26" max="26" width="9.140625" style="3" customWidth="1"/>
    <col min="27" max="27" width="9.140625" style="1" customWidth="1"/>
    <col min="28" max="16384" width="9.140625" style="1"/>
  </cols>
  <sheetData>
    <row r="1" spans="1:26" x14ac:dyDescent="0.2">
      <c r="A1" s="17" t="s">
        <v>128</v>
      </c>
    </row>
    <row r="2" spans="1:26" x14ac:dyDescent="0.2">
      <c r="A2" s="1" t="s">
        <v>114</v>
      </c>
    </row>
    <row r="3" spans="1:26" ht="19.5" customHeight="1" x14ac:dyDescent="0.3">
      <c r="A3" s="131" t="s">
        <v>122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Z3" s="1"/>
    </row>
    <row r="5" spans="1:26" ht="15" hidden="1" customHeight="1" x14ac:dyDescent="0.2">
      <c r="G5" s="133" t="s">
        <v>117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76"/>
      <c r="S5" s="76"/>
      <c r="T5" s="1"/>
      <c r="Z5" s="1"/>
    </row>
    <row r="6" spans="1:26" s="17" customFormat="1" ht="15" customHeight="1" x14ac:dyDescent="0.2">
      <c r="A6" s="128" t="s">
        <v>109</v>
      </c>
      <c r="B6" s="128" t="s">
        <v>110</v>
      </c>
      <c r="C6" s="128" t="s">
        <v>111</v>
      </c>
      <c r="D6" s="128" t="s">
        <v>112</v>
      </c>
      <c r="E6" s="16" t="s">
        <v>90</v>
      </c>
      <c r="F6" s="128" t="s">
        <v>113</v>
      </c>
      <c r="G6" s="128" t="s">
        <v>115</v>
      </c>
      <c r="H6" s="128" t="s">
        <v>101</v>
      </c>
      <c r="I6" s="132" t="s">
        <v>102</v>
      </c>
      <c r="J6" s="132"/>
      <c r="K6" s="132"/>
      <c r="L6" s="132"/>
      <c r="M6" s="134" t="s">
        <v>129</v>
      </c>
      <c r="N6" s="134"/>
      <c r="O6" s="134"/>
      <c r="P6" s="134"/>
      <c r="Q6" s="128" t="s">
        <v>118</v>
      </c>
      <c r="R6" s="128" t="s">
        <v>135</v>
      </c>
      <c r="S6" s="128" t="s">
        <v>136</v>
      </c>
      <c r="T6" s="128" t="s">
        <v>119</v>
      </c>
      <c r="U6" s="19" t="s">
        <v>121</v>
      </c>
      <c r="V6" s="40"/>
      <c r="W6" s="40"/>
      <c r="Z6" s="128" t="s">
        <v>125</v>
      </c>
    </row>
    <row r="7" spans="1:26" s="18" customFormat="1" x14ac:dyDescent="0.2">
      <c r="A7" s="130"/>
      <c r="B7" s="130" t="s">
        <v>110</v>
      </c>
      <c r="C7" s="130"/>
      <c r="D7" s="130" t="s">
        <v>112</v>
      </c>
      <c r="E7" s="44" t="s">
        <v>90</v>
      </c>
      <c r="F7" s="130" t="s">
        <v>113</v>
      </c>
      <c r="G7" s="130"/>
      <c r="H7" s="130"/>
      <c r="I7" s="45" t="s">
        <v>106</v>
      </c>
      <c r="J7" s="46" t="s">
        <v>107</v>
      </c>
      <c r="K7" s="46" t="s">
        <v>104</v>
      </c>
      <c r="L7" s="46" t="s">
        <v>105</v>
      </c>
      <c r="M7" s="61" t="s">
        <v>131</v>
      </c>
      <c r="N7" s="62" t="s">
        <v>132</v>
      </c>
      <c r="O7" s="62" t="s">
        <v>130</v>
      </c>
      <c r="P7" s="68" t="s">
        <v>133</v>
      </c>
      <c r="Q7" s="130"/>
      <c r="R7" s="129"/>
      <c r="S7" s="129"/>
      <c r="T7" s="130"/>
      <c r="V7" s="41"/>
      <c r="W7" s="41"/>
      <c r="Z7" s="130"/>
    </row>
    <row r="8" spans="1:26" ht="15" customHeight="1" x14ac:dyDescent="0.2">
      <c r="A8" s="51">
        <v>1</v>
      </c>
      <c r="B8" s="51">
        <v>8500006</v>
      </c>
      <c r="C8" s="51" t="s">
        <v>75</v>
      </c>
      <c r="D8" s="52" t="s">
        <v>47</v>
      </c>
      <c r="E8" s="52" t="s">
        <v>13</v>
      </c>
      <c r="F8" s="53">
        <v>289000</v>
      </c>
      <c r="G8" s="53">
        <f>VLOOKUP(B8,'17.08'!B8:R41,16,0)</f>
        <v>0</v>
      </c>
      <c r="H8" s="54"/>
      <c r="I8" s="54">
        <f>SUM(J8:L8)</f>
        <v>0</v>
      </c>
      <c r="J8" s="54"/>
      <c r="K8" s="54"/>
      <c r="L8" s="54"/>
      <c r="M8" s="54"/>
      <c r="N8" s="54"/>
      <c r="O8" s="54">
        <f>F8*K8</f>
        <v>0</v>
      </c>
      <c r="P8" s="54">
        <f>M8+N8+O8</f>
        <v>0</v>
      </c>
      <c r="Q8" s="54">
        <f>+G7+H8-I8</f>
        <v>0</v>
      </c>
      <c r="R8" s="54"/>
      <c r="S8" s="54">
        <f>R8-Q8</f>
        <v>0</v>
      </c>
      <c r="T8" s="54"/>
      <c r="U8" s="55" t="s">
        <v>75</v>
      </c>
      <c r="V8" s="54">
        <v>143000</v>
      </c>
      <c r="W8" s="54">
        <v>289000</v>
      </c>
      <c r="X8" s="56">
        <f>Y8-W8</f>
        <v>26000</v>
      </c>
      <c r="Y8" s="55">
        <v>315000</v>
      </c>
      <c r="Z8" s="54"/>
    </row>
    <row r="9" spans="1:26" ht="15" customHeight="1" x14ac:dyDescent="0.2">
      <c r="A9" s="51">
        <v>2</v>
      </c>
      <c r="B9" s="51">
        <v>8500007</v>
      </c>
      <c r="C9" s="51" t="s">
        <v>73</v>
      </c>
      <c r="D9" s="52" t="s">
        <v>45</v>
      </c>
      <c r="E9" s="52" t="s">
        <v>11</v>
      </c>
      <c r="F9" s="53">
        <v>197000</v>
      </c>
      <c r="G9" s="53">
        <f>VLOOKUP(B9,'17.08'!B9:R42,16,0)</f>
        <v>0</v>
      </c>
      <c r="H9" s="54"/>
      <c r="I9" s="54">
        <f t="shared" ref="I9:I41" si="0">SUM(J9:L9)</f>
        <v>0</v>
      </c>
      <c r="J9" s="54"/>
      <c r="K9" s="54"/>
      <c r="L9" s="54"/>
      <c r="M9" s="54"/>
      <c r="N9" s="54"/>
      <c r="O9" s="54">
        <f t="shared" ref="O9:O41" si="1">F9*K9</f>
        <v>0</v>
      </c>
      <c r="P9" s="54">
        <f t="shared" ref="P9:P41" si="2">M9+N9+O9</f>
        <v>0</v>
      </c>
      <c r="Q9" s="54">
        <f>+G8+H9-I9</f>
        <v>0</v>
      </c>
      <c r="R9" s="54"/>
      <c r="S9" s="54">
        <f t="shared" ref="S9:S41" si="3">R9-Q9</f>
        <v>0</v>
      </c>
      <c r="T9" s="54"/>
      <c r="U9" s="55" t="s">
        <v>73</v>
      </c>
      <c r="V9" s="54">
        <v>93000</v>
      </c>
      <c r="W9" s="54">
        <v>197000</v>
      </c>
      <c r="X9" s="56">
        <f t="shared" ref="X9:X41" si="4">Y9-W9</f>
        <v>18000</v>
      </c>
      <c r="Y9" s="55">
        <v>215000</v>
      </c>
      <c r="Z9" s="54"/>
    </row>
    <row r="10" spans="1:26" ht="15" customHeight="1" x14ac:dyDescent="0.2">
      <c r="A10" s="51">
        <v>3</v>
      </c>
      <c r="B10" s="51">
        <v>8500008</v>
      </c>
      <c r="C10" s="51" t="s">
        <v>79</v>
      </c>
      <c r="D10" s="52" t="s">
        <v>51</v>
      </c>
      <c r="E10" s="52" t="s">
        <v>17</v>
      </c>
      <c r="F10" s="53">
        <v>170000</v>
      </c>
      <c r="G10" s="53">
        <f>VLOOKUP(B10,'17.08'!B10:R43,16,0)</f>
        <v>0</v>
      </c>
      <c r="H10" s="54"/>
      <c r="I10" s="54">
        <f t="shared" si="0"/>
        <v>0</v>
      </c>
      <c r="J10" s="54"/>
      <c r="K10" s="54"/>
      <c r="L10" s="54"/>
      <c r="M10" s="54"/>
      <c r="N10" s="54"/>
      <c r="O10" s="54">
        <f t="shared" si="1"/>
        <v>0</v>
      </c>
      <c r="P10" s="54">
        <f t="shared" si="2"/>
        <v>0</v>
      </c>
      <c r="Q10" s="54">
        <f t="shared" ref="Q10:Q41" si="5">+G10+H10-I10</f>
        <v>0</v>
      </c>
      <c r="R10" s="54"/>
      <c r="S10" s="54">
        <f t="shared" si="3"/>
        <v>0</v>
      </c>
      <c r="T10" s="54"/>
      <c r="U10" s="55" t="s">
        <v>79</v>
      </c>
      <c r="V10" s="54">
        <v>78000</v>
      </c>
      <c r="W10" s="54">
        <v>170000</v>
      </c>
      <c r="X10" s="56">
        <f t="shared" si="4"/>
        <v>15000</v>
      </c>
      <c r="Y10" s="55">
        <v>185000</v>
      </c>
      <c r="Z10" s="54"/>
    </row>
    <row r="11" spans="1:26" ht="15" customHeight="1" x14ac:dyDescent="0.2">
      <c r="A11" s="51">
        <v>4</v>
      </c>
      <c r="B11" s="51">
        <v>8500009</v>
      </c>
      <c r="C11" s="51" t="s">
        <v>74</v>
      </c>
      <c r="D11" s="52" t="s">
        <v>46</v>
      </c>
      <c r="E11" s="52" t="s">
        <v>12</v>
      </c>
      <c r="F11" s="53">
        <v>159000</v>
      </c>
      <c r="G11" s="53">
        <f>VLOOKUP(B11,'17.08'!B11:R44,16,0)</f>
        <v>0</v>
      </c>
      <c r="H11" s="54"/>
      <c r="I11" s="54">
        <f t="shared" si="0"/>
        <v>0</v>
      </c>
      <c r="J11" s="54"/>
      <c r="K11" s="54"/>
      <c r="L11" s="54"/>
      <c r="M11" s="54"/>
      <c r="N11" s="54"/>
      <c r="O11" s="54">
        <f t="shared" si="1"/>
        <v>0</v>
      </c>
      <c r="P11" s="54">
        <f t="shared" si="2"/>
        <v>0</v>
      </c>
      <c r="Q11" s="54">
        <f t="shared" si="5"/>
        <v>0</v>
      </c>
      <c r="R11" s="54"/>
      <c r="S11" s="54">
        <f t="shared" si="3"/>
        <v>0</v>
      </c>
      <c r="T11" s="54"/>
      <c r="U11" s="55" t="s">
        <v>74</v>
      </c>
      <c r="V11" s="54">
        <v>72000</v>
      </c>
      <c r="W11" s="54">
        <v>159000</v>
      </c>
      <c r="X11" s="56">
        <f t="shared" si="4"/>
        <v>14000</v>
      </c>
      <c r="Y11" s="55">
        <v>173000</v>
      </c>
      <c r="Z11" s="54"/>
    </row>
    <row r="12" spans="1:26" ht="15" customHeight="1" x14ac:dyDescent="0.2">
      <c r="A12" s="51">
        <v>5</v>
      </c>
      <c r="B12" s="51">
        <v>8500031</v>
      </c>
      <c r="C12" s="51" t="s">
        <v>76</v>
      </c>
      <c r="D12" s="52" t="s">
        <v>48</v>
      </c>
      <c r="E12" s="52" t="s">
        <v>14</v>
      </c>
      <c r="F12" s="53">
        <v>146000</v>
      </c>
      <c r="G12" s="53">
        <f>VLOOKUP(B12,'17.08'!B12:R45,16,0)</f>
        <v>0</v>
      </c>
      <c r="H12" s="54"/>
      <c r="I12" s="54">
        <f t="shared" si="0"/>
        <v>0</v>
      </c>
      <c r="J12" s="54"/>
      <c r="K12" s="54"/>
      <c r="L12" s="54"/>
      <c r="M12" s="54"/>
      <c r="N12" s="54"/>
      <c r="O12" s="54">
        <f t="shared" si="1"/>
        <v>0</v>
      </c>
      <c r="P12" s="54">
        <f t="shared" si="2"/>
        <v>0</v>
      </c>
      <c r="Q12" s="54">
        <f t="shared" si="5"/>
        <v>0</v>
      </c>
      <c r="R12" s="54"/>
      <c r="S12" s="54">
        <f t="shared" si="3"/>
        <v>0</v>
      </c>
      <c r="T12" s="54"/>
      <c r="U12" s="55" t="s">
        <v>76</v>
      </c>
      <c r="V12" s="54">
        <v>65000</v>
      </c>
      <c r="W12" s="54">
        <v>146000</v>
      </c>
      <c r="X12" s="56">
        <f t="shared" si="4"/>
        <v>13000</v>
      </c>
      <c r="Y12" s="55">
        <v>159000</v>
      </c>
      <c r="Z12" s="54"/>
    </row>
    <row r="13" spans="1:26" ht="15" customHeight="1" x14ac:dyDescent="0.2">
      <c r="A13" s="51">
        <v>6</v>
      </c>
      <c r="B13" s="51">
        <v>8500011</v>
      </c>
      <c r="C13" s="51" t="s">
        <v>78</v>
      </c>
      <c r="D13" s="52" t="s">
        <v>50</v>
      </c>
      <c r="E13" s="52" t="s">
        <v>16</v>
      </c>
      <c r="F13" s="53">
        <v>135000</v>
      </c>
      <c r="G13" s="53">
        <f>VLOOKUP(B13,'17.08'!B13:R46,16,0)</f>
        <v>0</v>
      </c>
      <c r="H13" s="54"/>
      <c r="I13" s="54">
        <f t="shared" si="0"/>
        <v>0</v>
      </c>
      <c r="J13" s="54"/>
      <c r="K13" s="54"/>
      <c r="L13" s="54"/>
      <c r="M13" s="54"/>
      <c r="N13" s="54"/>
      <c r="O13" s="54">
        <f t="shared" si="1"/>
        <v>0</v>
      </c>
      <c r="P13" s="54">
        <f t="shared" si="2"/>
        <v>0</v>
      </c>
      <c r="Q13" s="54">
        <f t="shared" si="5"/>
        <v>0</v>
      </c>
      <c r="R13" s="54"/>
      <c r="S13" s="54">
        <f t="shared" si="3"/>
        <v>0</v>
      </c>
      <c r="T13" s="54"/>
      <c r="U13" s="55" t="s">
        <v>78</v>
      </c>
      <c r="V13" s="54">
        <v>58000</v>
      </c>
      <c r="W13" s="54">
        <v>135000</v>
      </c>
      <c r="X13" s="56">
        <f t="shared" si="4"/>
        <v>10000</v>
      </c>
      <c r="Y13" s="55">
        <v>145000</v>
      </c>
      <c r="Z13" s="54"/>
    </row>
    <row r="14" spans="1:26" ht="15" customHeight="1" x14ac:dyDescent="0.2">
      <c r="A14" s="51">
        <v>7</v>
      </c>
      <c r="B14" s="51">
        <v>8500010</v>
      </c>
      <c r="C14" s="51" t="s">
        <v>81</v>
      </c>
      <c r="D14" s="52" t="s">
        <v>53</v>
      </c>
      <c r="E14" s="52" t="s">
        <v>19</v>
      </c>
      <c r="F14" s="53">
        <v>146000</v>
      </c>
      <c r="G14" s="53">
        <f>VLOOKUP(B14,'17.08'!B14:R47,16,0)</f>
        <v>0</v>
      </c>
      <c r="H14" s="54"/>
      <c r="I14" s="54">
        <f t="shared" si="0"/>
        <v>0</v>
      </c>
      <c r="J14" s="54"/>
      <c r="K14" s="54"/>
      <c r="L14" s="54"/>
      <c r="M14" s="54"/>
      <c r="N14" s="54"/>
      <c r="O14" s="54">
        <f t="shared" si="1"/>
        <v>0</v>
      </c>
      <c r="P14" s="54">
        <f t="shared" si="2"/>
        <v>0</v>
      </c>
      <c r="Q14" s="54">
        <f t="shared" si="5"/>
        <v>0</v>
      </c>
      <c r="R14" s="54"/>
      <c r="S14" s="54">
        <f t="shared" si="3"/>
        <v>0</v>
      </c>
      <c r="T14" s="54"/>
      <c r="U14" s="55" t="s">
        <v>81</v>
      </c>
      <c r="V14" s="54">
        <v>61000</v>
      </c>
      <c r="W14" s="54">
        <v>146000</v>
      </c>
      <c r="X14" s="56">
        <f t="shared" si="4"/>
        <v>5000</v>
      </c>
      <c r="Y14" s="55">
        <v>151000</v>
      </c>
      <c r="Z14" s="54"/>
    </row>
    <row r="15" spans="1:26" ht="15" customHeight="1" x14ac:dyDescent="0.2">
      <c r="A15" s="51">
        <v>8</v>
      </c>
      <c r="B15" s="51">
        <v>8500012</v>
      </c>
      <c r="C15" s="51" t="s">
        <v>70</v>
      </c>
      <c r="D15" s="52" t="s">
        <v>42</v>
      </c>
      <c r="E15" s="52" t="s">
        <v>8</v>
      </c>
      <c r="F15" s="53">
        <v>135000</v>
      </c>
      <c r="G15" s="53">
        <f>VLOOKUP(B15,'17.08'!B15:R48,16,0)</f>
        <v>0</v>
      </c>
      <c r="H15" s="54"/>
      <c r="I15" s="54">
        <f t="shared" si="0"/>
        <v>0</v>
      </c>
      <c r="J15" s="54"/>
      <c r="K15" s="54"/>
      <c r="L15" s="54"/>
      <c r="M15" s="54"/>
      <c r="N15" s="54"/>
      <c r="O15" s="54">
        <f t="shared" si="1"/>
        <v>0</v>
      </c>
      <c r="P15" s="54">
        <f t="shared" si="2"/>
        <v>0</v>
      </c>
      <c r="Q15" s="54">
        <f t="shared" si="5"/>
        <v>0</v>
      </c>
      <c r="R15" s="54"/>
      <c r="S15" s="54">
        <f t="shared" si="3"/>
        <v>0</v>
      </c>
      <c r="T15" s="54"/>
      <c r="U15" s="55" t="s">
        <v>70</v>
      </c>
      <c r="V15" s="54">
        <v>59000</v>
      </c>
      <c r="W15" s="54">
        <v>135000</v>
      </c>
      <c r="X15" s="56">
        <f t="shared" si="4"/>
        <v>12000</v>
      </c>
      <c r="Y15" s="55">
        <v>147000</v>
      </c>
      <c r="Z15" s="54"/>
    </row>
    <row r="16" spans="1:26" ht="15" customHeight="1" x14ac:dyDescent="0.2">
      <c r="A16" s="51">
        <v>9</v>
      </c>
      <c r="B16" s="51">
        <v>8500005</v>
      </c>
      <c r="C16" s="51" t="s">
        <v>71</v>
      </c>
      <c r="D16" s="52" t="s">
        <v>43</v>
      </c>
      <c r="E16" s="52" t="s">
        <v>9</v>
      </c>
      <c r="F16" s="53">
        <v>146000</v>
      </c>
      <c r="G16" s="53">
        <f>VLOOKUP(B16,'17.08'!B16:R49,16,0)</f>
        <v>0</v>
      </c>
      <c r="H16" s="54"/>
      <c r="I16" s="54">
        <f t="shared" si="0"/>
        <v>0</v>
      </c>
      <c r="J16" s="54"/>
      <c r="K16" s="54"/>
      <c r="L16" s="54"/>
      <c r="M16" s="54"/>
      <c r="N16" s="54"/>
      <c r="O16" s="54">
        <f t="shared" si="1"/>
        <v>0</v>
      </c>
      <c r="P16" s="54">
        <f t="shared" si="2"/>
        <v>0</v>
      </c>
      <c r="Q16" s="54">
        <f t="shared" si="5"/>
        <v>0</v>
      </c>
      <c r="R16" s="54"/>
      <c r="S16" s="54">
        <f t="shared" si="3"/>
        <v>0</v>
      </c>
      <c r="T16" s="54"/>
      <c r="U16" s="55" t="s">
        <v>71</v>
      </c>
      <c r="V16" s="54">
        <v>63000</v>
      </c>
      <c r="W16" s="54">
        <v>146000</v>
      </c>
      <c r="X16" s="56">
        <f t="shared" si="4"/>
        <v>9000</v>
      </c>
      <c r="Y16" s="55">
        <v>155000</v>
      </c>
      <c r="Z16" s="54"/>
    </row>
    <row r="17" spans="1:26" ht="15" customHeight="1" x14ac:dyDescent="0.2">
      <c r="A17" s="51">
        <v>10</v>
      </c>
      <c r="B17" s="51">
        <v>8500013</v>
      </c>
      <c r="C17" s="51" t="s">
        <v>72</v>
      </c>
      <c r="D17" s="52" t="s">
        <v>44</v>
      </c>
      <c r="E17" s="52" t="s">
        <v>10</v>
      </c>
      <c r="F17" s="53">
        <v>146000</v>
      </c>
      <c r="G17" s="53">
        <f>VLOOKUP(B17,'17.08'!B17:R50,16,0)</f>
        <v>0</v>
      </c>
      <c r="H17" s="54"/>
      <c r="I17" s="54">
        <f t="shared" si="0"/>
        <v>0</v>
      </c>
      <c r="J17" s="54"/>
      <c r="K17" s="54"/>
      <c r="L17" s="54"/>
      <c r="M17" s="54"/>
      <c r="N17" s="54"/>
      <c r="O17" s="54">
        <f t="shared" si="1"/>
        <v>0</v>
      </c>
      <c r="P17" s="54">
        <f t="shared" si="2"/>
        <v>0</v>
      </c>
      <c r="Q17" s="54">
        <f t="shared" si="5"/>
        <v>0</v>
      </c>
      <c r="R17" s="54"/>
      <c r="S17" s="54">
        <f t="shared" si="3"/>
        <v>0</v>
      </c>
      <c r="T17" s="54"/>
      <c r="U17" s="55" t="s">
        <v>72</v>
      </c>
      <c r="V17" s="54">
        <v>64000</v>
      </c>
      <c r="W17" s="54">
        <v>146000</v>
      </c>
      <c r="X17" s="56">
        <f t="shared" si="4"/>
        <v>11000</v>
      </c>
      <c r="Y17" s="55">
        <v>157000</v>
      </c>
      <c r="Z17" s="54"/>
    </row>
    <row r="18" spans="1:26" ht="15" customHeight="1" x14ac:dyDescent="0.2">
      <c r="A18" s="51">
        <v>11</v>
      </c>
      <c r="B18" s="51">
        <v>8500058</v>
      </c>
      <c r="C18" s="51" t="s">
        <v>91</v>
      </c>
      <c r="D18" s="52" t="s">
        <v>95</v>
      </c>
      <c r="E18" s="52" t="s">
        <v>28</v>
      </c>
      <c r="F18" s="53">
        <v>203000</v>
      </c>
      <c r="G18" s="53">
        <f>VLOOKUP(B18,'17.08'!B18:R51,16,0)</f>
        <v>0</v>
      </c>
      <c r="H18" s="54"/>
      <c r="I18" s="54">
        <f t="shared" si="0"/>
        <v>0</v>
      </c>
      <c r="J18" s="54"/>
      <c r="K18" s="54"/>
      <c r="L18" s="54"/>
      <c r="M18" s="54"/>
      <c r="N18" s="54"/>
      <c r="O18" s="54">
        <f t="shared" si="1"/>
        <v>0</v>
      </c>
      <c r="P18" s="54">
        <f t="shared" si="2"/>
        <v>0</v>
      </c>
      <c r="Q18" s="54">
        <f t="shared" si="5"/>
        <v>0</v>
      </c>
      <c r="R18" s="54"/>
      <c r="S18" s="54">
        <f t="shared" si="3"/>
        <v>0</v>
      </c>
      <c r="T18" s="54"/>
      <c r="U18" s="55" t="s">
        <v>91</v>
      </c>
      <c r="V18" s="54">
        <v>96000</v>
      </c>
      <c r="W18" s="54">
        <v>203000</v>
      </c>
      <c r="X18" s="56">
        <f t="shared" si="4"/>
        <v>18000</v>
      </c>
      <c r="Y18" s="55">
        <v>221000</v>
      </c>
      <c r="Z18" s="54"/>
    </row>
    <row r="19" spans="1:26" ht="15" customHeight="1" x14ac:dyDescent="0.2">
      <c r="A19" s="51">
        <v>12</v>
      </c>
      <c r="B19" s="51">
        <v>8500059</v>
      </c>
      <c r="C19" s="51" t="s">
        <v>92</v>
      </c>
      <c r="D19" s="52" t="s">
        <v>96</v>
      </c>
      <c r="E19" s="52" t="s">
        <v>29</v>
      </c>
      <c r="F19" s="53">
        <v>186000</v>
      </c>
      <c r="G19" s="53">
        <f>VLOOKUP(B19,'17.08'!B19:R52,16,0)</f>
        <v>0</v>
      </c>
      <c r="H19" s="54"/>
      <c r="I19" s="54">
        <f t="shared" si="0"/>
        <v>0</v>
      </c>
      <c r="J19" s="54"/>
      <c r="K19" s="54"/>
      <c r="L19" s="54"/>
      <c r="M19" s="54"/>
      <c r="N19" s="54"/>
      <c r="O19" s="54">
        <f t="shared" si="1"/>
        <v>0</v>
      </c>
      <c r="P19" s="54">
        <f t="shared" si="2"/>
        <v>0</v>
      </c>
      <c r="Q19" s="54">
        <f t="shared" si="5"/>
        <v>0</v>
      </c>
      <c r="R19" s="54"/>
      <c r="S19" s="54">
        <f t="shared" si="3"/>
        <v>0</v>
      </c>
      <c r="T19" s="54"/>
      <c r="U19" s="55" t="s">
        <v>92</v>
      </c>
      <c r="V19" s="54">
        <v>87000</v>
      </c>
      <c r="W19" s="54">
        <v>186000</v>
      </c>
      <c r="X19" s="56">
        <f t="shared" si="4"/>
        <v>17000</v>
      </c>
      <c r="Y19" s="55">
        <v>203000</v>
      </c>
      <c r="Z19" s="54"/>
    </row>
    <row r="20" spans="1:26" ht="15" customHeight="1" x14ac:dyDescent="0.2">
      <c r="A20" s="51">
        <v>13</v>
      </c>
      <c r="B20" s="51">
        <v>8500060</v>
      </c>
      <c r="C20" s="51" t="s">
        <v>93</v>
      </c>
      <c r="D20" s="52" t="s">
        <v>97</v>
      </c>
      <c r="E20" s="52" t="s">
        <v>30</v>
      </c>
      <c r="F20" s="53">
        <v>159000</v>
      </c>
      <c r="G20" s="53">
        <f>VLOOKUP(B20,'17.08'!B20:R53,16,0)</f>
        <v>0</v>
      </c>
      <c r="H20" s="54"/>
      <c r="I20" s="54">
        <f t="shared" si="0"/>
        <v>0</v>
      </c>
      <c r="J20" s="54"/>
      <c r="K20" s="54"/>
      <c r="L20" s="54"/>
      <c r="M20" s="54"/>
      <c r="N20" s="54"/>
      <c r="O20" s="54">
        <f t="shared" si="1"/>
        <v>0</v>
      </c>
      <c r="P20" s="54">
        <f t="shared" si="2"/>
        <v>0</v>
      </c>
      <c r="Q20" s="54">
        <f t="shared" si="5"/>
        <v>0</v>
      </c>
      <c r="R20" s="54"/>
      <c r="S20" s="54">
        <f t="shared" si="3"/>
        <v>0</v>
      </c>
      <c r="T20" s="54"/>
      <c r="U20" s="55" t="s">
        <v>93</v>
      </c>
      <c r="V20" s="54">
        <v>72000</v>
      </c>
      <c r="W20" s="54">
        <v>159000</v>
      </c>
      <c r="X20" s="56">
        <f t="shared" si="4"/>
        <v>14000</v>
      </c>
      <c r="Y20" s="55">
        <v>173000</v>
      </c>
      <c r="Z20" s="54"/>
    </row>
    <row r="21" spans="1:26" ht="15" customHeight="1" x14ac:dyDescent="0.2">
      <c r="A21" s="51">
        <v>14</v>
      </c>
      <c r="B21" s="51">
        <v>8500061</v>
      </c>
      <c r="C21" s="51" t="s">
        <v>94</v>
      </c>
      <c r="D21" s="52" t="s">
        <v>98</v>
      </c>
      <c r="E21" s="52" t="s">
        <v>31</v>
      </c>
      <c r="F21" s="53">
        <v>168000</v>
      </c>
      <c r="G21" s="53">
        <f>VLOOKUP(B21,'17.08'!B21:R54,16,0)</f>
        <v>0</v>
      </c>
      <c r="H21" s="54"/>
      <c r="I21" s="54">
        <f t="shared" si="0"/>
        <v>0</v>
      </c>
      <c r="J21" s="54"/>
      <c r="K21" s="54"/>
      <c r="L21" s="54"/>
      <c r="M21" s="54"/>
      <c r="N21" s="54"/>
      <c r="O21" s="54">
        <f t="shared" si="1"/>
        <v>0</v>
      </c>
      <c r="P21" s="54">
        <f t="shared" si="2"/>
        <v>0</v>
      </c>
      <c r="Q21" s="54">
        <f t="shared" si="5"/>
        <v>0</v>
      </c>
      <c r="R21" s="54"/>
      <c r="S21" s="54">
        <f t="shared" si="3"/>
        <v>0</v>
      </c>
      <c r="T21" s="54"/>
      <c r="U21" s="55" t="s">
        <v>94</v>
      </c>
      <c r="V21" s="54">
        <v>77000</v>
      </c>
      <c r="W21" s="54">
        <v>168000</v>
      </c>
      <c r="X21" s="56">
        <f t="shared" si="4"/>
        <v>15000</v>
      </c>
      <c r="Y21" s="55">
        <v>183000</v>
      </c>
      <c r="Z21" s="54"/>
    </row>
    <row r="22" spans="1:26" ht="15" customHeight="1" x14ac:dyDescent="0.2">
      <c r="A22" s="51">
        <v>15</v>
      </c>
      <c r="B22" s="51">
        <v>8500033</v>
      </c>
      <c r="C22" s="51" t="s">
        <v>67</v>
      </c>
      <c r="D22" s="52" t="s">
        <v>39</v>
      </c>
      <c r="E22" s="52" t="s">
        <v>5</v>
      </c>
      <c r="F22" s="53">
        <v>337000</v>
      </c>
      <c r="G22" s="53">
        <f>VLOOKUP(B22,'17.08'!B22:R55,16,0)</f>
        <v>0</v>
      </c>
      <c r="H22" s="54"/>
      <c r="I22" s="54">
        <f t="shared" si="0"/>
        <v>0</v>
      </c>
      <c r="J22" s="54"/>
      <c r="K22" s="54"/>
      <c r="L22" s="54"/>
      <c r="M22" s="54"/>
      <c r="N22" s="54"/>
      <c r="O22" s="54">
        <f t="shared" si="1"/>
        <v>0</v>
      </c>
      <c r="P22" s="54">
        <f t="shared" si="2"/>
        <v>0</v>
      </c>
      <c r="Q22" s="54">
        <f t="shared" si="5"/>
        <v>0</v>
      </c>
      <c r="R22" s="54"/>
      <c r="S22" s="54">
        <f t="shared" si="3"/>
        <v>0</v>
      </c>
      <c r="T22" s="54"/>
      <c r="U22" s="55" t="s">
        <v>67</v>
      </c>
      <c r="V22" s="54">
        <v>169000</v>
      </c>
      <c r="W22" s="54">
        <v>337000</v>
      </c>
      <c r="X22" s="56">
        <f t="shared" si="4"/>
        <v>30000</v>
      </c>
      <c r="Y22" s="55">
        <v>367000</v>
      </c>
      <c r="Z22" s="54"/>
    </row>
    <row r="23" spans="1:26" ht="15" customHeight="1" x14ac:dyDescent="0.2">
      <c r="A23" s="51">
        <v>16</v>
      </c>
      <c r="B23" s="51">
        <v>8500034</v>
      </c>
      <c r="C23" s="51" t="s">
        <v>65</v>
      </c>
      <c r="D23" s="52" t="s">
        <v>37</v>
      </c>
      <c r="E23" s="52" t="s">
        <v>3</v>
      </c>
      <c r="F23" s="53">
        <v>240000</v>
      </c>
      <c r="G23" s="53">
        <f>VLOOKUP(B23,'17.08'!B23:R56,16,0)</f>
        <v>0</v>
      </c>
      <c r="H23" s="54"/>
      <c r="I23" s="54">
        <f t="shared" si="0"/>
        <v>0</v>
      </c>
      <c r="J23" s="54"/>
      <c r="K23" s="54"/>
      <c r="L23" s="54"/>
      <c r="M23" s="54"/>
      <c r="N23" s="54"/>
      <c r="O23" s="54">
        <f t="shared" si="1"/>
        <v>0</v>
      </c>
      <c r="P23" s="54">
        <f t="shared" si="2"/>
        <v>0</v>
      </c>
      <c r="Q23" s="54">
        <f t="shared" si="5"/>
        <v>0</v>
      </c>
      <c r="R23" s="54"/>
      <c r="S23" s="54">
        <f t="shared" si="3"/>
        <v>0</v>
      </c>
      <c r="T23" s="54"/>
      <c r="U23" s="55" t="s">
        <v>65</v>
      </c>
      <c r="V23" s="54">
        <v>116000</v>
      </c>
      <c r="W23" s="54">
        <v>240000</v>
      </c>
      <c r="X23" s="56">
        <f t="shared" si="4"/>
        <v>21000</v>
      </c>
      <c r="Y23" s="55">
        <v>261000</v>
      </c>
      <c r="Z23" s="54"/>
    </row>
    <row r="24" spans="1:26" ht="15" customHeight="1" x14ac:dyDescent="0.2">
      <c r="A24" s="51">
        <v>17</v>
      </c>
      <c r="B24" s="51">
        <v>8500035</v>
      </c>
      <c r="C24" s="51" t="s">
        <v>69</v>
      </c>
      <c r="D24" s="52" t="s">
        <v>41</v>
      </c>
      <c r="E24" s="52" t="s">
        <v>7</v>
      </c>
      <c r="F24" s="53">
        <v>196000</v>
      </c>
      <c r="G24" s="53">
        <f>VLOOKUP(B24,'17.08'!B24:R57,16,0)</f>
        <v>0</v>
      </c>
      <c r="H24" s="54"/>
      <c r="I24" s="54">
        <f t="shared" si="0"/>
        <v>0</v>
      </c>
      <c r="J24" s="54"/>
      <c r="K24" s="54"/>
      <c r="L24" s="54"/>
      <c r="M24" s="54"/>
      <c r="N24" s="54"/>
      <c r="O24" s="54">
        <f t="shared" si="1"/>
        <v>0</v>
      </c>
      <c r="P24" s="54">
        <f t="shared" si="2"/>
        <v>0</v>
      </c>
      <c r="Q24" s="54">
        <f t="shared" si="5"/>
        <v>0</v>
      </c>
      <c r="R24" s="54"/>
      <c r="S24" s="54">
        <f t="shared" si="3"/>
        <v>0</v>
      </c>
      <c r="T24" s="54"/>
      <c r="U24" s="55" t="s">
        <v>69</v>
      </c>
      <c r="V24" s="54">
        <v>92000</v>
      </c>
      <c r="W24" s="54">
        <v>196000</v>
      </c>
      <c r="X24" s="56">
        <f t="shared" si="4"/>
        <v>17000</v>
      </c>
      <c r="Y24" s="55">
        <v>213000</v>
      </c>
      <c r="Z24" s="54"/>
    </row>
    <row r="25" spans="1:26" ht="15" customHeight="1" x14ac:dyDescent="0.2">
      <c r="A25" s="51">
        <v>18</v>
      </c>
      <c r="B25" s="51">
        <v>8500036</v>
      </c>
      <c r="C25" s="51" t="s">
        <v>66</v>
      </c>
      <c r="D25" s="52" t="s">
        <v>38</v>
      </c>
      <c r="E25" s="52" t="s">
        <v>4</v>
      </c>
      <c r="F25" s="53">
        <v>188000</v>
      </c>
      <c r="G25" s="53">
        <f>VLOOKUP(B25,'17.08'!B25:R58,16,0)</f>
        <v>0</v>
      </c>
      <c r="H25" s="54"/>
      <c r="I25" s="54">
        <f t="shared" si="0"/>
        <v>0</v>
      </c>
      <c r="J25" s="54"/>
      <c r="K25" s="54"/>
      <c r="L25" s="54"/>
      <c r="M25" s="54"/>
      <c r="N25" s="54"/>
      <c r="O25" s="54">
        <f t="shared" si="1"/>
        <v>0</v>
      </c>
      <c r="P25" s="54">
        <f t="shared" si="2"/>
        <v>0</v>
      </c>
      <c r="Q25" s="54">
        <f t="shared" si="5"/>
        <v>0</v>
      </c>
      <c r="R25" s="54"/>
      <c r="S25" s="54">
        <f t="shared" si="3"/>
        <v>0</v>
      </c>
      <c r="T25" s="54"/>
      <c r="U25" s="55" t="s">
        <v>66</v>
      </c>
      <c r="V25" s="54">
        <v>88000</v>
      </c>
      <c r="W25" s="54">
        <v>188000</v>
      </c>
      <c r="X25" s="56">
        <f t="shared" si="4"/>
        <v>17000</v>
      </c>
      <c r="Y25" s="55">
        <v>205000</v>
      </c>
      <c r="Z25" s="54"/>
    </row>
    <row r="26" spans="1:26" ht="15" customHeight="1" x14ac:dyDescent="0.2">
      <c r="A26" s="51">
        <v>19</v>
      </c>
      <c r="B26" s="51">
        <v>8500037</v>
      </c>
      <c r="C26" s="51" t="s">
        <v>68</v>
      </c>
      <c r="D26" s="52" t="s">
        <v>40</v>
      </c>
      <c r="E26" s="52" t="s">
        <v>6</v>
      </c>
      <c r="F26" s="53">
        <v>179000</v>
      </c>
      <c r="G26" s="53">
        <f>VLOOKUP(B26,'17.08'!B26:R59,16,0)</f>
        <v>0</v>
      </c>
      <c r="H26" s="54"/>
      <c r="I26" s="54">
        <f t="shared" si="0"/>
        <v>0</v>
      </c>
      <c r="J26" s="54"/>
      <c r="K26" s="54"/>
      <c r="L26" s="54"/>
      <c r="M26" s="54"/>
      <c r="N26" s="54"/>
      <c r="O26" s="54">
        <f t="shared" si="1"/>
        <v>0</v>
      </c>
      <c r="P26" s="54">
        <f t="shared" si="2"/>
        <v>0</v>
      </c>
      <c r="Q26" s="54">
        <f t="shared" si="5"/>
        <v>0</v>
      </c>
      <c r="R26" s="54"/>
      <c r="S26" s="54">
        <f t="shared" si="3"/>
        <v>0</v>
      </c>
      <c r="T26" s="54"/>
      <c r="U26" s="55" t="s">
        <v>68</v>
      </c>
      <c r="V26" s="54">
        <v>83000</v>
      </c>
      <c r="W26" s="54">
        <v>179000</v>
      </c>
      <c r="X26" s="56">
        <f t="shared" si="4"/>
        <v>16000</v>
      </c>
      <c r="Y26" s="55">
        <v>195000</v>
      </c>
      <c r="Z26" s="54"/>
    </row>
    <row r="27" spans="1:26" ht="15" customHeight="1" x14ac:dyDescent="0.2">
      <c r="A27" s="51">
        <v>20</v>
      </c>
      <c r="B27" s="51">
        <v>8500039</v>
      </c>
      <c r="C27" s="51" t="s">
        <v>77</v>
      </c>
      <c r="D27" s="52" t="s">
        <v>49</v>
      </c>
      <c r="E27" s="52" t="s">
        <v>15</v>
      </c>
      <c r="F27" s="53">
        <v>169000</v>
      </c>
      <c r="G27" s="53">
        <f>VLOOKUP(B27,'17.08'!B27:R60,16,0)</f>
        <v>0</v>
      </c>
      <c r="H27" s="54"/>
      <c r="I27" s="54">
        <f t="shared" si="0"/>
        <v>0</v>
      </c>
      <c r="J27" s="54"/>
      <c r="K27" s="54"/>
      <c r="L27" s="54"/>
      <c r="M27" s="54"/>
      <c r="N27" s="54"/>
      <c r="O27" s="54">
        <f t="shared" si="1"/>
        <v>0</v>
      </c>
      <c r="P27" s="54">
        <f t="shared" si="2"/>
        <v>0</v>
      </c>
      <c r="Q27" s="54">
        <f t="shared" si="5"/>
        <v>0</v>
      </c>
      <c r="R27" s="54"/>
      <c r="S27" s="54">
        <f t="shared" si="3"/>
        <v>0</v>
      </c>
      <c r="T27" s="54"/>
      <c r="U27" s="55" t="s">
        <v>77</v>
      </c>
      <c r="V27" s="54">
        <v>73000</v>
      </c>
      <c r="W27" s="54">
        <v>169000</v>
      </c>
      <c r="X27" s="56">
        <f t="shared" si="4"/>
        <v>6000</v>
      </c>
      <c r="Y27" s="55">
        <v>175000</v>
      </c>
      <c r="Z27" s="54"/>
    </row>
    <row r="28" spans="1:26" ht="15" customHeight="1" x14ac:dyDescent="0.2">
      <c r="A28" s="51">
        <v>21</v>
      </c>
      <c r="B28" s="51">
        <v>8500038</v>
      </c>
      <c r="C28" s="51" t="s">
        <v>80</v>
      </c>
      <c r="D28" s="52" t="s">
        <v>52</v>
      </c>
      <c r="E28" s="52" t="s">
        <v>18</v>
      </c>
      <c r="F28" s="53">
        <v>179000</v>
      </c>
      <c r="G28" s="53">
        <f>VLOOKUP(B28,'17.08'!B28:R61,16,0)</f>
        <v>0</v>
      </c>
      <c r="H28" s="54"/>
      <c r="I28" s="54">
        <f t="shared" si="0"/>
        <v>0</v>
      </c>
      <c r="J28" s="54"/>
      <c r="K28" s="54"/>
      <c r="L28" s="54"/>
      <c r="M28" s="54"/>
      <c r="N28" s="54"/>
      <c r="O28" s="54">
        <f t="shared" si="1"/>
        <v>0</v>
      </c>
      <c r="P28" s="54">
        <f t="shared" si="2"/>
        <v>0</v>
      </c>
      <c r="Q28" s="54">
        <f t="shared" si="5"/>
        <v>0</v>
      </c>
      <c r="R28" s="54"/>
      <c r="S28" s="54">
        <f t="shared" si="3"/>
        <v>0</v>
      </c>
      <c r="T28" s="54"/>
      <c r="U28" s="55" t="s">
        <v>80</v>
      </c>
      <c r="V28" s="54">
        <v>76000</v>
      </c>
      <c r="W28" s="54">
        <v>179000</v>
      </c>
      <c r="X28" s="56">
        <f t="shared" si="4"/>
        <v>2000</v>
      </c>
      <c r="Y28" s="55">
        <v>181000</v>
      </c>
      <c r="Z28" s="54"/>
    </row>
    <row r="29" spans="1:26" s="2" customFormat="1" ht="15" customHeight="1" x14ac:dyDescent="0.2">
      <c r="A29" s="51">
        <v>22</v>
      </c>
      <c r="B29" s="51">
        <v>8500040</v>
      </c>
      <c r="C29" s="51" t="s">
        <v>62</v>
      </c>
      <c r="D29" s="52" t="s">
        <v>34</v>
      </c>
      <c r="E29" s="52" t="s">
        <v>0</v>
      </c>
      <c r="F29" s="53">
        <v>169000</v>
      </c>
      <c r="G29" s="53">
        <f>VLOOKUP(B29,'17.08'!B29:R62,16,0)</f>
        <v>0</v>
      </c>
      <c r="H29" s="57"/>
      <c r="I29" s="54">
        <f t="shared" si="0"/>
        <v>0</v>
      </c>
      <c r="J29" s="54"/>
      <c r="K29" s="54"/>
      <c r="L29" s="54"/>
      <c r="M29" s="54"/>
      <c r="N29" s="54"/>
      <c r="O29" s="54">
        <f t="shared" si="1"/>
        <v>0</v>
      </c>
      <c r="P29" s="54">
        <f t="shared" si="2"/>
        <v>0</v>
      </c>
      <c r="Q29" s="54">
        <f t="shared" si="5"/>
        <v>0</v>
      </c>
      <c r="R29" s="54"/>
      <c r="S29" s="54">
        <f t="shared" si="3"/>
        <v>0</v>
      </c>
      <c r="T29" s="54"/>
      <c r="U29" s="51" t="s">
        <v>62</v>
      </c>
      <c r="V29" s="57">
        <v>78000</v>
      </c>
      <c r="W29" s="57">
        <v>169000</v>
      </c>
      <c r="X29" s="56">
        <f t="shared" si="4"/>
        <v>16000</v>
      </c>
      <c r="Y29" s="51">
        <v>185000</v>
      </c>
      <c r="Z29" s="54"/>
    </row>
    <row r="30" spans="1:26" ht="15" customHeight="1" x14ac:dyDescent="0.2">
      <c r="A30" s="51">
        <v>23</v>
      </c>
      <c r="B30" s="51">
        <v>8500041</v>
      </c>
      <c r="C30" s="51" t="s">
        <v>63</v>
      </c>
      <c r="D30" s="52" t="s">
        <v>35</v>
      </c>
      <c r="E30" s="52" t="s">
        <v>1</v>
      </c>
      <c r="F30" s="53">
        <v>179000</v>
      </c>
      <c r="G30" s="53">
        <f>VLOOKUP(B30,'17.08'!B30:R63,16,0)</f>
        <v>0</v>
      </c>
      <c r="H30" s="54"/>
      <c r="I30" s="54">
        <f t="shared" si="0"/>
        <v>0</v>
      </c>
      <c r="J30" s="54"/>
      <c r="K30" s="54"/>
      <c r="L30" s="54"/>
      <c r="M30" s="54"/>
      <c r="N30" s="54"/>
      <c r="O30" s="54">
        <f t="shared" si="1"/>
        <v>0</v>
      </c>
      <c r="P30" s="54">
        <f t="shared" si="2"/>
        <v>0</v>
      </c>
      <c r="Q30" s="54">
        <f t="shared" si="5"/>
        <v>0</v>
      </c>
      <c r="R30" s="54"/>
      <c r="S30" s="54">
        <f t="shared" si="3"/>
        <v>0</v>
      </c>
      <c r="T30" s="54"/>
      <c r="U30" s="55" t="s">
        <v>63</v>
      </c>
      <c r="V30" s="54">
        <v>82000</v>
      </c>
      <c r="W30" s="54">
        <v>179000</v>
      </c>
      <c r="X30" s="56">
        <f t="shared" si="4"/>
        <v>14000</v>
      </c>
      <c r="Y30" s="55">
        <v>193000</v>
      </c>
      <c r="Z30" s="54"/>
    </row>
    <row r="31" spans="1:26" ht="15" customHeight="1" x14ac:dyDescent="0.2">
      <c r="A31" s="51">
        <v>24</v>
      </c>
      <c r="B31" s="51">
        <v>8500043</v>
      </c>
      <c r="C31" s="51" t="s">
        <v>64</v>
      </c>
      <c r="D31" s="52" t="s">
        <v>36</v>
      </c>
      <c r="E31" s="52" t="s">
        <v>2</v>
      </c>
      <c r="F31" s="53">
        <v>179000</v>
      </c>
      <c r="G31" s="53">
        <f>VLOOKUP(B31,'17.08'!B31:R64,16,0)</f>
        <v>0</v>
      </c>
      <c r="H31" s="54"/>
      <c r="I31" s="54">
        <f t="shared" si="0"/>
        <v>0</v>
      </c>
      <c r="J31" s="54"/>
      <c r="K31" s="54"/>
      <c r="L31" s="54"/>
      <c r="M31" s="54"/>
      <c r="N31" s="54"/>
      <c r="O31" s="54">
        <f t="shared" si="1"/>
        <v>0</v>
      </c>
      <c r="P31" s="54">
        <f t="shared" si="2"/>
        <v>0</v>
      </c>
      <c r="Q31" s="54">
        <f t="shared" si="5"/>
        <v>0</v>
      </c>
      <c r="R31" s="54"/>
      <c r="S31" s="54">
        <f t="shared" si="3"/>
        <v>0</v>
      </c>
      <c r="T31" s="54"/>
      <c r="U31" s="55" t="s">
        <v>64</v>
      </c>
      <c r="V31" s="54">
        <v>83000</v>
      </c>
      <c r="W31" s="54">
        <v>179000</v>
      </c>
      <c r="X31" s="56">
        <f t="shared" si="4"/>
        <v>16000</v>
      </c>
      <c r="Y31" s="55">
        <v>195000</v>
      </c>
      <c r="Z31" s="54"/>
    </row>
    <row r="32" spans="1:26" ht="15" customHeight="1" x14ac:dyDescent="0.2">
      <c r="A32" s="51">
        <v>25</v>
      </c>
      <c r="B32" s="51">
        <v>8500062</v>
      </c>
      <c r="C32" s="51" t="s">
        <v>99</v>
      </c>
      <c r="D32" s="52" t="s">
        <v>126</v>
      </c>
      <c r="E32" s="52" t="s">
        <v>32</v>
      </c>
      <c r="F32" s="53">
        <v>194000</v>
      </c>
      <c r="G32" s="53">
        <f>VLOOKUP(B32,'17.08'!B32:R65,16,0)</f>
        <v>0</v>
      </c>
      <c r="H32" s="54"/>
      <c r="I32" s="54">
        <f t="shared" si="0"/>
        <v>0</v>
      </c>
      <c r="J32" s="54"/>
      <c r="K32" s="54"/>
      <c r="L32" s="54"/>
      <c r="M32" s="54"/>
      <c r="N32" s="54"/>
      <c r="O32" s="54">
        <f t="shared" si="1"/>
        <v>0</v>
      </c>
      <c r="P32" s="54">
        <f t="shared" si="2"/>
        <v>0</v>
      </c>
      <c r="Q32" s="54">
        <f t="shared" si="5"/>
        <v>0</v>
      </c>
      <c r="R32" s="54"/>
      <c r="S32" s="54">
        <f t="shared" si="3"/>
        <v>0</v>
      </c>
      <c r="T32" s="54"/>
      <c r="U32" s="55" t="s">
        <v>99</v>
      </c>
      <c r="V32" s="54">
        <v>91200</v>
      </c>
      <c r="W32" s="54">
        <v>194000</v>
      </c>
      <c r="X32" s="56">
        <f t="shared" si="4"/>
        <v>18000</v>
      </c>
      <c r="Y32" s="55">
        <v>212000</v>
      </c>
      <c r="Z32" s="54"/>
    </row>
    <row r="33" spans="1:26" ht="15" customHeight="1" x14ac:dyDescent="0.2">
      <c r="A33" s="51">
        <v>26</v>
      </c>
      <c r="B33" s="51">
        <v>8500063</v>
      </c>
      <c r="C33" s="51" t="s">
        <v>100</v>
      </c>
      <c r="D33" s="52" t="s">
        <v>127</v>
      </c>
      <c r="E33" s="52" t="s">
        <v>33</v>
      </c>
      <c r="F33" s="53">
        <v>194000</v>
      </c>
      <c r="G33" s="53">
        <f>VLOOKUP(B33,'17.08'!B33:R66,16,0)</f>
        <v>0</v>
      </c>
      <c r="H33" s="54"/>
      <c r="I33" s="54">
        <f t="shared" si="0"/>
        <v>0</v>
      </c>
      <c r="J33" s="54"/>
      <c r="K33" s="54"/>
      <c r="L33" s="54"/>
      <c r="M33" s="54"/>
      <c r="N33" s="54"/>
      <c r="O33" s="54">
        <f t="shared" si="1"/>
        <v>0</v>
      </c>
      <c r="P33" s="54">
        <f t="shared" si="2"/>
        <v>0</v>
      </c>
      <c r="Q33" s="54">
        <f t="shared" si="5"/>
        <v>0</v>
      </c>
      <c r="R33" s="54"/>
      <c r="S33" s="54">
        <f t="shared" si="3"/>
        <v>0</v>
      </c>
      <c r="T33" s="54"/>
      <c r="U33" s="55" t="s">
        <v>100</v>
      </c>
      <c r="V33" s="54">
        <v>91200</v>
      </c>
      <c r="W33" s="54">
        <v>194000</v>
      </c>
      <c r="X33" s="56">
        <f t="shared" si="4"/>
        <v>18000</v>
      </c>
      <c r="Y33" s="55">
        <v>212000</v>
      </c>
      <c r="Z33" s="54"/>
    </row>
    <row r="34" spans="1:26" ht="15" customHeight="1" x14ac:dyDescent="0.2">
      <c r="A34" s="51">
        <v>27</v>
      </c>
      <c r="B34" s="51">
        <v>8500050</v>
      </c>
      <c r="C34" s="51" t="s">
        <v>82</v>
      </c>
      <c r="D34" s="52" t="s">
        <v>54</v>
      </c>
      <c r="E34" s="52" t="s">
        <v>20</v>
      </c>
      <c r="F34" s="53">
        <v>168000</v>
      </c>
      <c r="G34" s="53">
        <f>VLOOKUP(B34,'17.08'!B34:R67,16,0)</f>
        <v>37</v>
      </c>
      <c r="H34" s="54"/>
      <c r="I34" s="54">
        <f t="shared" si="0"/>
        <v>7</v>
      </c>
      <c r="J34" s="54"/>
      <c r="K34" s="54">
        <v>7</v>
      </c>
      <c r="L34" s="54"/>
      <c r="M34" s="54"/>
      <c r="N34" s="54"/>
      <c r="O34" s="54">
        <f t="shared" si="1"/>
        <v>1176000</v>
      </c>
      <c r="P34" s="54">
        <f t="shared" si="2"/>
        <v>1176000</v>
      </c>
      <c r="Q34" s="54">
        <f>+G34+H34-I34</f>
        <v>30</v>
      </c>
      <c r="R34" s="54">
        <v>30</v>
      </c>
      <c r="S34" s="54">
        <f t="shared" si="3"/>
        <v>0</v>
      </c>
      <c r="T34" s="54"/>
      <c r="U34" s="51" t="s">
        <v>82</v>
      </c>
      <c r="V34" s="57">
        <v>75909</v>
      </c>
      <c r="W34" s="57">
        <v>168000</v>
      </c>
      <c r="X34" s="56">
        <f t="shared" si="4"/>
        <v>13000</v>
      </c>
      <c r="Y34" s="55">
        <v>181000</v>
      </c>
      <c r="Z34" s="54"/>
    </row>
    <row r="35" spans="1:26" s="2" customFormat="1" ht="15" customHeight="1" x14ac:dyDescent="0.2">
      <c r="A35" s="51">
        <v>28</v>
      </c>
      <c r="B35" s="51">
        <v>8500051</v>
      </c>
      <c r="C35" s="51" t="s">
        <v>83</v>
      </c>
      <c r="D35" s="52" t="s">
        <v>55</v>
      </c>
      <c r="E35" s="52" t="s">
        <v>21</v>
      </c>
      <c r="F35" s="53">
        <v>149000</v>
      </c>
      <c r="G35" s="53">
        <f>VLOOKUP(B35,'17.08'!B35:R68,16,0)</f>
        <v>38</v>
      </c>
      <c r="H35" s="57"/>
      <c r="I35" s="54">
        <f t="shared" si="0"/>
        <v>20</v>
      </c>
      <c r="J35" s="54">
        <v>1</v>
      </c>
      <c r="K35" s="54">
        <v>19</v>
      </c>
      <c r="L35" s="54"/>
      <c r="M35" s="54"/>
      <c r="N35" s="54"/>
      <c r="O35" s="54">
        <f>18*F35+149000*0.8</f>
        <v>2801200</v>
      </c>
      <c r="P35" s="54">
        <f>M35+N35+O35</f>
        <v>2801200</v>
      </c>
      <c r="Q35" s="54">
        <f t="shared" si="5"/>
        <v>18</v>
      </c>
      <c r="R35" s="54">
        <v>18</v>
      </c>
      <c r="S35" s="54">
        <f t="shared" si="3"/>
        <v>0</v>
      </c>
      <c r="T35" s="54"/>
      <c r="U35" s="55" t="s">
        <v>83</v>
      </c>
      <c r="V35" s="54">
        <v>66364</v>
      </c>
      <c r="W35" s="54">
        <v>149000</v>
      </c>
      <c r="X35" s="56">
        <f t="shared" si="4"/>
        <v>13000</v>
      </c>
      <c r="Y35" s="51">
        <v>162000</v>
      </c>
      <c r="Z35" s="54" t="s">
        <v>139</v>
      </c>
    </row>
    <row r="36" spans="1:26" ht="15" customHeight="1" x14ac:dyDescent="0.2">
      <c r="A36" s="51">
        <v>29</v>
      </c>
      <c r="B36" s="51">
        <v>8500052</v>
      </c>
      <c r="C36" s="51" t="s">
        <v>84</v>
      </c>
      <c r="D36" s="52" t="s">
        <v>120</v>
      </c>
      <c r="E36" s="52" t="s">
        <v>22</v>
      </c>
      <c r="F36" s="53">
        <v>149000</v>
      </c>
      <c r="G36" s="53">
        <f>VLOOKUP(B36,'17.08'!B36:R69,16,0)</f>
        <v>45</v>
      </c>
      <c r="H36" s="54"/>
      <c r="I36" s="54">
        <f t="shared" si="0"/>
        <v>11</v>
      </c>
      <c r="J36" s="54"/>
      <c r="K36" s="54">
        <v>11</v>
      </c>
      <c r="L36" s="54"/>
      <c r="M36" s="54"/>
      <c r="N36" s="54"/>
      <c r="O36" s="54">
        <f t="shared" si="1"/>
        <v>1639000</v>
      </c>
      <c r="P36" s="54">
        <f t="shared" si="2"/>
        <v>1639000</v>
      </c>
      <c r="Q36" s="54">
        <f t="shared" si="5"/>
        <v>34</v>
      </c>
      <c r="R36" s="54">
        <v>34</v>
      </c>
      <c r="S36" s="54">
        <f t="shared" si="3"/>
        <v>0</v>
      </c>
      <c r="T36" s="54"/>
      <c r="U36" s="55" t="s">
        <v>84</v>
      </c>
      <c r="V36" s="54">
        <v>66364</v>
      </c>
      <c r="W36" s="54">
        <v>149000</v>
      </c>
      <c r="X36" s="56">
        <f t="shared" si="4"/>
        <v>13000</v>
      </c>
      <c r="Y36" s="55">
        <v>162000</v>
      </c>
      <c r="Z36" s="54"/>
    </row>
    <row r="37" spans="1:26" ht="15" customHeight="1" x14ac:dyDescent="0.2">
      <c r="A37" s="51">
        <v>30</v>
      </c>
      <c r="B37" s="51">
        <v>8500053</v>
      </c>
      <c r="C37" s="51" t="s">
        <v>85</v>
      </c>
      <c r="D37" s="52" t="s">
        <v>57</v>
      </c>
      <c r="E37" s="52" t="s">
        <v>23</v>
      </c>
      <c r="F37" s="53">
        <v>149000</v>
      </c>
      <c r="G37" s="53">
        <f>VLOOKUP(B37,'17.08'!B37:R70,16,0)</f>
        <v>35</v>
      </c>
      <c r="H37" s="54"/>
      <c r="I37" s="54">
        <f t="shared" si="0"/>
        <v>10</v>
      </c>
      <c r="J37" s="54"/>
      <c r="K37" s="54">
        <v>10</v>
      </c>
      <c r="L37" s="54"/>
      <c r="M37" s="54"/>
      <c r="N37" s="54"/>
      <c r="O37" s="54">
        <f t="shared" si="1"/>
        <v>1490000</v>
      </c>
      <c r="P37" s="54">
        <f t="shared" si="2"/>
        <v>1490000</v>
      </c>
      <c r="Q37" s="54">
        <f t="shared" si="5"/>
        <v>25</v>
      </c>
      <c r="R37" s="54">
        <v>25</v>
      </c>
      <c r="S37" s="54">
        <f t="shared" si="3"/>
        <v>0</v>
      </c>
      <c r="T37" s="54"/>
      <c r="U37" s="55" t="s">
        <v>85</v>
      </c>
      <c r="V37" s="54">
        <v>66364</v>
      </c>
      <c r="W37" s="54">
        <v>149000</v>
      </c>
      <c r="X37" s="56">
        <f t="shared" si="4"/>
        <v>13000</v>
      </c>
      <c r="Y37" s="55">
        <v>162000</v>
      </c>
      <c r="Z37" s="54"/>
    </row>
    <row r="38" spans="1:26" ht="15" customHeight="1" x14ac:dyDescent="0.2">
      <c r="A38" s="51">
        <v>31</v>
      </c>
      <c r="B38" s="51">
        <v>8500054</v>
      </c>
      <c r="C38" s="51" t="s">
        <v>86</v>
      </c>
      <c r="D38" s="52" t="s">
        <v>58</v>
      </c>
      <c r="E38" s="52" t="s">
        <v>24</v>
      </c>
      <c r="F38" s="53">
        <v>168000</v>
      </c>
      <c r="G38" s="53">
        <f>VLOOKUP(B38,'17.08'!B38:R71,16,0)</f>
        <v>50</v>
      </c>
      <c r="H38" s="54"/>
      <c r="I38" s="54">
        <f t="shared" si="0"/>
        <v>3</v>
      </c>
      <c r="J38" s="54"/>
      <c r="K38" s="54">
        <v>3</v>
      </c>
      <c r="L38" s="54"/>
      <c r="M38" s="54"/>
      <c r="N38" s="54"/>
      <c r="O38" s="54">
        <f t="shared" si="1"/>
        <v>504000</v>
      </c>
      <c r="P38" s="54">
        <f t="shared" si="2"/>
        <v>504000</v>
      </c>
      <c r="Q38" s="54">
        <f t="shared" si="5"/>
        <v>47</v>
      </c>
      <c r="R38" s="54">
        <v>47</v>
      </c>
      <c r="S38" s="54">
        <f t="shared" si="3"/>
        <v>0</v>
      </c>
      <c r="T38" s="54"/>
      <c r="U38" s="55" t="s">
        <v>86</v>
      </c>
      <c r="V38" s="54">
        <v>75909</v>
      </c>
      <c r="W38" s="54">
        <v>168000</v>
      </c>
      <c r="X38" s="56">
        <f t="shared" si="4"/>
        <v>13000</v>
      </c>
      <c r="Y38" s="55">
        <v>181000</v>
      </c>
      <c r="Z38" s="54"/>
    </row>
    <row r="39" spans="1:26" ht="15" customHeight="1" x14ac:dyDescent="0.2">
      <c r="A39" s="51">
        <v>32</v>
      </c>
      <c r="B39" s="51">
        <v>8500055</v>
      </c>
      <c r="C39" s="51" t="s">
        <v>87</v>
      </c>
      <c r="D39" s="52" t="s">
        <v>59</v>
      </c>
      <c r="E39" s="52" t="s">
        <v>25</v>
      </c>
      <c r="F39" s="53">
        <v>149000</v>
      </c>
      <c r="G39" s="53">
        <f>VLOOKUP(B39,'17.08'!B39:R72,16,0)</f>
        <v>47</v>
      </c>
      <c r="H39" s="54"/>
      <c r="I39" s="54">
        <f t="shared" si="0"/>
        <v>2</v>
      </c>
      <c r="J39" s="54"/>
      <c r="K39" s="54">
        <v>2</v>
      </c>
      <c r="L39" s="54"/>
      <c r="M39" s="54"/>
      <c r="N39" s="54"/>
      <c r="O39" s="54">
        <f t="shared" si="1"/>
        <v>298000</v>
      </c>
      <c r="P39" s="54">
        <f t="shared" si="2"/>
        <v>298000</v>
      </c>
      <c r="Q39" s="54">
        <f t="shared" si="5"/>
        <v>45</v>
      </c>
      <c r="R39" s="54">
        <v>45</v>
      </c>
      <c r="S39" s="54">
        <f t="shared" si="3"/>
        <v>0</v>
      </c>
      <c r="T39" s="54"/>
      <c r="U39" s="55" t="s">
        <v>87</v>
      </c>
      <c r="V39" s="54">
        <v>66364</v>
      </c>
      <c r="W39" s="54">
        <v>149000</v>
      </c>
      <c r="X39" s="56">
        <f t="shared" si="4"/>
        <v>13000</v>
      </c>
      <c r="Y39" s="55">
        <v>162000</v>
      </c>
      <c r="Z39" s="54"/>
    </row>
    <row r="40" spans="1:26" ht="15" customHeight="1" x14ac:dyDescent="0.2">
      <c r="A40" s="51">
        <v>33</v>
      </c>
      <c r="B40" s="51">
        <v>8500056</v>
      </c>
      <c r="C40" s="51" t="s">
        <v>88</v>
      </c>
      <c r="D40" s="52" t="s">
        <v>60</v>
      </c>
      <c r="E40" s="52" t="s">
        <v>26</v>
      </c>
      <c r="F40" s="53">
        <v>149000</v>
      </c>
      <c r="G40" s="53">
        <f>VLOOKUP(B40,'17.08'!B40:R73,16,0)</f>
        <v>37</v>
      </c>
      <c r="H40" s="54"/>
      <c r="I40" s="54">
        <f t="shared" si="0"/>
        <v>13</v>
      </c>
      <c r="J40" s="54"/>
      <c r="K40" s="54">
        <v>13</v>
      </c>
      <c r="L40" s="54"/>
      <c r="M40" s="54"/>
      <c r="N40" s="54"/>
      <c r="O40" s="54">
        <f>F40*12+149000*0.8</f>
        <v>1907200</v>
      </c>
      <c r="P40" s="54">
        <f t="shared" si="2"/>
        <v>1907200</v>
      </c>
      <c r="Q40" s="54">
        <f t="shared" si="5"/>
        <v>24</v>
      </c>
      <c r="R40" s="54">
        <v>24</v>
      </c>
      <c r="S40" s="54">
        <f t="shared" si="3"/>
        <v>0</v>
      </c>
      <c r="T40" s="54"/>
      <c r="U40" s="55" t="s">
        <v>88</v>
      </c>
      <c r="V40" s="54">
        <v>66364</v>
      </c>
      <c r="W40" s="54">
        <v>149000</v>
      </c>
      <c r="X40" s="56">
        <f t="shared" si="4"/>
        <v>13000</v>
      </c>
      <c r="Y40" s="55">
        <v>162000</v>
      </c>
      <c r="Z40" s="54"/>
    </row>
    <row r="41" spans="1:26" ht="15" customHeight="1" x14ac:dyDescent="0.2">
      <c r="A41" s="51">
        <v>34</v>
      </c>
      <c r="B41" s="51">
        <v>8500057</v>
      </c>
      <c r="C41" s="51" t="s">
        <v>89</v>
      </c>
      <c r="D41" s="52" t="s">
        <v>61</v>
      </c>
      <c r="E41" s="52" t="s">
        <v>27</v>
      </c>
      <c r="F41" s="53">
        <v>168000</v>
      </c>
      <c r="G41" s="53">
        <f>VLOOKUP(B41,'17.08'!B41:R74,16,0)</f>
        <v>56</v>
      </c>
      <c r="H41" s="54"/>
      <c r="I41" s="54">
        <f t="shared" si="0"/>
        <v>5</v>
      </c>
      <c r="J41" s="54"/>
      <c r="K41" s="54">
        <v>5</v>
      </c>
      <c r="L41" s="54"/>
      <c r="M41" s="54"/>
      <c r="N41" s="54"/>
      <c r="O41" s="54">
        <f t="shared" si="1"/>
        <v>840000</v>
      </c>
      <c r="P41" s="54">
        <f t="shared" si="2"/>
        <v>840000</v>
      </c>
      <c r="Q41" s="54">
        <f t="shared" si="5"/>
        <v>51</v>
      </c>
      <c r="R41" s="54">
        <v>51</v>
      </c>
      <c r="S41" s="54">
        <f t="shared" si="3"/>
        <v>0</v>
      </c>
      <c r="T41" s="54"/>
      <c r="U41" s="55" t="s">
        <v>89</v>
      </c>
      <c r="V41" s="54">
        <v>66364</v>
      </c>
      <c r="W41" s="54">
        <v>168000</v>
      </c>
      <c r="X41" s="56">
        <f t="shared" si="4"/>
        <v>-6000</v>
      </c>
      <c r="Y41" s="55">
        <v>162000</v>
      </c>
      <c r="Z41" s="54"/>
    </row>
    <row r="42" spans="1:26" s="17" customFormat="1" x14ac:dyDescent="0.2">
      <c r="A42" s="47"/>
      <c r="B42" s="48"/>
      <c r="C42" s="48"/>
      <c r="D42" s="48" t="s">
        <v>108</v>
      </c>
      <c r="E42" s="49"/>
      <c r="F42" s="50"/>
      <c r="G42" s="50">
        <f>SUM(G8:G41)</f>
        <v>345</v>
      </c>
      <c r="H42" s="50">
        <f t="shared" ref="H42:P42" si="6">SUM(H8:H41)</f>
        <v>0</v>
      </c>
      <c r="I42" s="50">
        <f t="shared" si="6"/>
        <v>71</v>
      </c>
      <c r="J42" s="50">
        <f t="shared" si="6"/>
        <v>1</v>
      </c>
      <c r="K42" s="50">
        <f t="shared" si="6"/>
        <v>70</v>
      </c>
      <c r="L42" s="50">
        <f t="shared" si="6"/>
        <v>0</v>
      </c>
      <c r="M42" s="50">
        <f t="shared" si="6"/>
        <v>0</v>
      </c>
      <c r="N42" s="50">
        <f t="shared" si="6"/>
        <v>0</v>
      </c>
      <c r="O42" s="50">
        <f t="shared" si="6"/>
        <v>10655400</v>
      </c>
      <c r="P42" s="50">
        <f t="shared" si="6"/>
        <v>10655400</v>
      </c>
      <c r="Q42" s="50">
        <f>SUM(Q8:Q41)</f>
        <v>274</v>
      </c>
      <c r="R42" s="50">
        <f>SUM(R8:R41)</f>
        <v>274</v>
      </c>
      <c r="S42" s="50"/>
      <c r="T42" s="50"/>
      <c r="Z42" s="50"/>
    </row>
    <row r="43" spans="1:26" x14ac:dyDescent="0.2">
      <c r="A43" s="5"/>
    </row>
    <row r="44" spans="1:26" s="2" customFormat="1" x14ac:dyDescent="0.2">
      <c r="B44" s="2" t="s">
        <v>124</v>
      </c>
      <c r="F44" s="6"/>
      <c r="G44" s="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V44" s="76"/>
      <c r="W44" s="76"/>
      <c r="Z44" s="76"/>
    </row>
    <row r="48" spans="1:26" x14ac:dyDescent="0.2">
      <c r="A48" s="1" t="s">
        <v>134</v>
      </c>
    </row>
  </sheetData>
  <mergeCells count="16">
    <mergeCell ref="Z6:Z7"/>
    <mergeCell ref="A3:T3"/>
    <mergeCell ref="G5:Q5"/>
    <mergeCell ref="A6:A7"/>
    <mergeCell ref="B6:B7"/>
    <mergeCell ref="C6:C7"/>
    <mergeCell ref="D6:D7"/>
    <mergeCell ref="F6:F7"/>
    <mergeCell ref="G6:G7"/>
    <mergeCell ref="H6:H7"/>
    <mergeCell ref="I6:L6"/>
    <mergeCell ref="M6:P6"/>
    <mergeCell ref="Q6:Q7"/>
    <mergeCell ref="R6:R7"/>
    <mergeCell ref="S6:S7"/>
    <mergeCell ref="T6:T7"/>
  </mergeCells>
  <pageMargins left="0.2" right="0.2" top="0.25" bottom="0.25" header="0.3" footer="0.3"/>
  <pageSetup paperSize="9" orientation="landscape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zoomScaleNormal="100" workbookViewId="0">
      <pane xSplit="6" ySplit="7" topLeftCell="G26" activePane="bottomRight" state="frozen"/>
      <selection activeCell="CJ8" sqref="CJ8:CJ41"/>
      <selection pane="topRight" activeCell="CJ8" sqref="CJ8:CJ41"/>
      <selection pane="bottomLeft" activeCell="CJ8" sqref="CJ8:CJ41"/>
      <selection pane="bottomRight" activeCell="O35" sqref="O35"/>
    </sheetView>
  </sheetViews>
  <sheetFormatPr defaultRowHeight="12.75" x14ac:dyDescent="0.2"/>
  <cols>
    <col min="1" max="1" width="4.85546875" style="1" customWidth="1"/>
    <col min="2" max="2" width="8.85546875" style="2" customWidth="1"/>
    <col min="3" max="3" width="5.28515625" style="2" customWidth="1"/>
    <col min="4" max="4" width="38.28515625" style="1" customWidth="1"/>
    <col min="5" max="5" width="34.7109375" style="1" hidden="1" customWidth="1"/>
    <col min="6" max="6" width="10.28515625" style="6" customWidth="1"/>
    <col min="7" max="7" width="8.140625" style="6" customWidth="1"/>
    <col min="8" max="8" width="9.42578125" style="3" customWidth="1"/>
    <col min="9" max="9" width="10" style="3" customWidth="1"/>
    <col min="10" max="15" width="9.140625" style="3" customWidth="1"/>
    <col min="16" max="16" width="11.28515625" style="3" customWidth="1"/>
    <col min="17" max="19" width="10.7109375" style="3" customWidth="1"/>
    <col min="20" max="20" width="9.140625" style="3" customWidth="1"/>
    <col min="21" max="21" width="6.28515625" style="1" hidden="1" customWidth="1"/>
    <col min="22" max="23" width="11.28515625" style="3" hidden="1" customWidth="1"/>
    <col min="24" max="25" width="0" style="1" hidden="1" customWidth="1"/>
    <col min="26" max="26" width="9.140625" style="3" customWidth="1"/>
    <col min="27" max="27" width="9.140625" style="1" customWidth="1"/>
    <col min="28" max="16384" width="9.140625" style="1"/>
  </cols>
  <sheetData>
    <row r="1" spans="1:26" x14ac:dyDescent="0.2">
      <c r="A1" s="17" t="s">
        <v>128</v>
      </c>
    </row>
    <row r="2" spans="1:26" x14ac:dyDescent="0.2">
      <c r="A2" s="1" t="s">
        <v>114</v>
      </c>
    </row>
    <row r="3" spans="1:26" ht="19.5" customHeight="1" x14ac:dyDescent="0.3">
      <c r="A3" s="131" t="s">
        <v>122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Z3" s="1"/>
    </row>
    <row r="5" spans="1:26" ht="15" hidden="1" customHeight="1" x14ac:dyDescent="0.2">
      <c r="G5" s="133" t="s">
        <v>117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77"/>
      <c r="S5" s="77"/>
      <c r="T5" s="1"/>
      <c r="Z5" s="1"/>
    </row>
    <row r="6" spans="1:26" s="17" customFormat="1" ht="15" customHeight="1" x14ac:dyDescent="0.2">
      <c r="A6" s="128" t="s">
        <v>109</v>
      </c>
      <c r="B6" s="128" t="s">
        <v>110</v>
      </c>
      <c r="C6" s="128" t="s">
        <v>111</v>
      </c>
      <c r="D6" s="128" t="s">
        <v>112</v>
      </c>
      <c r="E6" s="16" t="s">
        <v>90</v>
      </c>
      <c r="F6" s="128" t="s">
        <v>113</v>
      </c>
      <c r="G6" s="128" t="s">
        <v>115</v>
      </c>
      <c r="H6" s="128" t="s">
        <v>101</v>
      </c>
      <c r="I6" s="132" t="s">
        <v>102</v>
      </c>
      <c r="J6" s="132"/>
      <c r="K6" s="132"/>
      <c r="L6" s="132"/>
      <c r="M6" s="134" t="s">
        <v>129</v>
      </c>
      <c r="N6" s="134"/>
      <c r="O6" s="134"/>
      <c r="P6" s="134"/>
      <c r="Q6" s="128" t="s">
        <v>118</v>
      </c>
      <c r="R6" s="128" t="s">
        <v>135</v>
      </c>
      <c r="S6" s="128" t="s">
        <v>136</v>
      </c>
      <c r="T6" s="128" t="s">
        <v>119</v>
      </c>
      <c r="U6" s="19" t="s">
        <v>121</v>
      </c>
      <c r="V6" s="40"/>
      <c r="W6" s="40"/>
      <c r="Z6" s="128" t="s">
        <v>125</v>
      </c>
    </row>
    <row r="7" spans="1:26" s="18" customFormat="1" x14ac:dyDescent="0.2">
      <c r="A7" s="130"/>
      <c r="B7" s="130" t="s">
        <v>110</v>
      </c>
      <c r="C7" s="130"/>
      <c r="D7" s="130" t="s">
        <v>112</v>
      </c>
      <c r="E7" s="44" t="s">
        <v>90</v>
      </c>
      <c r="F7" s="130" t="s">
        <v>113</v>
      </c>
      <c r="G7" s="130"/>
      <c r="H7" s="130"/>
      <c r="I7" s="45" t="s">
        <v>106</v>
      </c>
      <c r="J7" s="46" t="s">
        <v>107</v>
      </c>
      <c r="K7" s="46" t="s">
        <v>104</v>
      </c>
      <c r="L7" s="46" t="s">
        <v>105</v>
      </c>
      <c r="M7" s="61" t="s">
        <v>131</v>
      </c>
      <c r="N7" s="62" t="s">
        <v>132</v>
      </c>
      <c r="O7" s="62" t="s">
        <v>130</v>
      </c>
      <c r="P7" s="68" t="s">
        <v>133</v>
      </c>
      <c r="Q7" s="130"/>
      <c r="R7" s="129"/>
      <c r="S7" s="129"/>
      <c r="T7" s="130"/>
      <c r="V7" s="41"/>
      <c r="W7" s="41"/>
      <c r="Z7" s="130"/>
    </row>
    <row r="8" spans="1:26" ht="15" customHeight="1" x14ac:dyDescent="0.2">
      <c r="A8" s="51">
        <v>1</v>
      </c>
      <c r="B8" s="51">
        <v>8500006</v>
      </c>
      <c r="C8" s="51" t="s">
        <v>75</v>
      </c>
      <c r="D8" s="52" t="s">
        <v>47</v>
      </c>
      <c r="E8" s="52" t="s">
        <v>13</v>
      </c>
      <c r="F8" s="53">
        <v>289000</v>
      </c>
      <c r="G8" s="53">
        <f>VLOOKUP(B8,'18.08'!B8:R41,16,0)</f>
        <v>0</v>
      </c>
      <c r="H8" s="54">
        <v>10</v>
      </c>
      <c r="I8" s="54">
        <f>SUM(J8:L8)</f>
        <v>0</v>
      </c>
      <c r="J8" s="54"/>
      <c r="K8" s="54"/>
      <c r="L8" s="54"/>
      <c r="M8" s="54"/>
      <c r="N8" s="54"/>
      <c r="O8" s="54">
        <f>F8*K8</f>
        <v>0</v>
      </c>
      <c r="P8" s="54">
        <f>M8+N8+O8</f>
        <v>0</v>
      </c>
      <c r="Q8" s="54">
        <f>+G7+H8-I8</f>
        <v>10</v>
      </c>
      <c r="R8" s="54">
        <v>10</v>
      </c>
      <c r="S8" s="54">
        <f>R8-Q8</f>
        <v>0</v>
      </c>
      <c r="T8" s="54"/>
      <c r="U8" s="55" t="s">
        <v>75</v>
      </c>
      <c r="V8" s="54">
        <v>143000</v>
      </c>
      <c r="W8" s="54">
        <v>289000</v>
      </c>
      <c r="X8" s="56">
        <f>Y8-W8</f>
        <v>26000</v>
      </c>
      <c r="Y8" s="55">
        <v>315000</v>
      </c>
      <c r="Z8" s="54"/>
    </row>
    <row r="9" spans="1:26" ht="15" customHeight="1" x14ac:dyDescent="0.2">
      <c r="A9" s="51">
        <v>2</v>
      </c>
      <c r="B9" s="51">
        <v>8500007</v>
      </c>
      <c r="C9" s="51" t="s">
        <v>73</v>
      </c>
      <c r="D9" s="52" t="s">
        <v>45</v>
      </c>
      <c r="E9" s="52" t="s">
        <v>11</v>
      </c>
      <c r="F9" s="53">
        <v>197000</v>
      </c>
      <c r="G9" s="53">
        <f>VLOOKUP(B9,'18.08'!B9:R42,16,0)</f>
        <v>0</v>
      </c>
      <c r="H9" s="54">
        <v>10</v>
      </c>
      <c r="I9" s="54">
        <f t="shared" ref="I9:I41" si="0">SUM(J9:L9)</f>
        <v>0</v>
      </c>
      <c r="J9" s="54"/>
      <c r="K9" s="54"/>
      <c r="L9" s="54"/>
      <c r="M9" s="54"/>
      <c r="N9" s="54"/>
      <c r="O9" s="54">
        <f t="shared" ref="O9:O41" si="1">F9*K9</f>
        <v>0</v>
      </c>
      <c r="P9" s="54">
        <f t="shared" ref="P9:P41" si="2">M9+N9+O9</f>
        <v>0</v>
      </c>
      <c r="Q9" s="54">
        <f>+G8+H9-I9</f>
        <v>10</v>
      </c>
      <c r="R9" s="54">
        <v>10</v>
      </c>
      <c r="S9" s="54">
        <f t="shared" ref="S9:S41" si="3">R9-Q9</f>
        <v>0</v>
      </c>
      <c r="T9" s="54"/>
      <c r="U9" s="55" t="s">
        <v>73</v>
      </c>
      <c r="V9" s="54">
        <v>93000</v>
      </c>
      <c r="W9" s="54">
        <v>197000</v>
      </c>
      <c r="X9" s="56">
        <f t="shared" ref="X9:X41" si="4">Y9-W9</f>
        <v>18000</v>
      </c>
      <c r="Y9" s="55">
        <v>215000</v>
      </c>
      <c r="Z9" s="54"/>
    </row>
    <row r="10" spans="1:26" ht="15" customHeight="1" x14ac:dyDescent="0.2">
      <c r="A10" s="51">
        <v>3</v>
      </c>
      <c r="B10" s="51">
        <v>8500008</v>
      </c>
      <c r="C10" s="51" t="s">
        <v>79</v>
      </c>
      <c r="D10" s="52" t="s">
        <v>51</v>
      </c>
      <c r="E10" s="52" t="s">
        <v>17</v>
      </c>
      <c r="F10" s="53">
        <v>170000</v>
      </c>
      <c r="G10" s="53">
        <f>VLOOKUP(B10,'18.08'!B10:R43,16,0)</f>
        <v>0</v>
      </c>
      <c r="H10" s="54">
        <v>10</v>
      </c>
      <c r="I10" s="54">
        <f t="shared" si="0"/>
        <v>0</v>
      </c>
      <c r="J10" s="54"/>
      <c r="K10" s="54"/>
      <c r="L10" s="54"/>
      <c r="M10" s="54"/>
      <c r="N10" s="54"/>
      <c r="O10" s="54">
        <f t="shared" si="1"/>
        <v>0</v>
      </c>
      <c r="P10" s="54">
        <f t="shared" si="2"/>
        <v>0</v>
      </c>
      <c r="Q10" s="54">
        <f t="shared" ref="Q10:Q41" si="5">+G10+H10-I10</f>
        <v>10</v>
      </c>
      <c r="R10" s="54">
        <v>10</v>
      </c>
      <c r="S10" s="54">
        <f t="shared" si="3"/>
        <v>0</v>
      </c>
      <c r="T10" s="54"/>
      <c r="U10" s="55" t="s">
        <v>79</v>
      </c>
      <c r="V10" s="54">
        <v>78000</v>
      </c>
      <c r="W10" s="54">
        <v>170000</v>
      </c>
      <c r="X10" s="56">
        <f t="shared" si="4"/>
        <v>15000</v>
      </c>
      <c r="Y10" s="55">
        <v>185000</v>
      </c>
      <c r="Z10" s="54"/>
    </row>
    <row r="11" spans="1:26" ht="15" customHeight="1" x14ac:dyDescent="0.2">
      <c r="A11" s="51">
        <v>4</v>
      </c>
      <c r="B11" s="51">
        <v>8500009</v>
      </c>
      <c r="C11" s="51" t="s">
        <v>74</v>
      </c>
      <c r="D11" s="52" t="s">
        <v>46</v>
      </c>
      <c r="E11" s="52" t="s">
        <v>12</v>
      </c>
      <c r="F11" s="53">
        <v>159000</v>
      </c>
      <c r="G11" s="53">
        <f>VLOOKUP(B11,'18.08'!B11:R44,16,0)</f>
        <v>0</v>
      </c>
      <c r="H11" s="54">
        <v>10</v>
      </c>
      <c r="I11" s="54">
        <f t="shared" si="0"/>
        <v>0</v>
      </c>
      <c r="J11" s="54"/>
      <c r="K11" s="54"/>
      <c r="L11" s="54"/>
      <c r="M11" s="54"/>
      <c r="N11" s="54"/>
      <c r="O11" s="54">
        <f t="shared" si="1"/>
        <v>0</v>
      </c>
      <c r="P11" s="54">
        <f t="shared" si="2"/>
        <v>0</v>
      </c>
      <c r="Q11" s="54">
        <f t="shared" si="5"/>
        <v>10</v>
      </c>
      <c r="R11" s="54">
        <v>10</v>
      </c>
      <c r="S11" s="54">
        <f t="shared" si="3"/>
        <v>0</v>
      </c>
      <c r="T11" s="54"/>
      <c r="U11" s="55" t="s">
        <v>74</v>
      </c>
      <c r="V11" s="54">
        <v>72000</v>
      </c>
      <c r="W11" s="54">
        <v>159000</v>
      </c>
      <c r="X11" s="56">
        <f t="shared" si="4"/>
        <v>14000</v>
      </c>
      <c r="Y11" s="55">
        <v>173000</v>
      </c>
      <c r="Z11" s="54"/>
    </row>
    <row r="12" spans="1:26" ht="15" customHeight="1" x14ac:dyDescent="0.2">
      <c r="A12" s="51">
        <v>5</v>
      </c>
      <c r="B12" s="51">
        <v>8500031</v>
      </c>
      <c r="C12" s="51" t="s">
        <v>76</v>
      </c>
      <c r="D12" s="52" t="s">
        <v>48</v>
      </c>
      <c r="E12" s="52" t="s">
        <v>14</v>
      </c>
      <c r="F12" s="53">
        <v>146000</v>
      </c>
      <c r="G12" s="53">
        <f>VLOOKUP(B12,'18.08'!B12:R45,16,0)</f>
        <v>0</v>
      </c>
      <c r="H12" s="54">
        <v>10</v>
      </c>
      <c r="I12" s="54">
        <f t="shared" si="0"/>
        <v>0</v>
      </c>
      <c r="J12" s="54"/>
      <c r="K12" s="54"/>
      <c r="L12" s="54"/>
      <c r="M12" s="54"/>
      <c r="N12" s="54"/>
      <c r="O12" s="54">
        <f t="shared" si="1"/>
        <v>0</v>
      </c>
      <c r="P12" s="54">
        <f t="shared" si="2"/>
        <v>0</v>
      </c>
      <c r="Q12" s="54">
        <f t="shared" si="5"/>
        <v>10</v>
      </c>
      <c r="R12" s="54">
        <v>10</v>
      </c>
      <c r="S12" s="54">
        <f t="shared" si="3"/>
        <v>0</v>
      </c>
      <c r="T12" s="54"/>
      <c r="U12" s="55" t="s">
        <v>76</v>
      </c>
      <c r="V12" s="54">
        <v>65000</v>
      </c>
      <c r="W12" s="54">
        <v>146000</v>
      </c>
      <c r="X12" s="56">
        <f t="shared" si="4"/>
        <v>13000</v>
      </c>
      <c r="Y12" s="55">
        <v>159000</v>
      </c>
      <c r="Z12" s="54"/>
    </row>
    <row r="13" spans="1:26" ht="15" customHeight="1" x14ac:dyDescent="0.2">
      <c r="A13" s="51">
        <v>6</v>
      </c>
      <c r="B13" s="51">
        <v>8500011</v>
      </c>
      <c r="C13" s="51" t="s">
        <v>78</v>
      </c>
      <c r="D13" s="52" t="s">
        <v>50</v>
      </c>
      <c r="E13" s="52" t="s">
        <v>16</v>
      </c>
      <c r="F13" s="53">
        <v>135000</v>
      </c>
      <c r="G13" s="53">
        <f>VLOOKUP(B13,'18.08'!B13:R46,16,0)</f>
        <v>0</v>
      </c>
      <c r="H13" s="54">
        <v>10</v>
      </c>
      <c r="I13" s="54">
        <f t="shared" si="0"/>
        <v>0</v>
      </c>
      <c r="J13" s="54"/>
      <c r="K13" s="54"/>
      <c r="L13" s="54"/>
      <c r="M13" s="54"/>
      <c r="N13" s="54"/>
      <c r="O13" s="54">
        <f t="shared" si="1"/>
        <v>0</v>
      </c>
      <c r="P13" s="54">
        <f t="shared" si="2"/>
        <v>0</v>
      </c>
      <c r="Q13" s="54">
        <f t="shared" si="5"/>
        <v>10</v>
      </c>
      <c r="R13" s="54">
        <v>10</v>
      </c>
      <c r="S13" s="54">
        <f t="shared" si="3"/>
        <v>0</v>
      </c>
      <c r="T13" s="54"/>
      <c r="U13" s="55" t="s">
        <v>78</v>
      </c>
      <c r="V13" s="54">
        <v>58000</v>
      </c>
      <c r="W13" s="54">
        <v>135000</v>
      </c>
      <c r="X13" s="56">
        <f t="shared" si="4"/>
        <v>10000</v>
      </c>
      <c r="Y13" s="55">
        <v>145000</v>
      </c>
      <c r="Z13" s="54"/>
    </row>
    <row r="14" spans="1:26" ht="15" customHeight="1" x14ac:dyDescent="0.2">
      <c r="A14" s="51">
        <v>7</v>
      </c>
      <c r="B14" s="51">
        <v>8500010</v>
      </c>
      <c r="C14" s="51" t="s">
        <v>81</v>
      </c>
      <c r="D14" s="52" t="s">
        <v>53</v>
      </c>
      <c r="E14" s="52" t="s">
        <v>19</v>
      </c>
      <c r="F14" s="53">
        <v>146000</v>
      </c>
      <c r="G14" s="53">
        <f>VLOOKUP(B14,'18.08'!B14:R47,16,0)</f>
        <v>0</v>
      </c>
      <c r="H14" s="54">
        <v>10</v>
      </c>
      <c r="I14" s="54">
        <f t="shared" si="0"/>
        <v>0</v>
      </c>
      <c r="J14" s="54"/>
      <c r="K14" s="54"/>
      <c r="L14" s="54"/>
      <c r="M14" s="54"/>
      <c r="N14" s="54"/>
      <c r="O14" s="54">
        <f t="shared" si="1"/>
        <v>0</v>
      </c>
      <c r="P14" s="54">
        <f t="shared" si="2"/>
        <v>0</v>
      </c>
      <c r="Q14" s="54">
        <f t="shared" si="5"/>
        <v>10</v>
      </c>
      <c r="R14" s="54">
        <v>10</v>
      </c>
      <c r="S14" s="54">
        <f t="shared" si="3"/>
        <v>0</v>
      </c>
      <c r="T14" s="54"/>
      <c r="U14" s="55" t="s">
        <v>81</v>
      </c>
      <c r="V14" s="54">
        <v>61000</v>
      </c>
      <c r="W14" s="54">
        <v>146000</v>
      </c>
      <c r="X14" s="56">
        <f t="shared" si="4"/>
        <v>5000</v>
      </c>
      <c r="Y14" s="55">
        <v>151000</v>
      </c>
      <c r="Z14" s="54"/>
    </row>
    <row r="15" spans="1:26" ht="15" customHeight="1" x14ac:dyDescent="0.2">
      <c r="A15" s="51">
        <v>8</v>
      </c>
      <c r="B15" s="51">
        <v>8500012</v>
      </c>
      <c r="C15" s="51" t="s">
        <v>70</v>
      </c>
      <c r="D15" s="52" t="s">
        <v>42</v>
      </c>
      <c r="E15" s="52" t="s">
        <v>8</v>
      </c>
      <c r="F15" s="53">
        <v>135000</v>
      </c>
      <c r="G15" s="53">
        <f>VLOOKUP(B15,'18.08'!B15:R48,16,0)</f>
        <v>0</v>
      </c>
      <c r="H15" s="54">
        <v>10</v>
      </c>
      <c r="I15" s="54">
        <f t="shared" si="0"/>
        <v>0</v>
      </c>
      <c r="J15" s="54"/>
      <c r="K15" s="54"/>
      <c r="L15" s="54"/>
      <c r="M15" s="54"/>
      <c r="N15" s="54"/>
      <c r="O15" s="54">
        <f t="shared" si="1"/>
        <v>0</v>
      </c>
      <c r="P15" s="54">
        <f t="shared" si="2"/>
        <v>0</v>
      </c>
      <c r="Q15" s="54">
        <f t="shared" si="5"/>
        <v>10</v>
      </c>
      <c r="R15" s="54">
        <v>10</v>
      </c>
      <c r="S15" s="54">
        <f t="shared" si="3"/>
        <v>0</v>
      </c>
      <c r="T15" s="54"/>
      <c r="U15" s="55" t="s">
        <v>70</v>
      </c>
      <c r="V15" s="54">
        <v>59000</v>
      </c>
      <c r="W15" s="54">
        <v>135000</v>
      </c>
      <c r="X15" s="56">
        <f t="shared" si="4"/>
        <v>12000</v>
      </c>
      <c r="Y15" s="55">
        <v>147000</v>
      </c>
      <c r="Z15" s="54"/>
    </row>
    <row r="16" spans="1:26" ht="15" customHeight="1" x14ac:dyDescent="0.2">
      <c r="A16" s="51">
        <v>9</v>
      </c>
      <c r="B16" s="51">
        <v>8500005</v>
      </c>
      <c r="C16" s="51" t="s">
        <v>71</v>
      </c>
      <c r="D16" s="52" t="s">
        <v>43</v>
      </c>
      <c r="E16" s="52" t="s">
        <v>9</v>
      </c>
      <c r="F16" s="53">
        <v>146000</v>
      </c>
      <c r="G16" s="53">
        <f>VLOOKUP(B16,'18.08'!B16:R49,16,0)</f>
        <v>0</v>
      </c>
      <c r="H16" s="54">
        <v>10</v>
      </c>
      <c r="I16" s="54">
        <f t="shared" si="0"/>
        <v>0</v>
      </c>
      <c r="J16" s="54"/>
      <c r="K16" s="54"/>
      <c r="L16" s="54"/>
      <c r="M16" s="54"/>
      <c r="N16" s="54"/>
      <c r="O16" s="54">
        <f t="shared" si="1"/>
        <v>0</v>
      </c>
      <c r="P16" s="54">
        <f t="shared" si="2"/>
        <v>0</v>
      </c>
      <c r="Q16" s="54">
        <f t="shared" si="5"/>
        <v>10</v>
      </c>
      <c r="R16" s="54">
        <v>10</v>
      </c>
      <c r="S16" s="54">
        <f t="shared" si="3"/>
        <v>0</v>
      </c>
      <c r="T16" s="54"/>
      <c r="U16" s="55" t="s">
        <v>71</v>
      </c>
      <c r="V16" s="54">
        <v>63000</v>
      </c>
      <c r="W16" s="54">
        <v>146000</v>
      </c>
      <c r="X16" s="56">
        <f t="shared" si="4"/>
        <v>9000</v>
      </c>
      <c r="Y16" s="55">
        <v>155000</v>
      </c>
      <c r="Z16" s="54"/>
    </row>
    <row r="17" spans="1:26" ht="15" customHeight="1" x14ac:dyDescent="0.2">
      <c r="A17" s="51">
        <v>10</v>
      </c>
      <c r="B17" s="51">
        <v>8500013</v>
      </c>
      <c r="C17" s="51" t="s">
        <v>72</v>
      </c>
      <c r="D17" s="52" t="s">
        <v>44</v>
      </c>
      <c r="E17" s="52" t="s">
        <v>10</v>
      </c>
      <c r="F17" s="53">
        <v>146000</v>
      </c>
      <c r="G17" s="53">
        <f>VLOOKUP(B17,'18.08'!B17:R50,16,0)</f>
        <v>0</v>
      </c>
      <c r="H17" s="54">
        <v>10</v>
      </c>
      <c r="I17" s="54">
        <f t="shared" si="0"/>
        <v>0</v>
      </c>
      <c r="J17" s="54"/>
      <c r="K17" s="54"/>
      <c r="L17" s="54"/>
      <c r="M17" s="54"/>
      <c r="N17" s="54"/>
      <c r="O17" s="54">
        <f t="shared" si="1"/>
        <v>0</v>
      </c>
      <c r="P17" s="54">
        <f t="shared" si="2"/>
        <v>0</v>
      </c>
      <c r="Q17" s="54">
        <f t="shared" si="5"/>
        <v>10</v>
      </c>
      <c r="R17" s="54">
        <v>10</v>
      </c>
      <c r="S17" s="54">
        <f t="shared" si="3"/>
        <v>0</v>
      </c>
      <c r="T17" s="54"/>
      <c r="U17" s="55" t="s">
        <v>72</v>
      </c>
      <c r="V17" s="54">
        <v>64000</v>
      </c>
      <c r="W17" s="54">
        <v>146000</v>
      </c>
      <c r="X17" s="56">
        <f t="shared" si="4"/>
        <v>11000</v>
      </c>
      <c r="Y17" s="55">
        <v>157000</v>
      </c>
      <c r="Z17" s="54"/>
    </row>
    <row r="18" spans="1:26" ht="15" customHeight="1" x14ac:dyDescent="0.2">
      <c r="A18" s="51">
        <v>11</v>
      </c>
      <c r="B18" s="51">
        <v>8500058</v>
      </c>
      <c r="C18" s="51" t="s">
        <v>91</v>
      </c>
      <c r="D18" s="52" t="s">
        <v>95</v>
      </c>
      <c r="E18" s="52" t="s">
        <v>28</v>
      </c>
      <c r="F18" s="53">
        <v>203000</v>
      </c>
      <c r="G18" s="53">
        <f>VLOOKUP(B18,'18.08'!B18:R51,16,0)</f>
        <v>0</v>
      </c>
      <c r="H18" s="54"/>
      <c r="I18" s="54">
        <f t="shared" si="0"/>
        <v>0</v>
      </c>
      <c r="J18" s="54"/>
      <c r="K18" s="54"/>
      <c r="L18" s="54"/>
      <c r="M18" s="54"/>
      <c r="N18" s="54"/>
      <c r="O18" s="54">
        <f t="shared" si="1"/>
        <v>0</v>
      </c>
      <c r="P18" s="54">
        <f t="shared" si="2"/>
        <v>0</v>
      </c>
      <c r="Q18" s="54">
        <f t="shared" si="5"/>
        <v>0</v>
      </c>
      <c r="R18" s="54"/>
      <c r="S18" s="54">
        <f t="shared" si="3"/>
        <v>0</v>
      </c>
      <c r="T18" s="54"/>
      <c r="U18" s="55" t="s">
        <v>91</v>
      </c>
      <c r="V18" s="54">
        <v>96000</v>
      </c>
      <c r="W18" s="54">
        <v>203000</v>
      </c>
      <c r="X18" s="56">
        <f t="shared" si="4"/>
        <v>18000</v>
      </c>
      <c r="Y18" s="55">
        <v>221000</v>
      </c>
      <c r="Z18" s="54"/>
    </row>
    <row r="19" spans="1:26" ht="15" customHeight="1" x14ac:dyDescent="0.2">
      <c r="A19" s="51">
        <v>12</v>
      </c>
      <c r="B19" s="51">
        <v>8500059</v>
      </c>
      <c r="C19" s="51" t="s">
        <v>92</v>
      </c>
      <c r="D19" s="52" t="s">
        <v>96</v>
      </c>
      <c r="E19" s="52" t="s">
        <v>29</v>
      </c>
      <c r="F19" s="53">
        <v>186000</v>
      </c>
      <c r="G19" s="53">
        <f>VLOOKUP(B19,'18.08'!B19:R52,16,0)</f>
        <v>0</v>
      </c>
      <c r="H19" s="54"/>
      <c r="I19" s="54">
        <f t="shared" si="0"/>
        <v>0</v>
      </c>
      <c r="J19" s="54"/>
      <c r="K19" s="54"/>
      <c r="L19" s="54"/>
      <c r="M19" s="54"/>
      <c r="N19" s="54"/>
      <c r="O19" s="54">
        <f t="shared" si="1"/>
        <v>0</v>
      </c>
      <c r="P19" s="54">
        <f t="shared" si="2"/>
        <v>0</v>
      </c>
      <c r="Q19" s="54">
        <f t="shared" si="5"/>
        <v>0</v>
      </c>
      <c r="R19" s="54"/>
      <c r="S19" s="54">
        <f t="shared" si="3"/>
        <v>0</v>
      </c>
      <c r="T19" s="54"/>
      <c r="U19" s="55" t="s">
        <v>92</v>
      </c>
      <c r="V19" s="54">
        <v>87000</v>
      </c>
      <c r="W19" s="54">
        <v>186000</v>
      </c>
      <c r="X19" s="56">
        <f t="shared" si="4"/>
        <v>17000</v>
      </c>
      <c r="Y19" s="55">
        <v>203000</v>
      </c>
      <c r="Z19" s="54"/>
    </row>
    <row r="20" spans="1:26" ht="15" customHeight="1" x14ac:dyDescent="0.2">
      <c r="A20" s="51">
        <v>13</v>
      </c>
      <c r="B20" s="51">
        <v>8500060</v>
      </c>
      <c r="C20" s="51" t="s">
        <v>93</v>
      </c>
      <c r="D20" s="52" t="s">
        <v>97</v>
      </c>
      <c r="E20" s="52" t="s">
        <v>30</v>
      </c>
      <c r="F20" s="53">
        <v>159000</v>
      </c>
      <c r="G20" s="53">
        <f>VLOOKUP(B20,'18.08'!B20:R53,16,0)</f>
        <v>0</v>
      </c>
      <c r="H20" s="54"/>
      <c r="I20" s="54">
        <f t="shared" si="0"/>
        <v>0</v>
      </c>
      <c r="J20" s="54"/>
      <c r="K20" s="54"/>
      <c r="L20" s="54"/>
      <c r="M20" s="54"/>
      <c r="N20" s="54"/>
      <c r="O20" s="54">
        <f t="shared" si="1"/>
        <v>0</v>
      </c>
      <c r="P20" s="54">
        <f t="shared" si="2"/>
        <v>0</v>
      </c>
      <c r="Q20" s="54">
        <f t="shared" si="5"/>
        <v>0</v>
      </c>
      <c r="R20" s="54"/>
      <c r="S20" s="54">
        <f t="shared" si="3"/>
        <v>0</v>
      </c>
      <c r="T20" s="54"/>
      <c r="U20" s="55" t="s">
        <v>93</v>
      </c>
      <c r="V20" s="54">
        <v>72000</v>
      </c>
      <c r="W20" s="54">
        <v>159000</v>
      </c>
      <c r="X20" s="56">
        <f t="shared" si="4"/>
        <v>14000</v>
      </c>
      <c r="Y20" s="55">
        <v>173000</v>
      </c>
      <c r="Z20" s="54"/>
    </row>
    <row r="21" spans="1:26" ht="15" customHeight="1" x14ac:dyDescent="0.2">
      <c r="A21" s="51">
        <v>14</v>
      </c>
      <c r="B21" s="51">
        <v>8500061</v>
      </c>
      <c r="C21" s="51" t="s">
        <v>94</v>
      </c>
      <c r="D21" s="52" t="s">
        <v>98</v>
      </c>
      <c r="E21" s="52" t="s">
        <v>31</v>
      </c>
      <c r="F21" s="53">
        <v>168000</v>
      </c>
      <c r="G21" s="53">
        <f>VLOOKUP(B21,'18.08'!B21:R54,16,0)</f>
        <v>0</v>
      </c>
      <c r="H21" s="54"/>
      <c r="I21" s="54">
        <f t="shared" si="0"/>
        <v>0</v>
      </c>
      <c r="J21" s="54"/>
      <c r="K21" s="54"/>
      <c r="L21" s="54"/>
      <c r="M21" s="54"/>
      <c r="N21" s="54"/>
      <c r="O21" s="54">
        <f t="shared" si="1"/>
        <v>0</v>
      </c>
      <c r="P21" s="54">
        <f t="shared" si="2"/>
        <v>0</v>
      </c>
      <c r="Q21" s="54">
        <f t="shared" si="5"/>
        <v>0</v>
      </c>
      <c r="R21" s="54"/>
      <c r="S21" s="54">
        <f t="shared" si="3"/>
        <v>0</v>
      </c>
      <c r="T21" s="54"/>
      <c r="U21" s="55" t="s">
        <v>94</v>
      </c>
      <c r="V21" s="54">
        <v>77000</v>
      </c>
      <c r="W21" s="54">
        <v>168000</v>
      </c>
      <c r="X21" s="56">
        <f t="shared" si="4"/>
        <v>15000</v>
      </c>
      <c r="Y21" s="55">
        <v>183000</v>
      </c>
      <c r="Z21" s="54"/>
    </row>
    <row r="22" spans="1:26" ht="15" customHeight="1" x14ac:dyDescent="0.2">
      <c r="A22" s="51">
        <v>15</v>
      </c>
      <c r="B22" s="51">
        <v>8500033</v>
      </c>
      <c r="C22" s="51" t="s">
        <v>67</v>
      </c>
      <c r="D22" s="52" t="s">
        <v>39</v>
      </c>
      <c r="E22" s="52" t="s">
        <v>5</v>
      </c>
      <c r="F22" s="53">
        <v>337000</v>
      </c>
      <c r="G22" s="53">
        <f>VLOOKUP(B22,'18.08'!B22:R55,16,0)</f>
        <v>0</v>
      </c>
      <c r="H22" s="54">
        <v>10</v>
      </c>
      <c r="I22" s="54">
        <f t="shared" si="0"/>
        <v>0</v>
      </c>
      <c r="J22" s="54"/>
      <c r="K22" s="54"/>
      <c r="L22" s="54"/>
      <c r="M22" s="54"/>
      <c r="N22" s="54"/>
      <c r="O22" s="54">
        <f t="shared" si="1"/>
        <v>0</v>
      </c>
      <c r="P22" s="54">
        <f t="shared" si="2"/>
        <v>0</v>
      </c>
      <c r="Q22" s="54">
        <f t="shared" si="5"/>
        <v>10</v>
      </c>
      <c r="R22" s="54">
        <v>10</v>
      </c>
      <c r="S22" s="54">
        <f t="shared" si="3"/>
        <v>0</v>
      </c>
      <c r="T22" s="54"/>
      <c r="U22" s="55" t="s">
        <v>67</v>
      </c>
      <c r="V22" s="54">
        <v>169000</v>
      </c>
      <c r="W22" s="54">
        <v>337000</v>
      </c>
      <c r="X22" s="56">
        <f t="shared" si="4"/>
        <v>30000</v>
      </c>
      <c r="Y22" s="55">
        <v>367000</v>
      </c>
      <c r="Z22" s="54"/>
    </row>
    <row r="23" spans="1:26" ht="15" customHeight="1" x14ac:dyDescent="0.2">
      <c r="A23" s="51">
        <v>16</v>
      </c>
      <c r="B23" s="51">
        <v>8500034</v>
      </c>
      <c r="C23" s="51" t="s">
        <v>65</v>
      </c>
      <c r="D23" s="52" t="s">
        <v>37</v>
      </c>
      <c r="E23" s="52" t="s">
        <v>3</v>
      </c>
      <c r="F23" s="53">
        <v>240000</v>
      </c>
      <c r="G23" s="53">
        <f>VLOOKUP(B23,'18.08'!B23:R56,16,0)</f>
        <v>0</v>
      </c>
      <c r="H23" s="54">
        <v>10</v>
      </c>
      <c r="I23" s="54">
        <f t="shared" si="0"/>
        <v>1</v>
      </c>
      <c r="J23" s="54"/>
      <c r="K23" s="54">
        <v>1</v>
      </c>
      <c r="L23" s="54"/>
      <c r="M23" s="54"/>
      <c r="N23" s="54"/>
      <c r="O23" s="54">
        <f t="shared" si="1"/>
        <v>240000</v>
      </c>
      <c r="P23" s="54">
        <f t="shared" si="2"/>
        <v>240000</v>
      </c>
      <c r="Q23" s="54">
        <f t="shared" si="5"/>
        <v>9</v>
      </c>
      <c r="R23" s="54">
        <v>9</v>
      </c>
      <c r="S23" s="54">
        <f t="shared" si="3"/>
        <v>0</v>
      </c>
      <c r="T23" s="54"/>
      <c r="U23" s="55" t="s">
        <v>65</v>
      </c>
      <c r="V23" s="54">
        <v>116000</v>
      </c>
      <c r="W23" s="54">
        <v>240000</v>
      </c>
      <c r="X23" s="56">
        <f t="shared" si="4"/>
        <v>21000</v>
      </c>
      <c r="Y23" s="55">
        <v>261000</v>
      </c>
      <c r="Z23" s="54"/>
    </row>
    <row r="24" spans="1:26" ht="15" customHeight="1" x14ac:dyDescent="0.2">
      <c r="A24" s="51">
        <v>17</v>
      </c>
      <c r="B24" s="51">
        <v>8500035</v>
      </c>
      <c r="C24" s="51" t="s">
        <v>69</v>
      </c>
      <c r="D24" s="52" t="s">
        <v>41</v>
      </c>
      <c r="E24" s="52" t="s">
        <v>7</v>
      </c>
      <c r="F24" s="53">
        <v>196000</v>
      </c>
      <c r="G24" s="53">
        <f>VLOOKUP(B24,'18.08'!B24:R57,16,0)</f>
        <v>0</v>
      </c>
      <c r="H24" s="54">
        <v>10</v>
      </c>
      <c r="I24" s="54">
        <f t="shared" si="0"/>
        <v>0</v>
      </c>
      <c r="J24" s="54"/>
      <c r="K24" s="54"/>
      <c r="L24" s="54"/>
      <c r="M24" s="54"/>
      <c r="N24" s="54"/>
      <c r="O24" s="54">
        <f t="shared" si="1"/>
        <v>0</v>
      </c>
      <c r="P24" s="54">
        <f t="shared" si="2"/>
        <v>0</v>
      </c>
      <c r="Q24" s="54">
        <f t="shared" si="5"/>
        <v>10</v>
      </c>
      <c r="R24" s="54">
        <v>10</v>
      </c>
      <c r="S24" s="54">
        <f t="shared" si="3"/>
        <v>0</v>
      </c>
      <c r="T24" s="54"/>
      <c r="U24" s="55" t="s">
        <v>69</v>
      </c>
      <c r="V24" s="54">
        <v>92000</v>
      </c>
      <c r="W24" s="54">
        <v>196000</v>
      </c>
      <c r="X24" s="56">
        <f t="shared" si="4"/>
        <v>17000</v>
      </c>
      <c r="Y24" s="55">
        <v>213000</v>
      </c>
      <c r="Z24" s="54"/>
    </row>
    <row r="25" spans="1:26" ht="15" customHeight="1" x14ac:dyDescent="0.2">
      <c r="A25" s="51">
        <v>18</v>
      </c>
      <c r="B25" s="51">
        <v>8500036</v>
      </c>
      <c r="C25" s="51" t="s">
        <v>66</v>
      </c>
      <c r="D25" s="52" t="s">
        <v>38</v>
      </c>
      <c r="E25" s="52" t="s">
        <v>4</v>
      </c>
      <c r="F25" s="53">
        <v>188000</v>
      </c>
      <c r="G25" s="53">
        <f>VLOOKUP(B25,'18.08'!B25:R58,16,0)</f>
        <v>0</v>
      </c>
      <c r="H25" s="54">
        <v>10</v>
      </c>
      <c r="I25" s="54">
        <f t="shared" si="0"/>
        <v>1</v>
      </c>
      <c r="J25" s="54"/>
      <c r="K25" s="54">
        <v>1</v>
      </c>
      <c r="L25" s="54"/>
      <c r="M25" s="54"/>
      <c r="N25" s="54"/>
      <c r="O25" s="54">
        <f t="shared" si="1"/>
        <v>188000</v>
      </c>
      <c r="P25" s="54">
        <f t="shared" si="2"/>
        <v>188000</v>
      </c>
      <c r="Q25" s="54">
        <f t="shared" si="5"/>
        <v>9</v>
      </c>
      <c r="R25" s="54">
        <v>9</v>
      </c>
      <c r="S25" s="54">
        <f t="shared" si="3"/>
        <v>0</v>
      </c>
      <c r="T25" s="54"/>
      <c r="U25" s="55" t="s">
        <v>66</v>
      </c>
      <c r="V25" s="54">
        <v>88000</v>
      </c>
      <c r="W25" s="54">
        <v>188000</v>
      </c>
      <c r="X25" s="56">
        <f t="shared" si="4"/>
        <v>17000</v>
      </c>
      <c r="Y25" s="55">
        <v>205000</v>
      </c>
      <c r="Z25" s="54"/>
    </row>
    <row r="26" spans="1:26" ht="15" customHeight="1" x14ac:dyDescent="0.2">
      <c r="A26" s="51">
        <v>19</v>
      </c>
      <c r="B26" s="51">
        <v>8500037</v>
      </c>
      <c r="C26" s="51" t="s">
        <v>68</v>
      </c>
      <c r="D26" s="52" t="s">
        <v>40</v>
      </c>
      <c r="E26" s="52" t="s">
        <v>6</v>
      </c>
      <c r="F26" s="53">
        <v>179000</v>
      </c>
      <c r="G26" s="53">
        <f>VLOOKUP(B26,'18.08'!B26:R59,16,0)</f>
        <v>0</v>
      </c>
      <c r="H26" s="54">
        <v>10</v>
      </c>
      <c r="I26" s="54">
        <f t="shared" si="0"/>
        <v>0</v>
      </c>
      <c r="J26" s="54"/>
      <c r="K26" s="54"/>
      <c r="L26" s="54"/>
      <c r="M26" s="54"/>
      <c r="N26" s="54"/>
      <c r="O26" s="54">
        <f t="shared" si="1"/>
        <v>0</v>
      </c>
      <c r="P26" s="54">
        <f t="shared" si="2"/>
        <v>0</v>
      </c>
      <c r="Q26" s="54">
        <f t="shared" si="5"/>
        <v>10</v>
      </c>
      <c r="R26" s="54">
        <v>10</v>
      </c>
      <c r="S26" s="54">
        <f t="shared" si="3"/>
        <v>0</v>
      </c>
      <c r="T26" s="54"/>
      <c r="U26" s="55" t="s">
        <v>68</v>
      </c>
      <c r="V26" s="54">
        <v>83000</v>
      </c>
      <c r="W26" s="54">
        <v>179000</v>
      </c>
      <c r="X26" s="56">
        <f t="shared" si="4"/>
        <v>16000</v>
      </c>
      <c r="Y26" s="55">
        <v>195000</v>
      </c>
      <c r="Z26" s="54"/>
    </row>
    <row r="27" spans="1:26" ht="15" customHeight="1" x14ac:dyDescent="0.2">
      <c r="A27" s="51">
        <v>20</v>
      </c>
      <c r="B27" s="51">
        <v>8500039</v>
      </c>
      <c r="C27" s="51" t="s">
        <v>77</v>
      </c>
      <c r="D27" s="52" t="s">
        <v>49</v>
      </c>
      <c r="E27" s="52" t="s">
        <v>15</v>
      </c>
      <c r="F27" s="53">
        <v>169000</v>
      </c>
      <c r="G27" s="53">
        <f>VLOOKUP(B27,'18.08'!B27:R60,16,0)</f>
        <v>0</v>
      </c>
      <c r="H27" s="54">
        <v>10</v>
      </c>
      <c r="I27" s="54">
        <f t="shared" si="0"/>
        <v>2</v>
      </c>
      <c r="J27" s="54"/>
      <c r="K27" s="54">
        <v>2</v>
      </c>
      <c r="L27" s="54"/>
      <c r="M27" s="54"/>
      <c r="N27" s="54"/>
      <c r="O27" s="54">
        <f t="shared" si="1"/>
        <v>338000</v>
      </c>
      <c r="P27" s="54">
        <f t="shared" si="2"/>
        <v>338000</v>
      </c>
      <c r="Q27" s="54">
        <f t="shared" si="5"/>
        <v>8</v>
      </c>
      <c r="R27" s="54">
        <v>8</v>
      </c>
      <c r="S27" s="54">
        <f t="shared" si="3"/>
        <v>0</v>
      </c>
      <c r="T27" s="54"/>
      <c r="U27" s="55" t="s">
        <v>77</v>
      </c>
      <c r="V27" s="54">
        <v>73000</v>
      </c>
      <c r="W27" s="54">
        <v>169000</v>
      </c>
      <c r="X27" s="56">
        <f t="shared" si="4"/>
        <v>6000</v>
      </c>
      <c r="Y27" s="55">
        <v>175000</v>
      </c>
      <c r="Z27" s="54"/>
    </row>
    <row r="28" spans="1:26" ht="15" customHeight="1" x14ac:dyDescent="0.2">
      <c r="A28" s="51">
        <v>21</v>
      </c>
      <c r="B28" s="51">
        <v>8500038</v>
      </c>
      <c r="C28" s="51" t="s">
        <v>80</v>
      </c>
      <c r="D28" s="52" t="s">
        <v>52</v>
      </c>
      <c r="E28" s="52" t="s">
        <v>18</v>
      </c>
      <c r="F28" s="53">
        <v>179000</v>
      </c>
      <c r="G28" s="53">
        <f>VLOOKUP(B28,'18.08'!B28:R61,16,0)</f>
        <v>0</v>
      </c>
      <c r="H28" s="54">
        <v>10</v>
      </c>
      <c r="I28" s="54">
        <f t="shared" si="0"/>
        <v>2</v>
      </c>
      <c r="J28" s="54"/>
      <c r="K28" s="54">
        <v>2</v>
      </c>
      <c r="L28" s="54"/>
      <c r="M28" s="54"/>
      <c r="N28" s="54"/>
      <c r="O28" s="54">
        <f t="shared" si="1"/>
        <v>358000</v>
      </c>
      <c r="P28" s="54">
        <f t="shared" si="2"/>
        <v>358000</v>
      </c>
      <c r="Q28" s="54">
        <f t="shared" si="5"/>
        <v>8</v>
      </c>
      <c r="R28" s="54">
        <v>8</v>
      </c>
      <c r="S28" s="54">
        <f t="shared" si="3"/>
        <v>0</v>
      </c>
      <c r="T28" s="54"/>
      <c r="U28" s="55" t="s">
        <v>80</v>
      </c>
      <c r="V28" s="54">
        <v>76000</v>
      </c>
      <c r="W28" s="54">
        <v>179000</v>
      </c>
      <c r="X28" s="56">
        <f t="shared" si="4"/>
        <v>2000</v>
      </c>
      <c r="Y28" s="55">
        <v>181000</v>
      </c>
      <c r="Z28" s="54"/>
    </row>
    <row r="29" spans="1:26" s="2" customFormat="1" ht="15" customHeight="1" x14ac:dyDescent="0.2">
      <c r="A29" s="51">
        <v>22</v>
      </c>
      <c r="B29" s="51">
        <v>8500040</v>
      </c>
      <c r="C29" s="51" t="s">
        <v>62</v>
      </c>
      <c r="D29" s="52" t="s">
        <v>34</v>
      </c>
      <c r="E29" s="52" t="s">
        <v>0</v>
      </c>
      <c r="F29" s="53">
        <v>169000</v>
      </c>
      <c r="G29" s="53">
        <f>VLOOKUP(B29,'18.08'!B29:R62,16,0)</f>
        <v>0</v>
      </c>
      <c r="H29" s="57">
        <v>10</v>
      </c>
      <c r="I29" s="54">
        <f t="shared" si="0"/>
        <v>0</v>
      </c>
      <c r="J29" s="54"/>
      <c r="K29" s="54"/>
      <c r="L29" s="54"/>
      <c r="M29" s="54"/>
      <c r="N29" s="54"/>
      <c r="O29" s="54">
        <f t="shared" si="1"/>
        <v>0</v>
      </c>
      <c r="P29" s="54">
        <f t="shared" si="2"/>
        <v>0</v>
      </c>
      <c r="Q29" s="54">
        <f t="shared" si="5"/>
        <v>10</v>
      </c>
      <c r="R29" s="54">
        <v>10</v>
      </c>
      <c r="S29" s="54">
        <f t="shared" si="3"/>
        <v>0</v>
      </c>
      <c r="T29" s="54"/>
      <c r="U29" s="51" t="s">
        <v>62</v>
      </c>
      <c r="V29" s="57">
        <v>78000</v>
      </c>
      <c r="W29" s="57">
        <v>169000</v>
      </c>
      <c r="X29" s="56">
        <f t="shared" si="4"/>
        <v>16000</v>
      </c>
      <c r="Y29" s="51">
        <v>185000</v>
      </c>
      <c r="Z29" s="54"/>
    </row>
    <row r="30" spans="1:26" ht="15" customHeight="1" x14ac:dyDescent="0.2">
      <c r="A30" s="51">
        <v>23</v>
      </c>
      <c r="B30" s="51">
        <v>8500041</v>
      </c>
      <c r="C30" s="51" t="s">
        <v>63</v>
      </c>
      <c r="D30" s="52" t="s">
        <v>35</v>
      </c>
      <c r="E30" s="52" t="s">
        <v>1</v>
      </c>
      <c r="F30" s="53">
        <v>179000</v>
      </c>
      <c r="G30" s="53">
        <f>VLOOKUP(B30,'18.08'!B30:R63,16,0)</f>
        <v>0</v>
      </c>
      <c r="H30" s="54">
        <v>10</v>
      </c>
      <c r="I30" s="54">
        <f t="shared" si="0"/>
        <v>0</v>
      </c>
      <c r="J30" s="54"/>
      <c r="K30" s="54"/>
      <c r="L30" s="54"/>
      <c r="M30" s="54"/>
      <c r="N30" s="54"/>
      <c r="O30" s="54">
        <f t="shared" si="1"/>
        <v>0</v>
      </c>
      <c r="P30" s="54">
        <f t="shared" si="2"/>
        <v>0</v>
      </c>
      <c r="Q30" s="54">
        <f t="shared" si="5"/>
        <v>10</v>
      </c>
      <c r="R30" s="54">
        <v>10</v>
      </c>
      <c r="S30" s="54">
        <f t="shared" si="3"/>
        <v>0</v>
      </c>
      <c r="T30" s="54"/>
      <c r="U30" s="55" t="s">
        <v>63</v>
      </c>
      <c r="V30" s="54">
        <v>82000</v>
      </c>
      <c r="W30" s="54">
        <v>179000</v>
      </c>
      <c r="X30" s="56">
        <f t="shared" si="4"/>
        <v>14000</v>
      </c>
      <c r="Y30" s="55">
        <v>193000</v>
      </c>
      <c r="Z30" s="54"/>
    </row>
    <row r="31" spans="1:26" ht="15" customHeight="1" x14ac:dyDescent="0.2">
      <c r="A31" s="51">
        <v>24</v>
      </c>
      <c r="B31" s="51">
        <v>8500043</v>
      </c>
      <c r="C31" s="51" t="s">
        <v>64</v>
      </c>
      <c r="D31" s="52" t="s">
        <v>36</v>
      </c>
      <c r="E31" s="52" t="s">
        <v>2</v>
      </c>
      <c r="F31" s="53">
        <v>179000</v>
      </c>
      <c r="G31" s="53">
        <f>VLOOKUP(B31,'18.08'!B31:R64,16,0)</f>
        <v>0</v>
      </c>
      <c r="H31" s="54">
        <v>10</v>
      </c>
      <c r="I31" s="54">
        <f t="shared" si="0"/>
        <v>1</v>
      </c>
      <c r="J31" s="54"/>
      <c r="K31" s="54">
        <v>1</v>
      </c>
      <c r="L31" s="54"/>
      <c r="M31" s="54"/>
      <c r="N31" s="54"/>
      <c r="O31" s="54">
        <f t="shared" si="1"/>
        <v>179000</v>
      </c>
      <c r="P31" s="54">
        <f t="shared" si="2"/>
        <v>179000</v>
      </c>
      <c r="Q31" s="54">
        <f t="shared" si="5"/>
        <v>9</v>
      </c>
      <c r="R31" s="54">
        <v>9</v>
      </c>
      <c r="S31" s="54">
        <f t="shared" si="3"/>
        <v>0</v>
      </c>
      <c r="T31" s="54"/>
      <c r="U31" s="55" t="s">
        <v>64</v>
      </c>
      <c r="V31" s="54">
        <v>83000</v>
      </c>
      <c r="W31" s="54">
        <v>179000</v>
      </c>
      <c r="X31" s="56">
        <f t="shared" si="4"/>
        <v>16000</v>
      </c>
      <c r="Y31" s="55">
        <v>195000</v>
      </c>
      <c r="Z31" s="54"/>
    </row>
    <row r="32" spans="1:26" ht="15" customHeight="1" x14ac:dyDescent="0.2">
      <c r="A32" s="51">
        <v>25</v>
      </c>
      <c r="B32" s="51">
        <v>8500062</v>
      </c>
      <c r="C32" s="51" t="s">
        <v>99</v>
      </c>
      <c r="D32" s="52" t="s">
        <v>126</v>
      </c>
      <c r="E32" s="52" t="s">
        <v>32</v>
      </c>
      <c r="F32" s="53">
        <v>194000</v>
      </c>
      <c r="G32" s="53">
        <f>VLOOKUP(B32,'18.08'!B32:R65,16,0)</f>
        <v>0</v>
      </c>
      <c r="H32" s="54"/>
      <c r="I32" s="54">
        <f t="shared" si="0"/>
        <v>0</v>
      </c>
      <c r="J32" s="54"/>
      <c r="K32" s="54"/>
      <c r="L32" s="54"/>
      <c r="M32" s="54"/>
      <c r="N32" s="54"/>
      <c r="O32" s="54">
        <f t="shared" si="1"/>
        <v>0</v>
      </c>
      <c r="P32" s="54">
        <f t="shared" si="2"/>
        <v>0</v>
      </c>
      <c r="Q32" s="54">
        <f t="shared" si="5"/>
        <v>0</v>
      </c>
      <c r="R32" s="54"/>
      <c r="S32" s="54">
        <f t="shared" si="3"/>
        <v>0</v>
      </c>
      <c r="T32" s="54"/>
      <c r="U32" s="55" t="s">
        <v>99</v>
      </c>
      <c r="V32" s="54">
        <v>91200</v>
      </c>
      <c r="W32" s="54">
        <v>194000</v>
      </c>
      <c r="X32" s="56">
        <f t="shared" si="4"/>
        <v>18000</v>
      </c>
      <c r="Y32" s="55">
        <v>212000</v>
      </c>
      <c r="Z32" s="54"/>
    </row>
    <row r="33" spans="1:26" ht="15" customHeight="1" x14ac:dyDescent="0.2">
      <c r="A33" s="51">
        <v>26</v>
      </c>
      <c r="B33" s="51">
        <v>8500063</v>
      </c>
      <c r="C33" s="51" t="s">
        <v>100</v>
      </c>
      <c r="D33" s="52" t="s">
        <v>127</v>
      </c>
      <c r="E33" s="52" t="s">
        <v>33</v>
      </c>
      <c r="F33" s="53">
        <v>194000</v>
      </c>
      <c r="G33" s="53">
        <f>VLOOKUP(B33,'18.08'!B33:R66,16,0)</f>
        <v>0</v>
      </c>
      <c r="H33" s="54"/>
      <c r="I33" s="54">
        <f t="shared" si="0"/>
        <v>0</v>
      </c>
      <c r="J33" s="54"/>
      <c r="K33" s="54"/>
      <c r="L33" s="54"/>
      <c r="M33" s="54"/>
      <c r="N33" s="54"/>
      <c r="O33" s="54">
        <f t="shared" si="1"/>
        <v>0</v>
      </c>
      <c r="P33" s="54">
        <f t="shared" si="2"/>
        <v>0</v>
      </c>
      <c r="Q33" s="54">
        <f t="shared" si="5"/>
        <v>0</v>
      </c>
      <c r="R33" s="54"/>
      <c r="S33" s="54">
        <f t="shared" si="3"/>
        <v>0</v>
      </c>
      <c r="T33" s="54"/>
      <c r="U33" s="55" t="s">
        <v>100</v>
      </c>
      <c r="V33" s="54">
        <v>91200</v>
      </c>
      <c r="W33" s="54">
        <v>194000</v>
      </c>
      <c r="X33" s="56">
        <f t="shared" si="4"/>
        <v>18000</v>
      </c>
      <c r="Y33" s="55">
        <v>212000</v>
      </c>
      <c r="Z33" s="54"/>
    </row>
    <row r="34" spans="1:26" ht="15" customHeight="1" x14ac:dyDescent="0.2">
      <c r="A34" s="51">
        <v>27</v>
      </c>
      <c r="B34" s="51">
        <v>8500050</v>
      </c>
      <c r="C34" s="51" t="s">
        <v>82</v>
      </c>
      <c r="D34" s="52" t="s">
        <v>54</v>
      </c>
      <c r="E34" s="52" t="s">
        <v>20</v>
      </c>
      <c r="F34" s="53">
        <v>168000</v>
      </c>
      <c r="G34" s="53">
        <f>VLOOKUP(B34,'18.08'!B34:R67,16,0)</f>
        <v>30</v>
      </c>
      <c r="H34" s="54"/>
      <c r="I34" s="54">
        <f t="shared" si="0"/>
        <v>0</v>
      </c>
      <c r="J34" s="54"/>
      <c r="K34" s="54"/>
      <c r="L34" s="54"/>
      <c r="M34" s="54"/>
      <c r="N34" s="54"/>
      <c r="O34" s="54">
        <f t="shared" si="1"/>
        <v>0</v>
      </c>
      <c r="P34" s="54">
        <f t="shared" si="2"/>
        <v>0</v>
      </c>
      <c r="Q34" s="54">
        <f>+G34+H34-I34</f>
        <v>30</v>
      </c>
      <c r="R34" s="54">
        <v>30</v>
      </c>
      <c r="S34" s="54">
        <f t="shared" si="3"/>
        <v>0</v>
      </c>
      <c r="T34" s="54"/>
      <c r="U34" s="51" t="s">
        <v>82</v>
      </c>
      <c r="V34" s="57">
        <v>75909</v>
      </c>
      <c r="W34" s="57">
        <v>168000</v>
      </c>
      <c r="X34" s="56">
        <f t="shared" si="4"/>
        <v>13000</v>
      </c>
      <c r="Y34" s="55">
        <v>181000</v>
      </c>
      <c r="Z34" s="54"/>
    </row>
    <row r="35" spans="1:26" s="2" customFormat="1" ht="15" customHeight="1" x14ac:dyDescent="0.2">
      <c r="A35" s="51">
        <v>28</v>
      </c>
      <c r="B35" s="51">
        <v>8500051</v>
      </c>
      <c r="C35" s="51" t="s">
        <v>83</v>
      </c>
      <c r="D35" s="52" t="s">
        <v>55</v>
      </c>
      <c r="E35" s="52" t="s">
        <v>21</v>
      </c>
      <c r="F35" s="53">
        <v>149000</v>
      </c>
      <c r="G35" s="53">
        <f>VLOOKUP(B35,'18.08'!B35:R68,16,0)</f>
        <v>18</v>
      </c>
      <c r="H35" s="57"/>
      <c r="I35" s="54">
        <f t="shared" si="0"/>
        <v>1</v>
      </c>
      <c r="J35" s="54"/>
      <c r="K35" s="54">
        <v>1</v>
      </c>
      <c r="L35" s="54"/>
      <c r="M35" s="54"/>
      <c r="N35" s="54"/>
      <c r="O35" s="54">
        <f t="shared" si="1"/>
        <v>149000</v>
      </c>
      <c r="P35" s="54">
        <f t="shared" si="2"/>
        <v>149000</v>
      </c>
      <c r="Q35" s="54">
        <f t="shared" si="5"/>
        <v>17</v>
      </c>
      <c r="R35" s="54">
        <v>17</v>
      </c>
      <c r="S35" s="54">
        <f t="shared" si="3"/>
        <v>0</v>
      </c>
      <c r="T35" s="54"/>
      <c r="U35" s="55" t="s">
        <v>83</v>
      </c>
      <c r="V35" s="54">
        <v>66364</v>
      </c>
      <c r="W35" s="54">
        <v>149000</v>
      </c>
      <c r="X35" s="56">
        <f t="shared" si="4"/>
        <v>13000</v>
      </c>
      <c r="Y35" s="51">
        <v>162000</v>
      </c>
      <c r="Z35" s="54"/>
    </row>
    <row r="36" spans="1:26" ht="15" customHeight="1" x14ac:dyDescent="0.2">
      <c r="A36" s="51">
        <v>29</v>
      </c>
      <c r="B36" s="51">
        <v>8500052</v>
      </c>
      <c r="C36" s="51" t="s">
        <v>84</v>
      </c>
      <c r="D36" s="52" t="s">
        <v>120</v>
      </c>
      <c r="E36" s="52" t="s">
        <v>22</v>
      </c>
      <c r="F36" s="53">
        <v>149000</v>
      </c>
      <c r="G36" s="53">
        <f>VLOOKUP(B36,'18.08'!B36:R69,16,0)</f>
        <v>34</v>
      </c>
      <c r="H36" s="54"/>
      <c r="I36" s="54">
        <f t="shared" si="0"/>
        <v>0</v>
      </c>
      <c r="J36" s="54"/>
      <c r="K36" s="54"/>
      <c r="L36" s="54"/>
      <c r="M36" s="54"/>
      <c r="N36" s="54"/>
      <c r="O36" s="54">
        <f t="shared" si="1"/>
        <v>0</v>
      </c>
      <c r="P36" s="54">
        <f t="shared" si="2"/>
        <v>0</v>
      </c>
      <c r="Q36" s="54">
        <f t="shared" si="5"/>
        <v>34</v>
      </c>
      <c r="R36" s="54">
        <v>34</v>
      </c>
      <c r="S36" s="54">
        <f t="shared" si="3"/>
        <v>0</v>
      </c>
      <c r="T36" s="54"/>
      <c r="U36" s="55" t="s">
        <v>84</v>
      </c>
      <c r="V36" s="54">
        <v>66364</v>
      </c>
      <c r="W36" s="54">
        <v>149000</v>
      </c>
      <c r="X36" s="56">
        <f t="shared" si="4"/>
        <v>13000</v>
      </c>
      <c r="Y36" s="55">
        <v>162000</v>
      </c>
      <c r="Z36" s="54"/>
    </row>
    <row r="37" spans="1:26" ht="15" customHeight="1" x14ac:dyDescent="0.2">
      <c r="A37" s="51">
        <v>30</v>
      </c>
      <c r="B37" s="51">
        <v>8500053</v>
      </c>
      <c r="C37" s="51" t="s">
        <v>85</v>
      </c>
      <c r="D37" s="52" t="s">
        <v>57</v>
      </c>
      <c r="E37" s="52" t="s">
        <v>23</v>
      </c>
      <c r="F37" s="53">
        <v>149000</v>
      </c>
      <c r="G37" s="53">
        <f>VLOOKUP(B37,'18.08'!B37:R70,16,0)</f>
        <v>25</v>
      </c>
      <c r="H37" s="54"/>
      <c r="I37" s="54">
        <f t="shared" si="0"/>
        <v>1</v>
      </c>
      <c r="J37" s="54"/>
      <c r="K37" s="54">
        <v>1</v>
      </c>
      <c r="L37" s="54"/>
      <c r="M37" s="54"/>
      <c r="N37" s="54"/>
      <c r="O37" s="54">
        <f t="shared" si="1"/>
        <v>149000</v>
      </c>
      <c r="P37" s="54">
        <f t="shared" si="2"/>
        <v>149000</v>
      </c>
      <c r="Q37" s="54">
        <f t="shared" si="5"/>
        <v>24</v>
      </c>
      <c r="R37" s="54">
        <v>24</v>
      </c>
      <c r="S37" s="54">
        <f t="shared" si="3"/>
        <v>0</v>
      </c>
      <c r="T37" s="54"/>
      <c r="U37" s="55" t="s">
        <v>85</v>
      </c>
      <c r="V37" s="54">
        <v>66364</v>
      </c>
      <c r="W37" s="54">
        <v>149000</v>
      </c>
      <c r="X37" s="56">
        <f t="shared" si="4"/>
        <v>13000</v>
      </c>
      <c r="Y37" s="55">
        <v>162000</v>
      </c>
      <c r="Z37" s="54"/>
    </row>
    <row r="38" spans="1:26" ht="15" customHeight="1" x14ac:dyDescent="0.2">
      <c r="A38" s="51">
        <v>31</v>
      </c>
      <c r="B38" s="51">
        <v>8500054</v>
      </c>
      <c r="C38" s="51" t="s">
        <v>86</v>
      </c>
      <c r="D38" s="52" t="s">
        <v>58</v>
      </c>
      <c r="E38" s="52" t="s">
        <v>24</v>
      </c>
      <c r="F38" s="53">
        <v>168000</v>
      </c>
      <c r="G38" s="53">
        <f>VLOOKUP(B38,'18.08'!B38:R71,16,0)</f>
        <v>47</v>
      </c>
      <c r="H38" s="54"/>
      <c r="I38" s="54">
        <f t="shared" si="0"/>
        <v>0</v>
      </c>
      <c r="J38" s="54"/>
      <c r="K38" s="54"/>
      <c r="L38" s="54"/>
      <c r="M38" s="54"/>
      <c r="N38" s="54"/>
      <c r="O38" s="54">
        <f t="shared" si="1"/>
        <v>0</v>
      </c>
      <c r="P38" s="54">
        <f t="shared" si="2"/>
        <v>0</v>
      </c>
      <c r="Q38" s="54">
        <f t="shared" si="5"/>
        <v>47</v>
      </c>
      <c r="R38" s="54">
        <v>47</v>
      </c>
      <c r="S38" s="54">
        <f t="shared" si="3"/>
        <v>0</v>
      </c>
      <c r="T38" s="54"/>
      <c r="U38" s="55" t="s">
        <v>86</v>
      </c>
      <c r="V38" s="54">
        <v>75909</v>
      </c>
      <c r="W38" s="54">
        <v>168000</v>
      </c>
      <c r="X38" s="56">
        <f t="shared" si="4"/>
        <v>13000</v>
      </c>
      <c r="Y38" s="55">
        <v>181000</v>
      </c>
      <c r="Z38" s="54"/>
    </row>
    <row r="39" spans="1:26" ht="15" customHeight="1" x14ac:dyDescent="0.2">
      <c r="A39" s="51">
        <v>32</v>
      </c>
      <c r="B39" s="51">
        <v>8500055</v>
      </c>
      <c r="C39" s="51" t="s">
        <v>87</v>
      </c>
      <c r="D39" s="52" t="s">
        <v>59</v>
      </c>
      <c r="E39" s="52" t="s">
        <v>25</v>
      </c>
      <c r="F39" s="53">
        <v>149000</v>
      </c>
      <c r="G39" s="53">
        <f>VLOOKUP(B39,'18.08'!B39:R72,16,0)</f>
        <v>45</v>
      </c>
      <c r="H39" s="54"/>
      <c r="I39" s="54">
        <f t="shared" si="0"/>
        <v>0</v>
      </c>
      <c r="J39" s="54"/>
      <c r="K39" s="54"/>
      <c r="L39" s="54"/>
      <c r="M39" s="54"/>
      <c r="N39" s="54"/>
      <c r="O39" s="54">
        <f t="shared" si="1"/>
        <v>0</v>
      </c>
      <c r="P39" s="54">
        <f t="shared" si="2"/>
        <v>0</v>
      </c>
      <c r="Q39" s="54">
        <f t="shared" si="5"/>
        <v>45</v>
      </c>
      <c r="R39" s="54">
        <v>45</v>
      </c>
      <c r="S39" s="54">
        <f t="shared" si="3"/>
        <v>0</v>
      </c>
      <c r="T39" s="54"/>
      <c r="U39" s="55" t="s">
        <v>87</v>
      </c>
      <c r="V39" s="54">
        <v>66364</v>
      </c>
      <c r="W39" s="54">
        <v>149000</v>
      </c>
      <c r="X39" s="56">
        <f t="shared" si="4"/>
        <v>13000</v>
      </c>
      <c r="Y39" s="55">
        <v>162000</v>
      </c>
      <c r="Z39" s="54"/>
    </row>
    <row r="40" spans="1:26" ht="15" customHeight="1" x14ac:dyDescent="0.2">
      <c r="A40" s="51">
        <v>33</v>
      </c>
      <c r="B40" s="51">
        <v>8500056</v>
      </c>
      <c r="C40" s="51" t="s">
        <v>88</v>
      </c>
      <c r="D40" s="52" t="s">
        <v>60</v>
      </c>
      <c r="E40" s="52" t="s">
        <v>26</v>
      </c>
      <c r="F40" s="53">
        <v>149000</v>
      </c>
      <c r="G40" s="53">
        <f>VLOOKUP(B40,'18.08'!B40:R73,16,0)</f>
        <v>24</v>
      </c>
      <c r="H40" s="54"/>
      <c r="I40" s="54">
        <f t="shared" si="0"/>
        <v>0</v>
      </c>
      <c r="J40" s="54"/>
      <c r="K40" s="54"/>
      <c r="L40" s="54"/>
      <c r="M40" s="54"/>
      <c r="N40" s="54"/>
      <c r="O40" s="54">
        <f t="shared" si="1"/>
        <v>0</v>
      </c>
      <c r="P40" s="54">
        <f t="shared" si="2"/>
        <v>0</v>
      </c>
      <c r="Q40" s="54">
        <f t="shared" si="5"/>
        <v>24</v>
      </c>
      <c r="R40" s="54">
        <v>24</v>
      </c>
      <c r="S40" s="54">
        <f t="shared" si="3"/>
        <v>0</v>
      </c>
      <c r="T40" s="54"/>
      <c r="U40" s="55" t="s">
        <v>88</v>
      </c>
      <c r="V40" s="54">
        <v>66364</v>
      </c>
      <c r="W40" s="54">
        <v>149000</v>
      </c>
      <c r="X40" s="56">
        <f t="shared" si="4"/>
        <v>13000</v>
      </c>
      <c r="Y40" s="55">
        <v>162000</v>
      </c>
      <c r="Z40" s="54"/>
    </row>
    <row r="41" spans="1:26" ht="15" customHeight="1" x14ac:dyDescent="0.2">
      <c r="A41" s="51">
        <v>34</v>
      </c>
      <c r="B41" s="51">
        <v>8500057</v>
      </c>
      <c r="C41" s="51" t="s">
        <v>89</v>
      </c>
      <c r="D41" s="52" t="s">
        <v>61</v>
      </c>
      <c r="E41" s="52" t="s">
        <v>27</v>
      </c>
      <c r="F41" s="53">
        <v>168000</v>
      </c>
      <c r="G41" s="53">
        <f>VLOOKUP(B41,'18.08'!B41:R74,16,0)</f>
        <v>51</v>
      </c>
      <c r="H41" s="54"/>
      <c r="I41" s="54">
        <f t="shared" si="0"/>
        <v>0</v>
      </c>
      <c r="J41" s="54"/>
      <c r="K41" s="54"/>
      <c r="L41" s="54"/>
      <c r="M41" s="54"/>
      <c r="N41" s="54"/>
      <c r="O41" s="54">
        <f t="shared" si="1"/>
        <v>0</v>
      </c>
      <c r="P41" s="54">
        <f t="shared" si="2"/>
        <v>0</v>
      </c>
      <c r="Q41" s="54">
        <f t="shared" si="5"/>
        <v>51</v>
      </c>
      <c r="R41" s="54">
        <v>51</v>
      </c>
      <c r="S41" s="54">
        <f t="shared" si="3"/>
        <v>0</v>
      </c>
      <c r="T41" s="54"/>
      <c r="U41" s="55" t="s">
        <v>89</v>
      </c>
      <c r="V41" s="54">
        <v>66364</v>
      </c>
      <c r="W41" s="54">
        <v>168000</v>
      </c>
      <c r="X41" s="56">
        <f t="shared" si="4"/>
        <v>-6000</v>
      </c>
      <c r="Y41" s="55">
        <v>162000</v>
      </c>
      <c r="Z41" s="54"/>
    </row>
    <row r="42" spans="1:26" s="17" customFormat="1" x14ac:dyDescent="0.2">
      <c r="A42" s="47"/>
      <c r="B42" s="48"/>
      <c r="C42" s="48"/>
      <c r="D42" s="48" t="s">
        <v>108</v>
      </c>
      <c r="E42" s="49"/>
      <c r="F42" s="50"/>
      <c r="G42" s="50">
        <f>SUM(G8:G41)</f>
        <v>274</v>
      </c>
      <c r="H42" s="50">
        <f t="shared" ref="H42:P42" si="6">SUM(H8:H41)</f>
        <v>200</v>
      </c>
      <c r="I42" s="50">
        <f t="shared" si="6"/>
        <v>9</v>
      </c>
      <c r="J42" s="50">
        <f t="shared" si="6"/>
        <v>0</v>
      </c>
      <c r="K42" s="50">
        <f t="shared" si="6"/>
        <v>9</v>
      </c>
      <c r="L42" s="50">
        <f t="shared" si="6"/>
        <v>0</v>
      </c>
      <c r="M42" s="50">
        <f t="shared" si="6"/>
        <v>0</v>
      </c>
      <c r="N42" s="50">
        <f t="shared" si="6"/>
        <v>0</v>
      </c>
      <c r="O42" s="50">
        <f t="shared" si="6"/>
        <v>1601000</v>
      </c>
      <c r="P42" s="50">
        <f t="shared" si="6"/>
        <v>1601000</v>
      </c>
      <c r="Q42" s="50">
        <f>SUM(Q8:Q41)</f>
        <v>465</v>
      </c>
      <c r="R42" s="50">
        <f>SUM(R8:R41)</f>
        <v>465</v>
      </c>
      <c r="S42" s="50"/>
      <c r="T42" s="50"/>
      <c r="Z42" s="50"/>
    </row>
    <row r="43" spans="1:26" x14ac:dyDescent="0.2">
      <c r="A43" s="5"/>
    </row>
    <row r="44" spans="1:26" s="2" customFormat="1" x14ac:dyDescent="0.2">
      <c r="B44" s="2" t="s">
        <v>124</v>
      </c>
      <c r="F44" s="6"/>
      <c r="G44" s="6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V44" s="77"/>
      <c r="W44" s="77"/>
      <c r="Z44" s="77"/>
    </row>
    <row r="48" spans="1:26" x14ac:dyDescent="0.2">
      <c r="A48" s="1" t="s">
        <v>134</v>
      </c>
    </row>
  </sheetData>
  <mergeCells count="16">
    <mergeCell ref="Z6:Z7"/>
    <mergeCell ref="A3:T3"/>
    <mergeCell ref="G5:Q5"/>
    <mergeCell ref="A6:A7"/>
    <mergeCell ref="B6:B7"/>
    <mergeCell ref="C6:C7"/>
    <mergeCell ref="D6:D7"/>
    <mergeCell ref="F6:F7"/>
    <mergeCell ref="G6:G7"/>
    <mergeCell ref="H6:H7"/>
    <mergeCell ref="I6:L6"/>
    <mergeCell ref="M6:P6"/>
    <mergeCell ref="Q6:Q7"/>
    <mergeCell ref="R6:R7"/>
    <mergeCell ref="S6:S7"/>
    <mergeCell ref="T6:T7"/>
  </mergeCells>
  <pageMargins left="0.2" right="0.2" top="0.25" bottom="0.25" header="0.3" footer="0.3"/>
  <pageSetup paperSize="9" orientation="landscape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zoomScaleNormal="100" workbookViewId="0">
      <pane xSplit="6" ySplit="7" topLeftCell="G29" activePane="bottomRight" state="frozen"/>
      <selection activeCell="CJ8" sqref="CJ8:CJ41"/>
      <selection pane="topRight" activeCell="CJ8" sqref="CJ8:CJ41"/>
      <selection pane="bottomLeft" activeCell="CJ8" sqref="CJ8:CJ41"/>
      <selection pane="bottomRight" activeCell="O35" sqref="O35"/>
    </sheetView>
  </sheetViews>
  <sheetFormatPr defaultRowHeight="12.75" x14ac:dyDescent="0.2"/>
  <cols>
    <col min="1" max="1" width="4.85546875" style="1" customWidth="1"/>
    <col min="2" max="2" width="8.85546875" style="2" customWidth="1"/>
    <col min="3" max="3" width="5.28515625" style="2" customWidth="1"/>
    <col min="4" max="4" width="38.28515625" style="1" customWidth="1"/>
    <col min="5" max="5" width="34.7109375" style="1" hidden="1" customWidth="1"/>
    <col min="6" max="6" width="10.28515625" style="6" customWidth="1"/>
    <col min="7" max="7" width="8.140625" style="6" customWidth="1"/>
    <col min="8" max="8" width="9.42578125" style="3" customWidth="1"/>
    <col min="9" max="9" width="10" style="3" customWidth="1"/>
    <col min="10" max="15" width="9.140625" style="3" customWidth="1"/>
    <col min="16" max="16" width="11.28515625" style="3" customWidth="1"/>
    <col min="17" max="19" width="10.7109375" style="3" customWidth="1"/>
    <col min="20" max="20" width="9.140625" style="3" customWidth="1"/>
    <col min="21" max="21" width="6.28515625" style="1" hidden="1" customWidth="1"/>
    <col min="22" max="23" width="11.28515625" style="3" hidden="1" customWidth="1"/>
    <col min="24" max="25" width="0" style="1" hidden="1" customWidth="1"/>
    <col min="26" max="26" width="9.140625" style="3" customWidth="1"/>
    <col min="27" max="27" width="9.140625" style="1" customWidth="1"/>
    <col min="28" max="16384" width="9.140625" style="1"/>
  </cols>
  <sheetData>
    <row r="1" spans="1:26" x14ac:dyDescent="0.2">
      <c r="A1" s="17" t="s">
        <v>128</v>
      </c>
    </row>
    <row r="2" spans="1:26" x14ac:dyDescent="0.2">
      <c r="A2" s="1" t="s">
        <v>114</v>
      </c>
    </row>
    <row r="3" spans="1:26" ht="19.5" customHeight="1" x14ac:dyDescent="0.3">
      <c r="A3" s="131" t="s">
        <v>122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Z3" s="1"/>
    </row>
    <row r="5" spans="1:26" ht="15" hidden="1" customHeight="1" x14ac:dyDescent="0.2">
      <c r="G5" s="133" t="s">
        <v>117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78"/>
      <c r="S5" s="78"/>
      <c r="T5" s="1"/>
      <c r="Z5" s="1"/>
    </row>
    <row r="6" spans="1:26" s="17" customFormat="1" ht="15" customHeight="1" x14ac:dyDescent="0.2">
      <c r="A6" s="128" t="s">
        <v>109</v>
      </c>
      <c r="B6" s="128" t="s">
        <v>110</v>
      </c>
      <c r="C6" s="128" t="s">
        <v>111</v>
      </c>
      <c r="D6" s="128" t="s">
        <v>112</v>
      </c>
      <c r="E6" s="16" t="s">
        <v>90</v>
      </c>
      <c r="F6" s="128" t="s">
        <v>113</v>
      </c>
      <c r="G6" s="128" t="s">
        <v>115</v>
      </c>
      <c r="H6" s="128" t="s">
        <v>101</v>
      </c>
      <c r="I6" s="132" t="s">
        <v>102</v>
      </c>
      <c r="J6" s="132"/>
      <c r="K6" s="132"/>
      <c r="L6" s="132"/>
      <c r="M6" s="134" t="s">
        <v>129</v>
      </c>
      <c r="N6" s="134"/>
      <c r="O6" s="134"/>
      <c r="P6" s="134"/>
      <c r="Q6" s="128" t="s">
        <v>118</v>
      </c>
      <c r="R6" s="128" t="s">
        <v>135</v>
      </c>
      <c r="S6" s="128" t="s">
        <v>136</v>
      </c>
      <c r="T6" s="128" t="s">
        <v>119</v>
      </c>
      <c r="U6" s="19" t="s">
        <v>121</v>
      </c>
      <c r="V6" s="40"/>
      <c r="W6" s="40"/>
      <c r="Z6" s="128" t="s">
        <v>125</v>
      </c>
    </row>
    <row r="7" spans="1:26" s="18" customFormat="1" x14ac:dyDescent="0.2">
      <c r="A7" s="130"/>
      <c r="B7" s="130" t="s">
        <v>110</v>
      </c>
      <c r="C7" s="130"/>
      <c r="D7" s="130" t="s">
        <v>112</v>
      </c>
      <c r="E7" s="44" t="s">
        <v>90</v>
      </c>
      <c r="F7" s="130" t="s">
        <v>113</v>
      </c>
      <c r="G7" s="130"/>
      <c r="H7" s="130"/>
      <c r="I7" s="45" t="s">
        <v>106</v>
      </c>
      <c r="J7" s="46" t="s">
        <v>107</v>
      </c>
      <c r="K7" s="46" t="s">
        <v>104</v>
      </c>
      <c r="L7" s="46" t="s">
        <v>105</v>
      </c>
      <c r="M7" s="61" t="s">
        <v>131</v>
      </c>
      <c r="N7" s="62" t="s">
        <v>132</v>
      </c>
      <c r="O7" s="62" t="s">
        <v>130</v>
      </c>
      <c r="P7" s="68" t="s">
        <v>133</v>
      </c>
      <c r="Q7" s="130"/>
      <c r="R7" s="129"/>
      <c r="S7" s="129"/>
      <c r="T7" s="130"/>
      <c r="V7" s="41"/>
      <c r="W7" s="41"/>
      <c r="Z7" s="130"/>
    </row>
    <row r="8" spans="1:26" ht="15" customHeight="1" x14ac:dyDescent="0.2">
      <c r="A8" s="51">
        <v>1</v>
      </c>
      <c r="B8" s="51">
        <v>8500006</v>
      </c>
      <c r="C8" s="51" t="s">
        <v>75</v>
      </c>
      <c r="D8" s="52" t="s">
        <v>47</v>
      </c>
      <c r="E8" s="52" t="s">
        <v>13</v>
      </c>
      <c r="F8" s="53">
        <v>289000</v>
      </c>
      <c r="G8" s="53">
        <f>VLOOKUP(B8,'19.08'!B8:R41,16,0)</f>
        <v>10</v>
      </c>
      <c r="H8" s="54"/>
      <c r="I8" s="54">
        <f>SUM(J8:L8)</f>
        <v>0</v>
      </c>
      <c r="J8" s="54"/>
      <c r="K8" s="54"/>
      <c r="L8" s="54"/>
      <c r="M8" s="54"/>
      <c r="N8" s="54"/>
      <c r="O8" s="54">
        <f>F8*K8</f>
        <v>0</v>
      </c>
      <c r="P8" s="54">
        <f>M8+N8+O8</f>
        <v>0</v>
      </c>
      <c r="Q8" s="54">
        <f>+G8+H8-I8</f>
        <v>10</v>
      </c>
      <c r="R8" s="54">
        <v>10</v>
      </c>
      <c r="S8" s="54">
        <f>R8-Q8</f>
        <v>0</v>
      </c>
      <c r="T8" s="54"/>
      <c r="U8" s="55" t="s">
        <v>75</v>
      </c>
      <c r="V8" s="54">
        <v>143000</v>
      </c>
      <c r="W8" s="54">
        <v>289000</v>
      </c>
      <c r="X8" s="56">
        <f>Y8-W8</f>
        <v>26000</v>
      </c>
      <c r="Y8" s="55">
        <v>315000</v>
      </c>
      <c r="Z8" s="54"/>
    </row>
    <row r="9" spans="1:26" ht="15" customHeight="1" x14ac:dyDescent="0.2">
      <c r="A9" s="51">
        <v>2</v>
      </c>
      <c r="B9" s="51">
        <v>8500007</v>
      </c>
      <c r="C9" s="51" t="s">
        <v>73</v>
      </c>
      <c r="D9" s="52" t="s">
        <v>45</v>
      </c>
      <c r="E9" s="52" t="s">
        <v>11</v>
      </c>
      <c r="F9" s="53">
        <v>197000</v>
      </c>
      <c r="G9" s="53">
        <f>VLOOKUP(B9,'19.08'!B9:R42,16,0)</f>
        <v>10</v>
      </c>
      <c r="H9" s="54"/>
      <c r="I9" s="54">
        <f t="shared" ref="I9:I41" si="0">SUM(J9:L9)</f>
        <v>0</v>
      </c>
      <c r="J9" s="54"/>
      <c r="K9" s="96">
        <f>K43</f>
        <v>0</v>
      </c>
      <c r="L9" s="96">
        <f>L43</f>
        <v>0</v>
      </c>
      <c r="M9" s="54"/>
      <c r="N9" s="54"/>
      <c r="O9" s="54">
        <f t="shared" ref="O9:O41" si="1">F9*K9</f>
        <v>0</v>
      </c>
      <c r="P9" s="54">
        <f t="shared" ref="P9:P41" si="2">M9+N9+O9</f>
        <v>0</v>
      </c>
      <c r="Q9" s="54">
        <f t="shared" ref="Q9:Q41" si="3">+G9+H9-I9</f>
        <v>10</v>
      </c>
      <c r="R9" s="54">
        <v>10</v>
      </c>
      <c r="S9" s="54">
        <f t="shared" ref="S9:S41" si="4">R9-Q9</f>
        <v>0</v>
      </c>
      <c r="T9" s="54"/>
      <c r="U9" s="55" t="s">
        <v>73</v>
      </c>
      <c r="V9" s="54">
        <v>93000</v>
      </c>
      <c r="W9" s="54">
        <v>197000</v>
      </c>
      <c r="X9" s="56">
        <f t="shared" ref="X9:X41" si="5">Y9-W9</f>
        <v>18000</v>
      </c>
      <c r="Y9" s="55">
        <v>215000</v>
      </c>
      <c r="Z9" s="54"/>
    </row>
    <row r="10" spans="1:26" ht="15" customHeight="1" x14ac:dyDescent="0.2">
      <c r="A10" s="51">
        <v>3</v>
      </c>
      <c r="B10" s="51">
        <v>8500008</v>
      </c>
      <c r="C10" s="51" t="s">
        <v>79</v>
      </c>
      <c r="D10" s="52" t="s">
        <v>51</v>
      </c>
      <c r="E10" s="52" t="s">
        <v>17</v>
      </c>
      <c r="F10" s="53">
        <v>170000</v>
      </c>
      <c r="G10" s="53">
        <f>VLOOKUP(B10,'19.08'!B10:R43,16,0)</f>
        <v>10</v>
      </c>
      <c r="H10" s="54"/>
      <c r="I10" s="54">
        <f t="shared" si="0"/>
        <v>0</v>
      </c>
      <c r="J10" s="54"/>
      <c r="K10" s="54"/>
      <c r="L10" s="54"/>
      <c r="M10" s="54"/>
      <c r="N10" s="54"/>
      <c r="O10" s="54">
        <f t="shared" si="1"/>
        <v>0</v>
      </c>
      <c r="P10" s="54">
        <f t="shared" si="2"/>
        <v>0</v>
      </c>
      <c r="Q10" s="54">
        <f t="shared" si="3"/>
        <v>10</v>
      </c>
      <c r="R10" s="54">
        <v>10</v>
      </c>
      <c r="S10" s="54">
        <f t="shared" si="4"/>
        <v>0</v>
      </c>
      <c r="T10" s="54"/>
      <c r="U10" s="55" t="s">
        <v>79</v>
      </c>
      <c r="V10" s="54">
        <v>78000</v>
      </c>
      <c r="W10" s="54">
        <v>170000</v>
      </c>
      <c r="X10" s="56">
        <f t="shared" si="5"/>
        <v>15000</v>
      </c>
      <c r="Y10" s="55">
        <v>185000</v>
      </c>
      <c r="Z10" s="54"/>
    </row>
    <row r="11" spans="1:26" ht="15" customHeight="1" x14ac:dyDescent="0.2">
      <c r="A11" s="51">
        <v>4</v>
      </c>
      <c r="B11" s="51">
        <v>8500009</v>
      </c>
      <c r="C11" s="51" t="s">
        <v>74</v>
      </c>
      <c r="D11" s="52" t="s">
        <v>46</v>
      </c>
      <c r="E11" s="52" t="s">
        <v>12</v>
      </c>
      <c r="F11" s="53">
        <v>159000</v>
      </c>
      <c r="G11" s="53">
        <f>VLOOKUP(B11,'19.08'!B11:R44,16,0)</f>
        <v>10</v>
      </c>
      <c r="H11" s="54"/>
      <c r="I11" s="54">
        <f t="shared" si="0"/>
        <v>0</v>
      </c>
      <c r="J11" s="54"/>
      <c r="K11" s="96">
        <f>K43</f>
        <v>0</v>
      </c>
      <c r="L11" s="96">
        <f>L43</f>
        <v>0</v>
      </c>
      <c r="M11" s="54"/>
      <c r="N11" s="54"/>
      <c r="O11" s="54">
        <f t="shared" si="1"/>
        <v>0</v>
      </c>
      <c r="P11" s="54">
        <f t="shared" si="2"/>
        <v>0</v>
      </c>
      <c r="Q11" s="54">
        <f t="shared" si="3"/>
        <v>10</v>
      </c>
      <c r="R11" s="54">
        <v>10</v>
      </c>
      <c r="S11" s="54">
        <f t="shared" si="4"/>
        <v>0</v>
      </c>
      <c r="T11" s="54"/>
      <c r="U11" s="55" t="s">
        <v>74</v>
      </c>
      <c r="V11" s="54">
        <v>72000</v>
      </c>
      <c r="W11" s="54">
        <v>159000</v>
      </c>
      <c r="X11" s="56">
        <f t="shared" si="5"/>
        <v>14000</v>
      </c>
      <c r="Y11" s="55">
        <v>173000</v>
      </c>
      <c r="Z11" s="54"/>
    </row>
    <row r="12" spans="1:26" ht="15" customHeight="1" x14ac:dyDescent="0.2">
      <c r="A12" s="51">
        <v>5</v>
      </c>
      <c r="B12" s="51">
        <v>8500031</v>
      </c>
      <c r="C12" s="51" t="s">
        <v>76</v>
      </c>
      <c r="D12" s="52" t="s">
        <v>48</v>
      </c>
      <c r="E12" s="52" t="s">
        <v>14</v>
      </c>
      <c r="F12" s="53">
        <v>146000</v>
      </c>
      <c r="G12" s="53">
        <f>VLOOKUP(B12,'19.08'!B12:R45,16,0)</f>
        <v>10</v>
      </c>
      <c r="H12" s="54"/>
      <c r="I12" s="54">
        <f t="shared" si="0"/>
        <v>0</v>
      </c>
      <c r="J12" s="54"/>
      <c r="K12" s="54"/>
      <c r="L12" s="54"/>
      <c r="M12" s="54"/>
      <c r="N12" s="54"/>
      <c r="O12" s="54">
        <f t="shared" si="1"/>
        <v>0</v>
      </c>
      <c r="P12" s="54">
        <f t="shared" si="2"/>
        <v>0</v>
      </c>
      <c r="Q12" s="54">
        <f t="shared" si="3"/>
        <v>10</v>
      </c>
      <c r="R12" s="54">
        <v>10</v>
      </c>
      <c r="S12" s="54">
        <f t="shared" si="4"/>
        <v>0</v>
      </c>
      <c r="T12" s="54"/>
      <c r="U12" s="55" t="s">
        <v>76</v>
      </c>
      <c r="V12" s="54">
        <v>65000</v>
      </c>
      <c r="W12" s="54">
        <v>146000</v>
      </c>
      <c r="X12" s="56">
        <f t="shared" si="5"/>
        <v>13000</v>
      </c>
      <c r="Y12" s="55">
        <v>159000</v>
      </c>
      <c r="Z12" s="54"/>
    </row>
    <row r="13" spans="1:26" ht="15" customHeight="1" x14ac:dyDescent="0.2">
      <c r="A13" s="51">
        <v>6</v>
      </c>
      <c r="B13" s="51">
        <v>8500011</v>
      </c>
      <c r="C13" s="51" t="s">
        <v>78</v>
      </c>
      <c r="D13" s="52" t="s">
        <v>50</v>
      </c>
      <c r="E13" s="52" t="s">
        <v>16</v>
      </c>
      <c r="F13" s="53">
        <v>135000</v>
      </c>
      <c r="G13" s="53">
        <f>VLOOKUP(B13,'19.08'!B13:R46,16,0)</f>
        <v>10</v>
      </c>
      <c r="H13" s="54"/>
      <c r="I13" s="54">
        <f t="shared" si="0"/>
        <v>0</v>
      </c>
      <c r="J13" s="54"/>
      <c r="K13" s="54"/>
      <c r="L13" s="54"/>
      <c r="M13" s="54"/>
      <c r="N13" s="54"/>
      <c r="O13" s="54">
        <f t="shared" si="1"/>
        <v>0</v>
      </c>
      <c r="P13" s="54">
        <f t="shared" si="2"/>
        <v>0</v>
      </c>
      <c r="Q13" s="54">
        <f t="shared" si="3"/>
        <v>10</v>
      </c>
      <c r="R13" s="54">
        <v>10</v>
      </c>
      <c r="S13" s="54">
        <f t="shared" si="4"/>
        <v>0</v>
      </c>
      <c r="T13" s="54"/>
      <c r="U13" s="55" t="s">
        <v>78</v>
      </c>
      <c r="V13" s="54">
        <v>58000</v>
      </c>
      <c r="W13" s="54">
        <v>135000</v>
      </c>
      <c r="X13" s="56">
        <f t="shared" si="5"/>
        <v>10000</v>
      </c>
      <c r="Y13" s="55">
        <v>145000</v>
      </c>
      <c r="Z13" s="54"/>
    </row>
    <row r="14" spans="1:26" ht="15" customHeight="1" x14ac:dyDescent="0.2">
      <c r="A14" s="51">
        <v>7</v>
      </c>
      <c r="B14" s="51">
        <v>8500010</v>
      </c>
      <c r="C14" s="51" t="s">
        <v>81</v>
      </c>
      <c r="D14" s="52" t="s">
        <v>53</v>
      </c>
      <c r="E14" s="52" t="s">
        <v>19</v>
      </c>
      <c r="F14" s="53">
        <v>146000</v>
      </c>
      <c r="G14" s="53">
        <f>VLOOKUP(B14,'19.08'!B14:R47,16,0)</f>
        <v>10</v>
      </c>
      <c r="H14" s="54"/>
      <c r="I14" s="54">
        <f t="shared" si="0"/>
        <v>0</v>
      </c>
      <c r="J14" s="54"/>
      <c r="K14" s="54"/>
      <c r="L14" s="54"/>
      <c r="M14" s="54"/>
      <c r="N14" s="54"/>
      <c r="O14" s="54">
        <f t="shared" si="1"/>
        <v>0</v>
      </c>
      <c r="P14" s="54">
        <f t="shared" si="2"/>
        <v>0</v>
      </c>
      <c r="Q14" s="54">
        <f t="shared" si="3"/>
        <v>10</v>
      </c>
      <c r="R14" s="54">
        <v>10</v>
      </c>
      <c r="S14" s="54">
        <f t="shared" si="4"/>
        <v>0</v>
      </c>
      <c r="T14" s="54"/>
      <c r="U14" s="55" t="s">
        <v>81</v>
      </c>
      <c r="V14" s="54">
        <v>61000</v>
      </c>
      <c r="W14" s="54">
        <v>146000</v>
      </c>
      <c r="X14" s="56">
        <f t="shared" si="5"/>
        <v>5000</v>
      </c>
      <c r="Y14" s="55">
        <v>151000</v>
      </c>
      <c r="Z14" s="54"/>
    </row>
    <row r="15" spans="1:26" ht="15" customHeight="1" x14ac:dyDescent="0.2">
      <c r="A15" s="51">
        <v>8</v>
      </c>
      <c r="B15" s="51">
        <v>8500012</v>
      </c>
      <c r="C15" s="51" t="s">
        <v>70</v>
      </c>
      <c r="D15" s="52" t="s">
        <v>42</v>
      </c>
      <c r="E15" s="52" t="s">
        <v>8</v>
      </c>
      <c r="F15" s="53">
        <v>135000</v>
      </c>
      <c r="G15" s="53">
        <f>VLOOKUP(B15,'19.08'!B15:R48,16,0)</f>
        <v>10</v>
      </c>
      <c r="H15" s="54"/>
      <c r="I15" s="54">
        <f t="shared" si="0"/>
        <v>0</v>
      </c>
      <c r="J15" s="54"/>
      <c r="K15" s="54"/>
      <c r="L15" s="54"/>
      <c r="M15" s="54"/>
      <c r="N15" s="54"/>
      <c r="O15" s="54">
        <f t="shared" si="1"/>
        <v>0</v>
      </c>
      <c r="P15" s="54">
        <f t="shared" si="2"/>
        <v>0</v>
      </c>
      <c r="Q15" s="54">
        <f t="shared" si="3"/>
        <v>10</v>
      </c>
      <c r="R15" s="54">
        <v>10</v>
      </c>
      <c r="S15" s="54">
        <f t="shared" si="4"/>
        <v>0</v>
      </c>
      <c r="T15" s="54"/>
      <c r="U15" s="55" t="s">
        <v>70</v>
      </c>
      <c r="V15" s="54">
        <v>59000</v>
      </c>
      <c r="W15" s="54">
        <v>135000</v>
      </c>
      <c r="X15" s="56">
        <f t="shared" si="5"/>
        <v>12000</v>
      </c>
      <c r="Y15" s="55">
        <v>147000</v>
      </c>
      <c r="Z15" s="54"/>
    </row>
    <row r="16" spans="1:26" ht="15" customHeight="1" x14ac:dyDescent="0.2">
      <c r="A16" s="51">
        <v>9</v>
      </c>
      <c r="B16" s="51">
        <v>8500005</v>
      </c>
      <c r="C16" s="51" t="s">
        <v>71</v>
      </c>
      <c r="D16" s="52" t="s">
        <v>43</v>
      </c>
      <c r="E16" s="52" t="s">
        <v>9</v>
      </c>
      <c r="F16" s="53">
        <v>146000</v>
      </c>
      <c r="G16" s="53">
        <f>VLOOKUP(B16,'19.08'!B16:R49,16,0)</f>
        <v>10</v>
      </c>
      <c r="H16" s="54"/>
      <c r="I16" s="54">
        <f t="shared" si="0"/>
        <v>0</v>
      </c>
      <c r="J16" s="54"/>
      <c r="K16" s="54"/>
      <c r="L16" s="54"/>
      <c r="M16" s="54"/>
      <c r="N16" s="54"/>
      <c r="O16" s="54">
        <f t="shared" si="1"/>
        <v>0</v>
      </c>
      <c r="P16" s="54">
        <f t="shared" si="2"/>
        <v>0</v>
      </c>
      <c r="Q16" s="54">
        <f t="shared" si="3"/>
        <v>10</v>
      </c>
      <c r="R16" s="54">
        <v>10</v>
      </c>
      <c r="S16" s="54">
        <f t="shared" si="4"/>
        <v>0</v>
      </c>
      <c r="T16" s="54"/>
      <c r="U16" s="55" t="s">
        <v>71</v>
      </c>
      <c r="V16" s="54">
        <v>63000</v>
      </c>
      <c r="W16" s="54">
        <v>146000</v>
      </c>
      <c r="X16" s="56">
        <f t="shared" si="5"/>
        <v>9000</v>
      </c>
      <c r="Y16" s="55">
        <v>155000</v>
      </c>
      <c r="Z16" s="54"/>
    </row>
    <row r="17" spans="1:26" ht="15" customHeight="1" x14ac:dyDescent="0.2">
      <c r="A17" s="51">
        <v>10</v>
      </c>
      <c r="B17" s="51">
        <v>8500013</v>
      </c>
      <c r="C17" s="51" t="s">
        <v>72</v>
      </c>
      <c r="D17" s="52" t="s">
        <v>44</v>
      </c>
      <c r="E17" s="52" t="s">
        <v>10</v>
      </c>
      <c r="F17" s="53">
        <v>146000</v>
      </c>
      <c r="G17" s="53">
        <f>VLOOKUP(B17,'19.08'!B17:R50,16,0)</f>
        <v>10</v>
      </c>
      <c r="H17" s="54"/>
      <c r="I17" s="54">
        <f t="shared" si="0"/>
        <v>0</v>
      </c>
      <c r="J17" s="54"/>
      <c r="K17" s="54"/>
      <c r="L17" s="54"/>
      <c r="M17" s="54"/>
      <c r="N17" s="54"/>
      <c r="O17" s="54">
        <f t="shared" si="1"/>
        <v>0</v>
      </c>
      <c r="P17" s="54">
        <f t="shared" si="2"/>
        <v>0</v>
      </c>
      <c r="Q17" s="54">
        <f t="shared" si="3"/>
        <v>10</v>
      </c>
      <c r="R17" s="54">
        <v>10</v>
      </c>
      <c r="S17" s="54">
        <f t="shared" si="4"/>
        <v>0</v>
      </c>
      <c r="T17" s="54"/>
      <c r="U17" s="55" t="s">
        <v>72</v>
      </c>
      <c r="V17" s="54">
        <v>64000</v>
      </c>
      <c r="W17" s="54">
        <v>146000</v>
      </c>
      <c r="X17" s="56">
        <f t="shared" si="5"/>
        <v>11000</v>
      </c>
      <c r="Y17" s="55">
        <v>157000</v>
      </c>
      <c r="Z17" s="54"/>
    </row>
    <row r="18" spans="1:26" ht="15" customHeight="1" x14ac:dyDescent="0.2">
      <c r="A18" s="51">
        <v>11</v>
      </c>
      <c r="B18" s="51">
        <v>8500058</v>
      </c>
      <c r="C18" s="51" t="s">
        <v>91</v>
      </c>
      <c r="D18" s="52" t="s">
        <v>95</v>
      </c>
      <c r="E18" s="52" t="s">
        <v>28</v>
      </c>
      <c r="F18" s="53">
        <v>203000</v>
      </c>
      <c r="G18" s="53">
        <f>VLOOKUP(B18,'19.08'!B18:R51,16,0)</f>
        <v>0</v>
      </c>
      <c r="H18" s="54"/>
      <c r="I18" s="54">
        <f t="shared" si="0"/>
        <v>0</v>
      </c>
      <c r="J18" s="54"/>
      <c r="K18" s="96">
        <f>K43</f>
        <v>0</v>
      </c>
      <c r="L18" s="96">
        <f>L43</f>
        <v>0</v>
      </c>
      <c r="M18" s="54"/>
      <c r="N18" s="54"/>
      <c r="O18" s="54">
        <f t="shared" si="1"/>
        <v>0</v>
      </c>
      <c r="P18" s="54">
        <f t="shared" si="2"/>
        <v>0</v>
      </c>
      <c r="Q18" s="54">
        <f t="shared" si="3"/>
        <v>0</v>
      </c>
      <c r="R18" s="54"/>
      <c r="S18" s="54">
        <f t="shared" si="4"/>
        <v>0</v>
      </c>
      <c r="T18" s="54"/>
      <c r="U18" s="55" t="s">
        <v>91</v>
      </c>
      <c r="V18" s="54">
        <v>96000</v>
      </c>
      <c r="W18" s="54">
        <v>203000</v>
      </c>
      <c r="X18" s="56">
        <f t="shared" si="5"/>
        <v>18000</v>
      </c>
      <c r="Y18" s="55">
        <v>221000</v>
      </c>
      <c r="Z18" s="54"/>
    </row>
    <row r="19" spans="1:26" ht="15" customHeight="1" x14ac:dyDescent="0.2">
      <c r="A19" s="51">
        <v>12</v>
      </c>
      <c r="B19" s="51">
        <v>8500059</v>
      </c>
      <c r="C19" s="51" t="s">
        <v>92</v>
      </c>
      <c r="D19" s="52" t="s">
        <v>96</v>
      </c>
      <c r="E19" s="52" t="s">
        <v>29</v>
      </c>
      <c r="F19" s="53">
        <v>186000</v>
      </c>
      <c r="G19" s="53">
        <f>VLOOKUP(B19,'19.08'!B19:R52,16,0)</f>
        <v>0</v>
      </c>
      <c r="H19" s="54"/>
      <c r="I19" s="54">
        <f t="shared" si="0"/>
        <v>0</v>
      </c>
      <c r="J19" s="54"/>
      <c r="K19" s="54"/>
      <c r="L19" s="54"/>
      <c r="M19" s="54"/>
      <c r="N19" s="54"/>
      <c r="O19" s="54">
        <f t="shared" si="1"/>
        <v>0</v>
      </c>
      <c r="P19" s="54">
        <f t="shared" si="2"/>
        <v>0</v>
      </c>
      <c r="Q19" s="54">
        <f t="shared" si="3"/>
        <v>0</v>
      </c>
      <c r="R19" s="54"/>
      <c r="S19" s="54">
        <f t="shared" si="4"/>
        <v>0</v>
      </c>
      <c r="T19" s="54"/>
      <c r="U19" s="55" t="s">
        <v>92</v>
      </c>
      <c r="V19" s="54">
        <v>87000</v>
      </c>
      <c r="W19" s="54">
        <v>186000</v>
      </c>
      <c r="X19" s="56">
        <f t="shared" si="5"/>
        <v>17000</v>
      </c>
      <c r="Y19" s="55">
        <v>203000</v>
      </c>
      <c r="Z19" s="54"/>
    </row>
    <row r="20" spans="1:26" ht="15" customHeight="1" x14ac:dyDescent="0.2">
      <c r="A20" s="51">
        <v>13</v>
      </c>
      <c r="B20" s="51">
        <v>8500060</v>
      </c>
      <c r="C20" s="51" t="s">
        <v>93</v>
      </c>
      <c r="D20" s="52" t="s">
        <v>97</v>
      </c>
      <c r="E20" s="52" t="s">
        <v>30</v>
      </c>
      <c r="F20" s="53">
        <v>159000</v>
      </c>
      <c r="G20" s="53">
        <f>VLOOKUP(B20,'19.08'!B20:R53,16,0)</f>
        <v>0</v>
      </c>
      <c r="H20" s="54"/>
      <c r="I20" s="54">
        <f t="shared" si="0"/>
        <v>0</v>
      </c>
      <c r="J20" s="54"/>
      <c r="K20" s="54"/>
      <c r="L20" s="54"/>
      <c r="M20" s="54"/>
      <c r="N20" s="54"/>
      <c r="O20" s="54">
        <f t="shared" si="1"/>
        <v>0</v>
      </c>
      <c r="P20" s="54">
        <f t="shared" si="2"/>
        <v>0</v>
      </c>
      <c r="Q20" s="54">
        <f t="shared" si="3"/>
        <v>0</v>
      </c>
      <c r="R20" s="54"/>
      <c r="S20" s="54">
        <f t="shared" si="4"/>
        <v>0</v>
      </c>
      <c r="T20" s="54"/>
      <c r="U20" s="55" t="s">
        <v>93</v>
      </c>
      <c r="V20" s="54">
        <v>72000</v>
      </c>
      <c r="W20" s="54">
        <v>159000</v>
      </c>
      <c r="X20" s="56">
        <f t="shared" si="5"/>
        <v>14000</v>
      </c>
      <c r="Y20" s="55">
        <v>173000</v>
      </c>
      <c r="Z20" s="54"/>
    </row>
    <row r="21" spans="1:26" ht="15" customHeight="1" x14ac:dyDescent="0.2">
      <c r="A21" s="51">
        <v>14</v>
      </c>
      <c r="B21" s="51">
        <v>8500061</v>
      </c>
      <c r="C21" s="51" t="s">
        <v>94</v>
      </c>
      <c r="D21" s="52" t="s">
        <v>98</v>
      </c>
      <c r="E21" s="52" t="s">
        <v>31</v>
      </c>
      <c r="F21" s="53">
        <v>168000</v>
      </c>
      <c r="G21" s="53">
        <f>VLOOKUP(B21,'19.08'!B21:R54,16,0)</f>
        <v>0</v>
      </c>
      <c r="H21" s="54"/>
      <c r="I21" s="54">
        <f t="shared" si="0"/>
        <v>0</v>
      </c>
      <c r="J21" s="54"/>
      <c r="K21" s="96">
        <f>K43</f>
        <v>0</v>
      </c>
      <c r="L21" s="96">
        <f>L43</f>
        <v>0</v>
      </c>
      <c r="M21" s="54"/>
      <c r="N21" s="54"/>
      <c r="O21" s="54">
        <f t="shared" si="1"/>
        <v>0</v>
      </c>
      <c r="P21" s="54">
        <f t="shared" si="2"/>
        <v>0</v>
      </c>
      <c r="Q21" s="54">
        <f t="shared" si="3"/>
        <v>0</v>
      </c>
      <c r="R21" s="54"/>
      <c r="S21" s="54">
        <f t="shared" si="4"/>
        <v>0</v>
      </c>
      <c r="T21" s="54"/>
      <c r="U21" s="55" t="s">
        <v>94</v>
      </c>
      <c r="V21" s="54">
        <v>77000</v>
      </c>
      <c r="W21" s="54">
        <v>168000</v>
      </c>
      <c r="X21" s="56">
        <f t="shared" si="5"/>
        <v>15000</v>
      </c>
      <c r="Y21" s="55">
        <v>183000</v>
      </c>
      <c r="Z21" s="54"/>
    </row>
    <row r="22" spans="1:26" ht="15" customHeight="1" x14ac:dyDescent="0.2">
      <c r="A22" s="51">
        <v>15</v>
      </c>
      <c r="B22" s="51">
        <v>8500033</v>
      </c>
      <c r="C22" s="51" t="s">
        <v>67</v>
      </c>
      <c r="D22" s="52" t="s">
        <v>39</v>
      </c>
      <c r="E22" s="52" t="s">
        <v>5</v>
      </c>
      <c r="F22" s="53">
        <v>337000</v>
      </c>
      <c r="G22" s="53">
        <f>VLOOKUP(B22,'19.08'!B22:R55,16,0)</f>
        <v>10</v>
      </c>
      <c r="H22" s="54"/>
      <c r="I22" s="54">
        <f t="shared" si="0"/>
        <v>0</v>
      </c>
      <c r="J22" s="54"/>
      <c r="K22" s="95">
        <f>K42</f>
        <v>0</v>
      </c>
      <c r="L22" s="95">
        <f>L42</f>
        <v>0</v>
      </c>
      <c r="M22" s="54"/>
      <c r="N22" s="54"/>
      <c r="O22" s="54">
        <f t="shared" si="1"/>
        <v>0</v>
      </c>
      <c r="P22" s="54">
        <f t="shared" si="2"/>
        <v>0</v>
      </c>
      <c r="Q22" s="54">
        <f t="shared" si="3"/>
        <v>10</v>
      </c>
      <c r="R22" s="54">
        <v>10</v>
      </c>
      <c r="S22" s="54">
        <f t="shared" si="4"/>
        <v>0</v>
      </c>
      <c r="T22" s="54"/>
      <c r="U22" s="55" t="s">
        <v>67</v>
      </c>
      <c r="V22" s="54">
        <v>169000</v>
      </c>
      <c r="W22" s="54">
        <v>337000</v>
      </c>
      <c r="X22" s="56">
        <f t="shared" si="5"/>
        <v>30000</v>
      </c>
      <c r="Y22" s="55">
        <v>367000</v>
      </c>
      <c r="Z22" s="54"/>
    </row>
    <row r="23" spans="1:26" ht="15" customHeight="1" x14ac:dyDescent="0.2">
      <c r="A23" s="51">
        <v>16</v>
      </c>
      <c r="B23" s="51">
        <v>8500034</v>
      </c>
      <c r="C23" s="51" t="s">
        <v>65</v>
      </c>
      <c r="D23" s="52" t="s">
        <v>37</v>
      </c>
      <c r="E23" s="52" t="s">
        <v>3</v>
      </c>
      <c r="F23" s="53">
        <v>240000</v>
      </c>
      <c r="G23" s="53">
        <f>VLOOKUP(B23,'19.08'!B23:R56,16,0)</f>
        <v>9</v>
      </c>
      <c r="H23" s="54"/>
      <c r="I23" s="54">
        <f t="shared" si="0"/>
        <v>0</v>
      </c>
      <c r="J23" s="54"/>
      <c r="K23" s="54"/>
      <c r="L23" s="54"/>
      <c r="M23" s="54"/>
      <c r="N23" s="54"/>
      <c r="O23" s="54">
        <f t="shared" si="1"/>
        <v>0</v>
      </c>
      <c r="P23" s="54">
        <f t="shared" si="2"/>
        <v>0</v>
      </c>
      <c r="Q23" s="54">
        <f t="shared" si="3"/>
        <v>9</v>
      </c>
      <c r="R23" s="54">
        <v>9</v>
      </c>
      <c r="S23" s="54">
        <f t="shared" si="4"/>
        <v>0</v>
      </c>
      <c r="T23" s="54"/>
      <c r="U23" s="55" t="s">
        <v>65</v>
      </c>
      <c r="V23" s="54">
        <v>116000</v>
      </c>
      <c r="W23" s="54">
        <v>240000</v>
      </c>
      <c r="X23" s="56">
        <f t="shared" si="5"/>
        <v>21000</v>
      </c>
      <c r="Y23" s="55">
        <v>261000</v>
      </c>
      <c r="Z23" s="54"/>
    </row>
    <row r="24" spans="1:26" ht="15" customHeight="1" x14ac:dyDescent="0.2">
      <c r="A24" s="51">
        <v>17</v>
      </c>
      <c r="B24" s="51">
        <v>8500035</v>
      </c>
      <c r="C24" s="51" t="s">
        <v>69</v>
      </c>
      <c r="D24" s="52" t="s">
        <v>41</v>
      </c>
      <c r="E24" s="52" t="s">
        <v>7</v>
      </c>
      <c r="F24" s="53">
        <v>196000</v>
      </c>
      <c r="G24" s="53">
        <f>VLOOKUP(B24,'19.08'!B24:R57,16,0)</f>
        <v>10</v>
      </c>
      <c r="H24" s="54"/>
      <c r="I24" s="54">
        <f t="shared" si="0"/>
        <v>0</v>
      </c>
      <c r="J24" s="54"/>
      <c r="K24" s="95">
        <f>K42+K45</f>
        <v>0</v>
      </c>
      <c r="L24" s="95">
        <f>L42+L45</f>
        <v>0</v>
      </c>
      <c r="M24" s="54"/>
      <c r="N24" s="54"/>
      <c r="O24" s="54">
        <f t="shared" si="1"/>
        <v>0</v>
      </c>
      <c r="P24" s="54">
        <f t="shared" si="2"/>
        <v>0</v>
      </c>
      <c r="Q24" s="54">
        <f t="shared" si="3"/>
        <v>10</v>
      </c>
      <c r="R24" s="54">
        <v>10</v>
      </c>
      <c r="S24" s="54">
        <f t="shared" si="4"/>
        <v>0</v>
      </c>
      <c r="T24" s="54"/>
      <c r="U24" s="55" t="s">
        <v>69</v>
      </c>
      <c r="V24" s="54">
        <v>92000</v>
      </c>
      <c r="W24" s="54">
        <v>196000</v>
      </c>
      <c r="X24" s="56">
        <f t="shared" si="5"/>
        <v>17000</v>
      </c>
      <c r="Y24" s="55">
        <v>213000</v>
      </c>
      <c r="Z24" s="54"/>
    </row>
    <row r="25" spans="1:26" ht="15" customHeight="1" x14ac:dyDescent="0.2">
      <c r="A25" s="51">
        <v>18</v>
      </c>
      <c r="B25" s="51">
        <v>8500036</v>
      </c>
      <c r="C25" s="51" t="s">
        <v>66</v>
      </c>
      <c r="D25" s="52" t="s">
        <v>38</v>
      </c>
      <c r="E25" s="52" t="s">
        <v>4</v>
      </c>
      <c r="F25" s="53">
        <v>188000</v>
      </c>
      <c r="G25" s="53">
        <f>VLOOKUP(B25,'19.08'!B25:R58,16,0)</f>
        <v>9</v>
      </c>
      <c r="H25" s="54"/>
      <c r="I25" s="54">
        <f t="shared" si="0"/>
        <v>1</v>
      </c>
      <c r="J25" s="54"/>
      <c r="K25" s="54">
        <v>1</v>
      </c>
      <c r="L25" s="54"/>
      <c r="M25" s="54"/>
      <c r="N25" s="54"/>
      <c r="O25" s="54">
        <f t="shared" si="1"/>
        <v>188000</v>
      </c>
      <c r="P25" s="54">
        <f t="shared" si="2"/>
        <v>188000</v>
      </c>
      <c r="Q25" s="54">
        <f t="shared" si="3"/>
        <v>8</v>
      </c>
      <c r="R25" s="54">
        <v>8</v>
      </c>
      <c r="S25" s="54">
        <f t="shared" si="4"/>
        <v>0</v>
      </c>
      <c r="T25" s="54"/>
      <c r="U25" s="55" t="s">
        <v>66</v>
      </c>
      <c r="V25" s="54">
        <v>88000</v>
      </c>
      <c r="W25" s="54">
        <v>188000</v>
      </c>
      <c r="X25" s="56">
        <f t="shared" si="5"/>
        <v>17000</v>
      </c>
      <c r="Y25" s="55">
        <v>205000</v>
      </c>
      <c r="Z25" s="54"/>
    </row>
    <row r="26" spans="1:26" ht="15" customHeight="1" x14ac:dyDescent="0.2">
      <c r="A26" s="51">
        <v>19</v>
      </c>
      <c r="B26" s="51">
        <v>8500037</v>
      </c>
      <c r="C26" s="51" t="s">
        <v>68</v>
      </c>
      <c r="D26" s="52" t="s">
        <v>40</v>
      </c>
      <c r="E26" s="52" t="s">
        <v>6</v>
      </c>
      <c r="F26" s="53">
        <v>179000</v>
      </c>
      <c r="G26" s="53">
        <f>VLOOKUP(B26,'19.08'!B26:R59,16,0)</f>
        <v>10</v>
      </c>
      <c r="H26" s="54"/>
      <c r="I26" s="54">
        <f t="shared" si="0"/>
        <v>0</v>
      </c>
      <c r="J26" s="54"/>
      <c r="K26" s="54"/>
      <c r="L26" s="54"/>
      <c r="M26" s="54"/>
      <c r="N26" s="54"/>
      <c r="O26" s="54">
        <f t="shared" si="1"/>
        <v>0</v>
      </c>
      <c r="P26" s="54">
        <f t="shared" si="2"/>
        <v>0</v>
      </c>
      <c r="Q26" s="54">
        <f t="shared" si="3"/>
        <v>10</v>
      </c>
      <c r="R26" s="54">
        <v>10</v>
      </c>
      <c r="S26" s="54">
        <f t="shared" si="4"/>
        <v>0</v>
      </c>
      <c r="T26" s="54"/>
      <c r="U26" s="55" t="s">
        <v>68</v>
      </c>
      <c r="V26" s="54">
        <v>83000</v>
      </c>
      <c r="W26" s="54">
        <v>179000</v>
      </c>
      <c r="X26" s="56">
        <f t="shared" si="5"/>
        <v>16000</v>
      </c>
      <c r="Y26" s="55">
        <v>195000</v>
      </c>
      <c r="Z26" s="54"/>
    </row>
    <row r="27" spans="1:26" ht="15" customHeight="1" x14ac:dyDescent="0.2">
      <c r="A27" s="51">
        <v>20</v>
      </c>
      <c r="B27" s="51">
        <v>8500039</v>
      </c>
      <c r="C27" s="51" t="s">
        <v>77</v>
      </c>
      <c r="D27" s="52" t="s">
        <v>49</v>
      </c>
      <c r="E27" s="52" t="s">
        <v>15</v>
      </c>
      <c r="F27" s="53">
        <v>169000</v>
      </c>
      <c r="G27" s="53">
        <f>VLOOKUP(B27,'19.08'!B27:R60,16,0)</f>
        <v>8</v>
      </c>
      <c r="H27" s="54"/>
      <c r="I27" s="54">
        <f t="shared" si="0"/>
        <v>0</v>
      </c>
      <c r="J27" s="54"/>
      <c r="K27" s="54"/>
      <c r="L27" s="54"/>
      <c r="M27" s="54"/>
      <c r="N27" s="54"/>
      <c r="O27" s="54">
        <f t="shared" si="1"/>
        <v>0</v>
      </c>
      <c r="P27" s="54">
        <f t="shared" si="2"/>
        <v>0</v>
      </c>
      <c r="Q27" s="54">
        <f t="shared" si="3"/>
        <v>8</v>
      </c>
      <c r="R27" s="54">
        <v>8</v>
      </c>
      <c r="S27" s="54">
        <f t="shared" si="4"/>
        <v>0</v>
      </c>
      <c r="T27" s="54"/>
      <c r="U27" s="55" t="s">
        <v>77</v>
      </c>
      <c r="V27" s="54">
        <v>73000</v>
      </c>
      <c r="W27" s="54">
        <v>169000</v>
      </c>
      <c r="X27" s="56">
        <f t="shared" si="5"/>
        <v>6000</v>
      </c>
      <c r="Y27" s="55">
        <v>175000</v>
      </c>
      <c r="Z27" s="54"/>
    </row>
    <row r="28" spans="1:26" ht="15" customHeight="1" x14ac:dyDescent="0.2">
      <c r="A28" s="51">
        <v>21</v>
      </c>
      <c r="B28" s="51">
        <v>8500038</v>
      </c>
      <c r="C28" s="51" t="s">
        <v>80</v>
      </c>
      <c r="D28" s="52" t="s">
        <v>52</v>
      </c>
      <c r="E28" s="52" t="s">
        <v>18</v>
      </c>
      <c r="F28" s="53">
        <v>179000</v>
      </c>
      <c r="G28" s="53">
        <f>VLOOKUP(B28,'19.08'!B28:R61,16,0)</f>
        <v>8</v>
      </c>
      <c r="H28" s="54"/>
      <c r="I28" s="54">
        <f t="shared" si="0"/>
        <v>0</v>
      </c>
      <c r="J28" s="54"/>
      <c r="K28" s="95">
        <f>K42</f>
        <v>0</v>
      </c>
      <c r="L28" s="95">
        <f>L42</f>
        <v>0</v>
      </c>
      <c r="M28" s="54"/>
      <c r="N28" s="54"/>
      <c r="O28" s="54">
        <f t="shared" si="1"/>
        <v>0</v>
      </c>
      <c r="P28" s="54">
        <f t="shared" si="2"/>
        <v>0</v>
      </c>
      <c r="Q28" s="54">
        <f t="shared" si="3"/>
        <v>8</v>
      </c>
      <c r="R28" s="54">
        <v>8</v>
      </c>
      <c r="S28" s="54">
        <f t="shared" si="4"/>
        <v>0</v>
      </c>
      <c r="T28" s="54"/>
      <c r="U28" s="55" t="s">
        <v>80</v>
      </c>
      <c r="V28" s="54">
        <v>76000</v>
      </c>
      <c r="W28" s="54">
        <v>179000</v>
      </c>
      <c r="X28" s="56">
        <f t="shared" si="5"/>
        <v>2000</v>
      </c>
      <c r="Y28" s="55">
        <v>181000</v>
      </c>
      <c r="Z28" s="54"/>
    </row>
    <row r="29" spans="1:26" s="2" customFormat="1" ht="15" customHeight="1" x14ac:dyDescent="0.2">
      <c r="A29" s="51">
        <v>22</v>
      </c>
      <c r="B29" s="51">
        <v>8500040</v>
      </c>
      <c r="C29" s="51" t="s">
        <v>62</v>
      </c>
      <c r="D29" s="52" t="s">
        <v>34</v>
      </c>
      <c r="E29" s="52" t="s">
        <v>0</v>
      </c>
      <c r="F29" s="53">
        <v>169000</v>
      </c>
      <c r="G29" s="53">
        <f>VLOOKUP(B29,'19.08'!B29:R62,16,0)</f>
        <v>10</v>
      </c>
      <c r="H29" s="57"/>
      <c r="I29" s="54">
        <f t="shared" si="0"/>
        <v>0</v>
      </c>
      <c r="J29" s="54"/>
      <c r="K29" s="54"/>
      <c r="L29" s="54"/>
      <c r="M29" s="54"/>
      <c r="N29" s="54"/>
      <c r="O29" s="54">
        <f t="shared" si="1"/>
        <v>0</v>
      </c>
      <c r="P29" s="54">
        <f t="shared" si="2"/>
        <v>0</v>
      </c>
      <c r="Q29" s="54">
        <f t="shared" si="3"/>
        <v>10</v>
      </c>
      <c r="R29" s="54">
        <v>10</v>
      </c>
      <c r="S29" s="54">
        <f t="shared" si="4"/>
        <v>0</v>
      </c>
      <c r="T29" s="54"/>
      <c r="U29" s="51" t="s">
        <v>62</v>
      </c>
      <c r="V29" s="57">
        <v>78000</v>
      </c>
      <c r="W29" s="57">
        <v>169000</v>
      </c>
      <c r="X29" s="56">
        <f t="shared" si="5"/>
        <v>16000</v>
      </c>
      <c r="Y29" s="51">
        <v>185000</v>
      </c>
      <c r="Z29" s="54"/>
    </row>
    <row r="30" spans="1:26" ht="15" customHeight="1" x14ac:dyDescent="0.2">
      <c r="A30" s="51">
        <v>23</v>
      </c>
      <c r="B30" s="51">
        <v>8500041</v>
      </c>
      <c r="C30" s="51" t="s">
        <v>63</v>
      </c>
      <c r="D30" s="52" t="s">
        <v>35</v>
      </c>
      <c r="E30" s="52" t="s">
        <v>1</v>
      </c>
      <c r="F30" s="53">
        <v>179000</v>
      </c>
      <c r="G30" s="53">
        <f>VLOOKUP(B30,'19.08'!B30:R63,16,0)</f>
        <v>10</v>
      </c>
      <c r="H30" s="54"/>
      <c r="I30" s="54">
        <f t="shared" si="0"/>
        <v>0</v>
      </c>
      <c r="J30" s="54"/>
      <c r="K30" s="95">
        <f>K42</f>
        <v>0</v>
      </c>
      <c r="L30" s="95">
        <f>L42</f>
        <v>0</v>
      </c>
      <c r="M30" s="54"/>
      <c r="N30" s="54"/>
      <c r="O30" s="54">
        <f t="shared" si="1"/>
        <v>0</v>
      </c>
      <c r="P30" s="54">
        <f t="shared" si="2"/>
        <v>0</v>
      </c>
      <c r="Q30" s="54">
        <f t="shared" si="3"/>
        <v>10</v>
      </c>
      <c r="R30" s="54">
        <v>10</v>
      </c>
      <c r="S30" s="54">
        <f t="shared" si="4"/>
        <v>0</v>
      </c>
      <c r="T30" s="54"/>
      <c r="U30" s="55" t="s">
        <v>63</v>
      </c>
      <c r="V30" s="54">
        <v>82000</v>
      </c>
      <c r="W30" s="54">
        <v>179000</v>
      </c>
      <c r="X30" s="56">
        <f t="shared" si="5"/>
        <v>14000</v>
      </c>
      <c r="Y30" s="55">
        <v>193000</v>
      </c>
      <c r="Z30" s="54"/>
    </row>
    <row r="31" spans="1:26" ht="15" customHeight="1" x14ac:dyDescent="0.2">
      <c r="A31" s="51">
        <v>24</v>
      </c>
      <c r="B31" s="51">
        <v>8500043</v>
      </c>
      <c r="C31" s="51" t="s">
        <v>64</v>
      </c>
      <c r="D31" s="52" t="s">
        <v>36</v>
      </c>
      <c r="E31" s="52" t="s">
        <v>2</v>
      </c>
      <c r="F31" s="53">
        <v>179000</v>
      </c>
      <c r="G31" s="53">
        <f>VLOOKUP(B31,'19.08'!B31:R64,16,0)</f>
        <v>9</v>
      </c>
      <c r="H31" s="54"/>
      <c r="I31" s="54">
        <f t="shared" si="0"/>
        <v>0</v>
      </c>
      <c r="J31" s="54"/>
      <c r="K31" s="54"/>
      <c r="L31" s="54"/>
      <c r="M31" s="54"/>
      <c r="N31" s="54"/>
      <c r="O31" s="54">
        <f t="shared" si="1"/>
        <v>0</v>
      </c>
      <c r="P31" s="54">
        <f t="shared" si="2"/>
        <v>0</v>
      </c>
      <c r="Q31" s="54">
        <f t="shared" si="3"/>
        <v>9</v>
      </c>
      <c r="R31" s="54">
        <v>9</v>
      </c>
      <c r="S31" s="54">
        <f t="shared" si="4"/>
        <v>0</v>
      </c>
      <c r="T31" s="54"/>
      <c r="U31" s="55" t="s">
        <v>64</v>
      </c>
      <c r="V31" s="54">
        <v>83000</v>
      </c>
      <c r="W31" s="54">
        <v>179000</v>
      </c>
      <c r="X31" s="56">
        <f t="shared" si="5"/>
        <v>16000</v>
      </c>
      <c r="Y31" s="55">
        <v>195000</v>
      </c>
      <c r="Z31" s="54"/>
    </row>
    <row r="32" spans="1:26" ht="15" customHeight="1" x14ac:dyDescent="0.2">
      <c r="A32" s="51">
        <v>25</v>
      </c>
      <c r="B32" s="51">
        <v>8500062</v>
      </c>
      <c r="C32" s="51" t="s">
        <v>99</v>
      </c>
      <c r="D32" s="52" t="s">
        <v>126</v>
      </c>
      <c r="E32" s="52" t="s">
        <v>32</v>
      </c>
      <c r="F32" s="53">
        <v>194000</v>
      </c>
      <c r="G32" s="53">
        <f>VLOOKUP(B32,'19.08'!B32:R65,16,0)</f>
        <v>0</v>
      </c>
      <c r="H32" s="54"/>
      <c r="I32" s="54">
        <f t="shared" si="0"/>
        <v>0</v>
      </c>
      <c r="J32" s="54"/>
      <c r="K32" s="54"/>
      <c r="L32" s="54"/>
      <c r="M32" s="54"/>
      <c r="N32" s="54"/>
      <c r="O32" s="54">
        <f t="shared" si="1"/>
        <v>0</v>
      </c>
      <c r="P32" s="54">
        <f t="shared" si="2"/>
        <v>0</v>
      </c>
      <c r="Q32" s="54">
        <f t="shared" si="3"/>
        <v>0</v>
      </c>
      <c r="R32" s="54"/>
      <c r="S32" s="54">
        <f t="shared" si="4"/>
        <v>0</v>
      </c>
      <c r="T32" s="54"/>
      <c r="U32" s="55" t="s">
        <v>99</v>
      </c>
      <c r="V32" s="54">
        <v>91200</v>
      </c>
      <c r="W32" s="54">
        <v>194000</v>
      </c>
      <c r="X32" s="56">
        <f t="shared" si="5"/>
        <v>18000</v>
      </c>
      <c r="Y32" s="55">
        <v>212000</v>
      </c>
      <c r="Z32" s="54"/>
    </row>
    <row r="33" spans="1:26" ht="15" customHeight="1" x14ac:dyDescent="0.2">
      <c r="A33" s="51">
        <v>26</v>
      </c>
      <c r="B33" s="51">
        <v>8500063</v>
      </c>
      <c r="C33" s="51" t="s">
        <v>100</v>
      </c>
      <c r="D33" s="52" t="s">
        <v>127</v>
      </c>
      <c r="E33" s="52" t="s">
        <v>33</v>
      </c>
      <c r="F33" s="53">
        <v>194000</v>
      </c>
      <c r="G33" s="53">
        <f>VLOOKUP(B33,'19.08'!B33:R66,16,0)</f>
        <v>0</v>
      </c>
      <c r="H33" s="54"/>
      <c r="I33" s="54">
        <f t="shared" si="0"/>
        <v>0</v>
      </c>
      <c r="J33" s="54"/>
      <c r="K33" s="54"/>
      <c r="L33" s="54"/>
      <c r="M33" s="54"/>
      <c r="N33" s="54"/>
      <c r="O33" s="54">
        <f t="shared" si="1"/>
        <v>0</v>
      </c>
      <c r="P33" s="54">
        <f t="shared" si="2"/>
        <v>0</v>
      </c>
      <c r="Q33" s="54">
        <f t="shared" si="3"/>
        <v>0</v>
      </c>
      <c r="R33" s="54"/>
      <c r="S33" s="54">
        <f t="shared" si="4"/>
        <v>0</v>
      </c>
      <c r="T33" s="54"/>
      <c r="U33" s="55" t="s">
        <v>100</v>
      </c>
      <c r="V33" s="54">
        <v>91200</v>
      </c>
      <c r="W33" s="54">
        <v>194000</v>
      </c>
      <c r="X33" s="56">
        <f t="shared" si="5"/>
        <v>18000</v>
      </c>
      <c r="Y33" s="55">
        <v>212000</v>
      </c>
      <c r="Z33" s="54"/>
    </row>
    <row r="34" spans="1:26" ht="15" customHeight="1" x14ac:dyDescent="0.2">
      <c r="A34" s="51">
        <v>27</v>
      </c>
      <c r="B34" s="51">
        <v>8500050</v>
      </c>
      <c r="C34" s="51" t="s">
        <v>82</v>
      </c>
      <c r="D34" s="52" t="s">
        <v>54</v>
      </c>
      <c r="E34" s="52" t="s">
        <v>20</v>
      </c>
      <c r="F34" s="53">
        <v>168000</v>
      </c>
      <c r="G34" s="53">
        <f>VLOOKUP(B34,'19.08'!B34:R67,16,0)</f>
        <v>30</v>
      </c>
      <c r="H34" s="54"/>
      <c r="I34" s="54">
        <f t="shared" si="0"/>
        <v>1</v>
      </c>
      <c r="J34" s="54"/>
      <c r="K34" s="97">
        <f>1+K44</f>
        <v>1</v>
      </c>
      <c r="L34" s="97">
        <f>+L44</f>
        <v>0</v>
      </c>
      <c r="M34" s="54"/>
      <c r="N34" s="54"/>
      <c r="O34" s="54">
        <f t="shared" si="1"/>
        <v>168000</v>
      </c>
      <c r="P34" s="54">
        <f t="shared" si="2"/>
        <v>168000</v>
      </c>
      <c r="Q34" s="54">
        <f t="shared" si="3"/>
        <v>29</v>
      </c>
      <c r="R34" s="54">
        <v>29</v>
      </c>
      <c r="S34" s="54">
        <f t="shared" si="4"/>
        <v>0</v>
      </c>
      <c r="T34" s="54"/>
      <c r="U34" s="51" t="s">
        <v>82</v>
      </c>
      <c r="V34" s="57">
        <v>75909</v>
      </c>
      <c r="W34" s="57">
        <v>168000</v>
      </c>
      <c r="X34" s="56">
        <f t="shared" si="5"/>
        <v>13000</v>
      </c>
      <c r="Y34" s="55">
        <v>181000</v>
      </c>
      <c r="Z34" s="54"/>
    </row>
    <row r="35" spans="1:26" s="2" customFormat="1" ht="15" customHeight="1" x14ac:dyDescent="0.2">
      <c r="A35" s="51">
        <v>28</v>
      </c>
      <c r="B35" s="51">
        <v>8500051</v>
      </c>
      <c r="C35" s="51" t="s">
        <v>83</v>
      </c>
      <c r="D35" s="52" t="s">
        <v>55</v>
      </c>
      <c r="E35" s="52" t="s">
        <v>21</v>
      </c>
      <c r="F35" s="53">
        <v>149000</v>
      </c>
      <c r="G35" s="53">
        <f>VLOOKUP(B35,'19.08'!B35:R68,16,0)</f>
        <v>17</v>
      </c>
      <c r="H35" s="57"/>
      <c r="I35" s="54">
        <f t="shared" si="0"/>
        <v>0</v>
      </c>
      <c r="J35" s="54"/>
      <c r="K35" s="54"/>
      <c r="L35" s="54"/>
      <c r="M35" s="54"/>
      <c r="N35" s="54"/>
      <c r="O35" s="54">
        <f t="shared" si="1"/>
        <v>0</v>
      </c>
      <c r="P35" s="54">
        <f t="shared" si="2"/>
        <v>0</v>
      </c>
      <c r="Q35" s="54">
        <f t="shared" si="3"/>
        <v>17</v>
      </c>
      <c r="R35" s="54">
        <v>17</v>
      </c>
      <c r="S35" s="54">
        <f t="shared" si="4"/>
        <v>0</v>
      </c>
      <c r="T35" s="54"/>
      <c r="U35" s="55" t="s">
        <v>83</v>
      </c>
      <c r="V35" s="54">
        <v>66364</v>
      </c>
      <c r="W35" s="54">
        <v>149000</v>
      </c>
      <c r="X35" s="56">
        <f t="shared" si="5"/>
        <v>13000</v>
      </c>
      <c r="Y35" s="51">
        <v>162000</v>
      </c>
      <c r="Z35" s="54"/>
    </row>
    <row r="36" spans="1:26" ht="15" customHeight="1" x14ac:dyDescent="0.2">
      <c r="A36" s="51">
        <v>29</v>
      </c>
      <c r="B36" s="51">
        <v>8500052</v>
      </c>
      <c r="C36" s="51" t="s">
        <v>84</v>
      </c>
      <c r="D36" s="52" t="s">
        <v>120</v>
      </c>
      <c r="E36" s="52" t="s">
        <v>22</v>
      </c>
      <c r="F36" s="53">
        <v>149000</v>
      </c>
      <c r="G36" s="53">
        <f>VLOOKUP(B36,'19.08'!B36:R69,16,0)</f>
        <v>34</v>
      </c>
      <c r="H36" s="54"/>
      <c r="I36" s="54">
        <f t="shared" si="0"/>
        <v>0</v>
      </c>
      <c r="J36" s="54"/>
      <c r="K36" s="97">
        <f>K44</f>
        <v>0</v>
      </c>
      <c r="L36" s="97">
        <f>L44</f>
        <v>0</v>
      </c>
      <c r="M36" s="54"/>
      <c r="N36" s="54"/>
      <c r="O36" s="54">
        <f t="shared" si="1"/>
        <v>0</v>
      </c>
      <c r="P36" s="54">
        <f t="shared" si="2"/>
        <v>0</v>
      </c>
      <c r="Q36" s="54">
        <f t="shared" si="3"/>
        <v>34</v>
      </c>
      <c r="R36" s="54">
        <v>34</v>
      </c>
      <c r="S36" s="54">
        <f t="shared" si="4"/>
        <v>0</v>
      </c>
      <c r="T36" s="54"/>
      <c r="U36" s="55" t="s">
        <v>84</v>
      </c>
      <c r="V36" s="54">
        <v>66364</v>
      </c>
      <c r="W36" s="54">
        <v>149000</v>
      </c>
      <c r="X36" s="56">
        <f t="shared" si="5"/>
        <v>13000</v>
      </c>
      <c r="Y36" s="55">
        <v>162000</v>
      </c>
      <c r="Z36" s="54"/>
    </row>
    <row r="37" spans="1:26" ht="15" customHeight="1" x14ac:dyDescent="0.2">
      <c r="A37" s="51">
        <v>30</v>
      </c>
      <c r="B37" s="51">
        <v>8500053</v>
      </c>
      <c r="C37" s="51" t="s">
        <v>85</v>
      </c>
      <c r="D37" s="52" t="s">
        <v>57</v>
      </c>
      <c r="E37" s="52" t="s">
        <v>23</v>
      </c>
      <c r="F37" s="53">
        <v>149000</v>
      </c>
      <c r="G37" s="53">
        <f>VLOOKUP(B37,'19.08'!B37:R70,16,0)</f>
        <v>24</v>
      </c>
      <c r="H37" s="54"/>
      <c r="I37" s="54">
        <f t="shared" si="0"/>
        <v>0</v>
      </c>
      <c r="J37" s="54"/>
      <c r="K37" s="97">
        <f>K44</f>
        <v>0</v>
      </c>
      <c r="L37" s="97">
        <f>L44</f>
        <v>0</v>
      </c>
      <c r="M37" s="54"/>
      <c r="N37" s="54"/>
      <c r="O37" s="54">
        <f t="shared" si="1"/>
        <v>0</v>
      </c>
      <c r="P37" s="54">
        <f t="shared" si="2"/>
        <v>0</v>
      </c>
      <c r="Q37" s="54">
        <f t="shared" si="3"/>
        <v>24</v>
      </c>
      <c r="R37" s="54">
        <v>24</v>
      </c>
      <c r="S37" s="54">
        <f t="shared" si="4"/>
        <v>0</v>
      </c>
      <c r="T37" s="54"/>
      <c r="U37" s="55" t="s">
        <v>85</v>
      </c>
      <c r="V37" s="54">
        <v>66364</v>
      </c>
      <c r="W37" s="54">
        <v>149000</v>
      </c>
      <c r="X37" s="56">
        <f t="shared" si="5"/>
        <v>13000</v>
      </c>
      <c r="Y37" s="55">
        <v>162000</v>
      </c>
      <c r="Z37" s="54"/>
    </row>
    <row r="38" spans="1:26" ht="15" customHeight="1" x14ac:dyDescent="0.2">
      <c r="A38" s="51">
        <v>31</v>
      </c>
      <c r="B38" s="51">
        <v>8500054</v>
      </c>
      <c r="C38" s="51" t="s">
        <v>86</v>
      </c>
      <c r="D38" s="52" t="s">
        <v>58</v>
      </c>
      <c r="E38" s="52" t="s">
        <v>24</v>
      </c>
      <c r="F38" s="53">
        <v>168000</v>
      </c>
      <c r="G38" s="53">
        <f>VLOOKUP(B38,'19.08'!B38:R71,16,0)</f>
        <v>47</v>
      </c>
      <c r="H38" s="54"/>
      <c r="I38" s="54">
        <f t="shared" si="0"/>
        <v>1</v>
      </c>
      <c r="J38" s="54"/>
      <c r="K38" s="54">
        <v>1</v>
      </c>
      <c r="L38" s="54"/>
      <c r="M38" s="54"/>
      <c r="N38" s="54"/>
      <c r="O38" s="54">
        <f t="shared" si="1"/>
        <v>168000</v>
      </c>
      <c r="P38" s="54">
        <f t="shared" si="2"/>
        <v>168000</v>
      </c>
      <c r="Q38" s="54">
        <f t="shared" si="3"/>
        <v>46</v>
      </c>
      <c r="R38" s="54">
        <v>46</v>
      </c>
      <c r="S38" s="54">
        <f t="shared" si="4"/>
        <v>0</v>
      </c>
      <c r="T38" s="54"/>
      <c r="U38" s="55" t="s">
        <v>86</v>
      </c>
      <c r="V38" s="54">
        <v>75909</v>
      </c>
      <c r="W38" s="54">
        <v>168000</v>
      </c>
      <c r="X38" s="56">
        <f t="shared" si="5"/>
        <v>13000</v>
      </c>
      <c r="Y38" s="55">
        <v>181000</v>
      </c>
      <c r="Z38" s="54"/>
    </row>
    <row r="39" spans="1:26" ht="15" customHeight="1" x14ac:dyDescent="0.2">
      <c r="A39" s="51">
        <v>32</v>
      </c>
      <c r="B39" s="51">
        <v>8500055</v>
      </c>
      <c r="C39" s="51" t="s">
        <v>87</v>
      </c>
      <c r="D39" s="52" t="s">
        <v>59</v>
      </c>
      <c r="E39" s="52" t="s">
        <v>25</v>
      </c>
      <c r="F39" s="53">
        <v>149000</v>
      </c>
      <c r="G39" s="53">
        <f>VLOOKUP(B39,'19.08'!B39:R72,16,0)</f>
        <v>45</v>
      </c>
      <c r="H39" s="54"/>
      <c r="I39" s="54">
        <f t="shared" si="0"/>
        <v>0</v>
      </c>
      <c r="J39" s="54"/>
      <c r="K39" s="97">
        <f>K44</f>
        <v>0</v>
      </c>
      <c r="L39" s="97">
        <f>L44</f>
        <v>0</v>
      </c>
      <c r="M39" s="54"/>
      <c r="N39" s="54"/>
      <c r="O39" s="54">
        <f t="shared" si="1"/>
        <v>0</v>
      </c>
      <c r="P39" s="54">
        <f t="shared" si="2"/>
        <v>0</v>
      </c>
      <c r="Q39" s="54">
        <f t="shared" si="3"/>
        <v>45</v>
      </c>
      <c r="R39" s="54">
        <v>45</v>
      </c>
      <c r="S39" s="54">
        <f t="shared" si="4"/>
        <v>0</v>
      </c>
      <c r="T39" s="54"/>
      <c r="U39" s="55" t="s">
        <v>87</v>
      </c>
      <c r="V39" s="54">
        <v>66364</v>
      </c>
      <c r="W39" s="54">
        <v>149000</v>
      </c>
      <c r="X39" s="56">
        <f t="shared" si="5"/>
        <v>13000</v>
      </c>
      <c r="Y39" s="55">
        <v>162000</v>
      </c>
      <c r="Z39" s="54"/>
    </row>
    <row r="40" spans="1:26" ht="15" customHeight="1" x14ac:dyDescent="0.2">
      <c r="A40" s="51">
        <v>33</v>
      </c>
      <c r="B40" s="51">
        <v>8500056</v>
      </c>
      <c r="C40" s="51" t="s">
        <v>88</v>
      </c>
      <c r="D40" s="52" t="s">
        <v>60</v>
      </c>
      <c r="E40" s="52" t="s">
        <v>26</v>
      </c>
      <c r="F40" s="53">
        <v>149000</v>
      </c>
      <c r="G40" s="53">
        <f>VLOOKUP(B40,'19.08'!B40:R73,16,0)</f>
        <v>24</v>
      </c>
      <c r="H40" s="54"/>
      <c r="I40" s="54">
        <f t="shared" si="0"/>
        <v>2</v>
      </c>
      <c r="J40" s="54"/>
      <c r="K40" s="98">
        <f>2+K45</f>
        <v>2</v>
      </c>
      <c r="L40" s="98">
        <f>+L45</f>
        <v>0</v>
      </c>
      <c r="M40" s="54"/>
      <c r="N40" s="54"/>
      <c r="O40" s="54">
        <f t="shared" si="1"/>
        <v>298000</v>
      </c>
      <c r="P40" s="54">
        <f t="shared" si="2"/>
        <v>298000</v>
      </c>
      <c r="Q40" s="54">
        <f t="shared" si="3"/>
        <v>22</v>
      </c>
      <c r="R40" s="54">
        <v>22</v>
      </c>
      <c r="S40" s="54">
        <f t="shared" si="4"/>
        <v>0</v>
      </c>
      <c r="T40" s="54"/>
      <c r="U40" s="55" t="s">
        <v>88</v>
      </c>
      <c r="V40" s="54">
        <v>66364</v>
      </c>
      <c r="W40" s="54">
        <v>149000</v>
      </c>
      <c r="X40" s="56">
        <f t="shared" si="5"/>
        <v>13000</v>
      </c>
      <c r="Y40" s="55">
        <v>162000</v>
      </c>
      <c r="Z40" s="54"/>
    </row>
    <row r="41" spans="1:26" ht="15" customHeight="1" x14ac:dyDescent="0.2">
      <c r="A41" s="51">
        <v>34</v>
      </c>
      <c r="B41" s="51">
        <v>8500057</v>
      </c>
      <c r="C41" s="51" t="s">
        <v>89</v>
      </c>
      <c r="D41" s="52" t="s">
        <v>61</v>
      </c>
      <c r="E41" s="52" t="s">
        <v>27</v>
      </c>
      <c r="F41" s="53">
        <v>168000</v>
      </c>
      <c r="G41" s="53">
        <f>VLOOKUP(B41,'19.08'!B41:R74,16,0)</f>
        <v>51</v>
      </c>
      <c r="H41" s="54"/>
      <c r="I41" s="54">
        <f t="shared" si="0"/>
        <v>0</v>
      </c>
      <c r="J41" s="54"/>
      <c r="K41" s="54"/>
      <c r="L41" s="54"/>
      <c r="M41" s="54"/>
      <c r="N41" s="54"/>
      <c r="O41" s="54">
        <f t="shared" si="1"/>
        <v>0</v>
      </c>
      <c r="P41" s="54">
        <f t="shared" si="2"/>
        <v>0</v>
      </c>
      <c r="Q41" s="54">
        <f t="shared" si="3"/>
        <v>51</v>
      </c>
      <c r="R41" s="54">
        <v>51</v>
      </c>
      <c r="S41" s="54">
        <f t="shared" si="4"/>
        <v>0</v>
      </c>
      <c r="T41" s="54"/>
      <c r="U41" s="55" t="s">
        <v>89</v>
      </c>
      <c r="V41" s="54">
        <v>66364</v>
      </c>
      <c r="W41" s="54">
        <v>168000</v>
      </c>
      <c r="X41" s="56">
        <f t="shared" si="5"/>
        <v>-6000</v>
      </c>
      <c r="Y41" s="55">
        <v>162000</v>
      </c>
      <c r="Z41" s="54"/>
    </row>
    <row r="42" spans="1:26" ht="15" customHeight="1" x14ac:dyDescent="0.2">
      <c r="A42" s="81"/>
      <c r="B42" s="81"/>
      <c r="C42" s="81"/>
      <c r="D42" s="87" t="s">
        <v>140</v>
      </c>
      <c r="E42" s="87"/>
      <c r="F42" s="88">
        <v>800000</v>
      </c>
      <c r="G42" s="82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4"/>
      <c r="V42" s="85"/>
      <c r="W42" s="85"/>
      <c r="X42" s="86"/>
      <c r="Y42" s="84"/>
      <c r="Z42" s="83"/>
    </row>
    <row r="43" spans="1:26" ht="15" customHeight="1" x14ac:dyDescent="0.2">
      <c r="A43" s="81"/>
      <c r="B43" s="81"/>
      <c r="C43" s="81"/>
      <c r="D43" s="89" t="s">
        <v>141</v>
      </c>
      <c r="E43" s="89"/>
      <c r="F43" s="90">
        <v>650000</v>
      </c>
      <c r="G43" s="82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4"/>
      <c r="V43" s="85"/>
      <c r="W43" s="85"/>
      <c r="X43" s="86"/>
      <c r="Y43" s="84"/>
      <c r="Z43" s="83"/>
    </row>
    <row r="44" spans="1:26" ht="15" customHeight="1" x14ac:dyDescent="0.2">
      <c r="A44" s="81"/>
      <c r="B44" s="81"/>
      <c r="C44" s="81"/>
      <c r="D44" s="91" t="s">
        <v>142</v>
      </c>
      <c r="E44" s="91"/>
      <c r="F44" s="92">
        <v>550000</v>
      </c>
      <c r="G44" s="82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4"/>
      <c r="V44" s="85"/>
      <c r="W44" s="85"/>
      <c r="X44" s="86"/>
      <c r="Y44" s="84"/>
      <c r="Z44" s="83"/>
    </row>
    <row r="45" spans="1:26" ht="15" customHeight="1" x14ac:dyDescent="0.2">
      <c r="A45" s="81"/>
      <c r="B45" s="81"/>
      <c r="C45" s="81"/>
      <c r="D45" s="93" t="s">
        <v>143</v>
      </c>
      <c r="E45" s="93"/>
      <c r="F45" s="94">
        <v>310000</v>
      </c>
      <c r="G45" s="82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4"/>
      <c r="V45" s="85"/>
      <c r="W45" s="85"/>
      <c r="X45" s="86"/>
      <c r="Y45" s="84"/>
      <c r="Z45" s="83"/>
    </row>
    <row r="46" spans="1:26" s="17" customFormat="1" x14ac:dyDescent="0.2">
      <c r="A46" s="47"/>
      <c r="B46" s="48"/>
      <c r="C46" s="48"/>
      <c r="D46" s="48" t="s">
        <v>108</v>
      </c>
      <c r="E46" s="49"/>
      <c r="F46" s="50"/>
      <c r="G46" s="50">
        <f>SUM(G8:G41)</f>
        <v>465</v>
      </c>
      <c r="H46" s="50">
        <f t="shared" ref="H46:P46" si="6">SUM(H8:H41)</f>
        <v>0</v>
      </c>
      <c r="I46" s="50">
        <f t="shared" si="6"/>
        <v>5</v>
      </c>
      <c r="J46" s="50">
        <f t="shared" si="6"/>
        <v>0</v>
      </c>
      <c r="K46" s="50">
        <f t="shared" si="6"/>
        <v>5</v>
      </c>
      <c r="L46" s="50">
        <f t="shared" si="6"/>
        <v>0</v>
      </c>
      <c r="M46" s="50">
        <f t="shared" si="6"/>
        <v>0</v>
      </c>
      <c r="N46" s="50">
        <f t="shared" si="6"/>
        <v>0</v>
      </c>
      <c r="O46" s="50">
        <f t="shared" si="6"/>
        <v>822000</v>
      </c>
      <c r="P46" s="50">
        <f t="shared" si="6"/>
        <v>822000</v>
      </c>
      <c r="Q46" s="50">
        <f>SUM(Q8:Q41)</f>
        <v>460</v>
      </c>
      <c r="R46" s="50">
        <f>SUM(R8:R41)</f>
        <v>460</v>
      </c>
      <c r="S46" s="50"/>
      <c r="T46" s="50"/>
      <c r="Z46" s="50"/>
    </row>
    <row r="47" spans="1:26" x14ac:dyDescent="0.2">
      <c r="A47" s="5"/>
    </row>
    <row r="48" spans="1:26" s="2" customFormat="1" x14ac:dyDescent="0.2">
      <c r="B48" s="2" t="s">
        <v>124</v>
      </c>
      <c r="F48" s="6"/>
      <c r="G48" s="6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V48" s="78"/>
      <c r="W48" s="78"/>
      <c r="Z48" s="78"/>
    </row>
    <row r="52" spans="1:1" x14ac:dyDescent="0.2">
      <c r="A52" s="1" t="s">
        <v>134</v>
      </c>
    </row>
  </sheetData>
  <mergeCells count="16">
    <mergeCell ref="Z6:Z7"/>
    <mergeCell ref="A3:T3"/>
    <mergeCell ref="G5:Q5"/>
    <mergeCell ref="A6:A7"/>
    <mergeCell ref="B6:B7"/>
    <mergeCell ref="C6:C7"/>
    <mergeCell ref="D6:D7"/>
    <mergeCell ref="F6:F7"/>
    <mergeCell ref="G6:G7"/>
    <mergeCell ref="H6:H7"/>
    <mergeCell ref="I6:L6"/>
    <mergeCell ref="M6:P6"/>
    <mergeCell ref="Q6:Q7"/>
    <mergeCell ref="R6:R7"/>
    <mergeCell ref="S6:S7"/>
    <mergeCell ref="T6:T7"/>
  </mergeCells>
  <pageMargins left="0.2" right="0.2" top="0.25" bottom="0.25" header="0.3" footer="0.3"/>
  <pageSetup paperSize="9" orientation="landscape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zoomScaleNormal="100" workbookViewId="0">
      <pane xSplit="6" ySplit="7" topLeftCell="M29" activePane="bottomRight" state="frozen"/>
      <selection activeCell="CJ8" sqref="CJ8:CJ41"/>
      <selection pane="topRight" activeCell="CJ8" sqref="CJ8:CJ41"/>
      <selection pane="bottomLeft" activeCell="CJ8" sqref="CJ8:CJ41"/>
      <selection pane="bottomRight" activeCell="O37" sqref="O37"/>
    </sheetView>
  </sheetViews>
  <sheetFormatPr defaultRowHeight="12.75" x14ac:dyDescent="0.2"/>
  <cols>
    <col min="1" max="1" width="4.85546875" style="1" customWidth="1"/>
    <col min="2" max="2" width="8.85546875" style="2" customWidth="1"/>
    <col min="3" max="3" width="5.28515625" style="2" customWidth="1"/>
    <col min="4" max="4" width="38.28515625" style="1" customWidth="1"/>
    <col min="5" max="5" width="34.7109375" style="1" hidden="1" customWidth="1"/>
    <col min="6" max="6" width="10.28515625" style="6" customWidth="1"/>
    <col min="7" max="7" width="8.140625" style="6" customWidth="1"/>
    <col min="8" max="8" width="9.42578125" style="3" customWidth="1"/>
    <col min="9" max="9" width="10" style="3" customWidth="1"/>
    <col min="10" max="15" width="9.140625" style="3" customWidth="1"/>
    <col min="16" max="16" width="11.28515625" style="3" customWidth="1"/>
    <col min="17" max="19" width="10.7109375" style="3" customWidth="1"/>
    <col min="20" max="20" width="9.140625" style="3" customWidth="1"/>
    <col min="21" max="21" width="6.28515625" style="1" hidden="1" customWidth="1"/>
    <col min="22" max="23" width="11.28515625" style="3" hidden="1" customWidth="1"/>
    <col min="24" max="25" width="0" style="1" hidden="1" customWidth="1"/>
    <col min="26" max="26" width="9.140625" style="3" customWidth="1"/>
    <col min="27" max="27" width="9.140625" style="1" customWidth="1"/>
    <col min="28" max="16384" width="9.140625" style="1"/>
  </cols>
  <sheetData>
    <row r="1" spans="1:26" x14ac:dyDescent="0.2">
      <c r="A1" s="17" t="s">
        <v>128</v>
      </c>
    </row>
    <row r="2" spans="1:26" x14ac:dyDescent="0.2">
      <c r="A2" s="1" t="s">
        <v>114</v>
      </c>
    </row>
    <row r="3" spans="1:26" ht="19.5" customHeight="1" x14ac:dyDescent="0.3">
      <c r="A3" s="131" t="s">
        <v>122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Z3" s="1"/>
    </row>
    <row r="5" spans="1:26" ht="15" hidden="1" customHeight="1" x14ac:dyDescent="0.2">
      <c r="G5" s="133" t="s">
        <v>117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79"/>
      <c r="S5" s="79"/>
      <c r="T5" s="1"/>
      <c r="Z5" s="1"/>
    </row>
    <row r="6" spans="1:26" s="17" customFormat="1" ht="15" customHeight="1" x14ac:dyDescent="0.2">
      <c r="A6" s="128" t="s">
        <v>109</v>
      </c>
      <c r="B6" s="128" t="s">
        <v>110</v>
      </c>
      <c r="C6" s="128" t="s">
        <v>111</v>
      </c>
      <c r="D6" s="128" t="s">
        <v>112</v>
      </c>
      <c r="E6" s="16" t="s">
        <v>90</v>
      </c>
      <c r="F6" s="128" t="s">
        <v>113</v>
      </c>
      <c r="G6" s="128" t="s">
        <v>115</v>
      </c>
      <c r="H6" s="128" t="s">
        <v>101</v>
      </c>
      <c r="I6" s="132" t="s">
        <v>102</v>
      </c>
      <c r="J6" s="132"/>
      <c r="K6" s="132"/>
      <c r="L6" s="132"/>
      <c r="M6" s="134" t="s">
        <v>129</v>
      </c>
      <c r="N6" s="134"/>
      <c r="O6" s="134"/>
      <c r="P6" s="134"/>
      <c r="Q6" s="128" t="s">
        <v>118</v>
      </c>
      <c r="R6" s="128" t="s">
        <v>135</v>
      </c>
      <c r="S6" s="128" t="s">
        <v>136</v>
      </c>
      <c r="T6" s="128" t="s">
        <v>119</v>
      </c>
      <c r="U6" s="19" t="s">
        <v>121</v>
      </c>
      <c r="V6" s="40"/>
      <c r="W6" s="40"/>
      <c r="Z6" s="128" t="s">
        <v>125</v>
      </c>
    </row>
    <row r="7" spans="1:26" s="18" customFormat="1" x14ac:dyDescent="0.2">
      <c r="A7" s="130"/>
      <c r="B7" s="130" t="s">
        <v>110</v>
      </c>
      <c r="C7" s="130"/>
      <c r="D7" s="130" t="s">
        <v>112</v>
      </c>
      <c r="E7" s="44" t="s">
        <v>90</v>
      </c>
      <c r="F7" s="130" t="s">
        <v>113</v>
      </c>
      <c r="G7" s="130"/>
      <c r="H7" s="130"/>
      <c r="I7" s="45" t="s">
        <v>106</v>
      </c>
      <c r="J7" s="46" t="s">
        <v>107</v>
      </c>
      <c r="K7" s="46" t="s">
        <v>104</v>
      </c>
      <c r="L7" s="46" t="s">
        <v>105</v>
      </c>
      <c r="M7" s="61" t="s">
        <v>131</v>
      </c>
      <c r="N7" s="62" t="s">
        <v>132</v>
      </c>
      <c r="O7" s="62" t="s">
        <v>130</v>
      </c>
      <c r="P7" s="68" t="s">
        <v>133</v>
      </c>
      <c r="Q7" s="130"/>
      <c r="R7" s="129"/>
      <c r="S7" s="129"/>
      <c r="T7" s="130"/>
      <c r="V7" s="41"/>
      <c r="W7" s="41"/>
      <c r="Z7" s="130"/>
    </row>
    <row r="8" spans="1:26" ht="15" customHeight="1" x14ac:dyDescent="0.2">
      <c r="A8" s="51">
        <v>1</v>
      </c>
      <c r="B8" s="51">
        <v>8500006</v>
      </c>
      <c r="C8" s="51" t="s">
        <v>75</v>
      </c>
      <c r="D8" s="52" t="s">
        <v>47</v>
      </c>
      <c r="E8" s="52" t="s">
        <v>13</v>
      </c>
      <c r="F8" s="53">
        <v>289000</v>
      </c>
      <c r="G8" s="53">
        <f>VLOOKUP(B8,'20.08'!B8:R41,16,0)</f>
        <v>10</v>
      </c>
      <c r="H8" s="54"/>
      <c r="I8" s="54">
        <f>SUM(J8:L8)</f>
        <v>0</v>
      </c>
      <c r="J8" s="54"/>
      <c r="K8" s="54"/>
      <c r="L8" s="54"/>
      <c r="M8" s="54"/>
      <c r="N8" s="54"/>
      <c r="O8" s="54">
        <f>F8*K8</f>
        <v>0</v>
      </c>
      <c r="P8" s="54">
        <f>M8+N8+O8</f>
        <v>0</v>
      </c>
      <c r="Q8" s="54">
        <f>+G8+H8-I8</f>
        <v>10</v>
      </c>
      <c r="R8" s="54">
        <v>10</v>
      </c>
      <c r="S8" s="54">
        <f>R8-Q8</f>
        <v>0</v>
      </c>
      <c r="T8" s="54"/>
      <c r="U8" s="55" t="s">
        <v>75</v>
      </c>
      <c r="V8" s="54">
        <v>143000</v>
      </c>
      <c r="W8" s="54">
        <v>289000</v>
      </c>
      <c r="X8" s="56">
        <f>Y8-W8</f>
        <v>26000</v>
      </c>
      <c r="Y8" s="55">
        <v>315000</v>
      </c>
      <c r="Z8" s="54"/>
    </row>
    <row r="9" spans="1:26" ht="15" customHeight="1" x14ac:dyDescent="0.2">
      <c r="A9" s="51">
        <v>2</v>
      </c>
      <c r="B9" s="51">
        <v>8500007</v>
      </c>
      <c r="C9" s="51" t="s">
        <v>73</v>
      </c>
      <c r="D9" s="52" t="s">
        <v>45</v>
      </c>
      <c r="E9" s="52" t="s">
        <v>11</v>
      </c>
      <c r="F9" s="53">
        <v>197000</v>
      </c>
      <c r="G9" s="53">
        <f>VLOOKUP(B9,'20.08'!B9:R42,16,0)</f>
        <v>10</v>
      </c>
      <c r="H9" s="54"/>
      <c r="I9" s="54">
        <f t="shared" ref="I9:I41" si="0">SUM(J9:L9)</f>
        <v>0</v>
      </c>
      <c r="J9" s="54"/>
      <c r="K9" s="96">
        <f>K43</f>
        <v>0</v>
      </c>
      <c r="L9" s="96">
        <f>L43</f>
        <v>0</v>
      </c>
      <c r="M9" s="54"/>
      <c r="N9" s="54"/>
      <c r="O9" s="54">
        <f t="shared" ref="O9:O41" si="1">F9*K9</f>
        <v>0</v>
      </c>
      <c r="P9" s="54">
        <f t="shared" ref="P9:P41" si="2">M9+N9+O9</f>
        <v>0</v>
      </c>
      <c r="Q9" s="54">
        <f t="shared" ref="Q9:Q41" si="3">+G9+H9-I9</f>
        <v>10</v>
      </c>
      <c r="R9" s="54">
        <v>10</v>
      </c>
      <c r="S9" s="54">
        <f t="shared" ref="S9:S41" si="4">R9-Q9</f>
        <v>0</v>
      </c>
      <c r="T9" s="54"/>
      <c r="U9" s="55" t="s">
        <v>73</v>
      </c>
      <c r="V9" s="54">
        <v>93000</v>
      </c>
      <c r="W9" s="54">
        <v>197000</v>
      </c>
      <c r="X9" s="56">
        <f t="shared" ref="X9:X41" si="5">Y9-W9</f>
        <v>18000</v>
      </c>
      <c r="Y9" s="55">
        <v>215000</v>
      </c>
      <c r="Z9" s="54"/>
    </row>
    <row r="10" spans="1:26" ht="15" customHeight="1" x14ac:dyDescent="0.2">
      <c r="A10" s="51">
        <v>3</v>
      </c>
      <c r="B10" s="51">
        <v>8500008</v>
      </c>
      <c r="C10" s="51" t="s">
        <v>79</v>
      </c>
      <c r="D10" s="52" t="s">
        <v>51</v>
      </c>
      <c r="E10" s="52" t="s">
        <v>17</v>
      </c>
      <c r="F10" s="53">
        <v>170000</v>
      </c>
      <c r="G10" s="53">
        <f>VLOOKUP(B10,'20.08'!B10:R43,16,0)</f>
        <v>10</v>
      </c>
      <c r="H10" s="54"/>
      <c r="I10" s="54">
        <f t="shared" si="0"/>
        <v>1</v>
      </c>
      <c r="J10" s="54"/>
      <c r="K10" s="54">
        <v>1</v>
      </c>
      <c r="L10" s="54"/>
      <c r="M10" s="54"/>
      <c r="N10" s="54"/>
      <c r="O10" s="54">
        <f t="shared" si="1"/>
        <v>170000</v>
      </c>
      <c r="P10" s="54">
        <f t="shared" si="2"/>
        <v>170000</v>
      </c>
      <c r="Q10" s="54">
        <f t="shared" si="3"/>
        <v>9</v>
      </c>
      <c r="R10" s="54">
        <v>9</v>
      </c>
      <c r="S10" s="54">
        <f t="shared" si="4"/>
        <v>0</v>
      </c>
      <c r="T10" s="54"/>
      <c r="U10" s="55" t="s">
        <v>79</v>
      </c>
      <c r="V10" s="54">
        <v>78000</v>
      </c>
      <c r="W10" s="54">
        <v>170000</v>
      </c>
      <c r="X10" s="56">
        <f t="shared" si="5"/>
        <v>15000</v>
      </c>
      <c r="Y10" s="55">
        <v>185000</v>
      </c>
      <c r="Z10" s="54"/>
    </row>
    <row r="11" spans="1:26" ht="15" customHeight="1" x14ac:dyDescent="0.2">
      <c r="A11" s="51">
        <v>4</v>
      </c>
      <c r="B11" s="51">
        <v>8500009</v>
      </c>
      <c r="C11" s="51" t="s">
        <v>74</v>
      </c>
      <c r="D11" s="52" t="s">
        <v>46</v>
      </c>
      <c r="E11" s="52" t="s">
        <v>12</v>
      </c>
      <c r="F11" s="53">
        <v>159000</v>
      </c>
      <c r="G11" s="53">
        <f>VLOOKUP(B11,'20.08'!B11:R44,16,0)</f>
        <v>10</v>
      </c>
      <c r="H11" s="54"/>
      <c r="I11" s="54">
        <f t="shared" si="0"/>
        <v>0</v>
      </c>
      <c r="J11" s="54"/>
      <c r="K11" s="96">
        <f>K43</f>
        <v>0</v>
      </c>
      <c r="L11" s="96">
        <f>L43</f>
        <v>0</v>
      </c>
      <c r="M11" s="54"/>
      <c r="N11" s="54"/>
      <c r="O11" s="54">
        <f t="shared" si="1"/>
        <v>0</v>
      </c>
      <c r="P11" s="54">
        <f t="shared" si="2"/>
        <v>0</v>
      </c>
      <c r="Q11" s="54">
        <f t="shared" si="3"/>
        <v>10</v>
      </c>
      <c r="R11" s="54">
        <v>10</v>
      </c>
      <c r="S11" s="54">
        <f t="shared" si="4"/>
        <v>0</v>
      </c>
      <c r="T11" s="54"/>
      <c r="U11" s="55" t="s">
        <v>74</v>
      </c>
      <c r="V11" s="54">
        <v>72000</v>
      </c>
      <c r="W11" s="54">
        <v>159000</v>
      </c>
      <c r="X11" s="56">
        <f t="shared" si="5"/>
        <v>14000</v>
      </c>
      <c r="Y11" s="55">
        <v>173000</v>
      </c>
      <c r="Z11" s="54"/>
    </row>
    <row r="12" spans="1:26" ht="15" customHeight="1" x14ac:dyDescent="0.2">
      <c r="A12" s="51">
        <v>5</v>
      </c>
      <c r="B12" s="51">
        <v>8500031</v>
      </c>
      <c r="C12" s="51" t="s">
        <v>76</v>
      </c>
      <c r="D12" s="52" t="s">
        <v>48</v>
      </c>
      <c r="E12" s="52" t="s">
        <v>14</v>
      </c>
      <c r="F12" s="53">
        <v>146000</v>
      </c>
      <c r="G12" s="53">
        <f>VLOOKUP(B12,'20.08'!B12:R45,16,0)</f>
        <v>10</v>
      </c>
      <c r="H12" s="54"/>
      <c r="I12" s="54">
        <f t="shared" si="0"/>
        <v>0</v>
      </c>
      <c r="J12" s="54"/>
      <c r="K12" s="54"/>
      <c r="L12" s="54"/>
      <c r="M12" s="54"/>
      <c r="N12" s="54"/>
      <c r="O12" s="54">
        <f t="shared" si="1"/>
        <v>0</v>
      </c>
      <c r="P12" s="54">
        <f t="shared" si="2"/>
        <v>0</v>
      </c>
      <c r="Q12" s="54">
        <f t="shared" si="3"/>
        <v>10</v>
      </c>
      <c r="R12" s="54">
        <v>10</v>
      </c>
      <c r="S12" s="54">
        <f t="shared" si="4"/>
        <v>0</v>
      </c>
      <c r="T12" s="54"/>
      <c r="U12" s="55" t="s">
        <v>76</v>
      </c>
      <c r="V12" s="54">
        <v>65000</v>
      </c>
      <c r="W12" s="54">
        <v>146000</v>
      </c>
      <c r="X12" s="56">
        <f t="shared" si="5"/>
        <v>13000</v>
      </c>
      <c r="Y12" s="55">
        <v>159000</v>
      </c>
      <c r="Z12" s="54"/>
    </row>
    <row r="13" spans="1:26" ht="15" customHeight="1" x14ac:dyDescent="0.2">
      <c r="A13" s="51">
        <v>6</v>
      </c>
      <c r="B13" s="51">
        <v>8500011</v>
      </c>
      <c r="C13" s="51" t="s">
        <v>78</v>
      </c>
      <c r="D13" s="52" t="s">
        <v>50</v>
      </c>
      <c r="E13" s="52" t="s">
        <v>16</v>
      </c>
      <c r="F13" s="53">
        <v>135000</v>
      </c>
      <c r="G13" s="53">
        <f>VLOOKUP(B13,'20.08'!B13:R46,16,0)</f>
        <v>10</v>
      </c>
      <c r="H13" s="54"/>
      <c r="I13" s="54">
        <f t="shared" si="0"/>
        <v>0</v>
      </c>
      <c r="J13" s="54"/>
      <c r="K13" s="54"/>
      <c r="L13" s="54"/>
      <c r="M13" s="54"/>
      <c r="N13" s="54"/>
      <c r="O13" s="54">
        <f t="shared" si="1"/>
        <v>0</v>
      </c>
      <c r="P13" s="54">
        <f t="shared" si="2"/>
        <v>0</v>
      </c>
      <c r="Q13" s="54">
        <f t="shared" si="3"/>
        <v>10</v>
      </c>
      <c r="R13" s="54">
        <v>10</v>
      </c>
      <c r="S13" s="54">
        <f t="shared" si="4"/>
        <v>0</v>
      </c>
      <c r="T13" s="54"/>
      <c r="U13" s="55" t="s">
        <v>78</v>
      </c>
      <c r="V13" s="54">
        <v>58000</v>
      </c>
      <c r="W13" s="54">
        <v>135000</v>
      </c>
      <c r="X13" s="56">
        <f t="shared" si="5"/>
        <v>10000</v>
      </c>
      <c r="Y13" s="55">
        <v>145000</v>
      </c>
      <c r="Z13" s="54"/>
    </row>
    <row r="14" spans="1:26" ht="15" customHeight="1" x14ac:dyDescent="0.2">
      <c r="A14" s="51">
        <v>7</v>
      </c>
      <c r="B14" s="51">
        <v>8500010</v>
      </c>
      <c r="C14" s="51" t="s">
        <v>81</v>
      </c>
      <c r="D14" s="52" t="s">
        <v>53</v>
      </c>
      <c r="E14" s="52" t="s">
        <v>19</v>
      </c>
      <c r="F14" s="53">
        <v>146000</v>
      </c>
      <c r="G14" s="53">
        <f>VLOOKUP(B14,'20.08'!B14:R47,16,0)</f>
        <v>10</v>
      </c>
      <c r="H14" s="54"/>
      <c r="I14" s="54">
        <f t="shared" si="0"/>
        <v>0</v>
      </c>
      <c r="J14" s="54"/>
      <c r="K14" s="54"/>
      <c r="L14" s="54"/>
      <c r="M14" s="54"/>
      <c r="N14" s="54"/>
      <c r="O14" s="54">
        <f t="shared" si="1"/>
        <v>0</v>
      </c>
      <c r="P14" s="54">
        <f t="shared" si="2"/>
        <v>0</v>
      </c>
      <c r="Q14" s="54">
        <f t="shared" si="3"/>
        <v>10</v>
      </c>
      <c r="R14" s="54">
        <v>10</v>
      </c>
      <c r="S14" s="54">
        <f t="shared" si="4"/>
        <v>0</v>
      </c>
      <c r="T14" s="54"/>
      <c r="U14" s="55" t="s">
        <v>81</v>
      </c>
      <c r="V14" s="54">
        <v>61000</v>
      </c>
      <c r="W14" s="54">
        <v>146000</v>
      </c>
      <c r="X14" s="56">
        <f t="shared" si="5"/>
        <v>5000</v>
      </c>
      <c r="Y14" s="55">
        <v>151000</v>
      </c>
      <c r="Z14" s="54"/>
    </row>
    <row r="15" spans="1:26" ht="15" customHeight="1" x14ac:dyDescent="0.2">
      <c r="A15" s="51">
        <v>8</v>
      </c>
      <c r="B15" s="51">
        <v>8500012</v>
      </c>
      <c r="C15" s="51" t="s">
        <v>70</v>
      </c>
      <c r="D15" s="52" t="s">
        <v>42</v>
      </c>
      <c r="E15" s="52" t="s">
        <v>8</v>
      </c>
      <c r="F15" s="53">
        <v>135000</v>
      </c>
      <c r="G15" s="53">
        <f>VLOOKUP(B15,'20.08'!B15:R48,16,0)</f>
        <v>10</v>
      </c>
      <c r="H15" s="54"/>
      <c r="I15" s="54">
        <f t="shared" si="0"/>
        <v>1</v>
      </c>
      <c r="J15" s="54"/>
      <c r="K15" s="54">
        <v>1</v>
      </c>
      <c r="L15" s="54"/>
      <c r="M15" s="54"/>
      <c r="N15" s="54"/>
      <c r="O15" s="54">
        <f t="shared" si="1"/>
        <v>135000</v>
      </c>
      <c r="P15" s="54">
        <f t="shared" si="2"/>
        <v>135000</v>
      </c>
      <c r="Q15" s="54">
        <f t="shared" si="3"/>
        <v>9</v>
      </c>
      <c r="R15" s="54">
        <v>9</v>
      </c>
      <c r="S15" s="54">
        <f t="shared" si="4"/>
        <v>0</v>
      </c>
      <c r="T15" s="54"/>
      <c r="U15" s="55" t="s">
        <v>70</v>
      </c>
      <c r="V15" s="54">
        <v>59000</v>
      </c>
      <c r="W15" s="54">
        <v>135000</v>
      </c>
      <c r="X15" s="56">
        <f t="shared" si="5"/>
        <v>12000</v>
      </c>
      <c r="Y15" s="55">
        <v>147000</v>
      </c>
      <c r="Z15" s="54"/>
    </row>
    <row r="16" spans="1:26" ht="15" customHeight="1" x14ac:dyDescent="0.2">
      <c r="A16" s="51">
        <v>9</v>
      </c>
      <c r="B16" s="51">
        <v>8500005</v>
      </c>
      <c r="C16" s="51" t="s">
        <v>71</v>
      </c>
      <c r="D16" s="52" t="s">
        <v>43</v>
      </c>
      <c r="E16" s="52" t="s">
        <v>9</v>
      </c>
      <c r="F16" s="53">
        <v>146000</v>
      </c>
      <c r="G16" s="53">
        <f>VLOOKUP(B16,'20.08'!B16:R49,16,0)</f>
        <v>10</v>
      </c>
      <c r="H16" s="54"/>
      <c r="I16" s="54">
        <f t="shared" si="0"/>
        <v>0</v>
      </c>
      <c r="J16" s="54"/>
      <c r="K16" s="54"/>
      <c r="L16" s="54"/>
      <c r="M16" s="54"/>
      <c r="N16" s="54"/>
      <c r="O16" s="54">
        <f t="shared" si="1"/>
        <v>0</v>
      </c>
      <c r="P16" s="54">
        <f t="shared" si="2"/>
        <v>0</v>
      </c>
      <c r="Q16" s="54">
        <f t="shared" si="3"/>
        <v>10</v>
      </c>
      <c r="R16" s="54">
        <v>10</v>
      </c>
      <c r="S16" s="54">
        <f t="shared" si="4"/>
        <v>0</v>
      </c>
      <c r="T16" s="54"/>
      <c r="U16" s="55" t="s">
        <v>71</v>
      </c>
      <c r="V16" s="54">
        <v>63000</v>
      </c>
      <c r="W16" s="54">
        <v>146000</v>
      </c>
      <c r="X16" s="56">
        <f t="shared" si="5"/>
        <v>9000</v>
      </c>
      <c r="Y16" s="55">
        <v>155000</v>
      </c>
      <c r="Z16" s="54"/>
    </row>
    <row r="17" spans="1:26" ht="15" customHeight="1" x14ac:dyDescent="0.2">
      <c r="A17" s="51">
        <v>10</v>
      </c>
      <c r="B17" s="51">
        <v>8500013</v>
      </c>
      <c r="C17" s="51" t="s">
        <v>72</v>
      </c>
      <c r="D17" s="52" t="s">
        <v>44</v>
      </c>
      <c r="E17" s="52" t="s">
        <v>10</v>
      </c>
      <c r="F17" s="53">
        <v>146000</v>
      </c>
      <c r="G17" s="53">
        <f>VLOOKUP(B17,'20.08'!B17:R50,16,0)</f>
        <v>10</v>
      </c>
      <c r="H17" s="54"/>
      <c r="I17" s="54">
        <f t="shared" si="0"/>
        <v>0</v>
      </c>
      <c r="J17" s="54"/>
      <c r="K17" s="54"/>
      <c r="L17" s="54"/>
      <c r="M17" s="54"/>
      <c r="N17" s="54"/>
      <c r="O17" s="54">
        <f t="shared" si="1"/>
        <v>0</v>
      </c>
      <c r="P17" s="54">
        <f t="shared" si="2"/>
        <v>0</v>
      </c>
      <c r="Q17" s="54">
        <f t="shared" si="3"/>
        <v>10</v>
      </c>
      <c r="R17" s="54">
        <v>10</v>
      </c>
      <c r="S17" s="54">
        <f t="shared" si="4"/>
        <v>0</v>
      </c>
      <c r="T17" s="54"/>
      <c r="U17" s="55" t="s">
        <v>72</v>
      </c>
      <c r="V17" s="54">
        <v>64000</v>
      </c>
      <c r="W17" s="54">
        <v>146000</v>
      </c>
      <c r="X17" s="56">
        <f t="shared" si="5"/>
        <v>11000</v>
      </c>
      <c r="Y17" s="55">
        <v>157000</v>
      </c>
      <c r="Z17" s="54"/>
    </row>
    <row r="18" spans="1:26" ht="15" customHeight="1" x14ac:dyDescent="0.2">
      <c r="A18" s="51">
        <v>11</v>
      </c>
      <c r="B18" s="51">
        <v>8500058</v>
      </c>
      <c r="C18" s="51" t="s">
        <v>91</v>
      </c>
      <c r="D18" s="52" t="s">
        <v>95</v>
      </c>
      <c r="E18" s="52" t="s">
        <v>28</v>
      </c>
      <c r="F18" s="53">
        <v>203000</v>
      </c>
      <c r="G18" s="53">
        <f>VLOOKUP(B18,'20.08'!B18:R51,16,0)</f>
        <v>0</v>
      </c>
      <c r="H18" s="54"/>
      <c r="I18" s="54">
        <f t="shared" si="0"/>
        <v>0</v>
      </c>
      <c r="J18" s="54"/>
      <c r="K18" s="96">
        <f>K43</f>
        <v>0</v>
      </c>
      <c r="L18" s="96">
        <f>L43</f>
        <v>0</v>
      </c>
      <c r="M18" s="54"/>
      <c r="N18" s="54"/>
      <c r="O18" s="54">
        <f t="shared" si="1"/>
        <v>0</v>
      </c>
      <c r="P18" s="54">
        <f t="shared" si="2"/>
        <v>0</v>
      </c>
      <c r="Q18" s="54">
        <f t="shared" si="3"/>
        <v>0</v>
      </c>
      <c r="R18" s="54"/>
      <c r="S18" s="54">
        <f t="shared" si="4"/>
        <v>0</v>
      </c>
      <c r="T18" s="54"/>
      <c r="U18" s="55" t="s">
        <v>91</v>
      </c>
      <c r="V18" s="54">
        <v>96000</v>
      </c>
      <c r="W18" s="54">
        <v>203000</v>
      </c>
      <c r="X18" s="56">
        <f t="shared" si="5"/>
        <v>18000</v>
      </c>
      <c r="Y18" s="55">
        <v>221000</v>
      </c>
      <c r="Z18" s="54"/>
    </row>
    <row r="19" spans="1:26" ht="15" customHeight="1" x14ac:dyDescent="0.2">
      <c r="A19" s="51">
        <v>12</v>
      </c>
      <c r="B19" s="51">
        <v>8500059</v>
      </c>
      <c r="C19" s="51" t="s">
        <v>92</v>
      </c>
      <c r="D19" s="52" t="s">
        <v>96</v>
      </c>
      <c r="E19" s="52" t="s">
        <v>29</v>
      </c>
      <c r="F19" s="53">
        <v>186000</v>
      </c>
      <c r="G19" s="53">
        <f>VLOOKUP(B19,'20.08'!B19:R52,16,0)</f>
        <v>0</v>
      </c>
      <c r="H19" s="54"/>
      <c r="I19" s="54">
        <f t="shared" si="0"/>
        <v>0</v>
      </c>
      <c r="J19" s="54"/>
      <c r="K19" s="54"/>
      <c r="L19" s="54"/>
      <c r="M19" s="54"/>
      <c r="N19" s="54"/>
      <c r="O19" s="54">
        <f t="shared" si="1"/>
        <v>0</v>
      </c>
      <c r="P19" s="54">
        <f t="shared" si="2"/>
        <v>0</v>
      </c>
      <c r="Q19" s="54">
        <f t="shared" si="3"/>
        <v>0</v>
      </c>
      <c r="R19" s="54"/>
      <c r="S19" s="54">
        <f t="shared" si="4"/>
        <v>0</v>
      </c>
      <c r="T19" s="54"/>
      <c r="U19" s="55" t="s">
        <v>92</v>
      </c>
      <c r="V19" s="54">
        <v>87000</v>
      </c>
      <c r="W19" s="54">
        <v>186000</v>
      </c>
      <c r="X19" s="56">
        <f t="shared" si="5"/>
        <v>17000</v>
      </c>
      <c r="Y19" s="55">
        <v>203000</v>
      </c>
      <c r="Z19" s="54"/>
    </row>
    <row r="20" spans="1:26" ht="15" customHeight="1" x14ac:dyDescent="0.2">
      <c r="A20" s="51">
        <v>13</v>
      </c>
      <c r="B20" s="51">
        <v>8500060</v>
      </c>
      <c r="C20" s="51" t="s">
        <v>93</v>
      </c>
      <c r="D20" s="52" t="s">
        <v>97</v>
      </c>
      <c r="E20" s="52" t="s">
        <v>30</v>
      </c>
      <c r="F20" s="53">
        <v>159000</v>
      </c>
      <c r="G20" s="53">
        <f>VLOOKUP(B20,'20.08'!B20:R53,16,0)</f>
        <v>0</v>
      </c>
      <c r="H20" s="54"/>
      <c r="I20" s="54">
        <f t="shared" si="0"/>
        <v>0</v>
      </c>
      <c r="J20" s="54"/>
      <c r="K20" s="54"/>
      <c r="L20" s="54"/>
      <c r="M20" s="54"/>
      <c r="N20" s="54"/>
      <c r="O20" s="54">
        <f t="shared" si="1"/>
        <v>0</v>
      </c>
      <c r="P20" s="54">
        <f t="shared" si="2"/>
        <v>0</v>
      </c>
      <c r="Q20" s="54">
        <f t="shared" si="3"/>
        <v>0</v>
      </c>
      <c r="R20" s="54"/>
      <c r="S20" s="54">
        <f t="shared" si="4"/>
        <v>0</v>
      </c>
      <c r="T20" s="54"/>
      <c r="U20" s="55" t="s">
        <v>93</v>
      </c>
      <c r="V20" s="54">
        <v>72000</v>
      </c>
      <c r="W20" s="54">
        <v>159000</v>
      </c>
      <c r="X20" s="56">
        <f t="shared" si="5"/>
        <v>14000</v>
      </c>
      <c r="Y20" s="55">
        <v>173000</v>
      </c>
      <c r="Z20" s="54"/>
    </row>
    <row r="21" spans="1:26" ht="15" customHeight="1" x14ac:dyDescent="0.2">
      <c r="A21" s="51">
        <v>14</v>
      </c>
      <c r="B21" s="51">
        <v>8500061</v>
      </c>
      <c r="C21" s="51" t="s">
        <v>94</v>
      </c>
      <c r="D21" s="52" t="s">
        <v>98</v>
      </c>
      <c r="E21" s="52" t="s">
        <v>31</v>
      </c>
      <c r="F21" s="53">
        <v>168000</v>
      </c>
      <c r="G21" s="53">
        <f>VLOOKUP(B21,'20.08'!B21:R54,16,0)</f>
        <v>0</v>
      </c>
      <c r="H21" s="54"/>
      <c r="I21" s="54">
        <f t="shared" si="0"/>
        <v>0</v>
      </c>
      <c r="J21" s="54"/>
      <c r="K21" s="96">
        <f>K43</f>
        <v>0</v>
      </c>
      <c r="L21" s="96">
        <f>L43</f>
        <v>0</v>
      </c>
      <c r="M21" s="54"/>
      <c r="N21" s="54"/>
      <c r="O21" s="54">
        <f t="shared" si="1"/>
        <v>0</v>
      </c>
      <c r="P21" s="54">
        <f t="shared" si="2"/>
        <v>0</v>
      </c>
      <c r="Q21" s="54">
        <f t="shared" si="3"/>
        <v>0</v>
      </c>
      <c r="R21" s="54"/>
      <c r="S21" s="54">
        <f t="shared" si="4"/>
        <v>0</v>
      </c>
      <c r="T21" s="54"/>
      <c r="U21" s="55" t="s">
        <v>94</v>
      </c>
      <c r="V21" s="54">
        <v>77000</v>
      </c>
      <c r="W21" s="54">
        <v>168000</v>
      </c>
      <c r="X21" s="56">
        <f t="shared" si="5"/>
        <v>15000</v>
      </c>
      <c r="Y21" s="55">
        <v>183000</v>
      </c>
      <c r="Z21" s="54"/>
    </row>
    <row r="22" spans="1:26" ht="15" customHeight="1" x14ac:dyDescent="0.2">
      <c r="A22" s="51">
        <v>15</v>
      </c>
      <c r="B22" s="51">
        <v>8500033</v>
      </c>
      <c r="C22" s="51" t="s">
        <v>67</v>
      </c>
      <c r="D22" s="52" t="s">
        <v>39</v>
      </c>
      <c r="E22" s="52" t="s">
        <v>5</v>
      </c>
      <c r="F22" s="53">
        <v>337000</v>
      </c>
      <c r="G22" s="53">
        <f>VLOOKUP(B22,'20.08'!B22:R55,16,0)</f>
        <v>10</v>
      </c>
      <c r="H22" s="54"/>
      <c r="I22" s="54">
        <f t="shared" si="0"/>
        <v>1</v>
      </c>
      <c r="J22" s="54"/>
      <c r="K22" s="95">
        <f>K42+1</f>
        <v>1</v>
      </c>
      <c r="L22" s="95">
        <f>L42</f>
        <v>0</v>
      </c>
      <c r="M22" s="54"/>
      <c r="N22" s="54"/>
      <c r="O22" s="54">
        <f t="shared" si="1"/>
        <v>337000</v>
      </c>
      <c r="P22" s="54">
        <f t="shared" si="2"/>
        <v>337000</v>
      </c>
      <c r="Q22" s="54">
        <f t="shared" si="3"/>
        <v>9</v>
      </c>
      <c r="R22" s="54">
        <v>9</v>
      </c>
      <c r="S22" s="54">
        <f t="shared" si="4"/>
        <v>0</v>
      </c>
      <c r="T22" s="54"/>
      <c r="U22" s="55" t="s">
        <v>67</v>
      </c>
      <c r="V22" s="54">
        <v>169000</v>
      </c>
      <c r="W22" s="54">
        <v>337000</v>
      </c>
      <c r="X22" s="56">
        <f t="shared" si="5"/>
        <v>30000</v>
      </c>
      <c r="Y22" s="55">
        <v>367000</v>
      </c>
      <c r="Z22" s="54"/>
    </row>
    <row r="23" spans="1:26" ht="15" customHeight="1" x14ac:dyDescent="0.2">
      <c r="A23" s="51">
        <v>16</v>
      </c>
      <c r="B23" s="51">
        <v>8500034</v>
      </c>
      <c r="C23" s="51" t="s">
        <v>65</v>
      </c>
      <c r="D23" s="52" t="s">
        <v>37</v>
      </c>
      <c r="E23" s="52" t="s">
        <v>3</v>
      </c>
      <c r="F23" s="53">
        <v>240000</v>
      </c>
      <c r="G23" s="53">
        <f>VLOOKUP(B23,'20.08'!B23:R56,16,0)</f>
        <v>9</v>
      </c>
      <c r="H23" s="54"/>
      <c r="I23" s="54">
        <f t="shared" si="0"/>
        <v>0</v>
      </c>
      <c r="J23" s="54"/>
      <c r="K23" s="54"/>
      <c r="L23" s="54"/>
      <c r="M23" s="54"/>
      <c r="N23" s="54"/>
      <c r="O23" s="54">
        <f t="shared" si="1"/>
        <v>0</v>
      </c>
      <c r="P23" s="54">
        <f t="shared" si="2"/>
        <v>0</v>
      </c>
      <c r="Q23" s="54">
        <f t="shared" si="3"/>
        <v>9</v>
      </c>
      <c r="R23" s="54">
        <v>9</v>
      </c>
      <c r="S23" s="54">
        <f t="shared" si="4"/>
        <v>0</v>
      </c>
      <c r="T23" s="54"/>
      <c r="U23" s="55" t="s">
        <v>65</v>
      </c>
      <c r="V23" s="54">
        <v>116000</v>
      </c>
      <c r="W23" s="54">
        <v>240000</v>
      </c>
      <c r="X23" s="56">
        <f t="shared" si="5"/>
        <v>21000</v>
      </c>
      <c r="Y23" s="55">
        <v>261000</v>
      </c>
      <c r="Z23" s="54"/>
    </row>
    <row r="24" spans="1:26" ht="15" customHeight="1" x14ac:dyDescent="0.2">
      <c r="A24" s="51">
        <v>17</v>
      </c>
      <c r="B24" s="51">
        <v>8500035</v>
      </c>
      <c r="C24" s="51" t="s">
        <v>69</v>
      </c>
      <c r="D24" s="52" t="s">
        <v>41</v>
      </c>
      <c r="E24" s="52" t="s">
        <v>7</v>
      </c>
      <c r="F24" s="53">
        <v>196000</v>
      </c>
      <c r="G24" s="53">
        <f>VLOOKUP(B24,'20.08'!B24:R57,16,0)</f>
        <v>10</v>
      </c>
      <c r="H24" s="54"/>
      <c r="I24" s="54">
        <f t="shared" si="0"/>
        <v>2</v>
      </c>
      <c r="J24" s="54"/>
      <c r="K24" s="95">
        <f>K42+K45+2</f>
        <v>2</v>
      </c>
      <c r="L24" s="95">
        <f>L42+L45</f>
        <v>0</v>
      </c>
      <c r="M24" s="54"/>
      <c r="N24" s="54"/>
      <c r="O24" s="54">
        <f t="shared" si="1"/>
        <v>392000</v>
      </c>
      <c r="P24" s="54">
        <f t="shared" si="2"/>
        <v>392000</v>
      </c>
      <c r="Q24" s="54">
        <f t="shared" si="3"/>
        <v>8</v>
      </c>
      <c r="R24" s="54">
        <v>8</v>
      </c>
      <c r="S24" s="54">
        <f t="shared" si="4"/>
        <v>0</v>
      </c>
      <c r="T24" s="54"/>
      <c r="U24" s="55" t="s">
        <v>69</v>
      </c>
      <c r="V24" s="54">
        <v>92000</v>
      </c>
      <c r="W24" s="54">
        <v>196000</v>
      </c>
      <c r="X24" s="56">
        <f t="shared" si="5"/>
        <v>17000</v>
      </c>
      <c r="Y24" s="55">
        <v>213000</v>
      </c>
      <c r="Z24" s="54"/>
    </row>
    <row r="25" spans="1:26" ht="15" customHeight="1" x14ac:dyDescent="0.2">
      <c r="A25" s="51">
        <v>18</v>
      </c>
      <c r="B25" s="51">
        <v>8500036</v>
      </c>
      <c r="C25" s="51" t="s">
        <v>66</v>
      </c>
      <c r="D25" s="52" t="s">
        <v>38</v>
      </c>
      <c r="E25" s="52" t="s">
        <v>4</v>
      </c>
      <c r="F25" s="53">
        <v>188000</v>
      </c>
      <c r="G25" s="53">
        <f>VLOOKUP(B25,'20.08'!B25:R58,16,0)</f>
        <v>8</v>
      </c>
      <c r="H25" s="54"/>
      <c r="I25" s="54">
        <f t="shared" si="0"/>
        <v>0</v>
      </c>
      <c r="J25" s="54"/>
      <c r="K25" s="54"/>
      <c r="L25" s="54"/>
      <c r="M25" s="54"/>
      <c r="N25" s="54"/>
      <c r="O25" s="54">
        <f t="shared" si="1"/>
        <v>0</v>
      </c>
      <c r="P25" s="54">
        <f t="shared" si="2"/>
        <v>0</v>
      </c>
      <c r="Q25" s="54">
        <f t="shared" si="3"/>
        <v>8</v>
      </c>
      <c r="R25" s="54">
        <v>8</v>
      </c>
      <c r="S25" s="54">
        <f t="shared" si="4"/>
        <v>0</v>
      </c>
      <c r="T25" s="54"/>
      <c r="U25" s="55" t="s">
        <v>66</v>
      </c>
      <c r="V25" s="54">
        <v>88000</v>
      </c>
      <c r="W25" s="54">
        <v>188000</v>
      </c>
      <c r="X25" s="56">
        <f t="shared" si="5"/>
        <v>17000</v>
      </c>
      <c r="Y25" s="55">
        <v>205000</v>
      </c>
      <c r="Z25" s="54"/>
    </row>
    <row r="26" spans="1:26" ht="15" customHeight="1" x14ac:dyDescent="0.2">
      <c r="A26" s="51">
        <v>19</v>
      </c>
      <c r="B26" s="51">
        <v>8500037</v>
      </c>
      <c r="C26" s="51" t="s">
        <v>68</v>
      </c>
      <c r="D26" s="52" t="s">
        <v>40</v>
      </c>
      <c r="E26" s="52" t="s">
        <v>6</v>
      </c>
      <c r="F26" s="53">
        <v>179000</v>
      </c>
      <c r="G26" s="53">
        <f>VLOOKUP(B26,'20.08'!B26:R59,16,0)</f>
        <v>10</v>
      </c>
      <c r="H26" s="54"/>
      <c r="I26" s="54">
        <f t="shared" si="0"/>
        <v>0</v>
      </c>
      <c r="J26" s="54"/>
      <c r="K26" s="54"/>
      <c r="L26" s="54"/>
      <c r="M26" s="54"/>
      <c r="N26" s="54"/>
      <c r="O26" s="54">
        <f t="shared" si="1"/>
        <v>0</v>
      </c>
      <c r="P26" s="54">
        <f t="shared" si="2"/>
        <v>0</v>
      </c>
      <c r="Q26" s="54">
        <f t="shared" si="3"/>
        <v>10</v>
      </c>
      <c r="R26" s="54">
        <v>10</v>
      </c>
      <c r="S26" s="54">
        <f t="shared" si="4"/>
        <v>0</v>
      </c>
      <c r="T26" s="54"/>
      <c r="U26" s="55" t="s">
        <v>68</v>
      </c>
      <c r="V26" s="54">
        <v>83000</v>
      </c>
      <c r="W26" s="54">
        <v>179000</v>
      </c>
      <c r="X26" s="56">
        <f t="shared" si="5"/>
        <v>16000</v>
      </c>
      <c r="Y26" s="55">
        <v>195000</v>
      </c>
      <c r="Z26" s="54"/>
    </row>
    <row r="27" spans="1:26" ht="15" customHeight="1" x14ac:dyDescent="0.2">
      <c r="A27" s="51">
        <v>20</v>
      </c>
      <c r="B27" s="51">
        <v>8500039</v>
      </c>
      <c r="C27" s="51" t="s">
        <v>77</v>
      </c>
      <c r="D27" s="52" t="s">
        <v>49</v>
      </c>
      <c r="E27" s="52" t="s">
        <v>15</v>
      </c>
      <c r="F27" s="53">
        <v>169000</v>
      </c>
      <c r="G27" s="53">
        <f>VLOOKUP(B27,'20.08'!B27:R60,16,0)</f>
        <v>8</v>
      </c>
      <c r="H27" s="54"/>
      <c r="I27" s="54">
        <f t="shared" si="0"/>
        <v>1</v>
      </c>
      <c r="J27" s="54"/>
      <c r="K27" s="54">
        <v>1</v>
      </c>
      <c r="L27" s="54"/>
      <c r="M27" s="54"/>
      <c r="N27" s="54"/>
      <c r="O27" s="54">
        <f t="shared" si="1"/>
        <v>169000</v>
      </c>
      <c r="P27" s="54">
        <f t="shared" si="2"/>
        <v>169000</v>
      </c>
      <c r="Q27" s="54">
        <f t="shared" si="3"/>
        <v>7</v>
      </c>
      <c r="R27" s="54">
        <v>7</v>
      </c>
      <c r="S27" s="54">
        <f t="shared" si="4"/>
        <v>0</v>
      </c>
      <c r="T27" s="54"/>
      <c r="U27" s="55" t="s">
        <v>77</v>
      </c>
      <c r="V27" s="54">
        <v>73000</v>
      </c>
      <c r="W27" s="54">
        <v>169000</v>
      </c>
      <c r="X27" s="56">
        <f t="shared" si="5"/>
        <v>6000</v>
      </c>
      <c r="Y27" s="55">
        <v>175000</v>
      </c>
      <c r="Z27" s="54"/>
    </row>
    <row r="28" spans="1:26" ht="15" customHeight="1" x14ac:dyDescent="0.2">
      <c r="A28" s="51">
        <v>21</v>
      </c>
      <c r="B28" s="51">
        <v>8500038</v>
      </c>
      <c r="C28" s="51" t="s">
        <v>80</v>
      </c>
      <c r="D28" s="52" t="s">
        <v>52</v>
      </c>
      <c r="E28" s="52" t="s">
        <v>18</v>
      </c>
      <c r="F28" s="53">
        <v>179000</v>
      </c>
      <c r="G28" s="53">
        <f>VLOOKUP(B28,'20.08'!B28:R61,16,0)</f>
        <v>8</v>
      </c>
      <c r="H28" s="54"/>
      <c r="I28" s="54">
        <f t="shared" si="0"/>
        <v>2</v>
      </c>
      <c r="J28" s="54"/>
      <c r="K28" s="95">
        <f>K42+2</f>
        <v>2</v>
      </c>
      <c r="L28" s="95">
        <f>L42</f>
        <v>0</v>
      </c>
      <c r="M28" s="54"/>
      <c r="N28" s="54"/>
      <c r="O28" s="54">
        <f t="shared" si="1"/>
        <v>358000</v>
      </c>
      <c r="P28" s="54">
        <f t="shared" si="2"/>
        <v>358000</v>
      </c>
      <c r="Q28" s="54">
        <f t="shared" si="3"/>
        <v>6</v>
      </c>
      <c r="R28" s="54">
        <v>6</v>
      </c>
      <c r="S28" s="54">
        <f t="shared" si="4"/>
        <v>0</v>
      </c>
      <c r="T28" s="54"/>
      <c r="U28" s="55" t="s">
        <v>80</v>
      </c>
      <c r="V28" s="54">
        <v>76000</v>
      </c>
      <c r="W28" s="54">
        <v>179000</v>
      </c>
      <c r="X28" s="56">
        <f t="shared" si="5"/>
        <v>2000</v>
      </c>
      <c r="Y28" s="55">
        <v>181000</v>
      </c>
      <c r="Z28" s="54"/>
    </row>
    <row r="29" spans="1:26" s="2" customFormat="1" ht="15" customHeight="1" x14ac:dyDescent="0.2">
      <c r="A29" s="51">
        <v>22</v>
      </c>
      <c r="B29" s="51">
        <v>8500040</v>
      </c>
      <c r="C29" s="51" t="s">
        <v>62</v>
      </c>
      <c r="D29" s="52" t="s">
        <v>34</v>
      </c>
      <c r="E29" s="52" t="s">
        <v>0</v>
      </c>
      <c r="F29" s="53">
        <v>169000</v>
      </c>
      <c r="G29" s="53">
        <f>VLOOKUP(B29,'20.08'!B29:R62,16,0)</f>
        <v>10</v>
      </c>
      <c r="H29" s="57"/>
      <c r="I29" s="54">
        <f t="shared" si="0"/>
        <v>0</v>
      </c>
      <c r="J29" s="54"/>
      <c r="K29" s="54"/>
      <c r="L29" s="54"/>
      <c r="M29" s="54"/>
      <c r="N29" s="54"/>
      <c r="O29" s="54">
        <f t="shared" si="1"/>
        <v>0</v>
      </c>
      <c r="P29" s="54">
        <f t="shared" si="2"/>
        <v>0</v>
      </c>
      <c r="Q29" s="54">
        <f t="shared" si="3"/>
        <v>10</v>
      </c>
      <c r="R29" s="54">
        <v>10</v>
      </c>
      <c r="S29" s="54">
        <f t="shared" si="4"/>
        <v>0</v>
      </c>
      <c r="T29" s="54"/>
      <c r="U29" s="51" t="s">
        <v>62</v>
      </c>
      <c r="V29" s="57">
        <v>78000</v>
      </c>
      <c r="W29" s="57">
        <v>169000</v>
      </c>
      <c r="X29" s="56">
        <f t="shared" si="5"/>
        <v>16000</v>
      </c>
      <c r="Y29" s="51">
        <v>185000</v>
      </c>
      <c r="Z29" s="54"/>
    </row>
    <row r="30" spans="1:26" ht="15" customHeight="1" x14ac:dyDescent="0.2">
      <c r="A30" s="51">
        <v>23</v>
      </c>
      <c r="B30" s="51">
        <v>8500041</v>
      </c>
      <c r="C30" s="51" t="s">
        <v>63</v>
      </c>
      <c r="D30" s="52" t="s">
        <v>35</v>
      </c>
      <c r="E30" s="52" t="s">
        <v>1</v>
      </c>
      <c r="F30" s="53">
        <v>179000</v>
      </c>
      <c r="G30" s="53">
        <f>VLOOKUP(B30,'20.08'!B30:R63,16,0)</f>
        <v>10</v>
      </c>
      <c r="H30" s="54"/>
      <c r="I30" s="54">
        <f t="shared" si="0"/>
        <v>0</v>
      </c>
      <c r="J30" s="54"/>
      <c r="K30" s="95">
        <f>K42</f>
        <v>0</v>
      </c>
      <c r="L30" s="95">
        <f>L42</f>
        <v>0</v>
      </c>
      <c r="M30" s="54"/>
      <c r="N30" s="54"/>
      <c r="O30" s="54">
        <f t="shared" si="1"/>
        <v>0</v>
      </c>
      <c r="P30" s="54">
        <f t="shared" si="2"/>
        <v>0</v>
      </c>
      <c r="Q30" s="54">
        <f t="shared" si="3"/>
        <v>10</v>
      </c>
      <c r="R30" s="54">
        <v>10</v>
      </c>
      <c r="S30" s="54">
        <f t="shared" si="4"/>
        <v>0</v>
      </c>
      <c r="T30" s="54"/>
      <c r="U30" s="55" t="s">
        <v>63</v>
      </c>
      <c r="V30" s="54">
        <v>82000</v>
      </c>
      <c r="W30" s="54">
        <v>179000</v>
      </c>
      <c r="X30" s="56">
        <f t="shared" si="5"/>
        <v>14000</v>
      </c>
      <c r="Y30" s="55">
        <v>193000</v>
      </c>
      <c r="Z30" s="54"/>
    </row>
    <row r="31" spans="1:26" ht="15" customHeight="1" x14ac:dyDescent="0.2">
      <c r="A31" s="51">
        <v>24</v>
      </c>
      <c r="B31" s="51">
        <v>8500043</v>
      </c>
      <c r="C31" s="51" t="s">
        <v>64</v>
      </c>
      <c r="D31" s="52" t="s">
        <v>36</v>
      </c>
      <c r="E31" s="52" t="s">
        <v>2</v>
      </c>
      <c r="F31" s="53">
        <v>179000</v>
      </c>
      <c r="G31" s="53">
        <f>VLOOKUP(B31,'20.08'!B31:R64,16,0)</f>
        <v>9</v>
      </c>
      <c r="H31" s="54"/>
      <c r="I31" s="54">
        <f t="shared" si="0"/>
        <v>0</v>
      </c>
      <c r="J31" s="54"/>
      <c r="K31" s="54"/>
      <c r="L31" s="54"/>
      <c r="M31" s="54"/>
      <c r="N31" s="54"/>
      <c r="O31" s="54">
        <f t="shared" si="1"/>
        <v>0</v>
      </c>
      <c r="P31" s="54">
        <f t="shared" si="2"/>
        <v>0</v>
      </c>
      <c r="Q31" s="54">
        <f t="shared" si="3"/>
        <v>9</v>
      </c>
      <c r="R31" s="54">
        <v>9</v>
      </c>
      <c r="S31" s="54">
        <f t="shared" si="4"/>
        <v>0</v>
      </c>
      <c r="T31" s="54"/>
      <c r="U31" s="55" t="s">
        <v>64</v>
      </c>
      <c r="V31" s="54">
        <v>83000</v>
      </c>
      <c r="W31" s="54">
        <v>179000</v>
      </c>
      <c r="X31" s="56">
        <f t="shared" si="5"/>
        <v>16000</v>
      </c>
      <c r="Y31" s="55">
        <v>195000</v>
      </c>
      <c r="Z31" s="54"/>
    </row>
    <row r="32" spans="1:26" ht="15" customHeight="1" x14ac:dyDescent="0.2">
      <c r="A32" s="51">
        <v>25</v>
      </c>
      <c r="B32" s="51">
        <v>8500062</v>
      </c>
      <c r="C32" s="51" t="s">
        <v>99</v>
      </c>
      <c r="D32" s="52" t="s">
        <v>126</v>
      </c>
      <c r="E32" s="52" t="s">
        <v>32</v>
      </c>
      <c r="F32" s="53">
        <v>194000</v>
      </c>
      <c r="G32" s="53">
        <f>VLOOKUP(B32,'20.08'!B32:R65,16,0)</f>
        <v>0</v>
      </c>
      <c r="H32" s="54"/>
      <c r="I32" s="54">
        <f t="shared" si="0"/>
        <v>0</v>
      </c>
      <c r="J32" s="54"/>
      <c r="K32" s="54"/>
      <c r="L32" s="54"/>
      <c r="M32" s="54"/>
      <c r="N32" s="54"/>
      <c r="O32" s="54">
        <f t="shared" si="1"/>
        <v>0</v>
      </c>
      <c r="P32" s="54">
        <f t="shared" si="2"/>
        <v>0</v>
      </c>
      <c r="Q32" s="54">
        <f t="shared" si="3"/>
        <v>0</v>
      </c>
      <c r="R32" s="54"/>
      <c r="S32" s="54">
        <f t="shared" si="4"/>
        <v>0</v>
      </c>
      <c r="T32" s="54"/>
      <c r="U32" s="55" t="s">
        <v>99</v>
      </c>
      <c r="V32" s="54">
        <v>91200</v>
      </c>
      <c r="W32" s="54">
        <v>194000</v>
      </c>
      <c r="X32" s="56">
        <f t="shared" si="5"/>
        <v>18000</v>
      </c>
      <c r="Y32" s="55">
        <v>212000</v>
      </c>
      <c r="Z32" s="54"/>
    </row>
    <row r="33" spans="1:26" ht="15" customHeight="1" x14ac:dyDescent="0.2">
      <c r="A33" s="51">
        <v>26</v>
      </c>
      <c r="B33" s="51">
        <v>8500063</v>
      </c>
      <c r="C33" s="51" t="s">
        <v>100</v>
      </c>
      <c r="D33" s="52" t="s">
        <v>127</v>
      </c>
      <c r="E33" s="52" t="s">
        <v>33</v>
      </c>
      <c r="F33" s="53">
        <v>194000</v>
      </c>
      <c r="G33" s="53">
        <f>VLOOKUP(B33,'20.08'!B33:R66,16,0)</f>
        <v>0</v>
      </c>
      <c r="H33" s="54"/>
      <c r="I33" s="54">
        <f t="shared" si="0"/>
        <v>0</v>
      </c>
      <c r="J33" s="54"/>
      <c r="K33" s="54"/>
      <c r="L33" s="54"/>
      <c r="M33" s="54"/>
      <c r="N33" s="54"/>
      <c r="O33" s="54">
        <f t="shared" si="1"/>
        <v>0</v>
      </c>
      <c r="P33" s="54">
        <f t="shared" si="2"/>
        <v>0</v>
      </c>
      <c r="Q33" s="54">
        <f t="shared" si="3"/>
        <v>0</v>
      </c>
      <c r="R33" s="54"/>
      <c r="S33" s="54">
        <f t="shared" si="4"/>
        <v>0</v>
      </c>
      <c r="T33" s="54"/>
      <c r="U33" s="55" t="s">
        <v>100</v>
      </c>
      <c r="V33" s="54">
        <v>91200</v>
      </c>
      <c r="W33" s="54">
        <v>194000</v>
      </c>
      <c r="X33" s="56">
        <f t="shared" si="5"/>
        <v>18000</v>
      </c>
      <c r="Y33" s="55">
        <v>212000</v>
      </c>
      <c r="Z33" s="54"/>
    </row>
    <row r="34" spans="1:26" ht="15" customHeight="1" x14ac:dyDescent="0.2">
      <c r="A34" s="51">
        <v>27</v>
      </c>
      <c r="B34" s="51">
        <v>8500050</v>
      </c>
      <c r="C34" s="51" t="s">
        <v>82</v>
      </c>
      <c r="D34" s="52" t="s">
        <v>54</v>
      </c>
      <c r="E34" s="52" t="s">
        <v>20</v>
      </c>
      <c r="F34" s="53">
        <v>168000</v>
      </c>
      <c r="G34" s="53">
        <f>VLOOKUP(B34,'20.08'!B34:R67,16,0)</f>
        <v>29</v>
      </c>
      <c r="H34" s="54"/>
      <c r="I34" s="54">
        <f t="shared" si="0"/>
        <v>4</v>
      </c>
      <c r="J34" s="54"/>
      <c r="K34" s="97">
        <f>+K44+4</f>
        <v>4</v>
      </c>
      <c r="L34" s="97">
        <f>+L44</f>
        <v>0</v>
      </c>
      <c r="M34" s="54"/>
      <c r="N34" s="54"/>
      <c r="O34" s="54">
        <f t="shared" si="1"/>
        <v>672000</v>
      </c>
      <c r="P34" s="54">
        <f t="shared" si="2"/>
        <v>672000</v>
      </c>
      <c r="Q34" s="54">
        <f t="shared" si="3"/>
        <v>25</v>
      </c>
      <c r="R34" s="54">
        <v>25</v>
      </c>
      <c r="S34" s="54">
        <f t="shared" si="4"/>
        <v>0</v>
      </c>
      <c r="T34" s="54"/>
      <c r="U34" s="51" t="s">
        <v>82</v>
      </c>
      <c r="V34" s="57">
        <v>75909</v>
      </c>
      <c r="W34" s="57">
        <v>168000</v>
      </c>
      <c r="X34" s="56">
        <f t="shared" si="5"/>
        <v>13000</v>
      </c>
      <c r="Y34" s="55">
        <v>181000</v>
      </c>
      <c r="Z34" s="54"/>
    </row>
    <row r="35" spans="1:26" s="2" customFormat="1" ht="15" customHeight="1" x14ac:dyDescent="0.2">
      <c r="A35" s="51">
        <v>28</v>
      </c>
      <c r="B35" s="51">
        <v>8500051</v>
      </c>
      <c r="C35" s="51" t="s">
        <v>83</v>
      </c>
      <c r="D35" s="52" t="s">
        <v>55</v>
      </c>
      <c r="E35" s="52" t="s">
        <v>21</v>
      </c>
      <c r="F35" s="53">
        <v>149000</v>
      </c>
      <c r="G35" s="53">
        <f>VLOOKUP(B35,'20.08'!B35:R68,16,0)</f>
        <v>17</v>
      </c>
      <c r="H35" s="57"/>
      <c r="I35" s="54">
        <f t="shared" si="0"/>
        <v>1</v>
      </c>
      <c r="J35" s="54"/>
      <c r="K35" s="54">
        <v>1</v>
      </c>
      <c r="L35" s="54"/>
      <c r="M35" s="54"/>
      <c r="N35" s="54"/>
      <c r="O35" s="54">
        <f t="shared" si="1"/>
        <v>149000</v>
      </c>
      <c r="P35" s="54">
        <f t="shared" si="2"/>
        <v>149000</v>
      </c>
      <c r="Q35" s="54">
        <f t="shared" si="3"/>
        <v>16</v>
      </c>
      <c r="R35" s="54">
        <v>16</v>
      </c>
      <c r="S35" s="54">
        <f t="shared" si="4"/>
        <v>0</v>
      </c>
      <c r="T35" s="54"/>
      <c r="U35" s="55" t="s">
        <v>83</v>
      </c>
      <c r="V35" s="54">
        <v>66364</v>
      </c>
      <c r="W35" s="54">
        <v>149000</v>
      </c>
      <c r="X35" s="56">
        <f t="shared" si="5"/>
        <v>13000</v>
      </c>
      <c r="Y35" s="51">
        <v>162000</v>
      </c>
      <c r="Z35" s="54"/>
    </row>
    <row r="36" spans="1:26" ht="15" customHeight="1" x14ac:dyDescent="0.2">
      <c r="A36" s="51">
        <v>29</v>
      </c>
      <c r="B36" s="51">
        <v>8500052</v>
      </c>
      <c r="C36" s="51" t="s">
        <v>84</v>
      </c>
      <c r="D36" s="52" t="s">
        <v>120</v>
      </c>
      <c r="E36" s="52" t="s">
        <v>22</v>
      </c>
      <c r="F36" s="53">
        <v>149000</v>
      </c>
      <c r="G36" s="53">
        <f>VLOOKUP(B36,'20.08'!B36:R69,16,0)</f>
        <v>34</v>
      </c>
      <c r="H36" s="54"/>
      <c r="I36" s="54">
        <f t="shared" si="0"/>
        <v>1</v>
      </c>
      <c r="J36" s="54"/>
      <c r="K36" s="97">
        <f>K44+1</f>
        <v>1</v>
      </c>
      <c r="L36" s="97">
        <f>L44</f>
        <v>0</v>
      </c>
      <c r="M36" s="54"/>
      <c r="N36" s="54"/>
      <c r="O36" s="54">
        <f t="shared" si="1"/>
        <v>149000</v>
      </c>
      <c r="P36" s="54">
        <f t="shared" si="2"/>
        <v>149000</v>
      </c>
      <c r="Q36" s="54">
        <f t="shared" si="3"/>
        <v>33</v>
      </c>
      <c r="R36" s="54">
        <v>33</v>
      </c>
      <c r="S36" s="54">
        <f t="shared" si="4"/>
        <v>0</v>
      </c>
      <c r="T36" s="54"/>
      <c r="U36" s="55" t="s">
        <v>84</v>
      </c>
      <c r="V36" s="54">
        <v>66364</v>
      </c>
      <c r="W36" s="54">
        <v>149000</v>
      </c>
      <c r="X36" s="56">
        <f t="shared" si="5"/>
        <v>13000</v>
      </c>
      <c r="Y36" s="55">
        <v>162000</v>
      </c>
      <c r="Z36" s="54"/>
    </row>
    <row r="37" spans="1:26" ht="15" customHeight="1" x14ac:dyDescent="0.2">
      <c r="A37" s="51">
        <v>30</v>
      </c>
      <c r="B37" s="51">
        <v>8500053</v>
      </c>
      <c r="C37" s="51" t="s">
        <v>85</v>
      </c>
      <c r="D37" s="52" t="s">
        <v>57</v>
      </c>
      <c r="E37" s="52" t="s">
        <v>23</v>
      </c>
      <c r="F37" s="53">
        <v>149000</v>
      </c>
      <c r="G37" s="53">
        <f>VLOOKUP(B37,'20.08'!B37:R70,16,0)</f>
        <v>24</v>
      </c>
      <c r="H37" s="54"/>
      <c r="I37" s="54">
        <f t="shared" si="0"/>
        <v>2</v>
      </c>
      <c r="J37" s="54"/>
      <c r="K37" s="97">
        <f>K44+2</f>
        <v>2</v>
      </c>
      <c r="L37" s="97">
        <f>L44</f>
        <v>0</v>
      </c>
      <c r="M37" s="54"/>
      <c r="N37" s="54"/>
      <c r="O37" s="54">
        <f t="shared" si="1"/>
        <v>298000</v>
      </c>
      <c r="P37" s="54">
        <f t="shared" si="2"/>
        <v>298000</v>
      </c>
      <c r="Q37" s="54">
        <f t="shared" si="3"/>
        <v>22</v>
      </c>
      <c r="R37" s="54">
        <v>22</v>
      </c>
      <c r="S37" s="54">
        <f t="shared" si="4"/>
        <v>0</v>
      </c>
      <c r="T37" s="54"/>
      <c r="U37" s="55" t="s">
        <v>85</v>
      </c>
      <c r="V37" s="54">
        <v>66364</v>
      </c>
      <c r="W37" s="54">
        <v>149000</v>
      </c>
      <c r="X37" s="56">
        <f t="shared" si="5"/>
        <v>13000</v>
      </c>
      <c r="Y37" s="55">
        <v>162000</v>
      </c>
      <c r="Z37" s="54"/>
    </row>
    <row r="38" spans="1:26" ht="15" customHeight="1" x14ac:dyDescent="0.2">
      <c r="A38" s="51">
        <v>31</v>
      </c>
      <c r="B38" s="51">
        <v>8500054</v>
      </c>
      <c r="C38" s="51" t="s">
        <v>86</v>
      </c>
      <c r="D38" s="52" t="s">
        <v>58</v>
      </c>
      <c r="E38" s="52" t="s">
        <v>24</v>
      </c>
      <c r="F38" s="53">
        <v>168000</v>
      </c>
      <c r="G38" s="53">
        <f>VLOOKUP(B38,'20.08'!B38:R71,16,0)</f>
        <v>46</v>
      </c>
      <c r="H38" s="54"/>
      <c r="I38" s="54">
        <f t="shared" si="0"/>
        <v>1</v>
      </c>
      <c r="J38" s="54"/>
      <c r="K38" s="54">
        <v>1</v>
      </c>
      <c r="L38" s="54"/>
      <c r="M38" s="54"/>
      <c r="N38" s="54"/>
      <c r="O38" s="54">
        <f t="shared" si="1"/>
        <v>168000</v>
      </c>
      <c r="P38" s="54">
        <f t="shared" si="2"/>
        <v>168000</v>
      </c>
      <c r="Q38" s="54">
        <f t="shared" si="3"/>
        <v>45</v>
      </c>
      <c r="R38" s="54">
        <v>45</v>
      </c>
      <c r="S38" s="54">
        <f t="shared" si="4"/>
        <v>0</v>
      </c>
      <c r="T38" s="54"/>
      <c r="U38" s="55" t="s">
        <v>86</v>
      </c>
      <c r="V38" s="54">
        <v>75909</v>
      </c>
      <c r="W38" s="54">
        <v>168000</v>
      </c>
      <c r="X38" s="56">
        <f t="shared" si="5"/>
        <v>13000</v>
      </c>
      <c r="Y38" s="55">
        <v>181000</v>
      </c>
      <c r="Z38" s="54"/>
    </row>
    <row r="39" spans="1:26" ht="15" customHeight="1" x14ac:dyDescent="0.2">
      <c r="A39" s="51">
        <v>32</v>
      </c>
      <c r="B39" s="51">
        <v>8500055</v>
      </c>
      <c r="C39" s="51" t="s">
        <v>87</v>
      </c>
      <c r="D39" s="52" t="s">
        <v>59</v>
      </c>
      <c r="E39" s="52" t="s">
        <v>25</v>
      </c>
      <c r="F39" s="53">
        <v>149000</v>
      </c>
      <c r="G39" s="53">
        <f>VLOOKUP(B39,'20.08'!B39:R72,16,0)</f>
        <v>45</v>
      </c>
      <c r="H39" s="54"/>
      <c r="I39" s="54">
        <f t="shared" si="0"/>
        <v>1</v>
      </c>
      <c r="J39" s="54"/>
      <c r="K39" s="97">
        <f>K44+1</f>
        <v>1</v>
      </c>
      <c r="L39" s="97">
        <f>L44</f>
        <v>0</v>
      </c>
      <c r="M39" s="54"/>
      <c r="N39" s="54"/>
      <c r="O39" s="54">
        <f t="shared" si="1"/>
        <v>149000</v>
      </c>
      <c r="P39" s="54">
        <f t="shared" si="2"/>
        <v>149000</v>
      </c>
      <c r="Q39" s="54">
        <f t="shared" si="3"/>
        <v>44</v>
      </c>
      <c r="R39" s="54">
        <v>44</v>
      </c>
      <c r="S39" s="54">
        <f t="shared" si="4"/>
        <v>0</v>
      </c>
      <c r="T39" s="54"/>
      <c r="U39" s="55" t="s">
        <v>87</v>
      </c>
      <c r="V39" s="54">
        <v>66364</v>
      </c>
      <c r="W39" s="54">
        <v>149000</v>
      </c>
      <c r="X39" s="56">
        <f t="shared" si="5"/>
        <v>13000</v>
      </c>
      <c r="Y39" s="55">
        <v>162000</v>
      </c>
      <c r="Z39" s="54"/>
    </row>
    <row r="40" spans="1:26" ht="15" customHeight="1" x14ac:dyDescent="0.2">
      <c r="A40" s="51">
        <v>33</v>
      </c>
      <c r="B40" s="51">
        <v>8500056</v>
      </c>
      <c r="C40" s="51" t="s">
        <v>88</v>
      </c>
      <c r="D40" s="52" t="s">
        <v>60</v>
      </c>
      <c r="E40" s="52" t="s">
        <v>26</v>
      </c>
      <c r="F40" s="53">
        <v>149000</v>
      </c>
      <c r="G40" s="53">
        <f>VLOOKUP(B40,'20.08'!B40:R73,16,0)</f>
        <v>22</v>
      </c>
      <c r="H40" s="54"/>
      <c r="I40" s="54">
        <f t="shared" si="0"/>
        <v>1</v>
      </c>
      <c r="J40" s="54"/>
      <c r="K40" s="98">
        <f>K45+1</f>
        <v>1</v>
      </c>
      <c r="L40" s="98">
        <f>+L45</f>
        <v>0</v>
      </c>
      <c r="M40" s="54"/>
      <c r="N40" s="54"/>
      <c r="O40" s="54">
        <f t="shared" si="1"/>
        <v>149000</v>
      </c>
      <c r="P40" s="54">
        <f t="shared" si="2"/>
        <v>149000</v>
      </c>
      <c r="Q40" s="54">
        <f t="shared" si="3"/>
        <v>21</v>
      </c>
      <c r="R40" s="54">
        <v>21</v>
      </c>
      <c r="S40" s="54">
        <f t="shared" si="4"/>
        <v>0</v>
      </c>
      <c r="T40" s="54"/>
      <c r="U40" s="55" t="s">
        <v>88</v>
      </c>
      <c r="V40" s="54">
        <v>66364</v>
      </c>
      <c r="W40" s="54">
        <v>149000</v>
      </c>
      <c r="X40" s="56">
        <f t="shared" si="5"/>
        <v>13000</v>
      </c>
      <c r="Y40" s="55">
        <v>162000</v>
      </c>
      <c r="Z40" s="54"/>
    </row>
    <row r="41" spans="1:26" ht="15" customHeight="1" x14ac:dyDescent="0.2">
      <c r="A41" s="51">
        <v>34</v>
      </c>
      <c r="B41" s="51">
        <v>8500057</v>
      </c>
      <c r="C41" s="51" t="s">
        <v>89</v>
      </c>
      <c r="D41" s="52" t="s">
        <v>61</v>
      </c>
      <c r="E41" s="52" t="s">
        <v>27</v>
      </c>
      <c r="F41" s="53">
        <v>168000</v>
      </c>
      <c r="G41" s="53">
        <f>VLOOKUP(B41,'20.08'!B41:R74,16,0)</f>
        <v>51</v>
      </c>
      <c r="H41" s="54"/>
      <c r="I41" s="54">
        <f t="shared" si="0"/>
        <v>1</v>
      </c>
      <c r="J41" s="54"/>
      <c r="K41" s="54">
        <v>1</v>
      </c>
      <c r="L41" s="54"/>
      <c r="M41" s="54"/>
      <c r="N41" s="54"/>
      <c r="O41" s="54">
        <f t="shared" si="1"/>
        <v>168000</v>
      </c>
      <c r="P41" s="54">
        <f t="shared" si="2"/>
        <v>168000</v>
      </c>
      <c r="Q41" s="54">
        <f t="shared" si="3"/>
        <v>50</v>
      </c>
      <c r="R41" s="54">
        <v>50</v>
      </c>
      <c r="S41" s="54">
        <f t="shared" si="4"/>
        <v>0</v>
      </c>
      <c r="T41" s="54"/>
      <c r="U41" s="55" t="s">
        <v>89</v>
      </c>
      <c r="V41" s="54">
        <v>66364</v>
      </c>
      <c r="W41" s="54">
        <v>168000</v>
      </c>
      <c r="X41" s="56">
        <f t="shared" si="5"/>
        <v>-6000</v>
      </c>
      <c r="Y41" s="55">
        <v>162000</v>
      </c>
      <c r="Z41" s="54"/>
    </row>
    <row r="42" spans="1:26" ht="15" customHeight="1" x14ac:dyDescent="0.2">
      <c r="A42" s="81"/>
      <c r="B42" s="81"/>
      <c r="C42" s="81"/>
      <c r="D42" s="87" t="s">
        <v>140</v>
      </c>
      <c r="E42" s="87"/>
      <c r="F42" s="88">
        <v>800000</v>
      </c>
      <c r="G42" s="82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4"/>
      <c r="V42" s="85"/>
      <c r="W42" s="85"/>
      <c r="X42" s="86"/>
      <c r="Y42" s="84"/>
      <c r="Z42" s="83"/>
    </row>
    <row r="43" spans="1:26" ht="15" customHeight="1" x14ac:dyDescent="0.2">
      <c r="A43" s="81"/>
      <c r="B43" s="81"/>
      <c r="C43" s="81"/>
      <c r="D43" s="89" t="s">
        <v>141</v>
      </c>
      <c r="E43" s="89"/>
      <c r="F43" s="90">
        <v>650000</v>
      </c>
      <c r="G43" s="82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4"/>
      <c r="V43" s="85"/>
      <c r="W43" s="85"/>
      <c r="X43" s="86"/>
      <c r="Y43" s="84"/>
      <c r="Z43" s="83"/>
    </row>
    <row r="44" spans="1:26" ht="15" customHeight="1" x14ac:dyDescent="0.2">
      <c r="A44" s="81"/>
      <c r="B44" s="81"/>
      <c r="C44" s="81"/>
      <c r="D44" s="91" t="s">
        <v>142</v>
      </c>
      <c r="E44" s="91"/>
      <c r="F44" s="92">
        <v>550000</v>
      </c>
      <c r="G44" s="82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4"/>
      <c r="V44" s="85"/>
      <c r="W44" s="85"/>
      <c r="X44" s="86"/>
      <c r="Y44" s="84"/>
      <c r="Z44" s="83"/>
    </row>
    <row r="45" spans="1:26" ht="15" customHeight="1" x14ac:dyDescent="0.2">
      <c r="A45" s="81"/>
      <c r="B45" s="81"/>
      <c r="C45" s="81"/>
      <c r="D45" s="93" t="s">
        <v>143</v>
      </c>
      <c r="E45" s="93"/>
      <c r="F45" s="94">
        <v>310000</v>
      </c>
      <c r="G45" s="82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4"/>
      <c r="V45" s="85"/>
      <c r="W45" s="85"/>
      <c r="X45" s="86"/>
      <c r="Y45" s="84"/>
      <c r="Z45" s="83"/>
    </row>
    <row r="46" spans="1:26" s="17" customFormat="1" x14ac:dyDescent="0.2">
      <c r="A46" s="47"/>
      <c r="B46" s="48"/>
      <c r="C46" s="48"/>
      <c r="D46" s="48" t="s">
        <v>108</v>
      </c>
      <c r="E46" s="49"/>
      <c r="F46" s="50"/>
      <c r="G46" s="50">
        <f>SUM(G8:G41)</f>
        <v>460</v>
      </c>
      <c r="H46" s="50">
        <f t="shared" ref="H46:P46" si="6">SUM(H8:H41)</f>
        <v>0</v>
      </c>
      <c r="I46" s="50">
        <f t="shared" si="6"/>
        <v>20</v>
      </c>
      <c r="J46" s="50">
        <f t="shared" si="6"/>
        <v>0</v>
      </c>
      <c r="K46" s="50">
        <f t="shared" si="6"/>
        <v>20</v>
      </c>
      <c r="L46" s="50">
        <f t="shared" si="6"/>
        <v>0</v>
      </c>
      <c r="M46" s="50">
        <f t="shared" si="6"/>
        <v>0</v>
      </c>
      <c r="N46" s="50">
        <f t="shared" si="6"/>
        <v>0</v>
      </c>
      <c r="O46" s="50">
        <f t="shared" si="6"/>
        <v>3463000</v>
      </c>
      <c r="P46" s="50">
        <f t="shared" si="6"/>
        <v>3463000</v>
      </c>
      <c r="Q46" s="50">
        <f>SUM(Q8:Q41)</f>
        <v>440</v>
      </c>
      <c r="R46" s="50">
        <f>SUM(R8:R41)</f>
        <v>440</v>
      </c>
      <c r="S46" s="50"/>
      <c r="T46" s="50"/>
      <c r="Z46" s="50"/>
    </row>
    <row r="47" spans="1:26" x14ac:dyDescent="0.2">
      <c r="A47" s="5"/>
    </row>
    <row r="48" spans="1:26" s="2" customFormat="1" x14ac:dyDescent="0.2">
      <c r="B48" s="2" t="s">
        <v>124</v>
      </c>
      <c r="F48" s="6"/>
      <c r="G48" s="6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V48" s="79"/>
      <c r="W48" s="79"/>
      <c r="Z48" s="79"/>
    </row>
    <row r="52" spans="1:1" x14ac:dyDescent="0.2">
      <c r="A52" s="1" t="s">
        <v>134</v>
      </c>
    </row>
  </sheetData>
  <mergeCells count="16">
    <mergeCell ref="Z6:Z7"/>
    <mergeCell ref="A3:T3"/>
    <mergeCell ref="G5:Q5"/>
    <mergeCell ref="A6:A7"/>
    <mergeCell ref="B6:B7"/>
    <mergeCell ref="C6:C7"/>
    <mergeCell ref="D6:D7"/>
    <mergeCell ref="F6:F7"/>
    <mergeCell ref="G6:G7"/>
    <mergeCell ref="H6:H7"/>
    <mergeCell ref="I6:L6"/>
    <mergeCell ref="M6:P6"/>
    <mergeCell ref="Q6:Q7"/>
    <mergeCell ref="R6:R7"/>
    <mergeCell ref="S6:S7"/>
    <mergeCell ref="T6:T7"/>
  </mergeCells>
  <pageMargins left="0.2" right="0.2" top="0.25" bottom="0.25" header="0.3" footer="0.3"/>
  <pageSetup paperSize="9" orientation="landscape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zoomScaleNormal="100" workbookViewId="0">
      <pane xSplit="6" ySplit="7" topLeftCell="M29" activePane="bottomRight" state="frozen"/>
      <selection activeCell="CJ8" sqref="CJ8:CJ41"/>
      <selection pane="topRight" activeCell="CJ8" sqref="CJ8:CJ41"/>
      <selection pane="bottomLeft" activeCell="CJ8" sqref="CJ8:CJ41"/>
      <selection pane="bottomRight" activeCell="R38" sqref="R38"/>
    </sheetView>
  </sheetViews>
  <sheetFormatPr defaultRowHeight="12.75" x14ac:dyDescent="0.2"/>
  <cols>
    <col min="1" max="1" width="4.85546875" style="1" customWidth="1"/>
    <col min="2" max="2" width="8.85546875" style="2" customWidth="1"/>
    <col min="3" max="3" width="5.28515625" style="2" customWidth="1"/>
    <col min="4" max="4" width="38.28515625" style="1" customWidth="1"/>
    <col min="5" max="5" width="34.7109375" style="1" hidden="1" customWidth="1"/>
    <col min="6" max="6" width="10.28515625" style="6" customWidth="1"/>
    <col min="7" max="7" width="8.140625" style="6" customWidth="1"/>
    <col min="8" max="8" width="9.42578125" style="3" customWidth="1"/>
    <col min="9" max="9" width="10" style="3" customWidth="1"/>
    <col min="10" max="15" width="9.140625" style="3" customWidth="1"/>
    <col min="16" max="16" width="11.28515625" style="3" customWidth="1"/>
    <col min="17" max="19" width="10.7109375" style="3" customWidth="1"/>
    <col min="20" max="20" width="9.140625" style="3" customWidth="1"/>
    <col min="21" max="21" width="6.28515625" style="1" hidden="1" customWidth="1"/>
    <col min="22" max="23" width="11.28515625" style="3" hidden="1" customWidth="1"/>
    <col min="24" max="25" width="0" style="1" hidden="1" customWidth="1"/>
    <col min="26" max="26" width="9.140625" style="3" customWidth="1"/>
    <col min="27" max="27" width="9.140625" style="1" customWidth="1"/>
    <col min="28" max="16384" width="9.140625" style="1"/>
  </cols>
  <sheetData>
    <row r="1" spans="1:26" x14ac:dyDescent="0.2">
      <c r="A1" s="17" t="s">
        <v>128</v>
      </c>
    </row>
    <row r="2" spans="1:26" x14ac:dyDescent="0.2">
      <c r="A2" s="1" t="s">
        <v>114</v>
      </c>
    </row>
    <row r="3" spans="1:26" ht="19.5" customHeight="1" x14ac:dyDescent="0.3">
      <c r="A3" s="131" t="s">
        <v>122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Z3" s="1"/>
    </row>
    <row r="5" spans="1:26" ht="15" hidden="1" customHeight="1" x14ac:dyDescent="0.2">
      <c r="G5" s="133" t="s">
        <v>117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80"/>
      <c r="S5" s="80"/>
      <c r="T5" s="1"/>
      <c r="Z5" s="1"/>
    </row>
    <row r="6" spans="1:26" s="17" customFormat="1" ht="15" customHeight="1" x14ac:dyDescent="0.2">
      <c r="A6" s="128" t="s">
        <v>109</v>
      </c>
      <c r="B6" s="128" t="s">
        <v>110</v>
      </c>
      <c r="C6" s="128" t="s">
        <v>111</v>
      </c>
      <c r="D6" s="128" t="s">
        <v>112</v>
      </c>
      <c r="E6" s="16" t="s">
        <v>90</v>
      </c>
      <c r="F6" s="128" t="s">
        <v>113</v>
      </c>
      <c r="G6" s="128" t="s">
        <v>115</v>
      </c>
      <c r="H6" s="128" t="s">
        <v>101</v>
      </c>
      <c r="I6" s="132" t="s">
        <v>102</v>
      </c>
      <c r="J6" s="132"/>
      <c r="K6" s="132"/>
      <c r="L6" s="132"/>
      <c r="M6" s="134" t="s">
        <v>129</v>
      </c>
      <c r="N6" s="134"/>
      <c r="O6" s="134"/>
      <c r="P6" s="134"/>
      <c r="Q6" s="128" t="s">
        <v>118</v>
      </c>
      <c r="R6" s="128" t="s">
        <v>135</v>
      </c>
      <c r="S6" s="128" t="s">
        <v>136</v>
      </c>
      <c r="T6" s="128" t="s">
        <v>119</v>
      </c>
      <c r="U6" s="19" t="s">
        <v>121</v>
      </c>
      <c r="V6" s="40"/>
      <c r="W6" s="40"/>
      <c r="Z6" s="128" t="s">
        <v>125</v>
      </c>
    </row>
    <row r="7" spans="1:26" s="18" customFormat="1" x14ac:dyDescent="0.2">
      <c r="A7" s="130"/>
      <c r="B7" s="130" t="s">
        <v>110</v>
      </c>
      <c r="C7" s="130"/>
      <c r="D7" s="130" t="s">
        <v>112</v>
      </c>
      <c r="E7" s="44" t="s">
        <v>90</v>
      </c>
      <c r="F7" s="130" t="s">
        <v>113</v>
      </c>
      <c r="G7" s="130"/>
      <c r="H7" s="130"/>
      <c r="I7" s="45" t="s">
        <v>106</v>
      </c>
      <c r="J7" s="46" t="s">
        <v>107</v>
      </c>
      <c r="K7" s="46" t="s">
        <v>104</v>
      </c>
      <c r="L7" s="46" t="s">
        <v>105</v>
      </c>
      <c r="M7" s="61" t="s">
        <v>131</v>
      </c>
      <c r="N7" s="62" t="s">
        <v>132</v>
      </c>
      <c r="O7" s="62" t="s">
        <v>130</v>
      </c>
      <c r="P7" s="68" t="s">
        <v>133</v>
      </c>
      <c r="Q7" s="130"/>
      <c r="R7" s="129"/>
      <c r="S7" s="129"/>
      <c r="T7" s="130"/>
      <c r="V7" s="41"/>
      <c r="W7" s="41"/>
      <c r="Z7" s="130"/>
    </row>
    <row r="8" spans="1:26" ht="15" customHeight="1" x14ac:dyDescent="0.2">
      <c r="A8" s="51">
        <v>1</v>
      </c>
      <c r="B8" s="51">
        <v>8500006</v>
      </c>
      <c r="C8" s="51" t="s">
        <v>75</v>
      </c>
      <c r="D8" s="52" t="s">
        <v>47</v>
      </c>
      <c r="E8" s="52" t="s">
        <v>13</v>
      </c>
      <c r="F8" s="53">
        <v>289000</v>
      </c>
      <c r="G8" s="53">
        <f>VLOOKUP(B8,'21.08'!B8:R41,16,0)</f>
        <v>10</v>
      </c>
      <c r="H8" s="54"/>
      <c r="I8" s="54">
        <f>SUM(J8:L8)</f>
        <v>0</v>
      </c>
      <c r="J8" s="54"/>
      <c r="K8" s="54"/>
      <c r="L8" s="54"/>
      <c r="M8" s="54"/>
      <c r="N8" s="54"/>
      <c r="O8" s="54">
        <f>F8*K8</f>
        <v>0</v>
      </c>
      <c r="P8" s="54">
        <f>M8+N8+O8</f>
        <v>0</v>
      </c>
      <c r="Q8" s="54">
        <f>+G8+H8-I8</f>
        <v>10</v>
      </c>
      <c r="R8" s="54">
        <v>10</v>
      </c>
      <c r="S8" s="54">
        <f>R8-Q8</f>
        <v>0</v>
      </c>
      <c r="T8" s="54"/>
      <c r="U8" s="55" t="s">
        <v>75</v>
      </c>
      <c r="V8" s="54">
        <v>143000</v>
      </c>
      <c r="W8" s="54">
        <v>289000</v>
      </c>
      <c r="X8" s="56">
        <f>Y8-W8</f>
        <v>26000</v>
      </c>
      <c r="Y8" s="55">
        <v>315000</v>
      </c>
      <c r="Z8" s="54"/>
    </row>
    <row r="9" spans="1:26" ht="15" customHeight="1" x14ac:dyDescent="0.2">
      <c r="A9" s="51">
        <v>2</v>
      </c>
      <c r="B9" s="51">
        <v>8500007</v>
      </c>
      <c r="C9" s="51" t="s">
        <v>73</v>
      </c>
      <c r="D9" s="52" t="s">
        <v>45</v>
      </c>
      <c r="E9" s="52" t="s">
        <v>11</v>
      </c>
      <c r="F9" s="53">
        <v>197000</v>
      </c>
      <c r="G9" s="53">
        <f>VLOOKUP(B9,'21.08'!B9:R42,16,0)</f>
        <v>10</v>
      </c>
      <c r="H9" s="54"/>
      <c r="I9" s="54">
        <f t="shared" ref="I9:I41" si="0">SUM(J9:L9)</f>
        <v>1</v>
      </c>
      <c r="J9" s="54"/>
      <c r="K9" s="96">
        <f>K43+1</f>
        <v>1</v>
      </c>
      <c r="L9" s="96">
        <f>L43</f>
        <v>0</v>
      </c>
      <c r="M9" s="54"/>
      <c r="N9" s="54"/>
      <c r="O9" s="54">
        <f t="shared" ref="O9:O41" si="1">F9*K9</f>
        <v>197000</v>
      </c>
      <c r="P9" s="54">
        <f t="shared" ref="P9:P41" si="2">M9+N9+O9</f>
        <v>197000</v>
      </c>
      <c r="Q9" s="54">
        <f t="shared" ref="Q9:Q41" si="3">+G9+H9-I9</f>
        <v>9</v>
      </c>
      <c r="R9" s="54">
        <v>9</v>
      </c>
      <c r="S9" s="54">
        <f t="shared" ref="S9:S41" si="4">R9-Q9</f>
        <v>0</v>
      </c>
      <c r="T9" s="54"/>
      <c r="U9" s="55" t="s">
        <v>73</v>
      </c>
      <c r="V9" s="54">
        <v>93000</v>
      </c>
      <c r="W9" s="54">
        <v>197000</v>
      </c>
      <c r="X9" s="56">
        <f t="shared" ref="X9:X41" si="5">Y9-W9</f>
        <v>18000</v>
      </c>
      <c r="Y9" s="55">
        <v>215000</v>
      </c>
      <c r="Z9" s="54"/>
    </row>
    <row r="10" spans="1:26" ht="15" customHeight="1" x14ac:dyDescent="0.2">
      <c r="A10" s="51">
        <v>3</v>
      </c>
      <c r="B10" s="51">
        <v>8500008</v>
      </c>
      <c r="C10" s="51" t="s">
        <v>79</v>
      </c>
      <c r="D10" s="52" t="s">
        <v>51</v>
      </c>
      <c r="E10" s="52" t="s">
        <v>17</v>
      </c>
      <c r="F10" s="53">
        <v>170000</v>
      </c>
      <c r="G10" s="53">
        <f>VLOOKUP(B10,'21.08'!B10:R43,16,0)</f>
        <v>9</v>
      </c>
      <c r="H10" s="54"/>
      <c r="I10" s="54">
        <f t="shared" si="0"/>
        <v>2</v>
      </c>
      <c r="J10" s="54"/>
      <c r="K10" s="54">
        <v>2</v>
      </c>
      <c r="L10" s="54"/>
      <c r="M10" s="54"/>
      <c r="N10" s="54"/>
      <c r="O10" s="54">
        <f t="shared" si="1"/>
        <v>340000</v>
      </c>
      <c r="P10" s="54">
        <f t="shared" si="2"/>
        <v>340000</v>
      </c>
      <c r="Q10" s="54">
        <f t="shared" si="3"/>
        <v>7</v>
      </c>
      <c r="R10" s="54">
        <v>7</v>
      </c>
      <c r="S10" s="54">
        <f t="shared" si="4"/>
        <v>0</v>
      </c>
      <c r="T10" s="54"/>
      <c r="U10" s="55" t="s">
        <v>79</v>
      </c>
      <c r="V10" s="54">
        <v>78000</v>
      </c>
      <c r="W10" s="54">
        <v>170000</v>
      </c>
      <c r="X10" s="56">
        <f t="shared" si="5"/>
        <v>15000</v>
      </c>
      <c r="Y10" s="55">
        <v>185000</v>
      </c>
      <c r="Z10" s="54"/>
    </row>
    <row r="11" spans="1:26" ht="15" customHeight="1" x14ac:dyDescent="0.2">
      <c r="A11" s="51">
        <v>4</v>
      </c>
      <c r="B11" s="51">
        <v>8500009</v>
      </c>
      <c r="C11" s="51" t="s">
        <v>74</v>
      </c>
      <c r="D11" s="52" t="s">
        <v>46</v>
      </c>
      <c r="E11" s="52" t="s">
        <v>12</v>
      </c>
      <c r="F11" s="53">
        <v>159000</v>
      </c>
      <c r="G11" s="53">
        <f>VLOOKUP(B11,'21.08'!B11:R44,16,0)</f>
        <v>10</v>
      </c>
      <c r="H11" s="54"/>
      <c r="I11" s="54">
        <f t="shared" si="0"/>
        <v>0</v>
      </c>
      <c r="J11" s="54"/>
      <c r="K11" s="96">
        <f>K43</f>
        <v>0</v>
      </c>
      <c r="L11" s="96">
        <f>L43</f>
        <v>0</v>
      </c>
      <c r="M11" s="54"/>
      <c r="N11" s="54"/>
      <c r="O11" s="54">
        <f t="shared" si="1"/>
        <v>0</v>
      </c>
      <c r="P11" s="54">
        <f t="shared" si="2"/>
        <v>0</v>
      </c>
      <c r="Q11" s="54">
        <f t="shared" si="3"/>
        <v>10</v>
      </c>
      <c r="R11" s="54">
        <v>10</v>
      </c>
      <c r="S11" s="54">
        <f t="shared" si="4"/>
        <v>0</v>
      </c>
      <c r="T11" s="54"/>
      <c r="U11" s="55" t="s">
        <v>74</v>
      </c>
      <c r="V11" s="54">
        <v>72000</v>
      </c>
      <c r="W11" s="54">
        <v>159000</v>
      </c>
      <c r="X11" s="56">
        <f t="shared" si="5"/>
        <v>14000</v>
      </c>
      <c r="Y11" s="55">
        <v>173000</v>
      </c>
      <c r="Z11" s="54"/>
    </row>
    <row r="12" spans="1:26" ht="15" customHeight="1" x14ac:dyDescent="0.2">
      <c r="A12" s="51">
        <v>5</v>
      </c>
      <c r="B12" s="51">
        <v>8500031</v>
      </c>
      <c r="C12" s="51" t="s">
        <v>76</v>
      </c>
      <c r="D12" s="52" t="s">
        <v>48</v>
      </c>
      <c r="E12" s="52" t="s">
        <v>14</v>
      </c>
      <c r="F12" s="53">
        <v>146000</v>
      </c>
      <c r="G12" s="53">
        <f>VLOOKUP(B12,'21.08'!B12:R45,16,0)</f>
        <v>10</v>
      </c>
      <c r="H12" s="54"/>
      <c r="I12" s="54">
        <f t="shared" si="0"/>
        <v>0</v>
      </c>
      <c r="J12" s="54"/>
      <c r="K12" s="54"/>
      <c r="L12" s="54"/>
      <c r="M12" s="54"/>
      <c r="N12" s="54"/>
      <c r="O12" s="54">
        <f t="shared" si="1"/>
        <v>0</v>
      </c>
      <c r="P12" s="54">
        <f t="shared" si="2"/>
        <v>0</v>
      </c>
      <c r="Q12" s="54">
        <f t="shared" si="3"/>
        <v>10</v>
      </c>
      <c r="R12" s="54">
        <v>10</v>
      </c>
      <c r="S12" s="54">
        <f t="shared" si="4"/>
        <v>0</v>
      </c>
      <c r="T12" s="54"/>
      <c r="U12" s="55" t="s">
        <v>76</v>
      </c>
      <c r="V12" s="54">
        <v>65000</v>
      </c>
      <c r="W12" s="54">
        <v>146000</v>
      </c>
      <c r="X12" s="56">
        <f t="shared" si="5"/>
        <v>13000</v>
      </c>
      <c r="Y12" s="55">
        <v>159000</v>
      </c>
      <c r="Z12" s="54"/>
    </row>
    <row r="13" spans="1:26" ht="15" customHeight="1" x14ac:dyDescent="0.2">
      <c r="A13" s="51">
        <v>6</v>
      </c>
      <c r="B13" s="51">
        <v>8500011</v>
      </c>
      <c r="C13" s="51" t="s">
        <v>78</v>
      </c>
      <c r="D13" s="52" t="s">
        <v>50</v>
      </c>
      <c r="E13" s="52" t="s">
        <v>16</v>
      </c>
      <c r="F13" s="53">
        <v>135000</v>
      </c>
      <c r="G13" s="53">
        <f>VLOOKUP(B13,'21.08'!B13:R46,16,0)</f>
        <v>10</v>
      </c>
      <c r="H13" s="54"/>
      <c r="I13" s="54">
        <f t="shared" si="0"/>
        <v>0</v>
      </c>
      <c r="J13" s="54"/>
      <c r="K13" s="54"/>
      <c r="L13" s="54"/>
      <c r="M13" s="54"/>
      <c r="N13" s="54"/>
      <c r="O13" s="54">
        <f t="shared" si="1"/>
        <v>0</v>
      </c>
      <c r="P13" s="54">
        <f t="shared" si="2"/>
        <v>0</v>
      </c>
      <c r="Q13" s="54">
        <f t="shared" si="3"/>
        <v>10</v>
      </c>
      <c r="R13" s="54">
        <v>10</v>
      </c>
      <c r="S13" s="54">
        <f t="shared" si="4"/>
        <v>0</v>
      </c>
      <c r="T13" s="54"/>
      <c r="U13" s="55" t="s">
        <v>78</v>
      </c>
      <c r="V13" s="54">
        <v>58000</v>
      </c>
      <c r="W13" s="54">
        <v>135000</v>
      </c>
      <c r="X13" s="56">
        <f t="shared" si="5"/>
        <v>10000</v>
      </c>
      <c r="Y13" s="55">
        <v>145000</v>
      </c>
      <c r="Z13" s="54"/>
    </row>
    <row r="14" spans="1:26" ht="15" customHeight="1" x14ac:dyDescent="0.2">
      <c r="A14" s="51">
        <v>7</v>
      </c>
      <c r="B14" s="51">
        <v>8500010</v>
      </c>
      <c r="C14" s="51" t="s">
        <v>81</v>
      </c>
      <c r="D14" s="52" t="s">
        <v>53</v>
      </c>
      <c r="E14" s="52" t="s">
        <v>19</v>
      </c>
      <c r="F14" s="53">
        <v>146000</v>
      </c>
      <c r="G14" s="53">
        <f>VLOOKUP(B14,'21.08'!B14:R47,16,0)</f>
        <v>10</v>
      </c>
      <c r="H14" s="54"/>
      <c r="I14" s="54">
        <f t="shared" si="0"/>
        <v>0</v>
      </c>
      <c r="J14" s="54"/>
      <c r="K14" s="54"/>
      <c r="L14" s="54"/>
      <c r="M14" s="54"/>
      <c r="N14" s="54"/>
      <c r="O14" s="54">
        <f t="shared" si="1"/>
        <v>0</v>
      </c>
      <c r="P14" s="54">
        <f t="shared" si="2"/>
        <v>0</v>
      </c>
      <c r="Q14" s="54">
        <f t="shared" si="3"/>
        <v>10</v>
      </c>
      <c r="R14" s="54">
        <v>10</v>
      </c>
      <c r="S14" s="54">
        <f t="shared" si="4"/>
        <v>0</v>
      </c>
      <c r="T14" s="54"/>
      <c r="U14" s="55" t="s">
        <v>81</v>
      </c>
      <c r="V14" s="54">
        <v>61000</v>
      </c>
      <c r="W14" s="54">
        <v>146000</v>
      </c>
      <c r="X14" s="56">
        <f t="shared" si="5"/>
        <v>5000</v>
      </c>
      <c r="Y14" s="55">
        <v>151000</v>
      </c>
      <c r="Z14" s="54"/>
    </row>
    <row r="15" spans="1:26" ht="15" customHeight="1" x14ac:dyDescent="0.2">
      <c r="A15" s="51">
        <v>8</v>
      </c>
      <c r="B15" s="51">
        <v>8500012</v>
      </c>
      <c r="C15" s="51" t="s">
        <v>70</v>
      </c>
      <c r="D15" s="52" t="s">
        <v>42</v>
      </c>
      <c r="E15" s="52" t="s">
        <v>8</v>
      </c>
      <c r="F15" s="53">
        <v>135000</v>
      </c>
      <c r="G15" s="53">
        <f>VLOOKUP(B15,'21.08'!B15:R48,16,0)</f>
        <v>9</v>
      </c>
      <c r="H15" s="54"/>
      <c r="I15" s="54">
        <f t="shared" si="0"/>
        <v>0</v>
      </c>
      <c r="J15" s="54"/>
      <c r="K15" s="54"/>
      <c r="L15" s="54"/>
      <c r="M15" s="54"/>
      <c r="N15" s="54"/>
      <c r="O15" s="54">
        <f t="shared" si="1"/>
        <v>0</v>
      </c>
      <c r="P15" s="54">
        <f t="shared" si="2"/>
        <v>0</v>
      </c>
      <c r="Q15" s="54">
        <f t="shared" si="3"/>
        <v>9</v>
      </c>
      <c r="R15" s="54">
        <v>9</v>
      </c>
      <c r="S15" s="54">
        <f t="shared" si="4"/>
        <v>0</v>
      </c>
      <c r="T15" s="54"/>
      <c r="U15" s="55" t="s">
        <v>70</v>
      </c>
      <c r="V15" s="54">
        <v>59000</v>
      </c>
      <c r="W15" s="54">
        <v>135000</v>
      </c>
      <c r="X15" s="56">
        <f t="shared" si="5"/>
        <v>12000</v>
      </c>
      <c r="Y15" s="55">
        <v>147000</v>
      </c>
      <c r="Z15" s="54"/>
    </row>
    <row r="16" spans="1:26" ht="15" customHeight="1" x14ac:dyDescent="0.2">
      <c r="A16" s="51">
        <v>9</v>
      </c>
      <c r="B16" s="51">
        <v>8500005</v>
      </c>
      <c r="C16" s="51" t="s">
        <v>71</v>
      </c>
      <c r="D16" s="52" t="s">
        <v>43</v>
      </c>
      <c r="E16" s="52" t="s">
        <v>9</v>
      </c>
      <c r="F16" s="53">
        <v>146000</v>
      </c>
      <c r="G16" s="53">
        <f>VLOOKUP(B16,'21.08'!B16:R49,16,0)</f>
        <v>10</v>
      </c>
      <c r="H16" s="54"/>
      <c r="I16" s="54">
        <f t="shared" si="0"/>
        <v>1</v>
      </c>
      <c r="J16" s="54"/>
      <c r="K16" s="54">
        <v>1</v>
      </c>
      <c r="L16" s="54"/>
      <c r="M16" s="54"/>
      <c r="N16" s="54"/>
      <c r="O16" s="54">
        <f t="shared" si="1"/>
        <v>146000</v>
      </c>
      <c r="P16" s="54">
        <f t="shared" si="2"/>
        <v>146000</v>
      </c>
      <c r="Q16" s="54">
        <f t="shared" si="3"/>
        <v>9</v>
      </c>
      <c r="R16" s="54">
        <v>9</v>
      </c>
      <c r="S16" s="54">
        <f t="shared" si="4"/>
        <v>0</v>
      </c>
      <c r="T16" s="54"/>
      <c r="U16" s="55" t="s">
        <v>71</v>
      </c>
      <c r="V16" s="54">
        <v>63000</v>
      </c>
      <c r="W16" s="54">
        <v>146000</v>
      </c>
      <c r="X16" s="56">
        <f t="shared" si="5"/>
        <v>9000</v>
      </c>
      <c r="Y16" s="55">
        <v>155000</v>
      </c>
      <c r="Z16" s="54"/>
    </row>
    <row r="17" spans="1:26" ht="15" customHeight="1" x14ac:dyDescent="0.2">
      <c r="A17" s="51">
        <v>10</v>
      </c>
      <c r="B17" s="51">
        <v>8500013</v>
      </c>
      <c r="C17" s="51" t="s">
        <v>72</v>
      </c>
      <c r="D17" s="52" t="s">
        <v>44</v>
      </c>
      <c r="E17" s="52" t="s">
        <v>10</v>
      </c>
      <c r="F17" s="53">
        <v>146000</v>
      </c>
      <c r="G17" s="53">
        <f>VLOOKUP(B17,'21.08'!B17:R50,16,0)</f>
        <v>10</v>
      </c>
      <c r="H17" s="54"/>
      <c r="I17" s="54">
        <f t="shared" si="0"/>
        <v>0</v>
      </c>
      <c r="J17" s="54"/>
      <c r="K17" s="54"/>
      <c r="L17" s="54"/>
      <c r="M17" s="54"/>
      <c r="N17" s="54"/>
      <c r="O17" s="54">
        <f t="shared" si="1"/>
        <v>0</v>
      </c>
      <c r="P17" s="54">
        <f t="shared" si="2"/>
        <v>0</v>
      </c>
      <c r="Q17" s="54">
        <f t="shared" si="3"/>
        <v>10</v>
      </c>
      <c r="R17" s="54">
        <v>10</v>
      </c>
      <c r="S17" s="54">
        <f t="shared" si="4"/>
        <v>0</v>
      </c>
      <c r="T17" s="54"/>
      <c r="U17" s="55" t="s">
        <v>72</v>
      </c>
      <c r="V17" s="54">
        <v>64000</v>
      </c>
      <c r="W17" s="54">
        <v>146000</v>
      </c>
      <c r="X17" s="56">
        <f t="shared" si="5"/>
        <v>11000</v>
      </c>
      <c r="Y17" s="55">
        <v>157000</v>
      </c>
      <c r="Z17" s="54"/>
    </row>
    <row r="18" spans="1:26" ht="15" customHeight="1" x14ac:dyDescent="0.2">
      <c r="A18" s="51">
        <v>11</v>
      </c>
      <c r="B18" s="51">
        <v>8500058</v>
      </c>
      <c r="C18" s="51" t="s">
        <v>91</v>
      </c>
      <c r="D18" s="52" t="s">
        <v>95</v>
      </c>
      <c r="E18" s="52" t="s">
        <v>28</v>
      </c>
      <c r="F18" s="53">
        <v>203000</v>
      </c>
      <c r="G18" s="53">
        <f>VLOOKUP(B18,'21.08'!B18:R51,16,0)</f>
        <v>0</v>
      </c>
      <c r="H18" s="54"/>
      <c r="I18" s="54">
        <f t="shared" si="0"/>
        <v>0</v>
      </c>
      <c r="J18" s="54"/>
      <c r="K18" s="96">
        <f>K43</f>
        <v>0</v>
      </c>
      <c r="L18" s="96">
        <f>L43</f>
        <v>0</v>
      </c>
      <c r="M18" s="54"/>
      <c r="N18" s="54"/>
      <c r="O18" s="54">
        <f t="shared" si="1"/>
        <v>0</v>
      </c>
      <c r="P18" s="54">
        <f t="shared" si="2"/>
        <v>0</v>
      </c>
      <c r="Q18" s="54">
        <f t="shared" si="3"/>
        <v>0</v>
      </c>
      <c r="R18" s="54"/>
      <c r="S18" s="54">
        <f t="shared" si="4"/>
        <v>0</v>
      </c>
      <c r="T18" s="54"/>
      <c r="U18" s="55" t="s">
        <v>91</v>
      </c>
      <c r="V18" s="54">
        <v>96000</v>
      </c>
      <c r="W18" s="54">
        <v>203000</v>
      </c>
      <c r="X18" s="56">
        <f t="shared" si="5"/>
        <v>18000</v>
      </c>
      <c r="Y18" s="55">
        <v>221000</v>
      </c>
      <c r="Z18" s="54"/>
    </row>
    <row r="19" spans="1:26" ht="15" customHeight="1" x14ac:dyDescent="0.2">
      <c r="A19" s="51">
        <v>12</v>
      </c>
      <c r="B19" s="51">
        <v>8500059</v>
      </c>
      <c r="C19" s="51" t="s">
        <v>92</v>
      </c>
      <c r="D19" s="52" t="s">
        <v>96</v>
      </c>
      <c r="E19" s="52" t="s">
        <v>29</v>
      </c>
      <c r="F19" s="53">
        <v>186000</v>
      </c>
      <c r="G19" s="53">
        <f>VLOOKUP(B19,'21.08'!B19:R52,16,0)</f>
        <v>0</v>
      </c>
      <c r="H19" s="54"/>
      <c r="I19" s="54">
        <f t="shared" si="0"/>
        <v>0</v>
      </c>
      <c r="J19" s="54"/>
      <c r="K19" s="54"/>
      <c r="L19" s="54"/>
      <c r="M19" s="54"/>
      <c r="N19" s="54"/>
      <c r="O19" s="54">
        <f t="shared" si="1"/>
        <v>0</v>
      </c>
      <c r="P19" s="54">
        <f t="shared" si="2"/>
        <v>0</v>
      </c>
      <c r="Q19" s="54">
        <f t="shared" si="3"/>
        <v>0</v>
      </c>
      <c r="R19" s="54"/>
      <c r="S19" s="54">
        <f t="shared" si="4"/>
        <v>0</v>
      </c>
      <c r="T19" s="54"/>
      <c r="U19" s="55" t="s">
        <v>92</v>
      </c>
      <c r="V19" s="54">
        <v>87000</v>
      </c>
      <c r="W19" s="54">
        <v>186000</v>
      </c>
      <c r="X19" s="56">
        <f t="shared" si="5"/>
        <v>17000</v>
      </c>
      <c r="Y19" s="55">
        <v>203000</v>
      </c>
      <c r="Z19" s="54"/>
    </row>
    <row r="20" spans="1:26" ht="15" customHeight="1" x14ac:dyDescent="0.2">
      <c r="A20" s="51">
        <v>13</v>
      </c>
      <c r="B20" s="51">
        <v>8500060</v>
      </c>
      <c r="C20" s="51" t="s">
        <v>93</v>
      </c>
      <c r="D20" s="52" t="s">
        <v>97</v>
      </c>
      <c r="E20" s="52" t="s">
        <v>30</v>
      </c>
      <c r="F20" s="53">
        <v>159000</v>
      </c>
      <c r="G20" s="53">
        <f>VLOOKUP(B20,'21.08'!B20:R53,16,0)</f>
        <v>0</v>
      </c>
      <c r="H20" s="54"/>
      <c r="I20" s="54">
        <f t="shared" si="0"/>
        <v>0</v>
      </c>
      <c r="J20" s="54"/>
      <c r="K20" s="54"/>
      <c r="L20" s="54"/>
      <c r="M20" s="54"/>
      <c r="N20" s="54"/>
      <c r="O20" s="54">
        <f t="shared" si="1"/>
        <v>0</v>
      </c>
      <c r="P20" s="54">
        <f t="shared" si="2"/>
        <v>0</v>
      </c>
      <c r="Q20" s="54">
        <f t="shared" si="3"/>
        <v>0</v>
      </c>
      <c r="R20" s="54"/>
      <c r="S20" s="54">
        <f t="shared" si="4"/>
        <v>0</v>
      </c>
      <c r="T20" s="54"/>
      <c r="U20" s="55" t="s">
        <v>93</v>
      </c>
      <c r="V20" s="54">
        <v>72000</v>
      </c>
      <c r="W20" s="54">
        <v>159000</v>
      </c>
      <c r="X20" s="56">
        <f t="shared" si="5"/>
        <v>14000</v>
      </c>
      <c r="Y20" s="55">
        <v>173000</v>
      </c>
      <c r="Z20" s="54"/>
    </row>
    <row r="21" spans="1:26" ht="15" customHeight="1" x14ac:dyDescent="0.2">
      <c r="A21" s="51">
        <v>14</v>
      </c>
      <c r="B21" s="51">
        <v>8500061</v>
      </c>
      <c r="C21" s="51" t="s">
        <v>94</v>
      </c>
      <c r="D21" s="52" t="s">
        <v>98</v>
      </c>
      <c r="E21" s="52" t="s">
        <v>31</v>
      </c>
      <c r="F21" s="53">
        <v>168000</v>
      </c>
      <c r="G21" s="53">
        <f>VLOOKUP(B21,'21.08'!B21:R54,16,0)</f>
        <v>0</v>
      </c>
      <c r="H21" s="54"/>
      <c r="I21" s="54">
        <f t="shared" si="0"/>
        <v>0</v>
      </c>
      <c r="J21" s="54"/>
      <c r="K21" s="96">
        <f>K43</f>
        <v>0</v>
      </c>
      <c r="L21" s="96">
        <f>L43</f>
        <v>0</v>
      </c>
      <c r="M21" s="54"/>
      <c r="N21" s="54"/>
      <c r="O21" s="54">
        <f t="shared" si="1"/>
        <v>0</v>
      </c>
      <c r="P21" s="54">
        <f t="shared" si="2"/>
        <v>0</v>
      </c>
      <c r="Q21" s="54">
        <f t="shared" si="3"/>
        <v>0</v>
      </c>
      <c r="R21" s="54"/>
      <c r="S21" s="54">
        <f t="shared" si="4"/>
        <v>0</v>
      </c>
      <c r="T21" s="54"/>
      <c r="U21" s="55" t="s">
        <v>94</v>
      </c>
      <c r="V21" s="54">
        <v>77000</v>
      </c>
      <c r="W21" s="54">
        <v>168000</v>
      </c>
      <c r="X21" s="56">
        <f t="shared" si="5"/>
        <v>15000</v>
      </c>
      <c r="Y21" s="55">
        <v>183000</v>
      </c>
      <c r="Z21" s="54"/>
    </row>
    <row r="22" spans="1:26" ht="15" customHeight="1" x14ac:dyDescent="0.2">
      <c r="A22" s="51">
        <v>15</v>
      </c>
      <c r="B22" s="51">
        <v>8500033</v>
      </c>
      <c r="C22" s="51" t="s">
        <v>67</v>
      </c>
      <c r="D22" s="52" t="s">
        <v>39</v>
      </c>
      <c r="E22" s="52" t="s">
        <v>5</v>
      </c>
      <c r="F22" s="53">
        <v>337000</v>
      </c>
      <c r="G22" s="53">
        <f>VLOOKUP(B22,'21.08'!B22:R55,16,0)</f>
        <v>9</v>
      </c>
      <c r="H22" s="54"/>
      <c r="I22" s="54">
        <f t="shared" si="0"/>
        <v>0</v>
      </c>
      <c r="J22" s="54"/>
      <c r="K22" s="95">
        <f>K42</f>
        <v>0</v>
      </c>
      <c r="L22" s="95">
        <f>L42</f>
        <v>0</v>
      </c>
      <c r="M22" s="54"/>
      <c r="N22" s="54"/>
      <c r="O22" s="54">
        <f t="shared" si="1"/>
        <v>0</v>
      </c>
      <c r="P22" s="54">
        <f t="shared" si="2"/>
        <v>0</v>
      </c>
      <c r="Q22" s="54">
        <f t="shared" si="3"/>
        <v>9</v>
      </c>
      <c r="R22" s="54">
        <v>9</v>
      </c>
      <c r="S22" s="54">
        <f t="shared" si="4"/>
        <v>0</v>
      </c>
      <c r="T22" s="54"/>
      <c r="U22" s="55" t="s">
        <v>67</v>
      </c>
      <c r="V22" s="54">
        <v>169000</v>
      </c>
      <c r="W22" s="54">
        <v>337000</v>
      </c>
      <c r="X22" s="56">
        <f t="shared" si="5"/>
        <v>30000</v>
      </c>
      <c r="Y22" s="55">
        <v>367000</v>
      </c>
      <c r="Z22" s="54"/>
    </row>
    <row r="23" spans="1:26" ht="15" customHeight="1" x14ac:dyDescent="0.2">
      <c r="A23" s="51">
        <v>16</v>
      </c>
      <c r="B23" s="51">
        <v>8500034</v>
      </c>
      <c r="C23" s="51" t="s">
        <v>65</v>
      </c>
      <c r="D23" s="52" t="s">
        <v>37</v>
      </c>
      <c r="E23" s="52" t="s">
        <v>3</v>
      </c>
      <c r="F23" s="53">
        <v>240000</v>
      </c>
      <c r="G23" s="53">
        <f>VLOOKUP(B23,'21.08'!B23:R56,16,0)</f>
        <v>9</v>
      </c>
      <c r="H23" s="54"/>
      <c r="I23" s="54">
        <f t="shared" si="0"/>
        <v>1</v>
      </c>
      <c r="J23" s="54"/>
      <c r="K23" s="54">
        <v>1</v>
      </c>
      <c r="L23" s="54"/>
      <c r="M23" s="54"/>
      <c r="N23" s="54"/>
      <c r="O23" s="54">
        <f t="shared" si="1"/>
        <v>240000</v>
      </c>
      <c r="P23" s="54">
        <f t="shared" si="2"/>
        <v>240000</v>
      </c>
      <c r="Q23" s="54">
        <f t="shared" si="3"/>
        <v>8</v>
      </c>
      <c r="R23" s="54">
        <v>8</v>
      </c>
      <c r="S23" s="54">
        <f t="shared" si="4"/>
        <v>0</v>
      </c>
      <c r="T23" s="54"/>
      <c r="U23" s="55" t="s">
        <v>65</v>
      </c>
      <c r="V23" s="54">
        <v>116000</v>
      </c>
      <c r="W23" s="54">
        <v>240000</v>
      </c>
      <c r="X23" s="56">
        <f t="shared" si="5"/>
        <v>21000</v>
      </c>
      <c r="Y23" s="55">
        <v>261000</v>
      </c>
      <c r="Z23" s="54"/>
    </row>
    <row r="24" spans="1:26" ht="15" customHeight="1" x14ac:dyDescent="0.2">
      <c r="A24" s="51">
        <v>17</v>
      </c>
      <c r="B24" s="51">
        <v>8500035</v>
      </c>
      <c r="C24" s="51" t="s">
        <v>69</v>
      </c>
      <c r="D24" s="52" t="s">
        <v>41</v>
      </c>
      <c r="E24" s="52" t="s">
        <v>7</v>
      </c>
      <c r="F24" s="53">
        <v>196000</v>
      </c>
      <c r="G24" s="53">
        <f>VLOOKUP(B24,'21.08'!B24:R57,16,0)</f>
        <v>8</v>
      </c>
      <c r="H24" s="54"/>
      <c r="I24" s="54">
        <f t="shared" si="0"/>
        <v>0</v>
      </c>
      <c r="J24" s="54"/>
      <c r="K24" s="95">
        <f>K42+K45</f>
        <v>0</v>
      </c>
      <c r="L24" s="95">
        <f>L42+L45</f>
        <v>0</v>
      </c>
      <c r="M24" s="54"/>
      <c r="N24" s="54"/>
      <c r="O24" s="54">
        <f t="shared" si="1"/>
        <v>0</v>
      </c>
      <c r="P24" s="54">
        <f t="shared" si="2"/>
        <v>0</v>
      </c>
      <c r="Q24" s="54">
        <f t="shared" si="3"/>
        <v>8</v>
      </c>
      <c r="R24" s="54">
        <v>8</v>
      </c>
      <c r="S24" s="54">
        <f t="shared" si="4"/>
        <v>0</v>
      </c>
      <c r="T24" s="54"/>
      <c r="U24" s="55" t="s">
        <v>69</v>
      </c>
      <c r="V24" s="54">
        <v>92000</v>
      </c>
      <c r="W24" s="54">
        <v>196000</v>
      </c>
      <c r="X24" s="56">
        <f t="shared" si="5"/>
        <v>17000</v>
      </c>
      <c r="Y24" s="55">
        <v>213000</v>
      </c>
      <c r="Z24" s="54"/>
    </row>
    <row r="25" spans="1:26" ht="15" customHeight="1" x14ac:dyDescent="0.2">
      <c r="A25" s="51">
        <v>18</v>
      </c>
      <c r="B25" s="51">
        <v>8500036</v>
      </c>
      <c r="C25" s="51" t="s">
        <v>66</v>
      </c>
      <c r="D25" s="52" t="s">
        <v>38</v>
      </c>
      <c r="E25" s="52" t="s">
        <v>4</v>
      </c>
      <c r="F25" s="53">
        <v>188000</v>
      </c>
      <c r="G25" s="53">
        <f>VLOOKUP(B25,'21.08'!B25:R58,16,0)</f>
        <v>8</v>
      </c>
      <c r="H25" s="54"/>
      <c r="I25" s="54">
        <f t="shared" si="0"/>
        <v>1</v>
      </c>
      <c r="J25" s="54"/>
      <c r="K25" s="54">
        <v>1</v>
      </c>
      <c r="L25" s="54"/>
      <c r="M25" s="54"/>
      <c r="N25" s="54"/>
      <c r="O25" s="54">
        <f t="shared" si="1"/>
        <v>188000</v>
      </c>
      <c r="P25" s="54">
        <f t="shared" si="2"/>
        <v>188000</v>
      </c>
      <c r="Q25" s="54">
        <f t="shared" si="3"/>
        <v>7</v>
      </c>
      <c r="R25" s="54">
        <v>7</v>
      </c>
      <c r="S25" s="54">
        <f t="shared" si="4"/>
        <v>0</v>
      </c>
      <c r="T25" s="54"/>
      <c r="U25" s="55" t="s">
        <v>66</v>
      </c>
      <c r="V25" s="54">
        <v>88000</v>
      </c>
      <c r="W25" s="54">
        <v>188000</v>
      </c>
      <c r="X25" s="56">
        <f t="shared" si="5"/>
        <v>17000</v>
      </c>
      <c r="Y25" s="55">
        <v>205000</v>
      </c>
      <c r="Z25" s="54"/>
    </row>
    <row r="26" spans="1:26" ht="15" customHeight="1" x14ac:dyDescent="0.2">
      <c r="A26" s="51">
        <v>19</v>
      </c>
      <c r="B26" s="51">
        <v>8500037</v>
      </c>
      <c r="C26" s="51" t="s">
        <v>68</v>
      </c>
      <c r="D26" s="52" t="s">
        <v>40</v>
      </c>
      <c r="E26" s="52" t="s">
        <v>6</v>
      </c>
      <c r="F26" s="53">
        <v>179000</v>
      </c>
      <c r="G26" s="53">
        <f>VLOOKUP(B26,'21.08'!B26:R59,16,0)</f>
        <v>10</v>
      </c>
      <c r="H26" s="54"/>
      <c r="I26" s="54">
        <f t="shared" si="0"/>
        <v>1</v>
      </c>
      <c r="J26" s="54"/>
      <c r="K26" s="54">
        <v>1</v>
      </c>
      <c r="L26" s="54"/>
      <c r="M26" s="54"/>
      <c r="N26" s="54"/>
      <c r="O26" s="54">
        <f t="shared" si="1"/>
        <v>179000</v>
      </c>
      <c r="P26" s="54">
        <f t="shared" si="2"/>
        <v>179000</v>
      </c>
      <c r="Q26" s="54">
        <f t="shared" si="3"/>
        <v>9</v>
      </c>
      <c r="R26" s="54">
        <v>9</v>
      </c>
      <c r="S26" s="54">
        <f t="shared" si="4"/>
        <v>0</v>
      </c>
      <c r="T26" s="54"/>
      <c r="U26" s="55" t="s">
        <v>68</v>
      </c>
      <c r="V26" s="54">
        <v>83000</v>
      </c>
      <c r="W26" s="54">
        <v>179000</v>
      </c>
      <c r="X26" s="56">
        <f t="shared" si="5"/>
        <v>16000</v>
      </c>
      <c r="Y26" s="55">
        <v>195000</v>
      </c>
      <c r="Z26" s="54"/>
    </row>
    <row r="27" spans="1:26" ht="15" customHeight="1" x14ac:dyDescent="0.2">
      <c r="A27" s="51">
        <v>20</v>
      </c>
      <c r="B27" s="51">
        <v>8500039</v>
      </c>
      <c r="C27" s="51" t="s">
        <v>77</v>
      </c>
      <c r="D27" s="52" t="s">
        <v>49</v>
      </c>
      <c r="E27" s="52" t="s">
        <v>15</v>
      </c>
      <c r="F27" s="53">
        <v>169000</v>
      </c>
      <c r="G27" s="53">
        <f>VLOOKUP(B27,'21.08'!B27:R60,16,0)</f>
        <v>7</v>
      </c>
      <c r="H27" s="54"/>
      <c r="I27" s="54">
        <f t="shared" si="0"/>
        <v>0</v>
      </c>
      <c r="J27" s="54"/>
      <c r="K27" s="54"/>
      <c r="L27" s="54"/>
      <c r="M27" s="54"/>
      <c r="N27" s="54"/>
      <c r="O27" s="54">
        <f t="shared" si="1"/>
        <v>0</v>
      </c>
      <c r="P27" s="54">
        <f t="shared" si="2"/>
        <v>0</v>
      </c>
      <c r="Q27" s="54">
        <f t="shared" si="3"/>
        <v>7</v>
      </c>
      <c r="R27" s="54">
        <v>7</v>
      </c>
      <c r="S27" s="54">
        <f t="shared" si="4"/>
        <v>0</v>
      </c>
      <c r="T27" s="54"/>
      <c r="U27" s="55" t="s">
        <v>77</v>
      </c>
      <c r="V27" s="54">
        <v>73000</v>
      </c>
      <c r="W27" s="54">
        <v>169000</v>
      </c>
      <c r="X27" s="56">
        <f t="shared" si="5"/>
        <v>6000</v>
      </c>
      <c r="Y27" s="55">
        <v>175000</v>
      </c>
      <c r="Z27" s="54"/>
    </row>
    <row r="28" spans="1:26" ht="15" customHeight="1" x14ac:dyDescent="0.2">
      <c r="A28" s="51">
        <v>21</v>
      </c>
      <c r="B28" s="51">
        <v>8500038</v>
      </c>
      <c r="C28" s="51" t="s">
        <v>80</v>
      </c>
      <c r="D28" s="52" t="s">
        <v>52</v>
      </c>
      <c r="E28" s="52" t="s">
        <v>18</v>
      </c>
      <c r="F28" s="53">
        <v>179000</v>
      </c>
      <c r="G28" s="53">
        <f>VLOOKUP(B28,'21.08'!B28:R61,16,0)</f>
        <v>6</v>
      </c>
      <c r="H28" s="54"/>
      <c r="I28" s="54">
        <f t="shared" si="0"/>
        <v>1</v>
      </c>
      <c r="J28" s="54"/>
      <c r="K28" s="95">
        <f>K42+1</f>
        <v>1</v>
      </c>
      <c r="L28" s="95">
        <f>L42</f>
        <v>0</v>
      </c>
      <c r="M28" s="54"/>
      <c r="N28" s="54"/>
      <c r="O28" s="54">
        <f t="shared" si="1"/>
        <v>179000</v>
      </c>
      <c r="P28" s="54">
        <f t="shared" si="2"/>
        <v>179000</v>
      </c>
      <c r="Q28" s="54">
        <f t="shared" si="3"/>
        <v>5</v>
      </c>
      <c r="R28" s="54">
        <v>5</v>
      </c>
      <c r="S28" s="54">
        <f t="shared" si="4"/>
        <v>0</v>
      </c>
      <c r="T28" s="54"/>
      <c r="U28" s="55" t="s">
        <v>80</v>
      </c>
      <c r="V28" s="54">
        <v>76000</v>
      </c>
      <c r="W28" s="54">
        <v>179000</v>
      </c>
      <c r="X28" s="56">
        <f t="shared" si="5"/>
        <v>2000</v>
      </c>
      <c r="Y28" s="55">
        <v>181000</v>
      </c>
      <c r="Z28" s="54"/>
    </row>
    <row r="29" spans="1:26" s="2" customFormat="1" ht="15" customHeight="1" x14ac:dyDescent="0.2">
      <c r="A29" s="51">
        <v>22</v>
      </c>
      <c r="B29" s="51">
        <v>8500040</v>
      </c>
      <c r="C29" s="51" t="s">
        <v>62</v>
      </c>
      <c r="D29" s="52" t="s">
        <v>34</v>
      </c>
      <c r="E29" s="52" t="s">
        <v>0</v>
      </c>
      <c r="F29" s="53">
        <v>169000</v>
      </c>
      <c r="G29" s="53">
        <f>VLOOKUP(B29,'21.08'!B29:R62,16,0)</f>
        <v>10</v>
      </c>
      <c r="H29" s="57"/>
      <c r="I29" s="54">
        <f t="shared" si="0"/>
        <v>1</v>
      </c>
      <c r="J29" s="54"/>
      <c r="K29" s="54">
        <v>1</v>
      </c>
      <c r="L29" s="54"/>
      <c r="M29" s="54"/>
      <c r="N29" s="54"/>
      <c r="O29" s="54">
        <f t="shared" si="1"/>
        <v>169000</v>
      </c>
      <c r="P29" s="54">
        <f t="shared" si="2"/>
        <v>169000</v>
      </c>
      <c r="Q29" s="54">
        <f t="shared" si="3"/>
        <v>9</v>
      </c>
      <c r="R29" s="54">
        <v>9</v>
      </c>
      <c r="S29" s="54">
        <f t="shared" si="4"/>
        <v>0</v>
      </c>
      <c r="T29" s="54"/>
      <c r="U29" s="51" t="s">
        <v>62</v>
      </c>
      <c r="V29" s="57">
        <v>78000</v>
      </c>
      <c r="W29" s="57">
        <v>169000</v>
      </c>
      <c r="X29" s="56">
        <f t="shared" si="5"/>
        <v>16000</v>
      </c>
      <c r="Y29" s="51">
        <v>185000</v>
      </c>
      <c r="Z29" s="54"/>
    </row>
    <row r="30" spans="1:26" ht="15" customHeight="1" x14ac:dyDescent="0.2">
      <c r="A30" s="51">
        <v>23</v>
      </c>
      <c r="B30" s="51">
        <v>8500041</v>
      </c>
      <c r="C30" s="51" t="s">
        <v>63</v>
      </c>
      <c r="D30" s="52" t="s">
        <v>35</v>
      </c>
      <c r="E30" s="52" t="s">
        <v>1</v>
      </c>
      <c r="F30" s="53">
        <v>179000</v>
      </c>
      <c r="G30" s="53">
        <f>VLOOKUP(B30,'21.08'!B30:R63,16,0)</f>
        <v>10</v>
      </c>
      <c r="H30" s="54"/>
      <c r="I30" s="54">
        <f t="shared" si="0"/>
        <v>0</v>
      </c>
      <c r="J30" s="54"/>
      <c r="K30" s="95">
        <f>K42</f>
        <v>0</v>
      </c>
      <c r="L30" s="95">
        <f>L42</f>
        <v>0</v>
      </c>
      <c r="M30" s="54"/>
      <c r="N30" s="54"/>
      <c r="O30" s="54">
        <f t="shared" si="1"/>
        <v>0</v>
      </c>
      <c r="P30" s="54">
        <f t="shared" si="2"/>
        <v>0</v>
      </c>
      <c r="Q30" s="54">
        <f t="shared" si="3"/>
        <v>10</v>
      </c>
      <c r="R30" s="54">
        <v>10</v>
      </c>
      <c r="S30" s="54">
        <f t="shared" si="4"/>
        <v>0</v>
      </c>
      <c r="T30" s="54"/>
      <c r="U30" s="55" t="s">
        <v>63</v>
      </c>
      <c r="V30" s="54">
        <v>82000</v>
      </c>
      <c r="W30" s="54">
        <v>179000</v>
      </c>
      <c r="X30" s="56">
        <f t="shared" si="5"/>
        <v>14000</v>
      </c>
      <c r="Y30" s="55">
        <v>193000</v>
      </c>
      <c r="Z30" s="54"/>
    </row>
    <row r="31" spans="1:26" ht="15" customHeight="1" x14ac:dyDescent="0.2">
      <c r="A31" s="51">
        <v>24</v>
      </c>
      <c r="B31" s="51">
        <v>8500043</v>
      </c>
      <c r="C31" s="51" t="s">
        <v>64</v>
      </c>
      <c r="D31" s="52" t="s">
        <v>36</v>
      </c>
      <c r="E31" s="52" t="s">
        <v>2</v>
      </c>
      <c r="F31" s="53">
        <v>179000</v>
      </c>
      <c r="G31" s="53">
        <f>VLOOKUP(B31,'21.08'!B31:R64,16,0)</f>
        <v>9</v>
      </c>
      <c r="H31" s="54"/>
      <c r="I31" s="54">
        <f t="shared" si="0"/>
        <v>0</v>
      </c>
      <c r="J31" s="54"/>
      <c r="K31" s="54"/>
      <c r="L31" s="54"/>
      <c r="M31" s="54"/>
      <c r="N31" s="54"/>
      <c r="O31" s="54">
        <f t="shared" si="1"/>
        <v>0</v>
      </c>
      <c r="P31" s="54">
        <f t="shared" si="2"/>
        <v>0</v>
      </c>
      <c r="Q31" s="54">
        <f t="shared" si="3"/>
        <v>9</v>
      </c>
      <c r="R31" s="54">
        <v>9</v>
      </c>
      <c r="S31" s="54">
        <f t="shared" si="4"/>
        <v>0</v>
      </c>
      <c r="T31" s="54"/>
      <c r="U31" s="55" t="s">
        <v>64</v>
      </c>
      <c r="V31" s="54">
        <v>83000</v>
      </c>
      <c r="W31" s="54">
        <v>179000</v>
      </c>
      <c r="X31" s="56">
        <f t="shared" si="5"/>
        <v>16000</v>
      </c>
      <c r="Y31" s="55">
        <v>195000</v>
      </c>
      <c r="Z31" s="54"/>
    </row>
    <row r="32" spans="1:26" ht="15" customHeight="1" x14ac:dyDescent="0.2">
      <c r="A32" s="51">
        <v>25</v>
      </c>
      <c r="B32" s="51">
        <v>8500062</v>
      </c>
      <c r="C32" s="51" t="s">
        <v>99</v>
      </c>
      <c r="D32" s="52" t="s">
        <v>126</v>
      </c>
      <c r="E32" s="52" t="s">
        <v>32</v>
      </c>
      <c r="F32" s="53">
        <v>194000</v>
      </c>
      <c r="G32" s="53">
        <f>VLOOKUP(B32,'21.08'!B32:R65,16,0)</f>
        <v>0</v>
      </c>
      <c r="H32" s="54"/>
      <c r="I32" s="54">
        <f t="shared" si="0"/>
        <v>0</v>
      </c>
      <c r="J32" s="54"/>
      <c r="K32" s="54"/>
      <c r="L32" s="54"/>
      <c r="M32" s="54"/>
      <c r="N32" s="54"/>
      <c r="O32" s="54">
        <f t="shared" si="1"/>
        <v>0</v>
      </c>
      <c r="P32" s="54">
        <f t="shared" si="2"/>
        <v>0</v>
      </c>
      <c r="Q32" s="54">
        <f t="shared" si="3"/>
        <v>0</v>
      </c>
      <c r="R32" s="54"/>
      <c r="S32" s="54">
        <f t="shared" si="4"/>
        <v>0</v>
      </c>
      <c r="T32" s="54"/>
      <c r="U32" s="55" t="s">
        <v>99</v>
      </c>
      <c r="V32" s="54">
        <v>91200</v>
      </c>
      <c r="W32" s="54">
        <v>194000</v>
      </c>
      <c r="X32" s="56">
        <f t="shared" si="5"/>
        <v>18000</v>
      </c>
      <c r="Y32" s="55">
        <v>212000</v>
      </c>
      <c r="Z32" s="54"/>
    </row>
    <row r="33" spans="1:26" ht="15" customHeight="1" x14ac:dyDescent="0.2">
      <c r="A33" s="51">
        <v>26</v>
      </c>
      <c r="B33" s="51">
        <v>8500063</v>
      </c>
      <c r="C33" s="51" t="s">
        <v>100</v>
      </c>
      <c r="D33" s="52" t="s">
        <v>127</v>
      </c>
      <c r="E33" s="52" t="s">
        <v>33</v>
      </c>
      <c r="F33" s="53">
        <v>194000</v>
      </c>
      <c r="G33" s="53">
        <f>VLOOKUP(B33,'21.08'!B33:R66,16,0)</f>
        <v>0</v>
      </c>
      <c r="H33" s="54"/>
      <c r="I33" s="54">
        <f t="shared" si="0"/>
        <v>0</v>
      </c>
      <c r="J33" s="54"/>
      <c r="K33" s="54"/>
      <c r="L33" s="54"/>
      <c r="M33" s="54"/>
      <c r="N33" s="54"/>
      <c r="O33" s="54">
        <f t="shared" si="1"/>
        <v>0</v>
      </c>
      <c r="P33" s="54">
        <f t="shared" si="2"/>
        <v>0</v>
      </c>
      <c r="Q33" s="54">
        <f t="shared" si="3"/>
        <v>0</v>
      </c>
      <c r="R33" s="54"/>
      <c r="S33" s="54">
        <f t="shared" si="4"/>
        <v>0</v>
      </c>
      <c r="T33" s="54"/>
      <c r="U33" s="55" t="s">
        <v>100</v>
      </c>
      <c r="V33" s="54">
        <v>91200</v>
      </c>
      <c r="W33" s="54">
        <v>194000</v>
      </c>
      <c r="X33" s="56">
        <f t="shared" si="5"/>
        <v>18000</v>
      </c>
      <c r="Y33" s="55">
        <v>212000</v>
      </c>
      <c r="Z33" s="54"/>
    </row>
    <row r="34" spans="1:26" ht="15" customHeight="1" x14ac:dyDescent="0.2">
      <c r="A34" s="51">
        <v>27</v>
      </c>
      <c r="B34" s="51">
        <v>8500050</v>
      </c>
      <c r="C34" s="51" t="s">
        <v>82</v>
      </c>
      <c r="D34" s="52" t="s">
        <v>54</v>
      </c>
      <c r="E34" s="52" t="s">
        <v>20</v>
      </c>
      <c r="F34" s="53">
        <v>168000</v>
      </c>
      <c r="G34" s="53">
        <f>VLOOKUP(B34,'21.08'!B34:R67,16,0)</f>
        <v>25</v>
      </c>
      <c r="H34" s="54"/>
      <c r="I34" s="54">
        <f t="shared" si="0"/>
        <v>0</v>
      </c>
      <c r="J34" s="54"/>
      <c r="K34" s="97">
        <f>+K44</f>
        <v>0</v>
      </c>
      <c r="L34" s="97">
        <f>+L44</f>
        <v>0</v>
      </c>
      <c r="M34" s="54"/>
      <c r="N34" s="54"/>
      <c r="O34" s="54">
        <f t="shared" si="1"/>
        <v>0</v>
      </c>
      <c r="P34" s="54">
        <f t="shared" si="2"/>
        <v>0</v>
      </c>
      <c r="Q34" s="54">
        <f t="shared" si="3"/>
        <v>25</v>
      </c>
      <c r="R34" s="54">
        <v>25</v>
      </c>
      <c r="S34" s="54">
        <f t="shared" si="4"/>
        <v>0</v>
      </c>
      <c r="T34" s="54"/>
      <c r="U34" s="51" t="s">
        <v>82</v>
      </c>
      <c r="V34" s="57">
        <v>75909</v>
      </c>
      <c r="W34" s="57">
        <v>168000</v>
      </c>
      <c r="X34" s="56">
        <f t="shared" si="5"/>
        <v>13000</v>
      </c>
      <c r="Y34" s="55">
        <v>181000</v>
      </c>
      <c r="Z34" s="54"/>
    </row>
    <row r="35" spans="1:26" s="2" customFormat="1" ht="15" customHeight="1" x14ac:dyDescent="0.2">
      <c r="A35" s="51">
        <v>28</v>
      </c>
      <c r="B35" s="51">
        <v>8500051</v>
      </c>
      <c r="C35" s="51" t="s">
        <v>83</v>
      </c>
      <c r="D35" s="52" t="s">
        <v>55</v>
      </c>
      <c r="E35" s="52" t="s">
        <v>21</v>
      </c>
      <c r="F35" s="53">
        <v>149000</v>
      </c>
      <c r="G35" s="53">
        <f>VLOOKUP(B35,'21.08'!B35:R68,16,0)</f>
        <v>16</v>
      </c>
      <c r="H35" s="57"/>
      <c r="I35" s="54">
        <f t="shared" si="0"/>
        <v>0</v>
      </c>
      <c r="J35" s="54"/>
      <c r="K35" s="54"/>
      <c r="L35" s="54"/>
      <c r="M35" s="54"/>
      <c r="N35" s="54"/>
      <c r="O35" s="54">
        <f t="shared" si="1"/>
        <v>0</v>
      </c>
      <c r="P35" s="54">
        <f t="shared" si="2"/>
        <v>0</v>
      </c>
      <c r="Q35" s="54">
        <f t="shared" si="3"/>
        <v>16</v>
      </c>
      <c r="R35" s="54">
        <v>16</v>
      </c>
      <c r="S35" s="54">
        <f t="shared" si="4"/>
        <v>0</v>
      </c>
      <c r="T35" s="54"/>
      <c r="U35" s="55" t="s">
        <v>83</v>
      </c>
      <c r="V35" s="54">
        <v>66364</v>
      </c>
      <c r="W35" s="54">
        <v>149000</v>
      </c>
      <c r="X35" s="56">
        <f t="shared" si="5"/>
        <v>13000</v>
      </c>
      <c r="Y35" s="51">
        <v>162000</v>
      </c>
      <c r="Z35" s="54"/>
    </row>
    <row r="36" spans="1:26" ht="15" customHeight="1" x14ac:dyDescent="0.2">
      <c r="A36" s="51">
        <v>29</v>
      </c>
      <c r="B36" s="51">
        <v>8500052</v>
      </c>
      <c r="C36" s="51" t="s">
        <v>84</v>
      </c>
      <c r="D36" s="52" t="s">
        <v>120</v>
      </c>
      <c r="E36" s="52" t="s">
        <v>22</v>
      </c>
      <c r="F36" s="53">
        <v>149000</v>
      </c>
      <c r="G36" s="53">
        <f>VLOOKUP(B36,'21.08'!B36:R69,16,0)</f>
        <v>33</v>
      </c>
      <c r="H36" s="54"/>
      <c r="I36" s="54">
        <f t="shared" si="0"/>
        <v>0</v>
      </c>
      <c r="J36" s="54"/>
      <c r="K36" s="97">
        <f>K44</f>
        <v>0</v>
      </c>
      <c r="L36" s="97">
        <f>L44</f>
        <v>0</v>
      </c>
      <c r="M36" s="54"/>
      <c r="N36" s="54"/>
      <c r="O36" s="54">
        <f t="shared" si="1"/>
        <v>0</v>
      </c>
      <c r="P36" s="54">
        <f t="shared" si="2"/>
        <v>0</v>
      </c>
      <c r="Q36" s="54">
        <f t="shared" si="3"/>
        <v>33</v>
      </c>
      <c r="R36" s="54">
        <v>33</v>
      </c>
      <c r="S36" s="54">
        <f t="shared" si="4"/>
        <v>0</v>
      </c>
      <c r="T36" s="54"/>
      <c r="U36" s="55" t="s">
        <v>84</v>
      </c>
      <c r="V36" s="54">
        <v>66364</v>
      </c>
      <c r="W36" s="54">
        <v>149000</v>
      </c>
      <c r="X36" s="56">
        <f t="shared" si="5"/>
        <v>13000</v>
      </c>
      <c r="Y36" s="55">
        <v>162000</v>
      </c>
      <c r="Z36" s="54"/>
    </row>
    <row r="37" spans="1:26" ht="15" customHeight="1" x14ac:dyDescent="0.2">
      <c r="A37" s="51">
        <v>30</v>
      </c>
      <c r="B37" s="51">
        <v>8500053</v>
      </c>
      <c r="C37" s="51" t="s">
        <v>85</v>
      </c>
      <c r="D37" s="52" t="s">
        <v>57</v>
      </c>
      <c r="E37" s="52" t="s">
        <v>23</v>
      </c>
      <c r="F37" s="53">
        <v>149000</v>
      </c>
      <c r="G37" s="53">
        <f>VLOOKUP(B37,'21.08'!B37:R70,16,0)</f>
        <v>22</v>
      </c>
      <c r="H37" s="54"/>
      <c r="I37" s="54">
        <f t="shared" si="0"/>
        <v>1</v>
      </c>
      <c r="J37" s="54"/>
      <c r="K37" s="97">
        <f>K44+1</f>
        <v>1</v>
      </c>
      <c r="L37" s="97">
        <f>L44</f>
        <v>0</v>
      </c>
      <c r="M37" s="54"/>
      <c r="N37" s="54"/>
      <c r="O37" s="54">
        <f t="shared" si="1"/>
        <v>149000</v>
      </c>
      <c r="P37" s="54">
        <f t="shared" si="2"/>
        <v>149000</v>
      </c>
      <c r="Q37" s="54">
        <f t="shared" si="3"/>
        <v>21</v>
      </c>
      <c r="R37" s="54">
        <v>21</v>
      </c>
      <c r="S37" s="54">
        <f t="shared" si="4"/>
        <v>0</v>
      </c>
      <c r="T37" s="54"/>
      <c r="U37" s="55" t="s">
        <v>85</v>
      </c>
      <c r="V37" s="54">
        <v>66364</v>
      </c>
      <c r="W37" s="54">
        <v>149000</v>
      </c>
      <c r="X37" s="56">
        <f t="shared" si="5"/>
        <v>13000</v>
      </c>
      <c r="Y37" s="55">
        <v>162000</v>
      </c>
      <c r="Z37" s="54"/>
    </row>
    <row r="38" spans="1:26" ht="15" customHeight="1" x14ac:dyDescent="0.2">
      <c r="A38" s="51">
        <v>31</v>
      </c>
      <c r="B38" s="51">
        <v>8500054</v>
      </c>
      <c r="C38" s="51" t="s">
        <v>86</v>
      </c>
      <c r="D38" s="52" t="s">
        <v>58</v>
      </c>
      <c r="E38" s="52" t="s">
        <v>24</v>
      </c>
      <c r="F38" s="53">
        <v>168000</v>
      </c>
      <c r="G38" s="53">
        <f>VLOOKUP(B38,'21.08'!B38:R71,16,0)</f>
        <v>45</v>
      </c>
      <c r="H38" s="54"/>
      <c r="I38" s="54">
        <f t="shared" si="0"/>
        <v>0</v>
      </c>
      <c r="J38" s="54"/>
      <c r="K38" s="54"/>
      <c r="L38" s="54"/>
      <c r="M38" s="54"/>
      <c r="N38" s="54"/>
      <c r="O38" s="54">
        <f t="shared" si="1"/>
        <v>0</v>
      </c>
      <c r="P38" s="54">
        <f t="shared" si="2"/>
        <v>0</v>
      </c>
      <c r="Q38" s="54">
        <f t="shared" si="3"/>
        <v>45</v>
      </c>
      <c r="R38" s="54">
        <v>45</v>
      </c>
      <c r="S38" s="54">
        <f t="shared" si="4"/>
        <v>0</v>
      </c>
      <c r="T38" s="54"/>
      <c r="U38" s="55" t="s">
        <v>86</v>
      </c>
      <c r="V38" s="54">
        <v>75909</v>
      </c>
      <c r="W38" s="54">
        <v>168000</v>
      </c>
      <c r="X38" s="56">
        <f t="shared" si="5"/>
        <v>13000</v>
      </c>
      <c r="Y38" s="55">
        <v>181000</v>
      </c>
      <c r="Z38" s="54"/>
    </row>
    <row r="39" spans="1:26" ht="15" customHeight="1" x14ac:dyDescent="0.2">
      <c r="A39" s="51">
        <v>32</v>
      </c>
      <c r="B39" s="51">
        <v>8500055</v>
      </c>
      <c r="C39" s="51" t="s">
        <v>87</v>
      </c>
      <c r="D39" s="52" t="s">
        <v>59</v>
      </c>
      <c r="E39" s="52" t="s">
        <v>25</v>
      </c>
      <c r="F39" s="53">
        <v>149000</v>
      </c>
      <c r="G39" s="53">
        <f>VLOOKUP(B39,'21.08'!B39:R72,16,0)</f>
        <v>44</v>
      </c>
      <c r="H39" s="54"/>
      <c r="I39" s="54">
        <f t="shared" si="0"/>
        <v>2</v>
      </c>
      <c r="J39" s="54"/>
      <c r="K39" s="97">
        <v>2</v>
      </c>
      <c r="L39" s="97">
        <f>L44</f>
        <v>0</v>
      </c>
      <c r="M39" s="54"/>
      <c r="N39" s="54"/>
      <c r="O39" s="54">
        <f t="shared" si="1"/>
        <v>298000</v>
      </c>
      <c r="P39" s="54">
        <f t="shared" si="2"/>
        <v>298000</v>
      </c>
      <c r="Q39" s="54">
        <f t="shared" si="3"/>
        <v>42</v>
      </c>
      <c r="R39" s="54">
        <v>42</v>
      </c>
      <c r="S39" s="54">
        <f t="shared" si="4"/>
        <v>0</v>
      </c>
      <c r="T39" s="54"/>
      <c r="U39" s="55" t="s">
        <v>87</v>
      </c>
      <c r="V39" s="54">
        <v>66364</v>
      </c>
      <c r="W39" s="54">
        <v>149000</v>
      </c>
      <c r="X39" s="56">
        <f t="shared" si="5"/>
        <v>13000</v>
      </c>
      <c r="Y39" s="55">
        <v>162000</v>
      </c>
      <c r="Z39" s="54"/>
    </row>
    <row r="40" spans="1:26" ht="15" customHeight="1" x14ac:dyDescent="0.2">
      <c r="A40" s="51">
        <v>33</v>
      </c>
      <c r="B40" s="51">
        <v>8500056</v>
      </c>
      <c r="C40" s="51" t="s">
        <v>88</v>
      </c>
      <c r="D40" s="52" t="s">
        <v>60</v>
      </c>
      <c r="E40" s="52" t="s">
        <v>26</v>
      </c>
      <c r="F40" s="53">
        <v>149000</v>
      </c>
      <c r="G40" s="53">
        <f>VLOOKUP(B40,'21.08'!B40:R73,16,0)</f>
        <v>21</v>
      </c>
      <c r="H40" s="54"/>
      <c r="I40" s="54">
        <f t="shared" si="0"/>
        <v>2</v>
      </c>
      <c r="J40" s="54"/>
      <c r="K40" s="98">
        <v>2</v>
      </c>
      <c r="L40" s="98">
        <f>+L45</f>
        <v>0</v>
      </c>
      <c r="M40" s="54"/>
      <c r="N40" s="54"/>
      <c r="O40" s="54">
        <f t="shared" si="1"/>
        <v>298000</v>
      </c>
      <c r="P40" s="54">
        <f t="shared" si="2"/>
        <v>298000</v>
      </c>
      <c r="Q40" s="54">
        <f t="shared" si="3"/>
        <v>19</v>
      </c>
      <c r="R40" s="54">
        <v>19</v>
      </c>
      <c r="S40" s="54">
        <f t="shared" si="4"/>
        <v>0</v>
      </c>
      <c r="T40" s="54"/>
      <c r="U40" s="55" t="s">
        <v>88</v>
      </c>
      <c r="V40" s="54">
        <v>66364</v>
      </c>
      <c r="W40" s="54">
        <v>149000</v>
      </c>
      <c r="X40" s="56">
        <f t="shared" si="5"/>
        <v>13000</v>
      </c>
      <c r="Y40" s="55">
        <v>162000</v>
      </c>
      <c r="Z40" s="54"/>
    </row>
    <row r="41" spans="1:26" ht="15" customHeight="1" x14ac:dyDescent="0.2">
      <c r="A41" s="51">
        <v>34</v>
      </c>
      <c r="B41" s="51">
        <v>8500057</v>
      </c>
      <c r="C41" s="51" t="s">
        <v>89</v>
      </c>
      <c r="D41" s="52" t="s">
        <v>61</v>
      </c>
      <c r="E41" s="52" t="s">
        <v>27</v>
      </c>
      <c r="F41" s="53">
        <v>168000</v>
      </c>
      <c r="G41" s="53">
        <f>VLOOKUP(B41,'21.08'!B41:R74,16,0)</f>
        <v>50</v>
      </c>
      <c r="H41" s="54"/>
      <c r="I41" s="54">
        <f t="shared" si="0"/>
        <v>0</v>
      </c>
      <c r="J41" s="54"/>
      <c r="K41" s="54"/>
      <c r="L41" s="54"/>
      <c r="M41" s="54"/>
      <c r="N41" s="54"/>
      <c r="O41" s="54">
        <f t="shared" si="1"/>
        <v>0</v>
      </c>
      <c r="P41" s="54">
        <f t="shared" si="2"/>
        <v>0</v>
      </c>
      <c r="Q41" s="54">
        <f t="shared" si="3"/>
        <v>50</v>
      </c>
      <c r="R41" s="54">
        <v>50</v>
      </c>
      <c r="S41" s="54">
        <f t="shared" si="4"/>
        <v>0</v>
      </c>
      <c r="T41" s="54"/>
      <c r="U41" s="55" t="s">
        <v>89</v>
      </c>
      <c r="V41" s="54">
        <v>66364</v>
      </c>
      <c r="W41" s="54">
        <v>168000</v>
      </c>
      <c r="X41" s="56">
        <f t="shared" si="5"/>
        <v>-6000</v>
      </c>
      <c r="Y41" s="55">
        <v>162000</v>
      </c>
      <c r="Z41" s="54"/>
    </row>
    <row r="42" spans="1:26" ht="15" customHeight="1" x14ac:dyDescent="0.2">
      <c r="A42" s="81"/>
      <c r="B42" s="81"/>
      <c r="C42" s="81"/>
      <c r="D42" s="87" t="s">
        <v>140</v>
      </c>
      <c r="E42" s="87"/>
      <c r="F42" s="88">
        <v>800000</v>
      </c>
      <c r="G42" s="82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4"/>
      <c r="V42" s="85"/>
      <c r="W42" s="85"/>
      <c r="X42" s="86"/>
      <c r="Y42" s="84"/>
      <c r="Z42" s="83"/>
    </row>
    <row r="43" spans="1:26" ht="15" customHeight="1" x14ac:dyDescent="0.2">
      <c r="A43" s="81"/>
      <c r="B43" s="81"/>
      <c r="C43" s="81"/>
      <c r="D43" s="89" t="s">
        <v>141</v>
      </c>
      <c r="E43" s="89"/>
      <c r="F43" s="90">
        <v>650000</v>
      </c>
      <c r="G43" s="82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4"/>
      <c r="V43" s="85"/>
      <c r="W43" s="85"/>
      <c r="X43" s="86"/>
      <c r="Y43" s="84"/>
      <c r="Z43" s="83"/>
    </row>
    <row r="44" spans="1:26" ht="15" customHeight="1" x14ac:dyDescent="0.2">
      <c r="A44" s="81"/>
      <c r="B44" s="81"/>
      <c r="C44" s="81"/>
      <c r="D44" s="91" t="s">
        <v>142</v>
      </c>
      <c r="E44" s="91"/>
      <c r="F44" s="92">
        <v>550000</v>
      </c>
      <c r="G44" s="82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4"/>
      <c r="V44" s="85"/>
      <c r="W44" s="85"/>
      <c r="X44" s="86"/>
      <c r="Y44" s="84"/>
      <c r="Z44" s="83"/>
    </row>
    <row r="45" spans="1:26" ht="15" customHeight="1" x14ac:dyDescent="0.2">
      <c r="A45" s="81"/>
      <c r="B45" s="81"/>
      <c r="C45" s="81"/>
      <c r="D45" s="93" t="s">
        <v>143</v>
      </c>
      <c r="E45" s="93"/>
      <c r="F45" s="94">
        <v>310000</v>
      </c>
      <c r="G45" s="82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4"/>
      <c r="V45" s="85"/>
      <c r="W45" s="85"/>
      <c r="X45" s="86"/>
      <c r="Y45" s="84"/>
      <c r="Z45" s="83"/>
    </row>
    <row r="46" spans="1:26" s="17" customFormat="1" x14ac:dyDescent="0.2">
      <c r="A46" s="47"/>
      <c r="B46" s="48"/>
      <c r="C46" s="48"/>
      <c r="D46" s="48" t="s">
        <v>108</v>
      </c>
      <c r="E46" s="49"/>
      <c r="F46" s="50"/>
      <c r="G46" s="50">
        <f>SUM(G8:G41)</f>
        <v>440</v>
      </c>
      <c r="H46" s="50">
        <f t="shared" ref="H46:P46" si="6">SUM(H8:H41)</f>
        <v>0</v>
      </c>
      <c r="I46" s="50">
        <f t="shared" si="6"/>
        <v>14</v>
      </c>
      <c r="J46" s="50">
        <f t="shared" si="6"/>
        <v>0</v>
      </c>
      <c r="K46" s="50">
        <f t="shared" si="6"/>
        <v>14</v>
      </c>
      <c r="L46" s="50">
        <f t="shared" si="6"/>
        <v>0</v>
      </c>
      <c r="M46" s="50">
        <f t="shared" si="6"/>
        <v>0</v>
      </c>
      <c r="N46" s="50">
        <f t="shared" si="6"/>
        <v>0</v>
      </c>
      <c r="O46" s="50">
        <f t="shared" si="6"/>
        <v>2383000</v>
      </c>
      <c r="P46" s="50">
        <f t="shared" si="6"/>
        <v>2383000</v>
      </c>
      <c r="Q46" s="50">
        <f>SUM(Q8:Q41)</f>
        <v>426</v>
      </c>
      <c r="R46" s="50">
        <f>SUM(R8:R41)</f>
        <v>426</v>
      </c>
      <c r="S46" s="50"/>
      <c r="T46" s="50"/>
      <c r="Z46" s="50"/>
    </row>
    <row r="47" spans="1:26" x14ac:dyDescent="0.2">
      <c r="A47" s="5"/>
    </row>
    <row r="48" spans="1:26" s="2" customFormat="1" x14ac:dyDescent="0.2">
      <c r="B48" s="2" t="s">
        <v>124</v>
      </c>
      <c r="F48" s="6"/>
      <c r="G48" s="6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V48" s="80"/>
      <c r="W48" s="80"/>
      <c r="Z48" s="80"/>
    </row>
    <row r="52" spans="1:1" x14ac:dyDescent="0.2">
      <c r="A52" s="1" t="s">
        <v>134</v>
      </c>
    </row>
  </sheetData>
  <mergeCells count="16">
    <mergeCell ref="Z6:Z7"/>
    <mergeCell ref="A3:T3"/>
    <mergeCell ref="G5:Q5"/>
    <mergeCell ref="A6:A7"/>
    <mergeCell ref="B6:B7"/>
    <mergeCell ref="C6:C7"/>
    <mergeCell ref="D6:D7"/>
    <mergeCell ref="F6:F7"/>
    <mergeCell ref="G6:G7"/>
    <mergeCell ref="H6:H7"/>
    <mergeCell ref="I6:L6"/>
    <mergeCell ref="M6:P6"/>
    <mergeCell ref="Q6:Q7"/>
    <mergeCell ref="R6:R7"/>
    <mergeCell ref="S6:S7"/>
    <mergeCell ref="T6:T7"/>
  </mergeCells>
  <pageMargins left="0.2" right="0.2" top="0.25" bottom="0.25" header="0.3" footer="0.3"/>
  <pageSetup paperSize="9" orientation="landscape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zoomScaleNormal="100" workbookViewId="0">
      <pane xSplit="6" ySplit="7" topLeftCell="G23" activePane="bottomRight" state="frozen"/>
      <selection activeCell="CJ8" sqref="CJ8:CJ41"/>
      <selection pane="topRight" activeCell="CJ8" sqref="CJ8:CJ41"/>
      <selection pane="bottomLeft" activeCell="CJ8" sqref="CJ8:CJ41"/>
      <selection pane="bottomRight" activeCell="K34" sqref="K34"/>
    </sheetView>
  </sheetViews>
  <sheetFormatPr defaultRowHeight="12.75" x14ac:dyDescent="0.2"/>
  <cols>
    <col min="1" max="1" width="4.85546875" style="1" customWidth="1"/>
    <col min="2" max="2" width="8.85546875" style="2" customWidth="1"/>
    <col min="3" max="3" width="5.28515625" style="2" customWidth="1"/>
    <col min="4" max="4" width="38.28515625" style="1" customWidth="1"/>
    <col min="5" max="5" width="34.7109375" style="1" hidden="1" customWidth="1"/>
    <col min="6" max="6" width="10.28515625" style="6" customWidth="1"/>
    <col min="7" max="7" width="8.140625" style="6" customWidth="1"/>
    <col min="8" max="8" width="9.42578125" style="3" customWidth="1"/>
    <col min="9" max="9" width="10" style="3" customWidth="1"/>
    <col min="10" max="15" width="9.140625" style="3" customWidth="1"/>
    <col min="16" max="16" width="11.28515625" style="3" customWidth="1"/>
    <col min="17" max="19" width="10.7109375" style="3" customWidth="1"/>
    <col min="20" max="20" width="9.140625" style="3" customWidth="1"/>
    <col min="21" max="21" width="6.28515625" style="1" hidden="1" customWidth="1"/>
    <col min="22" max="23" width="11.28515625" style="3" hidden="1" customWidth="1"/>
    <col min="24" max="25" width="0" style="1" hidden="1" customWidth="1"/>
    <col min="26" max="26" width="9.140625" style="3" customWidth="1"/>
    <col min="27" max="27" width="9.140625" style="1" customWidth="1"/>
    <col min="28" max="16384" width="9.140625" style="1"/>
  </cols>
  <sheetData>
    <row r="1" spans="1:26" x14ac:dyDescent="0.2">
      <c r="A1" s="17" t="s">
        <v>128</v>
      </c>
    </row>
    <row r="2" spans="1:26" x14ac:dyDescent="0.2">
      <c r="A2" s="1" t="s">
        <v>114</v>
      </c>
    </row>
    <row r="3" spans="1:26" ht="19.5" customHeight="1" x14ac:dyDescent="0.3">
      <c r="A3" s="131" t="s">
        <v>122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Z3" s="1"/>
    </row>
    <row r="5" spans="1:26" ht="15" hidden="1" customHeight="1" x14ac:dyDescent="0.2">
      <c r="G5" s="133" t="s">
        <v>117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99"/>
      <c r="S5" s="99"/>
      <c r="T5" s="1"/>
      <c r="Z5" s="1"/>
    </row>
    <row r="6" spans="1:26" s="17" customFormat="1" ht="15" customHeight="1" x14ac:dyDescent="0.2">
      <c r="A6" s="128" t="s">
        <v>109</v>
      </c>
      <c r="B6" s="128" t="s">
        <v>110</v>
      </c>
      <c r="C6" s="128" t="s">
        <v>111</v>
      </c>
      <c r="D6" s="128" t="s">
        <v>112</v>
      </c>
      <c r="E6" s="16" t="s">
        <v>90</v>
      </c>
      <c r="F6" s="128" t="s">
        <v>113</v>
      </c>
      <c r="G6" s="128" t="s">
        <v>115</v>
      </c>
      <c r="H6" s="128" t="s">
        <v>101</v>
      </c>
      <c r="I6" s="132" t="s">
        <v>102</v>
      </c>
      <c r="J6" s="132"/>
      <c r="K6" s="132"/>
      <c r="L6" s="132"/>
      <c r="M6" s="134" t="s">
        <v>129</v>
      </c>
      <c r="N6" s="134"/>
      <c r="O6" s="134"/>
      <c r="P6" s="134"/>
      <c r="Q6" s="128" t="s">
        <v>118</v>
      </c>
      <c r="R6" s="128" t="s">
        <v>135</v>
      </c>
      <c r="S6" s="128" t="s">
        <v>136</v>
      </c>
      <c r="T6" s="128" t="s">
        <v>119</v>
      </c>
      <c r="U6" s="19" t="s">
        <v>121</v>
      </c>
      <c r="V6" s="40"/>
      <c r="W6" s="40"/>
      <c r="Z6" s="128" t="s">
        <v>125</v>
      </c>
    </row>
    <row r="7" spans="1:26" s="18" customFormat="1" x14ac:dyDescent="0.2">
      <c r="A7" s="130"/>
      <c r="B7" s="130" t="s">
        <v>110</v>
      </c>
      <c r="C7" s="130"/>
      <c r="D7" s="130" t="s">
        <v>112</v>
      </c>
      <c r="E7" s="44" t="s">
        <v>90</v>
      </c>
      <c r="F7" s="130" t="s">
        <v>113</v>
      </c>
      <c r="G7" s="130"/>
      <c r="H7" s="130"/>
      <c r="I7" s="45" t="s">
        <v>106</v>
      </c>
      <c r="J7" s="46" t="s">
        <v>107</v>
      </c>
      <c r="K7" s="46" t="s">
        <v>104</v>
      </c>
      <c r="L7" s="46" t="s">
        <v>105</v>
      </c>
      <c r="M7" s="61" t="s">
        <v>131</v>
      </c>
      <c r="N7" s="62" t="s">
        <v>132</v>
      </c>
      <c r="O7" s="62" t="s">
        <v>130</v>
      </c>
      <c r="P7" s="68" t="s">
        <v>133</v>
      </c>
      <c r="Q7" s="130"/>
      <c r="R7" s="129"/>
      <c r="S7" s="129"/>
      <c r="T7" s="130"/>
      <c r="V7" s="41"/>
      <c r="W7" s="41"/>
      <c r="Z7" s="130"/>
    </row>
    <row r="8" spans="1:26" ht="15" customHeight="1" x14ac:dyDescent="0.2">
      <c r="A8" s="51">
        <v>1</v>
      </c>
      <c r="B8" s="51">
        <v>8500006</v>
      </c>
      <c r="C8" s="51" t="s">
        <v>75</v>
      </c>
      <c r="D8" s="52" t="s">
        <v>47</v>
      </c>
      <c r="E8" s="52" t="s">
        <v>13</v>
      </c>
      <c r="F8" s="53">
        <v>289000</v>
      </c>
      <c r="G8" s="53">
        <f>VLOOKUP(B8,'22.08'!B8:R41,16,0)</f>
        <v>10</v>
      </c>
      <c r="H8" s="54"/>
      <c r="I8" s="54">
        <f>SUM(J8:L8)</f>
        <v>0</v>
      </c>
      <c r="J8" s="54"/>
      <c r="K8" s="54"/>
      <c r="L8" s="54"/>
      <c r="M8" s="54"/>
      <c r="N8" s="54"/>
      <c r="O8" s="54">
        <f>F8*K8</f>
        <v>0</v>
      </c>
      <c r="P8" s="54">
        <f>M8+N8+O8</f>
        <v>0</v>
      </c>
      <c r="Q8" s="54">
        <f>+G8+H8-I8</f>
        <v>10</v>
      </c>
      <c r="R8" s="54">
        <v>10</v>
      </c>
      <c r="S8" s="54">
        <f>R8-Q8</f>
        <v>0</v>
      </c>
      <c r="T8" s="54"/>
      <c r="U8" s="55" t="s">
        <v>75</v>
      </c>
      <c r="V8" s="54">
        <v>143000</v>
      </c>
      <c r="W8" s="54">
        <v>289000</v>
      </c>
      <c r="X8" s="56">
        <f>Y8-W8</f>
        <v>26000</v>
      </c>
      <c r="Y8" s="55">
        <v>315000</v>
      </c>
      <c r="Z8" s="54"/>
    </row>
    <row r="9" spans="1:26" ht="15" customHeight="1" x14ac:dyDescent="0.2">
      <c r="A9" s="51">
        <v>2</v>
      </c>
      <c r="B9" s="51">
        <v>8500007</v>
      </c>
      <c r="C9" s="51" t="s">
        <v>73</v>
      </c>
      <c r="D9" s="52" t="s">
        <v>45</v>
      </c>
      <c r="E9" s="52" t="s">
        <v>11</v>
      </c>
      <c r="F9" s="53">
        <v>197000</v>
      </c>
      <c r="G9" s="53">
        <f>VLOOKUP(B9,'22.08'!B9:R42,16,0)</f>
        <v>9</v>
      </c>
      <c r="H9" s="54"/>
      <c r="I9" s="54">
        <f t="shared" ref="I9:I41" si="0">SUM(J9:L9)</f>
        <v>0</v>
      </c>
      <c r="J9" s="54"/>
      <c r="K9" s="96"/>
      <c r="L9" s="96">
        <f>L43</f>
        <v>0</v>
      </c>
      <c r="M9" s="54"/>
      <c r="N9" s="54"/>
      <c r="O9" s="54">
        <f t="shared" ref="O9:O41" si="1">F9*K9</f>
        <v>0</v>
      </c>
      <c r="P9" s="54">
        <f t="shared" ref="P9:P41" si="2">M9+N9+O9</f>
        <v>0</v>
      </c>
      <c r="Q9" s="54">
        <f t="shared" ref="Q9:Q41" si="3">+G9+H9-I9</f>
        <v>9</v>
      </c>
      <c r="R9" s="54">
        <v>9</v>
      </c>
      <c r="S9" s="54">
        <f t="shared" ref="S9:S41" si="4">R9-Q9</f>
        <v>0</v>
      </c>
      <c r="T9" s="54"/>
      <c r="U9" s="55" t="s">
        <v>73</v>
      </c>
      <c r="V9" s="54">
        <v>93000</v>
      </c>
      <c r="W9" s="54">
        <v>197000</v>
      </c>
      <c r="X9" s="56">
        <f t="shared" ref="X9:X41" si="5">Y9-W9</f>
        <v>18000</v>
      </c>
      <c r="Y9" s="55">
        <v>215000</v>
      </c>
      <c r="Z9" s="54"/>
    </row>
    <row r="10" spans="1:26" ht="15" customHeight="1" x14ac:dyDescent="0.2">
      <c r="A10" s="51">
        <v>3</v>
      </c>
      <c r="B10" s="51">
        <v>8500008</v>
      </c>
      <c r="C10" s="51" t="s">
        <v>79</v>
      </c>
      <c r="D10" s="52" t="s">
        <v>51</v>
      </c>
      <c r="E10" s="52" t="s">
        <v>17</v>
      </c>
      <c r="F10" s="53">
        <v>170000</v>
      </c>
      <c r="G10" s="53">
        <f>VLOOKUP(B10,'22.08'!B10:R43,16,0)</f>
        <v>7</v>
      </c>
      <c r="H10" s="54"/>
      <c r="I10" s="54">
        <f t="shared" si="0"/>
        <v>0</v>
      </c>
      <c r="J10" s="54"/>
      <c r="K10" s="54"/>
      <c r="L10" s="54"/>
      <c r="M10" s="54"/>
      <c r="N10" s="54"/>
      <c r="O10" s="54">
        <f t="shared" si="1"/>
        <v>0</v>
      </c>
      <c r="P10" s="54">
        <f t="shared" si="2"/>
        <v>0</v>
      </c>
      <c r="Q10" s="54">
        <f t="shared" si="3"/>
        <v>7</v>
      </c>
      <c r="R10" s="54">
        <v>7</v>
      </c>
      <c r="S10" s="54">
        <f t="shared" si="4"/>
        <v>0</v>
      </c>
      <c r="T10" s="54"/>
      <c r="U10" s="55" t="s">
        <v>79</v>
      </c>
      <c r="V10" s="54">
        <v>78000</v>
      </c>
      <c r="W10" s="54">
        <v>170000</v>
      </c>
      <c r="X10" s="56">
        <f t="shared" si="5"/>
        <v>15000</v>
      </c>
      <c r="Y10" s="55">
        <v>185000</v>
      </c>
      <c r="Z10" s="54"/>
    </row>
    <row r="11" spans="1:26" ht="15" customHeight="1" x14ac:dyDescent="0.2">
      <c r="A11" s="51">
        <v>4</v>
      </c>
      <c r="B11" s="51">
        <v>8500009</v>
      </c>
      <c r="C11" s="51" t="s">
        <v>74</v>
      </c>
      <c r="D11" s="52" t="s">
        <v>46</v>
      </c>
      <c r="E11" s="52" t="s">
        <v>12</v>
      </c>
      <c r="F11" s="53">
        <v>159000</v>
      </c>
      <c r="G11" s="53">
        <f>VLOOKUP(B11,'22.08'!B11:R44,16,0)</f>
        <v>10</v>
      </c>
      <c r="H11" s="54"/>
      <c r="I11" s="54">
        <f t="shared" si="0"/>
        <v>0</v>
      </c>
      <c r="J11" s="54"/>
      <c r="K11" s="96"/>
      <c r="L11" s="96">
        <f>L43</f>
        <v>0</v>
      </c>
      <c r="M11" s="54"/>
      <c r="N11" s="54"/>
      <c r="O11" s="54">
        <f t="shared" si="1"/>
        <v>0</v>
      </c>
      <c r="P11" s="54">
        <f t="shared" si="2"/>
        <v>0</v>
      </c>
      <c r="Q11" s="54">
        <f t="shared" si="3"/>
        <v>10</v>
      </c>
      <c r="R11" s="54">
        <v>10</v>
      </c>
      <c r="S11" s="54">
        <f t="shared" si="4"/>
        <v>0</v>
      </c>
      <c r="T11" s="54"/>
      <c r="U11" s="55" t="s">
        <v>74</v>
      </c>
      <c r="V11" s="54">
        <v>72000</v>
      </c>
      <c r="W11" s="54">
        <v>159000</v>
      </c>
      <c r="X11" s="56">
        <f t="shared" si="5"/>
        <v>14000</v>
      </c>
      <c r="Y11" s="55">
        <v>173000</v>
      </c>
      <c r="Z11" s="54"/>
    </row>
    <row r="12" spans="1:26" ht="15" customHeight="1" x14ac:dyDescent="0.2">
      <c r="A12" s="51">
        <v>5</v>
      </c>
      <c r="B12" s="51">
        <v>8500031</v>
      </c>
      <c r="C12" s="51" t="s">
        <v>76</v>
      </c>
      <c r="D12" s="52" t="s">
        <v>48</v>
      </c>
      <c r="E12" s="52" t="s">
        <v>14</v>
      </c>
      <c r="F12" s="53">
        <v>146000</v>
      </c>
      <c r="G12" s="53">
        <f>VLOOKUP(B12,'22.08'!B12:R45,16,0)</f>
        <v>10</v>
      </c>
      <c r="H12" s="54"/>
      <c r="I12" s="54">
        <f t="shared" si="0"/>
        <v>0</v>
      </c>
      <c r="J12" s="54"/>
      <c r="K12" s="54"/>
      <c r="L12" s="54"/>
      <c r="M12" s="54"/>
      <c r="N12" s="54"/>
      <c r="O12" s="54">
        <f t="shared" si="1"/>
        <v>0</v>
      </c>
      <c r="P12" s="54">
        <f t="shared" si="2"/>
        <v>0</v>
      </c>
      <c r="Q12" s="54">
        <f t="shared" si="3"/>
        <v>10</v>
      </c>
      <c r="R12" s="54">
        <v>10</v>
      </c>
      <c r="S12" s="54">
        <f t="shared" si="4"/>
        <v>0</v>
      </c>
      <c r="T12" s="54"/>
      <c r="U12" s="55" t="s">
        <v>76</v>
      </c>
      <c r="V12" s="54">
        <v>65000</v>
      </c>
      <c r="W12" s="54">
        <v>146000</v>
      </c>
      <c r="X12" s="56">
        <f t="shared" si="5"/>
        <v>13000</v>
      </c>
      <c r="Y12" s="55">
        <v>159000</v>
      </c>
      <c r="Z12" s="54"/>
    </row>
    <row r="13" spans="1:26" ht="15" customHeight="1" x14ac:dyDescent="0.2">
      <c r="A13" s="51">
        <v>6</v>
      </c>
      <c r="B13" s="51">
        <v>8500011</v>
      </c>
      <c r="C13" s="51" t="s">
        <v>78</v>
      </c>
      <c r="D13" s="52" t="s">
        <v>50</v>
      </c>
      <c r="E13" s="52" t="s">
        <v>16</v>
      </c>
      <c r="F13" s="53">
        <v>135000</v>
      </c>
      <c r="G13" s="53">
        <f>VLOOKUP(B13,'22.08'!B13:R46,16,0)</f>
        <v>10</v>
      </c>
      <c r="H13" s="54"/>
      <c r="I13" s="54">
        <f t="shared" si="0"/>
        <v>0</v>
      </c>
      <c r="J13" s="54"/>
      <c r="K13" s="54"/>
      <c r="L13" s="54"/>
      <c r="M13" s="54"/>
      <c r="N13" s="54"/>
      <c r="O13" s="54">
        <f t="shared" si="1"/>
        <v>0</v>
      </c>
      <c r="P13" s="54">
        <f t="shared" si="2"/>
        <v>0</v>
      </c>
      <c r="Q13" s="54">
        <f t="shared" si="3"/>
        <v>10</v>
      </c>
      <c r="R13" s="54">
        <v>10</v>
      </c>
      <c r="S13" s="54">
        <f t="shared" si="4"/>
        <v>0</v>
      </c>
      <c r="T13" s="54"/>
      <c r="U13" s="55" t="s">
        <v>78</v>
      </c>
      <c r="V13" s="54">
        <v>58000</v>
      </c>
      <c r="W13" s="54">
        <v>135000</v>
      </c>
      <c r="X13" s="56">
        <f t="shared" si="5"/>
        <v>10000</v>
      </c>
      <c r="Y13" s="55">
        <v>145000</v>
      </c>
      <c r="Z13" s="54"/>
    </row>
    <row r="14" spans="1:26" ht="15" customHeight="1" x14ac:dyDescent="0.2">
      <c r="A14" s="51">
        <v>7</v>
      </c>
      <c r="B14" s="51">
        <v>8500010</v>
      </c>
      <c r="C14" s="51" t="s">
        <v>81</v>
      </c>
      <c r="D14" s="52" t="s">
        <v>53</v>
      </c>
      <c r="E14" s="52" t="s">
        <v>19</v>
      </c>
      <c r="F14" s="53">
        <v>146000</v>
      </c>
      <c r="G14" s="53">
        <f>VLOOKUP(B14,'22.08'!B14:R47,16,0)</f>
        <v>10</v>
      </c>
      <c r="H14" s="54"/>
      <c r="I14" s="54">
        <f t="shared" si="0"/>
        <v>0</v>
      </c>
      <c r="J14" s="54"/>
      <c r="K14" s="54"/>
      <c r="L14" s="54"/>
      <c r="M14" s="54"/>
      <c r="N14" s="54"/>
      <c r="O14" s="54">
        <f t="shared" si="1"/>
        <v>0</v>
      </c>
      <c r="P14" s="54">
        <f t="shared" si="2"/>
        <v>0</v>
      </c>
      <c r="Q14" s="54">
        <f t="shared" si="3"/>
        <v>10</v>
      </c>
      <c r="R14" s="54">
        <v>10</v>
      </c>
      <c r="S14" s="54">
        <f t="shared" si="4"/>
        <v>0</v>
      </c>
      <c r="T14" s="54"/>
      <c r="U14" s="55" t="s">
        <v>81</v>
      </c>
      <c r="V14" s="54">
        <v>61000</v>
      </c>
      <c r="W14" s="54">
        <v>146000</v>
      </c>
      <c r="X14" s="56">
        <f t="shared" si="5"/>
        <v>5000</v>
      </c>
      <c r="Y14" s="55">
        <v>151000</v>
      </c>
      <c r="Z14" s="54"/>
    </row>
    <row r="15" spans="1:26" ht="15" customHeight="1" x14ac:dyDescent="0.2">
      <c r="A15" s="51">
        <v>8</v>
      </c>
      <c r="B15" s="51">
        <v>8500012</v>
      </c>
      <c r="C15" s="51" t="s">
        <v>70</v>
      </c>
      <c r="D15" s="52" t="s">
        <v>42</v>
      </c>
      <c r="E15" s="52" t="s">
        <v>8</v>
      </c>
      <c r="F15" s="53">
        <v>135000</v>
      </c>
      <c r="G15" s="53">
        <f>VLOOKUP(B15,'22.08'!B15:R48,16,0)</f>
        <v>9</v>
      </c>
      <c r="H15" s="54"/>
      <c r="I15" s="54">
        <f t="shared" si="0"/>
        <v>0</v>
      </c>
      <c r="J15" s="54"/>
      <c r="K15" s="54"/>
      <c r="L15" s="54"/>
      <c r="M15" s="54"/>
      <c r="N15" s="54"/>
      <c r="O15" s="54">
        <f t="shared" si="1"/>
        <v>0</v>
      </c>
      <c r="P15" s="54">
        <f t="shared" si="2"/>
        <v>0</v>
      </c>
      <c r="Q15" s="54">
        <f t="shared" si="3"/>
        <v>9</v>
      </c>
      <c r="R15" s="54">
        <v>9</v>
      </c>
      <c r="S15" s="54">
        <f t="shared" si="4"/>
        <v>0</v>
      </c>
      <c r="T15" s="54"/>
      <c r="U15" s="55" t="s">
        <v>70</v>
      </c>
      <c r="V15" s="54">
        <v>59000</v>
      </c>
      <c r="W15" s="54">
        <v>135000</v>
      </c>
      <c r="X15" s="56">
        <f t="shared" si="5"/>
        <v>12000</v>
      </c>
      <c r="Y15" s="55">
        <v>147000</v>
      </c>
      <c r="Z15" s="54"/>
    </row>
    <row r="16" spans="1:26" ht="15" customHeight="1" x14ac:dyDescent="0.2">
      <c r="A16" s="51">
        <v>9</v>
      </c>
      <c r="B16" s="51">
        <v>8500005</v>
      </c>
      <c r="C16" s="51" t="s">
        <v>71</v>
      </c>
      <c r="D16" s="52" t="s">
        <v>43</v>
      </c>
      <c r="E16" s="52" t="s">
        <v>9</v>
      </c>
      <c r="F16" s="53">
        <v>146000</v>
      </c>
      <c r="G16" s="53">
        <f>VLOOKUP(B16,'22.08'!B16:R49,16,0)</f>
        <v>9</v>
      </c>
      <c r="H16" s="54"/>
      <c r="I16" s="54">
        <f t="shared" si="0"/>
        <v>0</v>
      </c>
      <c r="J16" s="54"/>
      <c r="K16" s="54"/>
      <c r="L16" s="54"/>
      <c r="M16" s="54"/>
      <c r="N16" s="54"/>
      <c r="O16" s="54">
        <f t="shared" si="1"/>
        <v>0</v>
      </c>
      <c r="P16" s="54">
        <f t="shared" si="2"/>
        <v>0</v>
      </c>
      <c r="Q16" s="54">
        <f t="shared" si="3"/>
        <v>9</v>
      </c>
      <c r="R16" s="54">
        <v>9</v>
      </c>
      <c r="S16" s="54">
        <f t="shared" si="4"/>
        <v>0</v>
      </c>
      <c r="T16" s="54"/>
      <c r="U16" s="55" t="s">
        <v>71</v>
      </c>
      <c r="V16" s="54">
        <v>63000</v>
      </c>
      <c r="W16" s="54">
        <v>146000</v>
      </c>
      <c r="X16" s="56">
        <f t="shared" si="5"/>
        <v>9000</v>
      </c>
      <c r="Y16" s="55">
        <v>155000</v>
      </c>
      <c r="Z16" s="54"/>
    </row>
    <row r="17" spans="1:26" ht="15" customHeight="1" x14ac:dyDescent="0.2">
      <c r="A17" s="51">
        <v>10</v>
      </c>
      <c r="B17" s="51">
        <v>8500013</v>
      </c>
      <c r="C17" s="51" t="s">
        <v>72</v>
      </c>
      <c r="D17" s="52" t="s">
        <v>44</v>
      </c>
      <c r="E17" s="52" t="s">
        <v>10</v>
      </c>
      <c r="F17" s="53">
        <v>146000</v>
      </c>
      <c r="G17" s="53">
        <f>VLOOKUP(B17,'22.08'!B17:R50,16,0)</f>
        <v>10</v>
      </c>
      <c r="H17" s="54"/>
      <c r="I17" s="54">
        <f t="shared" si="0"/>
        <v>1</v>
      </c>
      <c r="J17" s="54"/>
      <c r="K17" s="54">
        <v>1</v>
      </c>
      <c r="L17" s="54"/>
      <c r="M17" s="54"/>
      <c r="N17" s="54"/>
      <c r="O17" s="54">
        <f t="shared" si="1"/>
        <v>146000</v>
      </c>
      <c r="P17" s="54">
        <f t="shared" si="2"/>
        <v>146000</v>
      </c>
      <c r="Q17" s="54">
        <f t="shared" si="3"/>
        <v>9</v>
      </c>
      <c r="R17" s="54">
        <v>9</v>
      </c>
      <c r="S17" s="54">
        <f t="shared" si="4"/>
        <v>0</v>
      </c>
      <c r="T17" s="54"/>
      <c r="U17" s="55" t="s">
        <v>72</v>
      </c>
      <c r="V17" s="54">
        <v>64000</v>
      </c>
      <c r="W17" s="54">
        <v>146000</v>
      </c>
      <c r="X17" s="56">
        <f t="shared" si="5"/>
        <v>11000</v>
      </c>
      <c r="Y17" s="55">
        <v>157000</v>
      </c>
      <c r="Z17" s="54"/>
    </row>
    <row r="18" spans="1:26" ht="15" customHeight="1" x14ac:dyDescent="0.2">
      <c r="A18" s="51">
        <v>11</v>
      </c>
      <c r="B18" s="51">
        <v>8500058</v>
      </c>
      <c r="C18" s="51" t="s">
        <v>91</v>
      </c>
      <c r="D18" s="52" t="s">
        <v>95</v>
      </c>
      <c r="E18" s="52" t="s">
        <v>28</v>
      </c>
      <c r="F18" s="53">
        <v>203000</v>
      </c>
      <c r="G18" s="53">
        <f>VLOOKUP(B18,'22.08'!B18:R51,16,0)</f>
        <v>0</v>
      </c>
      <c r="H18" s="54"/>
      <c r="I18" s="54">
        <f t="shared" si="0"/>
        <v>0</v>
      </c>
      <c r="J18" s="54"/>
      <c r="K18" s="96"/>
      <c r="L18" s="96">
        <f>L43</f>
        <v>0</v>
      </c>
      <c r="M18" s="54"/>
      <c r="N18" s="54"/>
      <c r="O18" s="54">
        <f t="shared" si="1"/>
        <v>0</v>
      </c>
      <c r="P18" s="54">
        <f t="shared" si="2"/>
        <v>0</v>
      </c>
      <c r="Q18" s="54">
        <f t="shared" si="3"/>
        <v>0</v>
      </c>
      <c r="R18" s="54"/>
      <c r="S18" s="54">
        <f t="shared" si="4"/>
        <v>0</v>
      </c>
      <c r="T18" s="54"/>
      <c r="U18" s="55" t="s">
        <v>91</v>
      </c>
      <c r="V18" s="54">
        <v>96000</v>
      </c>
      <c r="W18" s="54">
        <v>203000</v>
      </c>
      <c r="X18" s="56">
        <f t="shared" si="5"/>
        <v>18000</v>
      </c>
      <c r="Y18" s="55">
        <v>221000</v>
      </c>
      <c r="Z18" s="54"/>
    </row>
    <row r="19" spans="1:26" ht="15" customHeight="1" x14ac:dyDescent="0.2">
      <c r="A19" s="51">
        <v>12</v>
      </c>
      <c r="B19" s="51">
        <v>8500059</v>
      </c>
      <c r="C19" s="51" t="s">
        <v>92</v>
      </c>
      <c r="D19" s="52" t="s">
        <v>96</v>
      </c>
      <c r="E19" s="52" t="s">
        <v>29</v>
      </c>
      <c r="F19" s="53">
        <v>186000</v>
      </c>
      <c r="G19" s="53">
        <f>VLOOKUP(B19,'22.08'!B19:R52,16,0)</f>
        <v>0</v>
      </c>
      <c r="H19" s="54"/>
      <c r="I19" s="54">
        <f t="shared" si="0"/>
        <v>0</v>
      </c>
      <c r="J19" s="54"/>
      <c r="K19" s="54"/>
      <c r="L19" s="54"/>
      <c r="M19" s="54"/>
      <c r="N19" s="54"/>
      <c r="O19" s="54">
        <f t="shared" si="1"/>
        <v>0</v>
      </c>
      <c r="P19" s="54">
        <f t="shared" si="2"/>
        <v>0</v>
      </c>
      <c r="Q19" s="54">
        <f t="shared" si="3"/>
        <v>0</v>
      </c>
      <c r="R19" s="54"/>
      <c r="S19" s="54">
        <f t="shared" si="4"/>
        <v>0</v>
      </c>
      <c r="T19" s="54"/>
      <c r="U19" s="55" t="s">
        <v>92</v>
      </c>
      <c r="V19" s="54">
        <v>87000</v>
      </c>
      <c r="W19" s="54">
        <v>186000</v>
      </c>
      <c r="X19" s="56">
        <f t="shared" si="5"/>
        <v>17000</v>
      </c>
      <c r="Y19" s="55">
        <v>203000</v>
      </c>
      <c r="Z19" s="54"/>
    </row>
    <row r="20" spans="1:26" ht="15" customHeight="1" x14ac:dyDescent="0.2">
      <c r="A20" s="51">
        <v>13</v>
      </c>
      <c r="B20" s="51">
        <v>8500060</v>
      </c>
      <c r="C20" s="51" t="s">
        <v>93</v>
      </c>
      <c r="D20" s="52" t="s">
        <v>97</v>
      </c>
      <c r="E20" s="52" t="s">
        <v>30</v>
      </c>
      <c r="F20" s="53">
        <v>159000</v>
      </c>
      <c r="G20" s="53">
        <f>VLOOKUP(B20,'22.08'!B20:R53,16,0)</f>
        <v>0</v>
      </c>
      <c r="H20" s="54"/>
      <c r="I20" s="54">
        <f t="shared" si="0"/>
        <v>0</v>
      </c>
      <c r="J20" s="54"/>
      <c r="K20" s="54"/>
      <c r="L20" s="54"/>
      <c r="M20" s="54"/>
      <c r="N20" s="54"/>
      <c r="O20" s="54">
        <f t="shared" si="1"/>
        <v>0</v>
      </c>
      <c r="P20" s="54">
        <f t="shared" si="2"/>
        <v>0</v>
      </c>
      <c r="Q20" s="54">
        <f t="shared" si="3"/>
        <v>0</v>
      </c>
      <c r="R20" s="54"/>
      <c r="S20" s="54">
        <f t="shared" si="4"/>
        <v>0</v>
      </c>
      <c r="T20" s="54"/>
      <c r="U20" s="55" t="s">
        <v>93</v>
      </c>
      <c r="V20" s="54">
        <v>72000</v>
      </c>
      <c r="W20" s="54">
        <v>159000</v>
      </c>
      <c r="X20" s="56">
        <f t="shared" si="5"/>
        <v>14000</v>
      </c>
      <c r="Y20" s="55">
        <v>173000</v>
      </c>
      <c r="Z20" s="54"/>
    </row>
    <row r="21" spans="1:26" ht="15" customHeight="1" x14ac:dyDescent="0.2">
      <c r="A21" s="51">
        <v>14</v>
      </c>
      <c r="B21" s="51">
        <v>8500061</v>
      </c>
      <c r="C21" s="51" t="s">
        <v>94</v>
      </c>
      <c r="D21" s="52" t="s">
        <v>98</v>
      </c>
      <c r="E21" s="52" t="s">
        <v>31</v>
      </c>
      <c r="F21" s="53">
        <v>168000</v>
      </c>
      <c r="G21" s="53">
        <f>VLOOKUP(B21,'22.08'!B21:R54,16,0)</f>
        <v>0</v>
      </c>
      <c r="H21" s="54"/>
      <c r="I21" s="54">
        <f t="shared" si="0"/>
        <v>0</v>
      </c>
      <c r="J21" s="54"/>
      <c r="K21" s="96"/>
      <c r="L21" s="96">
        <f>L43</f>
        <v>0</v>
      </c>
      <c r="M21" s="54"/>
      <c r="N21" s="54"/>
      <c r="O21" s="54">
        <f t="shared" si="1"/>
        <v>0</v>
      </c>
      <c r="P21" s="54">
        <f t="shared" si="2"/>
        <v>0</v>
      </c>
      <c r="Q21" s="54">
        <f t="shared" si="3"/>
        <v>0</v>
      </c>
      <c r="R21" s="54"/>
      <c r="S21" s="54">
        <f t="shared" si="4"/>
        <v>0</v>
      </c>
      <c r="T21" s="54"/>
      <c r="U21" s="55" t="s">
        <v>94</v>
      </c>
      <c r="V21" s="54">
        <v>77000</v>
      </c>
      <c r="W21" s="54">
        <v>168000</v>
      </c>
      <c r="X21" s="56">
        <f t="shared" si="5"/>
        <v>15000</v>
      </c>
      <c r="Y21" s="55">
        <v>183000</v>
      </c>
      <c r="Z21" s="54"/>
    </row>
    <row r="22" spans="1:26" ht="15" customHeight="1" x14ac:dyDescent="0.2">
      <c r="A22" s="51">
        <v>15</v>
      </c>
      <c r="B22" s="51">
        <v>8500033</v>
      </c>
      <c r="C22" s="51" t="s">
        <v>67</v>
      </c>
      <c r="D22" s="52" t="s">
        <v>39</v>
      </c>
      <c r="E22" s="52" t="s">
        <v>5</v>
      </c>
      <c r="F22" s="53">
        <v>337000</v>
      </c>
      <c r="G22" s="53">
        <f>VLOOKUP(B22,'22.08'!B22:R55,16,0)</f>
        <v>9</v>
      </c>
      <c r="H22" s="54"/>
      <c r="I22" s="54">
        <f t="shared" si="0"/>
        <v>1</v>
      </c>
      <c r="J22" s="54"/>
      <c r="K22" s="95">
        <v>1</v>
      </c>
      <c r="L22" s="95">
        <f>L42</f>
        <v>0</v>
      </c>
      <c r="M22" s="54"/>
      <c r="N22" s="54"/>
      <c r="O22" s="54">
        <f t="shared" si="1"/>
        <v>337000</v>
      </c>
      <c r="P22" s="54">
        <f t="shared" si="2"/>
        <v>337000</v>
      </c>
      <c r="Q22" s="54">
        <f t="shared" si="3"/>
        <v>8</v>
      </c>
      <c r="R22" s="54">
        <v>8</v>
      </c>
      <c r="S22" s="54">
        <f t="shared" si="4"/>
        <v>0</v>
      </c>
      <c r="T22" s="54"/>
      <c r="U22" s="55" t="s">
        <v>67</v>
      </c>
      <c r="V22" s="54">
        <v>169000</v>
      </c>
      <c r="W22" s="54">
        <v>337000</v>
      </c>
      <c r="X22" s="56">
        <f t="shared" si="5"/>
        <v>30000</v>
      </c>
      <c r="Y22" s="55">
        <v>367000</v>
      </c>
      <c r="Z22" s="54"/>
    </row>
    <row r="23" spans="1:26" ht="15" customHeight="1" x14ac:dyDescent="0.2">
      <c r="A23" s="51">
        <v>16</v>
      </c>
      <c r="B23" s="51">
        <v>8500034</v>
      </c>
      <c r="C23" s="51" t="s">
        <v>65</v>
      </c>
      <c r="D23" s="52" t="s">
        <v>37</v>
      </c>
      <c r="E23" s="52" t="s">
        <v>3</v>
      </c>
      <c r="F23" s="53">
        <v>240000</v>
      </c>
      <c r="G23" s="53">
        <f>VLOOKUP(B23,'22.08'!B23:R56,16,0)</f>
        <v>8</v>
      </c>
      <c r="H23" s="54"/>
      <c r="I23" s="54">
        <f t="shared" si="0"/>
        <v>0</v>
      </c>
      <c r="J23" s="54"/>
      <c r="K23" s="54"/>
      <c r="L23" s="54"/>
      <c r="M23" s="54"/>
      <c r="N23" s="54"/>
      <c r="O23" s="54">
        <f t="shared" si="1"/>
        <v>0</v>
      </c>
      <c r="P23" s="54">
        <f t="shared" si="2"/>
        <v>0</v>
      </c>
      <c r="Q23" s="54">
        <f t="shared" si="3"/>
        <v>8</v>
      </c>
      <c r="R23" s="54">
        <v>8</v>
      </c>
      <c r="S23" s="54">
        <f t="shared" si="4"/>
        <v>0</v>
      </c>
      <c r="T23" s="54"/>
      <c r="U23" s="55" t="s">
        <v>65</v>
      </c>
      <c r="V23" s="54">
        <v>116000</v>
      </c>
      <c r="W23" s="54">
        <v>240000</v>
      </c>
      <c r="X23" s="56">
        <f t="shared" si="5"/>
        <v>21000</v>
      </c>
      <c r="Y23" s="55">
        <v>261000</v>
      </c>
      <c r="Z23" s="54"/>
    </row>
    <row r="24" spans="1:26" ht="15" customHeight="1" x14ac:dyDescent="0.2">
      <c r="A24" s="51">
        <v>17</v>
      </c>
      <c r="B24" s="51">
        <v>8500035</v>
      </c>
      <c r="C24" s="51" t="s">
        <v>69</v>
      </c>
      <c r="D24" s="52" t="s">
        <v>41</v>
      </c>
      <c r="E24" s="52" t="s">
        <v>7</v>
      </c>
      <c r="F24" s="53">
        <v>196000</v>
      </c>
      <c r="G24" s="53">
        <f>VLOOKUP(B24,'22.08'!B24:R57,16,0)</f>
        <v>8</v>
      </c>
      <c r="H24" s="54"/>
      <c r="I24" s="54">
        <f t="shared" si="0"/>
        <v>1</v>
      </c>
      <c r="J24" s="54"/>
      <c r="K24" s="95">
        <v>1</v>
      </c>
      <c r="L24" s="95">
        <f>L42+L45</f>
        <v>0</v>
      </c>
      <c r="M24" s="54"/>
      <c r="N24" s="54"/>
      <c r="O24" s="54">
        <f t="shared" si="1"/>
        <v>196000</v>
      </c>
      <c r="P24" s="54">
        <f t="shared" si="2"/>
        <v>196000</v>
      </c>
      <c r="Q24" s="54">
        <f t="shared" si="3"/>
        <v>7</v>
      </c>
      <c r="R24" s="54">
        <v>7</v>
      </c>
      <c r="S24" s="54">
        <f t="shared" si="4"/>
        <v>0</v>
      </c>
      <c r="T24" s="54"/>
      <c r="U24" s="55" t="s">
        <v>69</v>
      </c>
      <c r="V24" s="54">
        <v>92000</v>
      </c>
      <c r="W24" s="54">
        <v>196000</v>
      </c>
      <c r="X24" s="56">
        <f t="shared" si="5"/>
        <v>17000</v>
      </c>
      <c r="Y24" s="55">
        <v>213000</v>
      </c>
      <c r="Z24" s="54"/>
    </row>
    <row r="25" spans="1:26" ht="15" customHeight="1" x14ac:dyDescent="0.2">
      <c r="A25" s="51">
        <v>18</v>
      </c>
      <c r="B25" s="51">
        <v>8500036</v>
      </c>
      <c r="C25" s="51" t="s">
        <v>66</v>
      </c>
      <c r="D25" s="52" t="s">
        <v>38</v>
      </c>
      <c r="E25" s="52" t="s">
        <v>4</v>
      </c>
      <c r="F25" s="53">
        <v>188000</v>
      </c>
      <c r="G25" s="53">
        <f>VLOOKUP(B25,'22.08'!B25:R58,16,0)</f>
        <v>7</v>
      </c>
      <c r="H25" s="54"/>
      <c r="I25" s="54">
        <f t="shared" si="0"/>
        <v>0</v>
      </c>
      <c r="J25" s="54"/>
      <c r="K25" s="54"/>
      <c r="L25" s="54"/>
      <c r="M25" s="54"/>
      <c r="N25" s="54"/>
      <c r="O25" s="54">
        <f t="shared" si="1"/>
        <v>0</v>
      </c>
      <c r="P25" s="54">
        <f t="shared" si="2"/>
        <v>0</v>
      </c>
      <c r="Q25" s="54">
        <f t="shared" si="3"/>
        <v>7</v>
      </c>
      <c r="R25" s="54">
        <v>7</v>
      </c>
      <c r="S25" s="54">
        <f t="shared" si="4"/>
        <v>0</v>
      </c>
      <c r="T25" s="54"/>
      <c r="U25" s="55" t="s">
        <v>66</v>
      </c>
      <c r="V25" s="54">
        <v>88000</v>
      </c>
      <c r="W25" s="54">
        <v>188000</v>
      </c>
      <c r="X25" s="56">
        <f t="shared" si="5"/>
        <v>17000</v>
      </c>
      <c r="Y25" s="55">
        <v>205000</v>
      </c>
      <c r="Z25" s="54"/>
    </row>
    <row r="26" spans="1:26" ht="15" customHeight="1" x14ac:dyDescent="0.2">
      <c r="A26" s="51">
        <v>19</v>
      </c>
      <c r="B26" s="51">
        <v>8500037</v>
      </c>
      <c r="C26" s="51" t="s">
        <v>68</v>
      </c>
      <c r="D26" s="52" t="s">
        <v>40</v>
      </c>
      <c r="E26" s="52" t="s">
        <v>6</v>
      </c>
      <c r="F26" s="53">
        <v>179000</v>
      </c>
      <c r="G26" s="53">
        <f>VLOOKUP(B26,'22.08'!B26:R59,16,0)</f>
        <v>9</v>
      </c>
      <c r="H26" s="54"/>
      <c r="I26" s="54">
        <f t="shared" si="0"/>
        <v>0</v>
      </c>
      <c r="J26" s="54"/>
      <c r="K26" s="54"/>
      <c r="L26" s="54"/>
      <c r="M26" s="54"/>
      <c r="N26" s="54"/>
      <c r="O26" s="54">
        <f t="shared" si="1"/>
        <v>0</v>
      </c>
      <c r="P26" s="54">
        <f t="shared" si="2"/>
        <v>0</v>
      </c>
      <c r="Q26" s="54">
        <f t="shared" si="3"/>
        <v>9</v>
      </c>
      <c r="R26" s="54">
        <v>9</v>
      </c>
      <c r="S26" s="54">
        <f t="shared" si="4"/>
        <v>0</v>
      </c>
      <c r="T26" s="54"/>
      <c r="U26" s="55" t="s">
        <v>68</v>
      </c>
      <c r="V26" s="54">
        <v>83000</v>
      </c>
      <c r="W26" s="54">
        <v>179000</v>
      </c>
      <c r="X26" s="56">
        <f t="shared" si="5"/>
        <v>16000</v>
      </c>
      <c r="Y26" s="55">
        <v>195000</v>
      </c>
      <c r="Z26" s="54"/>
    </row>
    <row r="27" spans="1:26" ht="15" customHeight="1" x14ac:dyDescent="0.2">
      <c r="A27" s="51">
        <v>20</v>
      </c>
      <c r="B27" s="51">
        <v>8500039</v>
      </c>
      <c r="C27" s="51" t="s">
        <v>77</v>
      </c>
      <c r="D27" s="52" t="s">
        <v>49</v>
      </c>
      <c r="E27" s="52" t="s">
        <v>15</v>
      </c>
      <c r="F27" s="53">
        <v>169000</v>
      </c>
      <c r="G27" s="53">
        <f>VLOOKUP(B27,'22.08'!B27:R60,16,0)</f>
        <v>7</v>
      </c>
      <c r="H27" s="54"/>
      <c r="I27" s="54">
        <f t="shared" si="0"/>
        <v>0</v>
      </c>
      <c r="J27" s="54"/>
      <c r="K27" s="54"/>
      <c r="L27" s="54"/>
      <c r="M27" s="54"/>
      <c r="N27" s="54"/>
      <c r="O27" s="54">
        <f t="shared" si="1"/>
        <v>0</v>
      </c>
      <c r="P27" s="54">
        <f t="shared" si="2"/>
        <v>0</v>
      </c>
      <c r="Q27" s="54">
        <f t="shared" si="3"/>
        <v>7</v>
      </c>
      <c r="R27" s="54">
        <v>7</v>
      </c>
      <c r="S27" s="54">
        <f t="shared" si="4"/>
        <v>0</v>
      </c>
      <c r="T27" s="54"/>
      <c r="U27" s="55" t="s">
        <v>77</v>
      </c>
      <c r="V27" s="54">
        <v>73000</v>
      </c>
      <c r="W27" s="54">
        <v>169000</v>
      </c>
      <c r="X27" s="56">
        <f t="shared" si="5"/>
        <v>6000</v>
      </c>
      <c r="Y27" s="55">
        <v>175000</v>
      </c>
      <c r="Z27" s="54"/>
    </row>
    <row r="28" spans="1:26" ht="15" customHeight="1" x14ac:dyDescent="0.2">
      <c r="A28" s="51">
        <v>21</v>
      </c>
      <c r="B28" s="51">
        <v>8500038</v>
      </c>
      <c r="C28" s="51" t="s">
        <v>80</v>
      </c>
      <c r="D28" s="52" t="s">
        <v>52</v>
      </c>
      <c r="E28" s="52" t="s">
        <v>18</v>
      </c>
      <c r="F28" s="53">
        <v>179000</v>
      </c>
      <c r="G28" s="53">
        <f>VLOOKUP(B28,'22.08'!B28:R61,16,0)</f>
        <v>5</v>
      </c>
      <c r="H28" s="54"/>
      <c r="I28" s="54">
        <f t="shared" si="0"/>
        <v>0</v>
      </c>
      <c r="J28" s="54"/>
      <c r="K28" s="95"/>
      <c r="L28" s="95">
        <f>L42</f>
        <v>0</v>
      </c>
      <c r="M28" s="54"/>
      <c r="N28" s="54"/>
      <c r="O28" s="54">
        <f t="shared" si="1"/>
        <v>0</v>
      </c>
      <c r="P28" s="54">
        <f t="shared" si="2"/>
        <v>0</v>
      </c>
      <c r="Q28" s="54">
        <f t="shared" si="3"/>
        <v>5</v>
      </c>
      <c r="R28" s="54">
        <v>5</v>
      </c>
      <c r="S28" s="54">
        <f t="shared" si="4"/>
        <v>0</v>
      </c>
      <c r="T28" s="54"/>
      <c r="U28" s="55" t="s">
        <v>80</v>
      </c>
      <c r="V28" s="54">
        <v>76000</v>
      </c>
      <c r="W28" s="54">
        <v>179000</v>
      </c>
      <c r="X28" s="56">
        <f t="shared" si="5"/>
        <v>2000</v>
      </c>
      <c r="Y28" s="55">
        <v>181000</v>
      </c>
      <c r="Z28" s="54"/>
    </row>
    <row r="29" spans="1:26" s="2" customFormat="1" ht="15" customHeight="1" x14ac:dyDescent="0.2">
      <c r="A29" s="51">
        <v>22</v>
      </c>
      <c r="B29" s="51">
        <v>8500040</v>
      </c>
      <c r="C29" s="51" t="s">
        <v>62</v>
      </c>
      <c r="D29" s="52" t="s">
        <v>34</v>
      </c>
      <c r="E29" s="52" t="s">
        <v>0</v>
      </c>
      <c r="F29" s="53">
        <v>169000</v>
      </c>
      <c r="G29" s="53">
        <f>VLOOKUP(B29,'22.08'!B29:R62,16,0)</f>
        <v>9</v>
      </c>
      <c r="H29" s="57"/>
      <c r="I29" s="54">
        <f t="shared" si="0"/>
        <v>1</v>
      </c>
      <c r="J29" s="54"/>
      <c r="K29" s="54">
        <v>1</v>
      </c>
      <c r="L29" s="54"/>
      <c r="M29" s="54"/>
      <c r="N29" s="54"/>
      <c r="O29" s="54">
        <f t="shared" si="1"/>
        <v>169000</v>
      </c>
      <c r="P29" s="54">
        <f t="shared" si="2"/>
        <v>169000</v>
      </c>
      <c r="Q29" s="54">
        <f t="shared" si="3"/>
        <v>8</v>
      </c>
      <c r="R29" s="54">
        <v>8</v>
      </c>
      <c r="S29" s="54">
        <f t="shared" si="4"/>
        <v>0</v>
      </c>
      <c r="T29" s="54"/>
      <c r="U29" s="51" t="s">
        <v>62</v>
      </c>
      <c r="V29" s="57">
        <v>78000</v>
      </c>
      <c r="W29" s="57">
        <v>169000</v>
      </c>
      <c r="X29" s="56">
        <f t="shared" si="5"/>
        <v>16000</v>
      </c>
      <c r="Y29" s="51">
        <v>185000</v>
      </c>
      <c r="Z29" s="54"/>
    </row>
    <row r="30" spans="1:26" ht="15" customHeight="1" x14ac:dyDescent="0.2">
      <c r="A30" s="51">
        <v>23</v>
      </c>
      <c r="B30" s="51">
        <v>8500041</v>
      </c>
      <c r="C30" s="51" t="s">
        <v>63</v>
      </c>
      <c r="D30" s="52" t="s">
        <v>35</v>
      </c>
      <c r="E30" s="52" t="s">
        <v>1</v>
      </c>
      <c r="F30" s="53">
        <v>179000</v>
      </c>
      <c r="G30" s="53">
        <f>VLOOKUP(B30,'22.08'!B30:R63,16,0)</f>
        <v>10</v>
      </c>
      <c r="H30" s="54"/>
      <c r="I30" s="54">
        <f t="shared" si="0"/>
        <v>0</v>
      </c>
      <c r="J30" s="54"/>
      <c r="K30" s="95"/>
      <c r="L30" s="95">
        <f>L42</f>
        <v>0</v>
      </c>
      <c r="M30" s="54"/>
      <c r="N30" s="54"/>
      <c r="O30" s="54">
        <f t="shared" si="1"/>
        <v>0</v>
      </c>
      <c r="P30" s="54">
        <f t="shared" si="2"/>
        <v>0</v>
      </c>
      <c r="Q30" s="54">
        <f t="shared" si="3"/>
        <v>10</v>
      </c>
      <c r="R30" s="54">
        <v>10</v>
      </c>
      <c r="S30" s="54">
        <f t="shared" si="4"/>
        <v>0</v>
      </c>
      <c r="T30" s="54"/>
      <c r="U30" s="55" t="s">
        <v>63</v>
      </c>
      <c r="V30" s="54">
        <v>82000</v>
      </c>
      <c r="W30" s="54">
        <v>179000</v>
      </c>
      <c r="X30" s="56">
        <f t="shared" si="5"/>
        <v>14000</v>
      </c>
      <c r="Y30" s="55">
        <v>193000</v>
      </c>
      <c r="Z30" s="54"/>
    </row>
    <row r="31" spans="1:26" ht="15" customHeight="1" x14ac:dyDescent="0.2">
      <c r="A31" s="51">
        <v>24</v>
      </c>
      <c r="B31" s="51">
        <v>8500043</v>
      </c>
      <c r="C31" s="51" t="s">
        <v>64</v>
      </c>
      <c r="D31" s="52" t="s">
        <v>36</v>
      </c>
      <c r="E31" s="52" t="s">
        <v>2</v>
      </c>
      <c r="F31" s="53">
        <v>179000</v>
      </c>
      <c r="G31" s="53">
        <f>VLOOKUP(B31,'22.08'!B31:R64,16,0)</f>
        <v>9</v>
      </c>
      <c r="H31" s="54"/>
      <c r="I31" s="54">
        <f t="shared" si="0"/>
        <v>0</v>
      </c>
      <c r="J31" s="54"/>
      <c r="K31" s="54"/>
      <c r="L31" s="54"/>
      <c r="M31" s="54"/>
      <c r="N31" s="54"/>
      <c r="O31" s="54">
        <f t="shared" si="1"/>
        <v>0</v>
      </c>
      <c r="P31" s="54">
        <f t="shared" si="2"/>
        <v>0</v>
      </c>
      <c r="Q31" s="54">
        <f t="shared" si="3"/>
        <v>9</v>
      </c>
      <c r="R31" s="54">
        <v>9</v>
      </c>
      <c r="S31" s="54">
        <f t="shared" si="4"/>
        <v>0</v>
      </c>
      <c r="T31" s="54"/>
      <c r="U31" s="55" t="s">
        <v>64</v>
      </c>
      <c r="V31" s="54">
        <v>83000</v>
      </c>
      <c r="W31" s="54">
        <v>179000</v>
      </c>
      <c r="X31" s="56">
        <f t="shared" si="5"/>
        <v>16000</v>
      </c>
      <c r="Y31" s="55">
        <v>195000</v>
      </c>
      <c r="Z31" s="54"/>
    </row>
    <row r="32" spans="1:26" ht="15" customHeight="1" x14ac:dyDescent="0.2">
      <c r="A32" s="51">
        <v>25</v>
      </c>
      <c r="B32" s="51">
        <v>8500062</v>
      </c>
      <c r="C32" s="51" t="s">
        <v>99</v>
      </c>
      <c r="D32" s="52" t="s">
        <v>126</v>
      </c>
      <c r="E32" s="52" t="s">
        <v>32</v>
      </c>
      <c r="F32" s="53">
        <v>194000</v>
      </c>
      <c r="G32" s="53">
        <f>VLOOKUP(B32,'22.08'!B32:R65,16,0)</f>
        <v>0</v>
      </c>
      <c r="H32" s="54"/>
      <c r="I32" s="54">
        <f t="shared" si="0"/>
        <v>0</v>
      </c>
      <c r="J32" s="54"/>
      <c r="K32" s="54"/>
      <c r="L32" s="54"/>
      <c r="M32" s="54"/>
      <c r="N32" s="54"/>
      <c r="O32" s="54">
        <f t="shared" si="1"/>
        <v>0</v>
      </c>
      <c r="P32" s="54">
        <f t="shared" si="2"/>
        <v>0</v>
      </c>
      <c r="Q32" s="54">
        <f t="shared" si="3"/>
        <v>0</v>
      </c>
      <c r="R32" s="54"/>
      <c r="S32" s="54">
        <f t="shared" si="4"/>
        <v>0</v>
      </c>
      <c r="T32" s="54"/>
      <c r="U32" s="55" t="s">
        <v>99</v>
      </c>
      <c r="V32" s="54">
        <v>91200</v>
      </c>
      <c r="W32" s="54">
        <v>194000</v>
      </c>
      <c r="X32" s="56">
        <f t="shared" si="5"/>
        <v>18000</v>
      </c>
      <c r="Y32" s="55">
        <v>212000</v>
      </c>
      <c r="Z32" s="54"/>
    </row>
    <row r="33" spans="1:26" ht="15" customHeight="1" x14ac:dyDescent="0.2">
      <c r="A33" s="51">
        <v>26</v>
      </c>
      <c r="B33" s="51">
        <v>8500063</v>
      </c>
      <c r="C33" s="51" t="s">
        <v>100</v>
      </c>
      <c r="D33" s="52" t="s">
        <v>127</v>
      </c>
      <c r="E33" s="52" t="s">
        <v>33</v>
      </c>
      <c r="F33" s="53">
        <v>194000</v>
      </c>
      <c r="G33" s="53">
        <f>VLOOKUP(B33,'22.08'!B33:R66,16,0)</f>
        <v>0</v>
      </c>
      <c r="H33" s="54"/>
      <c r="I33" s="54">
        <f t="shared" si="0"/>
        <v>0</v>
      </c>
      <c r="J33" s="54"/>
      <c r="K33" s="54"/>
      <c r="L33" s="54"/>
      <c r="M33" s="54"/>
      <c r="N33" s="54"/>
      <c r="O33" s="54">
        <f t="shared" si="1"/>
        <v>0</v>
      </c>
      <c r="P33" s="54">
        <f t="shared" si="2"/>
        <v>0</v>
      </c>
      <c r="Q33" s="54">
        <f t="shared" si="3"/>
        <v>0</v>
      </c>
      <c r="R33" s="54"/>
      <c r="S33" s="54">
        <f t="shared" si="4"/>
        <v>0</v>
      </c>
      <c r="T33" s="54"/>
      <c r="U33" s="55" t="s">
        <v>100</v>
      </c>
      <c r="V33" s="54">
        <v>91200</v>
      </c>
      <c r="W33" s="54">
        <v>194000</v>
      </c>
      <c r="X33" s="56">
        <f t="shared" si="5"/>
        <v>18000</v>
      </c>
      <c r="Y33" s="55">
        <v>212000</v>
      </c>
      <c r="Z33" s="54"/>
    </row>
    <row r="34" spans="1:26" ht="15" customHeight="1" x14ac:dyDescent="0.2">
      <c r="A34" s="51">
        <v>27</v>
      </c>
      <c r="B34" s="51">
        <v>8500050</v>
      </c>
      <c r="C34" s="51" t="s">
        <v>82</v>
      </c>
      <c r="D34" s="52" t="s">
        <v>54</v>
      </c>
      <c r="E34" s="52" t="s">
        <v>20</v>
      </c>
      <c r="F34" s="53">
        <v>168000</v>
      </c>
      <c r="G34" s="53">
        <f>VLOOKUP(B34,'22.08'!B34:R67,16,0)</f>
        <v>25</v>
      </c>
      <c r="H34" s="54"/>
      <c r="I34" s="54">
        <f t="shared" si="0"/>
        <v>1</v>
      </c>
      <c r="J34" s="54"/>
      <c r="K34" s="97">
        <v>1</v>
      </c>
      <c r="L34" s="97">
        <f>+L44</f>
        <v>0</v>
      </c>
      <c r="M34" s="54"/>
      <c r="N34" s="54"/>
      <c r="O34" s="54">
        <f t="shared" si="1"/>
        <v>168000</v>
      </c>
      <c r="P34" s="54">
        <f t="shared" si="2"/>
        <v>168000</v>
      </c>
      <c r="Q34" s="54">
        <f t="shared" si="3"/>
        <v>24</v>
      </c>
      <c r="R34" s="54">
        <v>24</v>
      </c>
      <c r="S34" s="54">
        <f t="shared" si="4"/>
        <v>0</v>
      </c>
      <c r="T34" s="54"/>
      <c r="U34" s="51" t="s">
        <v>82</v>
      </c>
      <c r="V34" s="57">
        <v>75909</v>
      </c>
      <c r="W34" s="57">
        <v>168000</v>
      </c>
      <c r="X34" s="56">
        <f t="shared" si="5"/>
        <v>13000</v>
      </c>
      <c r="Y34" s="55">
        <v>181000</v>
      </c>
      <c r="Z34" s="54"/>
    </row>
    <row r="35" spans="1:26" s="2" customFormat="1" ht="15" customHeight="1" x14ac:dyDescent="0.2">
      <c r="A35" s="51">
        <v>28</v>
      </c>
      <c r="B35" s="51">
        <v>8500051</v>
      </c>
      <c r="C35" s="51" t="s">
        <v>83</v>
      </c>
      <c r="D35" s="52" t="s">
        <v>55</v>
      </c>
      <c r="E35" s="52" t="s">
        <v>21</v>
      </c>
      <c r="F35" s="53">
        <v>149000</v>
      </c>
      <c r="G35" s="53">
        <f>VLOOKUP(B35,'22.08'!B35:R68,16,0)</f>
        <v>16</v>
      </c>
      <c r="H35" s="57"/>
      <c r="I35" s="54">
        <f t="shared" si="0"/>
        <v>0</v>
      </c>
      <c r="J35" s="54"/>
      <c r="K35" s="54"/>
      <c r="L35" s="54"/>
      <c r="M35" s="54"/>
      <c r="N35" s="54"/>
      <c r="O35" s="54">
        <f t="shared" si="1"/>
        <v>0</v>
      </c>
      <c r="P35" s="54">
        <f t="shared" si="2"/>
        <v>0</v>
      </c>
      <c r="Q35" s="54">
        <f t="shared" si="3"/>
        <v>16</v>
      </c>
      <c r="R35" s="54">
        <v>16</v>
      </c>
      <c r="S35" s="54">
        <f t="shared" si="4"/>
        <v>0</v>
      </c>
      <c r="T35" s="54"/>
      <c r="U35" s="55" t="s">
        <v>83</v>
      </c>
      <c r="V35" s="54">
        <v>66364</v>
      </c>
      <c r="W35" s="54">
        <v>149000</v>
      </c>
      <c r="X35" s="56">
        <f t="shared" si="5"/>
        <v>13000</v>
      </c>
      <c r="Y35" s="51">
        <v>162000</v>
      </c>
      <c r="Z35" s="54"/>
    </row>
    <row r="36" spans="1:26" ht="15" customHeight="1" x14ac:dyDescent="0.2">
      <c r="A36" s="51">
        <v>29</v>
      </c>
      <c r="B36" s="51">
        <v>8500052</v>
      </c>
      <c r="C36" s="51" t="s">
        <v>84</v>
      </c>
      <c r="D36" s="52" t="s">
        <v>120</v>
      </c>
      <c r="E36" s="52" t="s">
        <v>22</v>
      </c>
      <c r="F36" s="53">
        <v>149000</v>
      </c>
      <c r="G36" s="53">
        <f>VLOOKUP(B36,'22.08'!B36:R69,16,0)</f>
        <v>33</v>
      </c>
      <c r="H36" s="54"/>
      <c r="I36" s="54">
        <f t="shared" si="0"/>
        <v>0</v>
      </c>
      <c r="J36" s="54"/>
      <c r="K36" s="97"/>
      <c r="L36" s="97">
        <f>L44</f>
        <v>0</v>
      </c>
      <c r="M36" s="54"/>
      <c r="N36" s="54"/>
      <c r="O36" s="54">
        <f t="shared" si="1"/>
        <v>0</v>
      </c>
      <c r="P36" s="54">
        <f t="shared" si="2"/>
        <v>0</v>
      </c>
      <c r="Q36" s="54">
        <f t="shared" si="3"/>
        <v>33</v>
      </c>
      <c r="R36" s="54">
        <v>33</v>
      </c>
      <c r="S36" s="54">
        <f t="shared" si="4"/>
        <v>0</v>
      </c>
      <c r="T36" s="54"/>
      <c r="U36" s="55" t="s">
        <v>84</v>
      </c>
      <c r="V36" s="54">
        <v>66364</v>
      </c>
      <c r="W36" s="54">
        <v>149000</v>
      </c>
      <c r="X36" s="56">
        <f t="shared" si="5"/>
        <v>13000</v>
      </c>
      <c r="Y36" s="55">
        <v>162000</v>
      </c>
      <c r="Z36" s="54"/>
    </row>
    <row r="37" spans="1:26" ht="15" customHeight="1" x14ac:dyDescent="0.2">
      <c r="A37" s="51">
        <v>30</v>
      </c>
      <c r="B37" s="51">
        <v>8500053</v>
      </c>
      <c r="C37" s="51" t="s">
        <v>85</v>
      </c>
      <c r="D37" s="52" t="s">
        <v>57</v>
      </c>
      <c r="E37" s="52" t="s">
        <v>23</v>
      </c>
      <c r="F37" s="53">
        <v>149000</v>
      </c>
      <c r="G37" s="53">
        <f>VLOOKUP(B37,'22.08'!B37:R70,16,0)</f>
        <v>21</v>
      </c>
      <c r="H37" s="54"/>
      <c r="I37" s="54">
        <f t="shared" si="0"/>
        <v>0</v>
      </c>
      <c r="J37" s="54"/>
      <c r="K37" s="97"/>
      <c r="L37" s="97">
        <f>L44</f>
        <v>0</v>
      </c>
      <c r="M37" s="54"/>
      <c r="N37" s="54"/>
      <c r="O37" s="54">
        <f t="shared" si="1"/>
        <v>0</v>
      </c>
      <c r="P37" s="54">
        <f t="shared" si="2"/>
        <v>0</v>
      </c>
      <c r="Q37" s="54">
        <f t="shared" si="3"/>
        <v>21</v>
      </c>
      <c r="R37" s="54">
        <v>21</v>
      </c>
      <c r="S37" s="54">
        <f t="shared" si="4"/>
        <v>0</v>
      </c>
      <c r="T37" s="54"/>
      <c r="U37" s="55" t="s">
        <v>85</v>
      </c>
      <c r="V37" s="54">
        <v>66364</v>
      </c>
      <c r="W37" s="54">
        <v>149000</v>
      </c>
      <c r="X37" s="56">
        <f t="shared" si="5"/>
        <v>13000</v>
      </c>
      <c r="Y37" s="55">
        <v>162000</v>
      </c>
      <c r="Z37" s="54"/>
    </row>
    <row r="38" spans="1:26" ht="15" customHeight="1" x14ac:dyDescent="0.2">
      <c r="A38" s="51">
        <v>31</v>
      </c>
      <c r="B38" s="51">
        <v>8500054</v>
      </c>
      <c r="C38" s="51" t="s">
        <v>86</v>
      </c>
      <c r="D38" s="52" t="s">
        <v>58</v>
      </c>
      <c r="E38" s="52" t="s">
        <v>24</v>
      </c>
      <c r="F38" s="53">
        <v>168000</v>
      </c>
      <c r="G38" s="53">
        <f>VLOOKUP(B38,'22.08'!B38:R71,16,0)</f>
        <v>45</v>
      </c>
      <c r="H38" s="54"/>
      <c r="I38" s="54">
        <f t="shared" si="0"/>
        <v>0</v>
      </c>
      <c r="J38" s="54"/>
      <c r="K38" s="54"/>
      <c r="L38" s="54"/>
      <c r="M38" s="54"/>
      <c r="N38" s="54"/>
      <c r="O38" s="54">
        <f t="shared" si="1"/>
        <v>0</v>
      </c>
      <c r="P38" s="54">
        <f t="shared" si="2"/>
        <v>0</v>
      </c>
      <c r="Q38" s="54">
        <f t="shared" si="3"/>
        <v>45</v>
      </c>
      <c r="R38" s="54">
        <v>45</v>
      </c>
      <c r="S38" s="54">
        <f t="shared" si="4"/>
        <v>0</v>
      </c>
      <c r="T38" s="54"/>
      <c r="U38" s="55" t="s">
        <v>86</v>
      </c>
      <c r="V38" s="54">
        <v>75909</v>
      </c>
      <c r="W38" s="54">
        <v>168000</v>
      </c>
      <c r="X38" s="56">
        <f t="shared" si="5"/>
        <v>13000</v>
      </c>
      <c r="Y38" s="55">
        <v>181000</v>
      </c>
      <c r="Z38" s="54"/>
    </row>
    <row r="39" spans="1:26" ht="15" customHeight="1" x14ac:dyDescent="0.2">
      <c r="A39" s="51">
        <v>32</v>
      </c>
      <c r="B39" s="51">
        <v>8500055</v>
      </c>
      <c r="C39" s="51" t="s">
        <v>87</v>
      </c>
      <c r="D39" s="52" t="s">
        <v>59</v>
      </c>
      <c r="E39" s="52" t="s">
        <v>25</v>
      </c>
      <c r="F39" s="53">
        <v>149000</v>
      </c>
      <c r="G39" s="53">
        <f>VLOOKUP(B39,'22.08'!B39:R72,16,0)</f>
        <v>42</v>
      </c>
      <c r="H39" s="54"/>
      <c r="I39" s="54">
        <f t="shared" si="0"/>
        <v>0</v>
      </c>
      <c r="J39" s="54"/>
      <c r="K39" s="97"/>
      <c r="L39" s="97">
        <f>L44</f>
        <v>0</v>
      </c>
      <c r="M39" s="54"/>
      <c r="N39" s="54"/>
      <c r="O39" s="54">
        <f t="shared" si="1"/>
        <v>0</v>
      </c>
      <c r="P39" s="54">
        <f t="shared" si="2"/>
        <v>0</v>
      </c>
      <c r="Q39" s="54">
        <f t="shared" si="3"/>
        <v>42</v>
      </c>
      <c r="R39" s="54">
        <v>42</v>
      </c>
      <c r="S39" s="54">
        <f t="shared" si="4"/>
        <v>0</v>
      </c>
      <c r="T39" s="54"/>
      <c r="U39" s="55" t="s">
        <v>87</v>
      </c>
      <c r="V39" s="54">
        <v>66364</v>
      </c>
      <c r="W39" s="54">
        <v>149000</v>
      </c>
      <c r="X39" s="56">
        <f t="shared" si="5"/>
        <v>13000</v>
      </c>
      <c r="Y39" s="55">
        <v>162000</v>
      </c>
      <c r="Z39" s="54"/>
    </row>
    <row r="40" spans="1:26" ht="15" customHeight="1" x14ac:dyDescent="0.2">
      <c r="A40" s="51">
        <v>33</v>
      </c>
      <c r="B40" s="51">
        <v>8500056</v>
      </c>
      <c r="C40" s="51" t="s">
        <v>88</v>
      </c>
      <c r="D40" s="52" t="s">
        <v>60</v>
      </c>
      <c r="E40" s="52" t="s">
        <v>26</v>
      </c>
      <c r="F40" s="53">
        <v>149000</v>
      </c>
      <c r="G40" s="53">
        <f>VLOOKUP(B40,'22.08'!B40:R73,16,0)</f>
        <v>19</v>
      </c>
      <c r="H40" s="54"/>
      <c r="I40" s="54">
        <f t="shared" si="0"/>
        <v>0</v>
      </c>
      <c r="J40" s="54"/>
      <c r="K40" s="98"/>
      <c r="L40" s="98">
        <f>+L45</f>
        <v>0</v>
      </c>
      <c r="M40" s="54"/>
      <c r="N40" s="54"/>
      <c r="O40" s="54">
        <f t="shared" si="1"/>
        <v>0</v>
      </c>
      <c r="P40" s="54">
        <f t="shared" si="2"/>
        <v>0</v>
      </c>
      <c r="Q40" s="54">
        <f t="shared" si="3"/>
        <v>19</v>
      </c>
      <c r="R40" s="54">
        <v>19</v>
      </c>
      <c r="S40" s="54">
        <f t="shared" si="4"/>
        <v>0</v>
      </c>
      <c r="T40" s="54"/>
      <c r="U40" s="55" t="s">
        <v>88</v>
      </c>
      <c r="V40" s="54">
        <v>66364</v>
      </c>
      <c r="W40" s="54">
        <v>149000</v>
      </c>
      <c r="X40" s="56">
        <f t="shared" si="5"/>
        <v>13000</v>
      </c>
      <c r="Y40" s="55">
        <v>162000</v>
      </c>
      <c r="Z40" s="54"/>
    </row>
    <row r="41" spans="1:26" ht="15" customHeight="1" x14ac:dyDescent="0.2">
      <c r="A41" s="51">
        <v>34</v>
      </c>
      <c r="B41" s="51">
        <v>8500057</v>
      </c>
      <c r="C41" s="51" t="s">
        <v>89</v>
      </c>
      <c r="D41" s="52" t="s">
        <v>61</v>
      </c>
      <c r="E41" s="52" t="s">
        <v>27</v>
      </c>
      <c r="F41" s="53">
        <v>168000</v>
      </c>
      <c r="G41" s="53">
        <f>VLOOKUP(B41,'22.08'!B41:R74,16,0)</f>
        <v>50</v>
      </c>
      <c r="H41" s="54"/>
      <c r="I41" s="54">
        <f t="shared" si="0"/>
        <v>0</v>
      </c>
      <c r="J41" s="54"/>
      <c r="K41" s="54"/>
      <c r="L41" s="54"/>
      <c r="M41" s="54"/>
      <c r="N41" s="54"/>
      <c r="O41" s="54">
        <f t="shared" si="1"/>
        <v>0</v>
      </c>
      <c r="P41" s="54">
        <f t="shared" si="2"/>
        <v>0</v>
      </c>
      <c r="Q41" s="54">
        <f t="shared" si="3"/>
        <v>50</v>
      </c>
      <c r="R41" s="54">
        <v>50</v>
      </c>
      <c r="S41" s="54">
        <f t="shared" si="4"/>
        <v>0</v>
      </c>
      <c r="T41" s="54"/>
      <c r="U41" s="55" t="s">
        <v>89</v>
      </c>
      <c r="V41" s="54">
        <v>66364</v>
      </c>
      <c r="W41" s="54">
        <v>168000</v>
      </c>
      <c r="X41" s="56">
        <f t="shared" si="5"/>
        <v>-6000</v>
      </c>
      <c r="Y41" s="55">
        <v>162000</v>
      </c>
      <c r="Z41" s="54"/>
    </row>
    <row r="42" spans="1:26" ht="15" customHeight="1" x14ac:dyDescent="0.2">
      <c r="A42" s="81"/>
      <c r="B42" s="81"/>
      <c r="C42" s="81"/>
      <c r="D42" s="87" t="s">
        <v>140</v>
      </c>
      <c r="E42" s="87"/>
      <c r="F42" s="88">
        <v>800000</v>
      </c>
      <c r="G42" s="82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4"/>
      <c r="V42" s="85"/>
      <c r="W42" s="85"/>
      <c r="X42" s="86"/>
      <c r="Y42" s="84"/>
      <c r="Z42" s="83"/>
    </row>
    <row r="43" spans="1:26" ht="15" customHeight="1" x14ac:dyDescent="0.2">
      <c r="A43" s="81"/>
      <c r="B43" s="81"/>
      <c r="C43" s="81"/>
      <c r="D43" s="89" t="s">
        <v>141</v>
      </c>
      <c r="E43" s="89"/>
      <c r="F43" s="90">
        <v>650000</v>
      </c>
      <c r="G43" s="82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4"/>
      <c r="V43" s="85"/>
      <c r="W43" s="85"/>
      <c r="X43" s="86"/>
      <c r="Y43" s="84"/>
      <c r="Z43" s="83"/>
    </row>
    <row r="44" spans="1:26" ht="15" customHeight="1" x14ac:dyDescent="0.2">
      <c r="A44" s="81"/>
      <c r="B44" s="81"/>
      <c r="C44" s="81"/>
      <c r="D44" s="91" t="s">
        <v>142</v>
      </c>
      <c r="E44" s="91"/>
      <c r="F44" s="92">
        <v>550000</v>
      </c>
      <c r="G44" s="82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4"/>
      <c r="V44" s="85"/>
      <c r="W44" s="85"/>
      <c r="X44" s="86"/>
      <c r="Y44" s="84"/>
      <c r="Z44" s="83"/>
    </row>
    <row r="45" spans="1:26" ht="15" customHeight="1" x14ac:dyDescent="0.2">
      <c r="A45" s="81"/>
      <c r="B45" s="81"/>
      <c r="C45" s="81"/>
      <c r="D45" s="93" t="s">
        <v>143</v>
      </c>
      <c r="E45" s="93"/>
      <c r="F45" s="94">
        <v>310000</v>
      </c>
      <c r="G45" s="82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4"/>
      <c r="V45" s="85"/>
      <c r="W45" s="85"/>
      <c r="X45" s="86"/>
      <c r="Y45" s="84"/>
      <c r="Z45" s="83"/>
    </row>
    <row r="46" spans="1:26" s="17" customFormat="1" x14ac:dyDescent="0.2">
      <c r="A46" s="47"/>
      <c r="B46" s="48"/>
      <c r="C46" s="48"/>
      <c r="D46" s="48" t="s">
        <v>108</v>
      </c>
      <c r="E46" s="49"/>
      <c r="F46" s="50"/>
      <c r="G46" s="50">
        <f>SUM(G8:G41)</f>
        <v>426</v>
      </c>
      <c r="H46" s="50">
        <f t="shared" ref="H46:P46" si="6">SUM(H8:H41)</f>
        <v>0</v>
      </c>
      <c r="I46" s="50">
        <f t="shared" si="6"/>
        <v>5</v>
      </c>
      <c r="J46" s="50">
        <f t="shared" si="6"/>
        <v>0</v>
      </c>
      <c r="K46" s="50">
        <f t="shared" si="6"/>
        <v>5</v>
      </c>
      <c r="L46" s="50">
        <f t="shared" si="6"/>
        <v>0</v>
      </c>
      <c r="M46" s="50">
        <f t="shared" si="6"/>
        <v>0</v>
      </c>
      <c r="N46" s="50">
        <f t="shared" si="6"/>
        <v>0</v>
      </c>
      <c r="O46" s="50">
        <f t="shared" si="6"/>
        <v>1016000</v>
      </c>
      <c r="P46" s="50">
        <f t="shared" si="6"/>
        <v>1016000</v>
      </c>
      <c r="Q46" s="50">
        <f>SUM(Q8:Q41)</f>
        <v>421</v>
      </c>
      <c r="R46" s="50">
        <f>SUM(R8:R41)</f>
        <v>421</v>
      </c>
      <c r="S46" s="50"/>
      <c r="T46" s="50"/>
      <c r="Z46" s="50"/>
    </row>
    <row r="47" spans="1:26" x14ac:dyDescent="0.2">
      <c r="A47" s="5"/>
    </row>
    <row r="48" spans="1:26" s="2" customFormat="1" x14ac:dyDescent="0.2">
      <c r="B48" s="2" t="s">
        <v>124</v>
      </c>
      <c r="F48" s="6"/>
      <c r="G48" s="6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V48" s="99"/>
      <c r="W48" s="99"/>
      <c r="Z48" s="99"/>
    </row>
    <row r="52" spans="1:1" x14ac:dyDescent="0.2">
      <c r="A52" s="1" t="s">
        <v>134</v>
      </c>
    </row>
  </sheetData>
  <mergeCells count="16">
    <mergeCell ref="Z6:Z7"/>
    <mergeCell ref="A3:T3"/>
    <mergeCell ref="G5:Q5"/>
    <mergeCell ref="A6:A7"/>
    <mergeCell ref="B6:B7"/>
    <mergeCell ref="C6:C7"/>
    <mergeCell ref="D6:D7"/>
    <mergeCell ref="F6:F7"/>
    <mergeCell ref="G6:G7"/>
    <mergeCell ref="H6:H7"/>
    <mergeCell ref="I6:L6"/>
    <mergeCell ref="M6:P6"/>
    <mergeCell ref="Q6:Q7"/>
    <mergeCell ref="R6:R7"/>
    <mergeCell ref="S6:S7"/>
    <mergeCell ref="T6:T7"/>
  </mergeCells>
  <pageMargins left="0.2" right="0.2" top="0.25" bottom="0.2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zoomScaleNormal="100" workbookViewId="0">
      <pane xSplit="6" ySplit="7" topLeftCell="G26" activePane="bottomRight" state="frozen"/>
      <selection pane="topRight" activeCell="G1" sqref="G1"/>
      <selection pane="bottomLeft" activeCell="A8" sqref="A8"/>
      <selection pane="bottomRight" activeCell="P43" sqref="P43"/>
    </sheetView>
  </sheetViews>
  <sheetFormatPr defaultRowHeight="12.75" x14ac:dyDescent="0.2"/>
  <cols>
    <col min="1" max="1" width="4.85546875" style="1" customWidth="1"/>
    <col min="2" max="2" width="8.85546875" style="2" customWidth="1"/>
    <col min="3" max="3" width="5.28515625" style="2" customWidth="1"/>
    <col min="4" max="4" width="38.28515625" style="1" customWidth="1"/>
    <col min="5" max="5" width="34.7109375" style="1" hidden="1" customWidth="1"/>
    <col min="6" max="6" width="10.28515625" style="6" customWidth="1"/>
    <col min="7" max="7" width="8.140625" style="6" customWidth="1"/>
    <col min="8" max="8" width="9.42578125" style="3" customWidth="1"/>
    <col min="9" max="9" width="10" style="3" customWidth="1"/>
    <col min="10" max="15" width="9.140625" style="3" customWidth="1"/>
    <col min="16" max="16" width="10.85546875" style="3" customWidth="1"/>
    <col min="17" max="19" width="10.7109375" style="3" customWidth="1"/>
    <col min="20" max="20" width="9.140625" style="3" customWidth="1"/>
    <col min="21" max="21" width="6.28515625" style="1" hidden="1" customWidth="1"/>
    <col min="22" max="23" width="11.28515625" style="3" hidden="1" customWidth="1"/>
    <col min="24" max="25" width="0" style="1" hidden="1" customWidth="1"/>
    <col min="26" max="26" width="9.140625" style="3" customWidth="1"/>
    <col min="27" max="27" width="9.140625" style="1" customWidth="1"/>
    <col min="28" max="16384" width="9.140625" style="1"/>
  </cols>
  <sheetData>
    <row r="1" spans="1:26" x14ac:dyDescent="0.2">
      <c r="A1" s="17" t="s">
        <v>128</v>
      </c>
    </row>
    <row r="2" spans="1:26" x14ac:dyDescent="0.2">
      <c r="A2" s="1" t="s">
        <v>114</v>
      </c>
    </row>
    <row r="3" spans="1:26" ht="19.5" customHeight="1" x14ac:dyDescent="0.3">
      <c r="A3" s="131" t="s">
        <v>122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Z3" s="1"/>
    </row>
    <row r="5" spans="1:26" ht="15" hidden="1" customHeight="1" x14ac:dyDescent="0.2">
      <c r="G5" s="133" t="s">
        <v>117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63"/>
      <c r="S5" s="63"/>
      <c r="T5" s="1"/>
      <c r="Z5" s="1"/>
    </row>
    <row r="6" spans="1:26" s="17" customFormat="1" ht="15" customHeight="1" x14ac:dyDescent="0.2">
      <c r="A6" s="128" t="s">
        <v>109</v>
      </c>
      <c r="B6" s="128" t="s">
        <v>110</v>
      </c>
      <c r="C6" s="128" t="s">
        <v>111</v>
      </c>
      <c r="D6" s="128" t="s">
        <v>112</v>
      </c>
      <c r="E6" s="16" t="s">
        <v>90</v>
      </c>
      <c r="F6" s="128" t="s">
        <v>113</v>
      </c>
      <c r="G6" s="128" t="s">
        <v>115</v>
      </c>
      <c r="H6" s="128" t="s">
        <v>101</v>
      </c>
      <c r="I6" s="132" t="s">
        <v>102</v>
      </c>
      <c r="J6" s="132"/>
      <c r="K6" s="132"/>
      <c r="L6" s="132"/>
      <c r="M6" s="134" t="s">
        <v>129</v>
      </c>
      <c r="N6" s="134"/>
      <c r="O6" s="134"/>
      <c r="P6" s="134"/>
      <c r="Q6" s="128" t="s">
        <v>118</v>
      </c>
      <c r="R6" s="128" t="s">
        <v>135</v>
      </c>
      <c r="S6" s="128" t="s">
        <v>136</v>
      </c>
      <c r="T6" s="128" t="s">
        <v>119</v>
      </c>
      <c r="U6" s="19" t="s">
        <v>121</v>
      </c>
      <c r="V6" s="40"/>
      <c r="W6" s="40"/>
      <c r="Z6" s="128" t="s">
        <v>125</v>
      </c>
    </row>
    <row r="7" spans="1:26" s="18" customFormat="1" x14ac:dyDescent="0.2">
      <c r="A7" s="130"/>
      <c r="B7" s="130" t="s">
        <v>110</v>
      </c>
      <c r="C7" s="130"/>
      <c r="D7" s="130" t="s">
        <v>112</v>
      </c>
      <c r="E7" s="44" t="s">
        <v>90</v>
      </c>
      <c r="F7" s="130" t="s">
        <v>113</v>
      </c>
      <c r="G7" s="130"/>
      <c r="H7" s="130"/>
      <c r="I7" s="45" t="s">
        <v>106</v>
      </c>
      <c r="J7" s="46" t="s">
        <v>107</v>
      </c>
      <c r="K7" s="46" t="s">
        <v>104</v>
      </c>
      <c r="L7" s="46" t="s">
        <v>105</v>
      </c>
      <c r="M7" s="61" t="s">
        <v>131</v>
      </c>
      <c r="N7" s="62" t="s">
        <v>132</v>
      </c>
      <c r="O7" s="62" t="s">
        <v>130</v>
      </c>
      <c r="P7" s="62" t="s">
        <v>133</v>
      </c>
      <c r="Q7" s="130"/>
      <c r="R7" s="129"/>
      <c r="S7" s="129"/>
      <c r="T7" s="130"/>
      <c r="V7" s="41"/>
      <c r="W7" s="41"/>
      <c r="Z7" s="130"/>
    </row>
    <row r="8" spans="1:26" ht="15" customHeight="1" x14ac:dyDescent="0.2">
      <c r="A8" s="51">
        <v>1</v>
      </c>
      <c r="B8" s="51">
        <v>8500006</v>
      </c>
      <c r="C8" s="51" t="s">
        <v>75</v>
      </c>
      <c r="D8" s="52" t="s">
        <v>47</v>
      </c>
      <c r="E8" s="52" t="s">
        <v>13</v>
      </c>
      <c r="F8" s="53">
        <v>289000</v>
      </c>
      <c r="G8" s="53">
        <f>VLOOKUP(B8,'05.08'!B8:R41,16,0)</f>
        <v>0</v>
      </c>
      <c r="H8" s="54"/>
      <c r="I8" s="54">
        <f>SUM(J8:L8)</f>
        <v>0</v>
      </c>
      <c r="J8" s="54"/>
      <c r="K8" s="54"/>
      <c r="L8" s="54"/>
      <c r="M8" s="54"/>
      <c r="N8" s="54"/>
      <c r="O8" s="54">
        <f>F8*K8</f>
        <v>0</v>
      </c>
      <c r="P8" s="54">
        <f>M8+N8+O8</f>
        <v>0</v>
      </c>
      <c r="Q8" s="54">
        <f>+G7+H8-I8</f>
        <v>0</v>
      </c>
      <c r="R8" s="54"/>
      <c r="S8" s="54">
        <f>R8-Q8</f>
        <v>0</v>
      </c>
      <c r="T8" s="54"/>
      <c r="U8" s="55" t="s">
        <v>75</v>
      </c>
      <c r="V8" s="54">
        <v>143000</v>
      </c>
      <c r="W8" s="54">
        <v>289000</v>
      </c>
      <c r="X8" s="56">
        <f>Y8-W8</f>
        <v>26000</v>
      </c>
      <c r="Y8" s="55">
        <v>315000</v>
      </c>
      <c r="Z8" s="54"/>
    </row>
    <row r="9" spans="1:26" ht="15" customHeight="1" x14ac:dyDescent="0.2">
      <c r="A9" s="51">
        <v>2</v>
      </c>
      <c r="B9" s="51">
        <v>8500007</v>
      </c>
      <c r="C9" s="51" t="s">
        <v>73</v>
      </c>
      <c r="D9" s="52" t="s">
        <v>45</v>
      </c>
      <c r="E9" s="52" t="s">
        <v>11</v>
      </c>
      <c r="F9" s="53">
        <v>197000</v>
      </c>
      <c r="G9" s="53">
        <f>VLOOKUP(B9,'05.08'!B9:R42,16,0)</f>
        <v>0</v>
      </c>
      <c r="H9" s="54"/>
      <c r="I9" s="54">
        <f t="shared" ref="I9:I41" si="0">SUM(J9:L9)</f>
        <v>0</v>
      </c>
      <c r="J9" s="54"/>
      <c r="K9" s="54"/>
      <c r="L9" s="54"/>
      <c r="M9" s="54"/>
      <c r="N9" s="54"/>
      <c r="O9" s="54">
        <f t="shared" ref="O9:O41" si="1">F9*K9</f>
        <v>0</v>
      </c>
      <c r="P9" s="54">
        <f t="shared" ref="P9:P41" si="2">M9+N9+O9</f>
        <v>0</v>
      </c>
      <c r="Q9" s="54">
        <f>+G8+H9-I9</f>
        <v>0</v>
      </c>
      <c r="R9" s="54"/>
      <c r="S9" s="54">
        <f t="shared" ref="S9:S41" si="3">R9-Q9</f>
        <v>0</v>
      </c>
      <c r="T9" s="54"/>
      <c r="U9" s="55" t="s">
        <v>73</v>
      </c>
      <c r="V9" s="54">
        <v>93000</v>
      </c>
      <c r="W9" s="54">
        <v>197000</v>
      </c>
      <c r="X9" s="56">
        <f t="shared" ref="X9:X41" si="4">Y9-W9</f>
        <v>18000</v>
      </c>
      <c r="Y9" s="55">
        <v>215000</v>
      </c>
      <c r="Z9" s="54"/>
    </row>
    <row r="10" spans="1:26" ht="15" customHeight="1" x14ac:dyDescent="0.2">
      <c r="A10" s="51">
        <v>3</v>
      </c>
      <c r="B10" s="51">
        <v>8500008</v>
      </c>
      <c r="C10" s="51" t="s">
        <v>79</v>
      </c>
      <c r="D10" s="52" t="s">
        <v>51</v>
      </c>
      <c r="E10" s="52" t="s">
        <v>17</v>
      </c>
      <c r="F10" s="53">
        <v>170000</v>
      </c>
      <c r="G10" s="53">
        <f>VLOOKUP(B10,'05.08'!B10:R43,16,0)</f>
        <v>0</v>
      </c>
      <c r="H10" s="54"/>
      <c r="I10" s="54">
        <f t="shared" si="0"/>
        <v>0</v>
      </c>
      <c r="J10" s="54"/>
      <c r="K10" s="54"/>
      <c r="L10" s="54"/>
      <c r="M10" s="54"/>
      <c r="N10" s="54"/>
      <c r="O10" s="54">
        <f t="shared" si="1"/>
        <v>0</v>
      </c>
      <c r="P10" s="54">
        <f t="shared" si="2"/>
        <v>0</v>
      </c>
      <c r="Q10" s="54">
        <f t="shared" ref="Q10:Q41" si="5">+G10+H10-I10</f>
        <v>0</v>
      </c>
      <c r="R10" s="54"/>
      <c r="S10" s="54">
        <f t="shared" si="3"/>
        <v>0</v>
      </c>
      <c r="T10" s="54"/>
      <c r="U10" s="55" t="s">
        <v>79</v>
      </c>
      <c r="V10" s="54">
        <v>78000</v>
      </c>
      <c r="W10" s="54">
        <v>170000</v>
      </c>
      <c r="X10" s="56">
        <f t="shared" si="4"/>
        <v>15000</v>
      </c>
      <c r="Y10" s="55">
        <v>185000</v>
      </c>
      <c r="Z10" s="54"/>
    </row>
    <row r="11" spans="1:26" ht="15" customHeight="1" x14ac:dyDescent="0.2">
      <c r="A11" s="51">
        <v>4</v>
      </c>
      <c r="B11" s="51">
        <v>8500009</v>
      </c>
      <c r="C11" s="51" t="s">
        <v>74</v>
      </c>
      <c r="D11" s="52" t="s">
        <v>46</v>
      </c>
      <c r="E11" s="52" t="s">
        <v>12</v>
      </c>
      <c r="F11" s="53">
        <v>159000</v>
      </c>
      <c r="G11" s="53">
        <f>VLOOKUP(B11,'05.08'!B11:R44,16,0)</f>
        <v>0</v>
      </c>
      <c r="H11" s="54"/>
      <c r="I11" s="54">
        <f t="shared" si="0"/>
        <v>0</v>
      </c>
      <c r="J11" s="54"/>
      <c r="K11" s="54"/>
      <c r="L11" s="54"/>
      <c r="M11" s="54"/>
      <c r="N11" s="54"/>
      <c r="O11" s="54">
        <f t="shared" si="1"/>
        <v>0</v>
      </c>
      <c r="P11" s="54">
        <f t="shared" si="2"/>
        <v>0</v>
      </c>
      <c r="Q11" s="54">
        <f t="shared" si="5"/>
        <v>0</v>
      </c>
      <c r="R11" s="54"/>
      <c r="S11" s="54">
        <f t="shared" si="3"/>
        <v>0</v>
      </c>
      <c r="T11" s="54"/>
      <c r="U11" s="55" t="s">
        <v>74</v>
      </c>
      <c r="V11" s="54">
        <v>72000</v>
      </c>
      <c r="W11" s="54">
        <v>159000</v>
      </c>
      <c r="X11" s="56">
        <f t="shared" si="4"/>
        <v>14000</v>
      </c>
      <c r="Y11" s="55">
        <v>173000</v>
      </c>
      <c r="Z11" s="54"/>
    </row>
    <row r="12" spans="1:26" ht="15" customHeight="1" x14ac:dyDescent="0.2">
      <c r="A12" s="51">
        <v>5</v>
      </c>
      <c r="B12" s="51">
        <v>8500031</v>
      </c>
      <c r="C12" s="51" t="s">
        <v>76</v>
      </c>
      <c r="D12" s="52" t="s">
        <v>48</v>
      </c>
      <c r="E12" s="52" t="s">
        <v>14</v>
      </c>
      <c r="F12" s="53">
        <v>146000</v>
      </c>
      <c r="G12" s="53">
        <f>VLOOKUP(B12,'05.08'!B12:R45,16,0)</f>
        <v>0</v>
      </c>
      <c r="H12" s="54"/>
      <c r="I12" s="54">
        <f t="shared" si="0"/>
        <v>0</v>
      </c>
      <c r="J12" s="54"/>
      <c r="K12" s="54"/>
      <c r="L12" s="54"/>
      <c r="M12" s="54"/>
      <c r="N12" s="54"/>
      <c r="O12" s="54">
        <f t="shared" si="1"/>
        <v>0</v>
      </c>
      <c r="P12" s="54">
        <f t="shared" si="2"/>
        <v>0</v>
      </c>
      <c r="Q12" s="54">
        <f t="shared" si="5"/>
        <v>0</v>
      </c>
      <c r="R12" s="54"/>
      <c r="S12" s="54">
        <f t="shared" si="3"/>
        <v>0</v>
      </c>
      <c r="T12" s="54"/>
      <c r="U12" s="55" t="s">
        <v>76</v>
      </c>
      <c r="V12" s="54">
        <v>65000</v>
      </c>
      <c r="W12" s="54">
        <v>146000</v>
      </c>
      <c r="X12" s="56">
        <f t="shared" si="4"/>
        <v>13000</v>
      </c>
      <c r="Y12" s="55">
        <v>159000</v>
      </c>
      <c r="Z12" s="54"/>
    </row>
    <row r="13" spans="1:26" ht="15" customHeight="1" x14ac:dyDescent="0.2">
      <c r="A13" s="51">
        <v>6</v>
      </c>
      <c r="B13" s="51">
        <v>8500011</v>
      </c>
      <c r="C13" s="51" t="s">
        <v>78</v>
      </c>
      <c r="D13" s="52" t="s">
        <v>50</v>
      </c>
      <c r="E13" s="52" t="s">
        <v>16</v>
      </c>
      <c r="F13" s="53">
        <v>135000</v>
      </c>
      <c r="G13" s="53">
        <f>VLOOKUP(B13,'05.08'!B13:R46,16,0)</f>
        <v>0</v>
      </c>
      <c r="H13" s="54"/>
      <c r="I13" s="54">
        <f t="shared" si="0"/>
        <v>0</v>
      </c>
      <c r="J13" s="54"/>
      <c r="K13" s="54"/>
      <c r="L13" s="54"/>
      <c r="M13" s="54"/>
      <c r="N13" s="54"/>
      <c r="O13" s="54">
        <f t="shared" si="1"/>
        <v>0</v>
      </c>
      <c r="P13" s="54">
        <f t="shared" si="2"/>
        <v>0</v>
      </c>
      <c r="Q13" s="54">
        <f t="shared" si="5"/>
        <v>0</v>
      </c>
      <c r="R13" s="54"/>
      <c r="S13" s="54">
        <f t="shared" si="3"/>
        <v>0</v>
      </c>
      <c r="T13" s="54"/>
      <c r="U13" s="55" t="s">
        <v>78</v>
      </c>
      <c r="V13" s="54">
        <v>58000</v>
      </c>
      <c r="W13" s="54">
        <v>135000</v>
      </c>
      <c r="X13" s="56">
        <f t="shared" si="4"/>
        <v>10000</v>
      </c>
      <c r="Y13" s="55">
        <v>145000</v>
      </c>
      <c r="Z13" s="54"/>
    </row>
    <row r="14" spans="1:26" ht="15" customHeight="1" x14ac:dyDescent="0.2">
      <c r="A14" s="51">
        <v>7</v>
      </c>
      <c r="B14" s="51">
        <v>8500010</v>
      </c>
      <c r="C14" s="51" t="s">
        <v>81</v>
      </c>
      <c r="D14" s="52" t="s">
        <v>53</v>
      </c>
      <c r="E14" s="52" t="s">
        <v>19</v>
      </c>
      <c r="F14" s="53">
        <v>146000</v>
      </c>
      <c r="G14" s="53">
        <f>VLOOKUP(B14,'05.08'!B14:R47,16,0)</f>
        <v>0</v>
      </c>
      <c r="H14" s="54"/>
      <c r="I14" s="54">
        <f t="shared" si="0"/>
        <v>0</v>
      </c>
      <c r="J14" s="54"/>
      <c r="K14" s="54"/>
      <c r="L14" s="54"/>
      <c r="M14" s="54"/>
      <c r="N14" s="54"/>
      <c r="O14" s="54">
        <f t="shared" si="1"/>
        <v>0</v>
      </c>
      <c r="P14" s="54">
        <f t="shared" si="2"/>
        <v>0</v>
      </c>
      <c r="Q14" s="54">
        <f t="shared" si="5"/>
        <v>0</v>
      </c>
      <c r="R14" s="54"/>
      <c r="S14" s="54">
        <f t="shared" si="3"/>
        <v>0</v>
      </c>
      <c r="T14" s="54"/>
      <c r="U14" s="55" t="s">
        <v>81</v>
      </c>
      <c r="V14" s="54">
        <v>61000</v>
      </c>
      <c r="W14" s="54">
        <v>146000</v>
      </c>
      <c r="X14" s="56">
        <f t="shared" si="4"/>
        <v>5000</v>
      </c>
      <c r="Y14" s="55">
        <v>151000</v>
      </c>
      <c r="Z14" s="54"/>
    </row>
    <row r="15" spans="1:26" ht="15" customHeight="1" x14ac:dyDescent="0.2">
      <c r="A15" s="51">
        <v>8</v>
      </c>
      <c r="B15" s="51">
        <v>8500012</v>
      </c>
      <c r="C15" s="51" t="s">
        <v>70</v>
      </c>
      <c r="D15" s="52" t="s">
        <v>42</v>
      </c>
      <c r="E15" s="52" t="s">
        <v>8</v>
      </c>
      <c r="F15" s="53">
        <v>135000</v>
      </c>
      <c r="G15" s="53">
        <f>VLOOKUP(B15,'05.08'!B15:R48,16,0)</f>
        <v>0</v>
      </c>
      <c r="H15" s="54"/>
      <c r="I15" s="54">
        <f t="shared" si="0"/>
        <v>0</v>
      </c>
      <c r="J15" s="54"/>
      <c r="K15" s="54"/>
      <c r="L15" s="54"/>
      <c r="M15" s="54"/>
      <c r="N15" s="54"/>
      <c r="O15" s="54">
        <f t="shared" si="1"/>
        <v>0</v>
      </c>
      <c r="P15" s="54">
        <f t="shared" si="2"/>
        <v>0</v>
      </c>
      <c r="Q15" s="54">
        <f t="shared" si="5"/>
        <v>0</v>
      </c>
      <c r="R15" s="54"/>
      <c r="S15" s="54">
        <f t="shared" si="3"/>
        <v>0</v>
      </c>
      <c r="T15" s="54"/>
      <c r="U15" s="55" t="s">
        <v>70</v>
      </c>
      <c r="V15" s="54">
        <v>59000</v>
      </c>
      <c r="W15" s="54">
        <v>135000</v>
      </c>
      <c r="X15" s="56">
        <f t="shared" si="4"/>
        <v>12000</v>
      </c>
      <c r="Y15" s="55">
        <v>147000</v>
      </c>
      <c r="Z15" s="54"/>
    </row>
    <row r="16" spans="1:26" ht="15" customHeight="1" x14ac:dyDescent="0.2">
      <c r="A16" s="51">
        <v>9</v>
      </c>
      <c r="B16" s="51">
        <v>8500005</v>
      </c>
      <c r="C16" s="51" t="s">
        <v>71</v>
      </c>
      <c r="D16" s="52" t="s">
        <v>43</v>
      </c>
      <c r="E16" s="52" t="s">
        <v>9</v>
      </c>
      <c r="F16" s="53">
        <v>146000</v>
      </c>
      <c r="G16" s="53">
        <f>VLOOKUP(B16,'05.08'!B16:R49,16,0)</f>
        <v>0</v>
      </c>
      <c r="H16" s="54"/>
      <c r="I16" s="54">
        <f t="shared" si="0"/>
        <v>0</v>
      </c>
      <c r="J16" s="54"/>
      <c r="K16" s="54"/>
      <c r="L16" s="54"/>
      <c r="M16" s="54"/>
      <c r="N16" s="54"/>
      <c r="O16" s="54">
        <f t="shared" si="1"/>
        <v>0</v>
      </c>
      <c r="P16" s="54">
        <f t="shared" si="2"/>
        <v>0</v>
      </c>
      <c r="Q16" s="54">
        <f t="shared" si="5"/>
        <v>0</v>
      </c>
      <c r="R16" s="54"/>
      <c r="S16" s="54">
        <f t="shared" si="3"/>
        <v>0</v>
      </c>
      <c r="T16" s="54"/>
      <c r="U16" s="55" t="s">
        <v>71</v>
      </c>
      <c r="V16" s="54">
        <v>63000</v>
      </c>
      <c r="W16" s="54">
        <v>146000</v>
      </c>
      <c r="X16" s="56">
        <f t="shared" si="4"/>
        <v>9000</v>
      </c>
      <c r="Y16" s="55">
        <v>155000</v>
      </c>
      <c r="Z16" s="54"/>
    </row>
    <row r="17" spans="1:26" ht="15" customHeight="1" x14ac:dyDescent="0.2">
      <c r="A17" s="51">
        <v>10</v>
      </c>
      <c r="B17" s="51">
        <v>8500013</v>
      </c>
      <c r="C17" s="51" t="s">
        <v>72</v>
      </c>
      <c r="D17" s="52" t="s">
        <v>44</v>
      </c>
      <c r="E17" s="52" t="s">
        <v>10</v>
      </c>
      <c r="F17" s="53">
        <v>146000</v>
      </c>
      <c r="G17" s="53">
        <f>VLOOKUP(B17,'05.08'!B17:R50,16,0)</f>
        <v>0</v>
      </c>
      <c r="H17" s="54"/>
      <c r="I17" s="54">
        <f t="shared" si="0"/>
        <v>0</v>
      </c>
      <c r="J17" s="54"/>
      <c r="K17" s="54"/>
      <c r="L17" s="54"/>
      <c r="M17" s="54"/>
      <c r="N17" s="54"/>
      <c r="O17" s="54">
        <f t="shared" si="1"/>
        <v>0</v>
      </c>
      <c r="P17" s="54">
        <f t="shared" si="2"/>
        <v>0</v>
      </c>
      <c r="Q17" s="54">
        <f t="shared" si="5"/>
        <v>0</v>
      </c>
      <c r="R17" s="54"/>
      <c r="S17" s="54">
        <f t="shared" si="3"/>
        <v>0</v>
      </c>
      <c r="T17" s="54"/>
      <c r="U17" s="55" t="s">
        <v>72</v>
      </c>
      <c r="V17" s="54">
        <v>64000</v>
      </c>
      <c r="W17" s="54">
        <v>146000</v>
      </c>
      <c r="X17" s="56">
        <f t="shared" si="4"/>
        <v>11000</v>
      </c>
      <c r="Y17" s="55">
        <v>157000</v>
      </c>
      <c r="Z17" s="54"/>
    </row>
    <row r="18" spans="1:26" ht="15" customHeight="1" x14ac:dyDescent="0.2">
      <c r="A18" s="51">
        <v>11</v>
      </c>
      <c r="B18" s="51">
        <v>8500058</v>
      </c>
      <c r="C18" s="51" t="s">
        <v>91</v>
      </c>
      <c r="D18" s="52" t="s">
        <v>95</v>
      </c>
      <c r="E18" s="52" t="s">
        <v>28</v>
      </c>
      <c r="F18" s="53">
        <v>203000</v>
      </c>
      <c r="G18" s="53">
        <f>VLOOKUP(B18,'05.08'!B18:R51,16,0)</f>
        <v>0</v>
      </c>
      <c r="H18" s="54"/>
      <c r="I18" s="54">
        <f t="shared" si="0"/>
        <v>0</v>
      </c>
      <c r="J18" s="54"/>
      <c r="K18" s="54"/>
      <c r="L18" s="54"/>
      <c r="M18" s="54"/>
      <c r="N18" s="54"/>
      <c r="O18" s="54">
        <f t="shared" si="1"/>
        <v>0</v>
      </c>
      <c r="P18" s="54">
        <f t="shared" si="2"/>
        <v>0</v>
      </c>
      <c r="Q18" s="54">
        <f t="shared" si="5"/>
        <v>0</v>
      </c>
      <c r="R18" s="54"/>
      <c r="S18" s="54">
        <f t="shared" si="3"/>
        <v>0</v>
      </c>
      <c r="T18" s="54"/>
      <c r="U18" s="55" t="s">
        <v>91</v>
      </c>
      <c r="V18" s="54">
        <v>96000</v>
      </c>
      <c r="W18" s="54">
        <v>203000</v>
      </c>
      <c r="X18" s="56">
        <f t="shared" si="4"/>
        <v>18000</v>
      </c>
      <c r="Y18" s="55">
        <v>221000</v>
      </c>
      <c r="Z18" s="54"/>
    </row>
    <row r="19" spans="1:26" ht="15" customHeight="1" x14ac:dyDescent="0.2">
      <c r="A19" s="51">
        <v>12</v>
      </c>
      <c r="B19" s="51">
        <v>8500059</v>
      </c>
      <c r="C19" s="51" t="s">
        <v>92</v>
      </c>
      <c r="D19" s="52" t="s">
        <v>96</v>
      </c>
      <c r="E19" s="52" t="s">
        <v>29</v>
      </c>
      <c r="F19" s="53">
        <v>186000</v>
      </c>
      <c r="G19" s="53">
        <f>VLOOKUP(B19,'05.08'!B19:R52,16,0)</f>
        <v>0</v>
      </c>
      <c r="H19" s="54"/>
      <c r="I19" s="54">
        <f t="shared" si="0"/>
        <v>0</v>
      </c>
      <c r="J19" s="54"/>
      <c r="K19" s="54"/>
      <c r="L19" s="54"/>
      <c r="M19" s="54"/>
      <c r="N19" s="54"/>
      <c r="O19" s="54">
        <f t="shared" si="1"/>
        <v>0</v>
      </c>
      <c r="P19" s="54">
        <f t="shared" si="2"/>
        <v>0</v>
      </c>
      <c r="Q19" s="54">
        <f t="shared" si="5"/>
        <v>0</v>
      </c>
      <c r="R19" s="54"/>
      <c r="S19" s="54">
        <f t="shared" si="3"/>
        <v>0</v>
      </c>
      <c r="T19" s="54"/>
      <c r="U19" s="55" t="s">
        <v>92</v>
      </c>
      <c r="V19" s="54">
        <v>87000</v>
      </c>
      <c r="W19" s="54">
        <v>186000</v>
      </c>
      <c r="X19" s="56">
        <f t="shared" si="4"/>
        <v>17000</v>
      </c>
      <c r="Y19" s="55">
        <v>203000</v>
      </c>
      <c r="Z19" s="54"/>
    </row>
    <row r="20" spans="1:26" ht="15" customHeight="1" x14ac:dyDescent="0.2">
      <c r="A20" s="51">
        <v>13</v>
      </c>
      <c r="B20" s="51">
        <v>8500060</v>
      </c>
      <c r="C20" s="51" t="s">
        <v>93</v>
      </c>
      <c r="D20" s="52" t="s">
        <v>97</v>
      </c>
      <c r="E20" s="52" t="s">
        <v>30</v>
      </c>
      <c r="F20" s="53">
        <v>159000</v>
      </c>
      <c r="G20" s="53">
        <f>VLOOKUP(B20,'05.08'!B20:R53,16,0)</f>
        <v>0</v>
      </c>
      <c r="H20" s="54"/>
      <c r="I20" s="54">
        <f t="shared" si="0"/>
        <v>0</v>
      </c>
      <c r="J20" s="54"/>
      <c r="K20" s="54"/>
      <c r="L20" s="54"/>
      <c r="M20" s="54"/>
      <c r="N20" s="54"/>
      <c r="O20" s="54">
        <f t="shared" si="1"/>
        <v>0</v>
      </c>
      <c r="P20" s="54">
        <f t="shared" si="2"/>
        <v>0</v>
      </c>
      <c r="Q20" s="54">
        <f t="shared" si="5"/>
        <v>0</v>
      </c>
      <c r="R20" s="54"/>
      <c r="S20" s="54">
        <f t="shared" si="3"/>
        <v>0</v>
      </c>
      <c r="T20" s="54"/>
      <c r="U20" s="55" t="s">
        <v>93</v>
      </c>
      <c r="V20" s="54">
        <v>72000</v>
      </c>
      <c r="W20" s="54">
        <v>159000</v>
      </c>
      <c r="X20" s="56">
        <f t="shared" si="4"/>
        <v>14000</v>
      </c>
      <c r="Y20" s="55">
        <v>173000</v>
      </c>
      <c r="Z20" s="54"/>
    </row>
    <row r="21" spans="1:26" ht="15" customHeight="1" x14ac:dyDescent="0.2">
      <c r="A21" s="51">
        <v>14</v>
      </c>
      <c r="B21" s="51">
        <v>8500061</v>
      </c>
      <c r="C21" s="51" t="s">
        <v>94</v>
      </c>
      <c r="D21" s="52" t="s">
        <v>98</v>
      </c>
      <c r="E21" s="52" t="s">
        <v>31</v>
      </c>
      <c r="F21" s="53">
        <v>168000</v>
      </c>
      <c r="G21" s="53">
        <f>VLOOKUP(B21,'05.08'!B21:R54,16,0)</f>
        <v>0</v>
      </c>
      <c r="H21" s="54"/>
      <c r="I21" s="54">
        <f t="shared" si="0"/>
        <v>0</v>
      </c>
      <c r="J21" s="54"/>
      <c r="K21" s="54"/>
      <c r="L21" s="54"/>
      <c r="M21" s="54"/>
      <c r="N21" s="54"/>
      <c r="O21" s="54">
        <f t="shared" si="1"/>
        <v>0</v>
      </c>
      <c r="P21" s="54">
        <f t="shared" si="2"/>
        <v>0</v>
      </c>
      <c r="Q21" s="54">
        <f t="shared" si="5"/>
        <v>0</v>
      </c>
      <c r="R21" s="54"/>
      <c r="S21" s="54">
        <f t="shared" si="3"/>
        <v>0</v>
      </c>
      <c r="T21" s="54"/>
      <c r="U21" s="55" t="s">
        <v>94</v>
      </c>
      <c r="V21" s="54">
        <v>77000</v>
      </c>
      <c r="W21" s="54">
        <v>168000</v>
      </c>
      <c r="X21" s="56">
        <f t="shared" si="4"/>
        <v>15000</v>
      </c>
      <c r="Y21" s="55">
        <v>183000</v>
      </c>
      <c r="Z21" s="54"/>
    </row>
    <row r="22" spans="1:26" ht="15" customHeight="1" x14ac:dyDescent="0.2">
      <c r="A22" s="51">
        <v>15</v>
      </c>
      <c r="B22" s="51">
        <v>8500033</v>
      </c>
      <c r="C22" s="51" t="s">
        <v>67</v>
      </c>
      <c r="D22" s="52" t="s">
        <v>39</v>
      </c>
      <c r="E22" s="52" t="s">
        <v>5</v>
      </c>
      <c r="F22" s="53">
        <v>337000</v>
      </c>
      <c r="G22" s="53">
        <f>VLOOKUP(B22,'05.08'!B22:R55,16,0)</f>
        <v>0</v>
      </c>
      <c r="H22" s="54"/>
      <c r="I22" s="54">
        <f t="shared" si="0"/>
        <v>0</v>
      </c>
      <c r="J22" s="54"/>
      <c r="K22" s="54"/>
      <c r="L22" s="54"/>
      <c r="M22" s="54"/>
      <c r="N22" s="54"/>
      <c r="O22" s="54">
        <f t="shared" si="1"/>
        <v>0</v>
      </c>
      <c r="P22" s="54">
        <f t="shared" si="2"/>
        <v>0</v>
      </c>
      <c r="Q22" s="54">
        <f t="shared" si="5"/>
        <v>0</v>
      </c>
      <c r="R22" s="54"/>
      <c r="S22" s="54">
        <f t="shared" si="3"/>
        <v>0</v>
      </c>
      <c r="T22" s="54"/>
      <c r="U22" s="55" t="s">
        <v>67</v>
      </c>
      <c r="V22" s="54">
        <v>169000</v>
      </c>
      <c r="W22" s="54">
        <v>337000</v>
      </c>
      <c r="X22" s="56">
        <f t="shared" si="4"/>
        <v>30000</v>
      </c>
      <c r="Y22" s="55">
        <v>367000</v>
      </c>
      <c r="Z22" s="54"/>
    </row>
    <row r="23" spans="1:26" ht="15" customHeight="1" x14ac:dyDescent="0.2">
      <c r="A23" s="51">
        <v>16</v>
      </c>
      <c r="B23" s="51">
        <v>8500034</v>
      </c>
      <c r="C23" s="51" t="s">
        <v>65</v>
      </c>
      <c r="D23" s="52" t="s">
        <v>37</v>
      </c>
      <c r="E23" s="52" t="s">
        <v>3</v>
      </c>
      <c r="F23" s="53">
        <v>240000</v>
      </c>
      <c r="G23" s="53">
        <f>VLOOKUP(B23,'05.08'!B23:R56,16,0)</f>
        <v>0</v>
      </c>
      <c r="H23" s="54"/>
      <c r="I23" s="54">
        <f t="shared" si="0"/>
        <v>0</v>
      </c>
      <c r="J23" s="54"/>
      <c r="K23" s="54"/>
      <c r="L23" s="54"/>
      <c r="M23" s="54"/>
      <c r="N23" s="54"/>
      <c r="O23" s="54">
        <f t="shared" si="1"/>
        <v>0</v>
      </c>
      <c r="P23" s="54">
        <f t="shared" si="2"/>
        <v>0</v>
      </c>
      <c r="Q23" s="54">
        <f t="shared" si="5"/>
        <v>0</v>
      </c>
      <c r="R23" s="54"/>
      <c r="S23" s="54">
        <f t="shared" si="3"/>
        <v>0</v>
      </c>
      <c r="T23" s="54"/>
      <c r="U23" s="55" t="s">
        <v>65</v>
      </c>
      <c r="V23" s="54">
        <v>116000</v>
      </c>
      <c r="W23" s="54">
        <v>240000</v>
      </c>
      <c r="X23" s="56">
        <f t="shared" si="4"/>
        <v>21000</v>
      </c>
      <c r="Y23" s="55">
        <v>261000</v>
      </c>
      <c r="Z23" s="54"/>
    </row>
    <row r="24" spans="1:26" ht="15" customHeight="1" x14ac:dyDescent="0.2">
      <c r="A24" s="51">
        <v>17</v>
      </c>
      <c r="B24" s="51">
        <v>8500035</v>
      </c>
      <c r="C24" s="51" t="s">
        <v>69</v>
      </c>
      <c r="D24" s="52" t="s">
        <v>41</v>
      </c>
      <c r="E24" s="52" t="s">
        <v>7</v>
      </c>
      <c r="F24" s="53">
        <v>196000</v>
      </c>
      <c r="G24" s="53">
        <f>VLOOKUP(B24,'05.08'!B24:R57,16,0)</f>
        <v>0</v>
      </c>
      <c r="H24" s="54"/>
      <c r="I24" s="54">
        <f t="shared" si="0"/>
        <v>0</v>
      </c>
      <c r="J24" s="54"/>
      <c r="K24" s="54"/>
      <c r="L24" s="54"/>
      <c r="M24" s="54"/>
      <c r="N24" s="54"/>
      <c r="O24" s="54">
        <f t="shared" si="1"/>
        <v>0</v>
      </c>
      <c r="P24" s="54">
        <f t="shared" si="2"/>
        <v>0</v>
      </c>
      <c r="Q24" s="54">
        <f t="shared" si="5"/>
        <v>0</v>
      </c>
      <c r="R24" s="54"/>
      <c r="S24" s="54">
        <f t="shared" si="3"/>
        <v>0</v>
      </c>
      <c r="T24" s="54"/>
      <c r="U24" s="55" t="s">
        <v>69</v>
      </c>
      <c r="V24" s="54">
        <v>92000</v>
      </c>
      <c r="W24" s="54">
        <v>196000</v>
      </c>
      <c r="X24" s="56">
        <f t="shared" si="4"/>
        <v>17000</v>
      </c>
      <c r="Y24" s="55">
        <v>213000</v>
      </c>
      <c r="Z24" s="54"/>
    </row>
    <row r="25" spans="1:26" ht="15" customHeight="1" x14ac:dyDescent="0.2">
      <c r="A25" s="51">
        <v>18</v>
      </c>
      <c r="B25" s="51">
        <v>8500036</v>
      </c>
      <c r="C25" s="51" t="s">
        <v>66</v>
      </c>
      <c r="D25" s="52" t="s">
        <v>38</v>
      </c>
      <c r="E25" s="52" t="s">
        <v>4</v>
      </c>
      <c r="F25" s="53">
        <v>188000</v>
      </c>
      <c r="G25" s="53">
        <f>VLOOKUP(B25,'05.08'!B25:R58,16,0)</f>
        <v>0</v>
      </c>
      <c r="H25" s="54"/>
      <c r="I25" s="54">
        <f t="shared" si="0"/>
        <v>0</v>
      </c>
      <c r="J25" s="54"/>
      <c r="K25" s="54"/>
      <c r="L25" s="54"/>
      <c r="M25" s="54"/>
      <c r="N25" s="54"/>
      <c r="O25" s="54">
        <f t="shared" si="1"/>
        <v>0</v>
      </c>
      <c r="P25" s="54">
        <f t="shared" si="2"/>
        <v>0</v>
      </c>
      <c r="Q25" s="54">
        <f t="shared" si="5"/>
        <v>0</v>
      </c>
      <c r="R25" s="54"/>
      <c r="S25" s="54">
        <f t="shared" si="3"/>
        <v>0</v>
      </c>
      <c r="T25" s="54"/>
      <c r="U25" s="55" t="s">
        <v>66</v>
      </c>
      <c r="V25" s="54">
        <v>88000</v>
      </c>
      <c r="W25" s="54">
        <v>188000</v>
      </c>
      <c r="X25" s="56">
        <f t="shared" si="4"/>
        <v>17000</v>
      </c>
      <c r="Y25" s="55">
        <v>205000</v>
      </c>
      <c r="Z25" s="54"/>
    </row>
    <row r="26" spans="1:26" ht="15" customHeight="1" x14ac:dyDescent="0.2">
      <c r="A26" s="51">
        <v>19</v>
      </c>
      <c r="B26" s="51">
        <v>8500037</v>
      </c>
      <c r="C26" s="51" t="s">
        <v>68</v>
      </c>
      <c r="D26" s="52" t="s">
        <v>40</v>
      </c>
      <c r="E26" s="52" t="s">
        <v>6</v>
      </c>
      <c r="F26" s="53">
        <v>179000</v>
      </c>
      <c r="G26" s="53">
        <f>VLOOKUP(B26,'05.08'!B26:R59,16,0)</f>
        <v>0</v>
      </c>
      <c r="H26" s="54"/>
      <c r="I26" s="54">
        <f t="shared" si="0"/>
        <v>0</v>
      </c>
      <c r="J26" s="54"/>
      <c r="K26" s="54"/>
      <c r="L26" s="54"/>
      <c r="M26" s="54"/>
      <c r="N26" s="54"/>
      <c r="O26" s="54">
        <f t="shared" si="1"/>
        <v>0</v>
      </c>
      <c r="P26" s="54">
        <f t="shared" si="2"/>
        <v>0</v>
      </c>
      <c r="Q26" s="54">
        <f t="shared" si="5"/>
        <v>0</v>
      </c>
      <c r="R26" s="54"/>
      <c r="S26" s="54">
        <f t="shared" si="3"/>
        <v>0</v>
      </c>
      <c r="T26" s="54"/>
      <c r="U26" s="55" t="s">
        <v>68</v>
      </c>
      <c r="V26" s="54">
        <v>83000</v>
      </c>
      <c r="W26" s="54">
        <v>179000</v>
      </c>
      <c r="X26" s="56">
        <f t="shared" si="4"/>
        <v>16000</v>
      </c>
      <c r="Y26" s="55">
        <v>195000</v>
      </c>
      <c r="Z26" s="54"/>
    </row>
    <row r="27" spans="1:26" ht="15" customHeight="1" x14ac:dyDescent="0.2">
      <c r="A27" s="51">
        <v>20</v>
      </c>
      <c r="B27" s="51">
        <v>8500039</v>
      </c>
      <c r="C27" s="51" t="s">
        <v>77</v>
      </c>
      <c r="D27" s="52" t="s">
        <v>49</v>
      </c>
      <c r="E27" s="52" t="s">
        <v>15</v>
      </c>
      <c r="F27" s="53">
        <v>169000</v>
      </c>
      <c r="G27" s="53">
        <f>VLOOKUP(B27,'05.08'!B27:R60,16,0)</f>
        <v>0</v>
      </c>
      <c r="H27" s="54"/>
      <c r="I27" s="54">
        <f t="shared" si="0"/>
        <v>0</v>
      </c>
      <c r="J27" s="54"/>
      <c r="K27" s="54"/>
      <c r="L27" s="54"/>
      <c r="M27" s="54"/>
      <c r="N27" s="54"/>
      <c r="O27" s="54">
        <f t="shared" si="1"/>
        <v>0</v>
      </c>
      <c r="P27" s="54">
        <f t="shared" si="2"/>
        <v>0</v>
      </c>
      <c r="Q27" s="54">
        <f t="shared" si="5"/>
        <v>0</v>
      </c>
      <c r="R27" s="54"/>
      <c r="S27" s="54">
        <f t="shared" si="3"/>
        <v>0</v>
      </c>
      <c r="T27" s="54"/>
      <c r="U27" s="55" t="s">
        <v>77</v>
      </c>
      <c r="V27" s="54">
        <v>73000</v>
      </c>
      <c r="W27" s="54">
        <v>169000</v>
      </c>
      <c r="X27" s="56">
        <f t="shared" si="4"/>
        <v>6000</v>
      </c>
      <c r="Y27" s="55">
        <v>175000</v>
      </c>
      <c r="Z27" s="54"/>
    </row>
    <row r="28" spans="1:26" ht="15" customHeight="1" x14ac:dyDescent="0.2">
      <c r="A28" s="51">
        <v>21</v>
      </c>
      <c r="B28" s="51">
        <v>8500038</v>
      </c>
      <c r="C28" s="51" t="s">
        <v>80</v>
      </c>
      <c r="D28" s="52" t="s">
        <v>52</v>
      </c>
      <c r="E28" s="52" t="s">
        <v>18</v>
      </c>
      <c r="F28" s="53">
        <v>179000</v>
      </c>
      <c r="G28" s="53">
        <f>VLOOKUP(B28,'05.08'!B28:R61,16,0)</f>
        <v>0</v>
      </c>
      <c r="H28" s="54"/>
      <c r="I28" s="54">
        <f t="shared" si="0"/>
        <v>0</v>
      </c>
      <c r="J28" s="54"/>
      <c r="K28" s="54"/>
      <c r="L28" s="54"/>
      <c r="M28" s="54"/>
      <c r="N28" s="54"/>
      <c r="O28" s="54">
        <f t="shared" si="1"/>
        <v>0</v>
      </c>
      <c r="P28" s="54">
        <f t="shared" si="2"/>
        <v>0</v>
      </c>
      <c r="Q28" s="54">
        <f t="shared" si="5"/>
        <v>0</v>
      </c>
      <c r="R28" s="54"/>
      <c r="S28" s="54">
        <f t="shared" si="3"/>
        <v>0</v>
      </c>
      <c r="T28" s="54"/>
      <c r="U28" s="55" t="s">
        <v>80</v>
      </c>
      <c r="V28" s="54">
        <v>76000</v>
      </c>
      <c r="W28" s="54">
        <v>179000</v>
      </c>
      <c r="X28" s="56">
        <f t="shared" si="4"/>
        <v>2000</v>
      </c>
      <c r="Y28" s="55">
        <v>181000</v>
      </c>
      <c r="Z28" s="54"/>
    </row>
    <row r="29" spans="1:26" s="2" customFormat="1" ht="15" customHeight="1" x14ac:dyDescent="0.2">
      <c r="A29" s="51">
        <v>22</v>
      </c>
      <c r="B29" s="51">
        <v>8500040</v>
      </c>
      <c r="C29" s="51" t="s">
        <v>62</v>
      </c>
      <c r="D29" s="52" t="s">
        <v>34</v>
      </c>
      <c r="E29" s="52" t="s">
        <v>0</v>
      </c>
      <c r="F29" s="53">
        <v>169000</v>
      </c>
      <c r="G29" s="53">
        <f>VLOOKUP(B29,'05.08'!B29:R62,16,0)</f>
        <v>0</v>
      </c>
      <c r="H29" s="57"/>
      <c r="I29" s="54">
        <f t="shared" si="0"/>
        <v>0</v>
      </c>
      <c r="J29" s="54"/>
      <c r="K29" s="54"/>
      <c r="L29" s="54"/>
      <c r="M29" s="54"/>
      <c r="N29" s="54"/>
      <c r="O29" s="54">
        <f t="shared" si="1"/>
        <v>0</v>
      </c>
      <c r="P29" s="54">
        <f t="shared" si="2"/>
        <v>0</v>
      </c>
      <c r="Q29" s="54">
        <f t="shared" si="5"/>
        <v>0</v>
      </c>
      <c r="R29" s="54"/>
      <c r="S29" s="54">
        <f t="shared" si="3"/>
        <v>0</v>
      </c>
      <c r="T29" s="54"/>
      <c r="U29" s="51" t="s">
        <v>62</v>
      </c>
      <c r="V29" s="57">
        <v>78000</v>
      </c>
      <c r="W29" s="57">
        <v>169000</v>
      </c>
      <c r="X29" s="56">
        <f t="shared" si="4"/>
        <v>16000</v>
      </c>
      <c r="Y29" s="51">
        <v>185000</v>
      </c>
      <c r="Z29" s="54"/>
    </row>
    <row r="30" spans="1:26" ht="15" customHeight="1" x14ac:dyDescent="0.2">
      <c r="A30" s="51">
        <v>23</v>
      </c>
      <c r="B30" s="51">
        <v>8500041</v>
      </c>
      <c r="C30" s="51" t="s">
        <v>63</v>
      </c>
      <c r="D30" s="52" t="s">
        <v>35</v>
      </c>
      <c r="E30" s="52" t="s">
        <v>1</v>
      </c>
      <c r="F30" s="53">
        <v>179000</v>
      </c>
      <c r="G30" s="53">
        <f>VLOOKUP(B30,'05.08'!B30:R63,16,0)</f>
        <v>0</v>
      </c>
      <c r="H30" s="54"/>
      <c r="I30" s="54">
        <f t="shared" si="0"/>
        <v>0</v>
      </c>
      <c r="J30" s="54"/>
      <c r="K30" s="54"/>
      <c r="L30" s="54"/>
      <c r="M30" s="54"/>
      <c r="N30" s="54"/>
      <c r="O30" s="54">
        <f t="shared" si="1"/>
        <v>0</v>
      </c>
      <c r="P30" s="54">
        <f t="shared" si="2"/>
        <v>0</v>
      </c>
      <c r="Q30" s="54">
        <f t="shared" si="5"/>
        <v>0</v>
      </c>
      <c r="R30" s="54"/>
      <c r="S30" s="54">
        <f t="shared" si="3"/>
        <v>0</v>
      </c>
      <c r="T30" s="54"/>
      <c r="U30" s="55" t="s">
        <v>63</v>
      </c>
      <c r="V30" s="54">
        <v>82000</v>
      </c>
      <c r="W30" s="54">
        <v>179000</v>
      </c>
      <c r="X30" s="56">
        <f t="shared" si="4"/>
        <v>14000</v>
      </c>
      <c r="Y30" s="55">
        <v>193000</v>
      </c>
      <c r="Z30" s="54"/>
    </row>
    <row r="31" spans="1:26" ht="15" customHeight="1" x14ac:dyDescent="0.2">
      <c r="A31" s="51">
        <v>24</v>
      </c>
      <c r="B31" s="51">
        <v>8500043</v>
      </c>
      <c r="C31" s="51" t="s">
        <v>64</v>
      </c>
      <c r="D31" s="52" t="s">
        <v>36</v>
      </c>
      <c r="E31" s="52" t="s">
        <v>2</v>
      </c>
      <c r="F31" s="53">
        <v>179000</v>
      </c>
      <c r="G31" s="53">
        <f>VLOOKUP(B31,'05.08'!B31:R64,16,0)</f>
        <v>0</v>
      </c>
      <c r="H31" s="54"/>
      <c r="I31" s="54">
        <f t="shared" si="0"/>
        <v>0</v>
      </c>
      <c r="J31" s="54"/>
      <c r="K31" s="54"/>
      <c r="L31" s="54"/>
      <c r="M31" s="54"/>
      <c r="N31" s="54"/>
      <c r="O31" s="54">
        <f t="shared" si="1"/>
        <v>0</v>
      </c>
      <c r="P31" s="54">
        <f t="shared" si="2"/>
        <v>0</v>
      </c>
      <c r="Q31" s="54">
        <f t="shared" si="5"/>
        <v>0</v>
      </c>
      <c r="R31" s="54"/>
      <c r="S31" s="54">
        <f t="shared" si="3"/>
        <v>0</v>
      </c>
      <c r="T31" s="54"/>
      <c r="U31" s="55" t="s">
        <v>64</v>
      </c>
      <c r="V31" s="54">
        <v>83000</v>
      </c>
      <c r="W31" s="54">
        <v>179000</v>
      </c>
      <c r="X31" s="56">
        <f t="shared" si="4"/>
        <v>16000</v>
      </c>
      <c r="Y31" s="55">
        <v>195000</v>
      </c>
      <c r="Z31" s="54"/>
    </row>
    <row r="32" spans="1:26" ht="15" customHeight="1" x14ac:dyDescent="0.2">
      <c r="A32" s="51">
        <v>25</v>
      </c>
      <c r="B32" s="51">
        <v>8500062</v>
      </c>
      <c r="C32" s="51" t="s">
        <v>99</v>
      </c>
      <c r="D32" s="52" t="s">
        <v>126</v>
      </c>
      <c r="E32" s="52" t="s">
        <v>32</v>
      </c>
      <c r="F32" s="53">
        <v>194000</v>
      </c>
      <c r="G32" s="53">
        <f>VLOOKUP(B32,'05.08'!B32:R65,16,0)</f>
        <v>0</v>
      </c>
      <c r="H32" s="54"/>
      <c r="I32" s="54">
        <f t="shared" si="0"/>
        <v>0</v>
      </c>
      <c r="J32" s="54"/>
      <c r="K32" s="54"/>
      <c r="L32" s="54"/>
      <c r="M32" s="54"/>
      <c r="N32" s="54"/>
      <c r="O32" s="54">
        <f t="shared" si="1"/>
        <v>0</v>
      </c>
      <c r="P32" s="54">
        <f t="shared" si="2"/>
        <v>0</v>
      </c>
      <c r="Q32" s="54">
        <f t="shared" si="5"/>
        <v>0</v>
      </c>
      <c r="R32" s="54"/>
      <c r="S32" s="54">
        <f t="shared" si="3"/>
        <v>0</v>
      </c>
      <c r="T32" s="54"/>
      <c r="U32" s="55" t="s">
        <v>99</v>
      </c>
      <c r="V32" s="54">
        <v>91200</v>
      </c>
      <c r="W32" s="54">
        <v>194000</v>
      </c>
      <c r="X32" s="56">
        <f t="shared" si="4"/>
        <v>18000</v>
      </c>
      <c r="Y32" s="55">
        <v>212000</v>
      </c>
      <c r="Z32" s="54"/>
    </row>
    <row r="33" spans="1:26" ht="15" customHeight="1" x14ac:dyDescent="0.2">
      <c r="A33" s="51">
        <v>26</v>
      </c>
      <c r="B33" s="51">
        <v>8500063</v>
      </c>
      <c r="C33" s="51" t="s">
        <v>100</v>
      </c>
      <c r="D33" s="52" t="s">
        <v>127</v>
      </c>
      <c r="E33" s="52" t="s">
        <v>33</v>
      </c>
      <c r="F33" s="53">
        <v>194000</v>
      </c>
      <c r="G33" s="53">
        <f>VLOOKUP(B33,'05.08'!B33:R66,16,0)</f>
        <v>0</v>
      </c>
      <c r="H33" s="54"/>
      <c r="I33" s="54">
        <f t="shared" si="0"/>
        <v>0</v>
      </c>
      <c r="J33" s="54"/>
      <c r="K33" s="54"/>
      <c r="L33" s="54"/>
      <c r="M33" s="54"/>
      <c r="N33" s="54"/>
      <c r="O33" s="54">
        <f t="shared" si="1"/>
        <v>0</v>
      </c>
      <c r="P33" s="54">
        <f t="shared" si="2"/>
        <v>0</v>
      </c>
      <c r="Q33" s="54">
        <f t="shared" si="5"/>
        <v>0</v>
      </c>
      <c r="R33" s="54"/>
      <c r="S33" s="54">
        <f t="shared" si="3"/>
        <v>0</v>
      </c>
      <c r="T33" s="54"/>
      <c r="U33" s="55" t="s">
        <v>100</v>
      </c>
      <c r="V33" s="54">
        <v>91200</v>
      </c>
      <c r="W33" s="54">
        <v>194000</v>
      </c>
      <c r="X33" s="56">
        <f t="shared" si="4"/>
        <v>18000</v>
      </c>
      <c r="Y33" s="55">
        <v>212000</v>
      </c>
      <c r="Z33" s="54"/>
    </row>
    <row r="34" spans="1:26" ht="15" customHeight="1" x14ac:dyDescent="0.2">
      <c r="A34" s="51">
        <v>27</v>
      </c>
      <c r="B34" s="51">
        <v>8500050</v>
      </c>
      <c r="C34" s="51" t="s">
        <v>82</v>
      </c>
      <c r="D34" s="52" t="s">
        <v>54</v>
      </c>
      <c r="E34" s="52" t="s">
        <v>20</v>
      </c>
      <c r="F34" s="53">
        <v>168000</v>
      </c>
      <c r="G34" s="53">
        <f>VLOOKUP(B34,'05.08'!B34:R67,16,0)</f>
        <v>18</v>
      </c>
      <c r="H34" s="54"/>
      <c r="I34" s="54">
        <f t="shared" si="0"/>
        <v>2</v>
      </c>
      <c r="J34" s="54"/>
      <c r="K34" s="54">
        <v>2</v>
      </c>
      <c r="L34" s="54"/>
      <c r="M34" s="54"/>
      <c r="N34" s="54"/>
      <c r="O34" s="54">
        <f t="shared" si="1"/>
        <v>336000</v>
      </c>
      <c r="P34" s="54">
        <f t="shared" si="2"/>
        <v>336000</v>
      </c>
      <c r="Q34" s="54">
        <f t="shared" si="5"/>
        <v>16</v>
      </c>
      <c r="R34" s="54">
        <v>16</v>
      </c>
      <c r="S34" s="54">
        <f t="shared" si="3"/>
        <v>0</v>
      </c>
      <c r="T34" s="54"/>
      <c r="U34" s="51" t="s">
        <v>82</v>
      </c>
      <c r="V34" s="57">
        <v>75909</v>
      </c>
      <c r="W34" s="57">
        <v>168000</v>
      </c>
      <c r="X34" s="56">
        <f t="shared" si="4"/>
        <v>13000</v>
      </c>
      <c r="Y34" s="55">
        <v>181000</v>
      </c>
      <c r="Z34" s="54"/>
    </row>
    <row r="35" spans="1:26" s="2" customFormat="1" ht="15" customHeight="1" x14ac:dyDescent="0.2">
      <c r="A35" s="51">
        <v>28</v>
      </c>
      <c r="B35" s="51">
        <v>8500051</v>
      </c>
      <c r="C35" s="51" t="s">
        <v>83</v>
      </c>
      <c r="D35" s="52" t="s">
        <v>55</v>
      </c>
      <c r="E35" s="52" t="s">
        <v>21</v>
      </c>
      <c r="F35" s="53">
        <v>149000</v>
      </c>
      <c r="G35" s="53">
        <f>VLOOKUP(B35,'05.08'!B35:R68,16,0)</f>
        <v>18</v>
      </c>
      <c r="H35" s="57"/>
      <c r="I35" s="54">
        <f t="shared" si="0"/>
        <v>0</v>
      </c>
      <c r="J35" s="54"/>
      <c r="K35" s="54"/>
      <c r="L35" s="54"/>
      <c r="M35" s="54"/>
      <c r="N35" s="54"/>
      <c r="O35" s="54">
        <f t="shared" si="1"/>
        <v>0</v>
      </c>
      <c r="P35" s="54">
        <f t="shared" si="2"/>
        <v>0</v>
      </c>
      <c r="Q35" s="54">
        <f t="shared" si="5"/>
        <v>18</v>
      </c>
      <c r="R35" s="54">
        <v>18</v>
      </c>
      <c r="S35" s="54">
        <f t="shared" si="3"/>
        <v>0</v>
      </c>
      <c r="T35" s="54"/>
      <c r="U35" s="55" t="s">
        <v>83</v>
      </c>
      <c r="V35" s="54">
        <v>66364</v>
      </c>
      <c r="W35" s="54">
        <v>149000</v>
      </c>
      <c r="X35" s="56">
        <f t="shared" si="4"/>
        <v>13000</v>
      </c>
      <c r="Y35" s="51">
        <v>162000</v>
      </c>
      <c r="Z35" s="54"/>
    </row>
    <row r="36" spans="1:26" ht="15" customHeight="1" x14ac:dyDescent="0.2">
      <c r="A36" s="51">
        <v>29</v>
      </c>
      <c r="B36" s="51">
        <v>8500052</v>
      </c>
      <c r="C36" s="51" t="s">
        <v>84</v>
      </c>
      <c r="D36" s="52" t="s">
        <v>120</v>
      </c>
      <c r="E36" s="52" t="s">
        <v>22</v>
      </c>
      <c r="F36" s="53">
        <v>149000</v>
      </c>
      <c r="G36" s="53">
        <f>VLOOKUP(B36,'05.08'!B36:R69,16,0)</f>
        <v>19</v>
      </c>
      <c r="H36" s="54"/>
      <c r="I36" s="54">
        <f t="shared" si="0"/>
        <v>1</v>
      </c>
      <c r="J36" s="54"/>
      <c r="K36" s="54">
        <v>1</v>
      </c>
      <c r="L36" s="54"/>
      <c r="M36" s="54"/>
      <c r="N36" s="54"/>
      <c r="O36" s="54">
        <f t="shared" si="1"/>
        <v>149000</v>
      </c>
      <c r="P36" s="54">
        <f t="shared" si="2"/>
        <v>149000</v>
      </c>
      <c r="Q36" s="54">
        <f t="shared" si="5"/>
        <v>18</v>
      </c>
      <c r="R36" s="54">
        <v>18</v>
      </c>
      <c r="S36" s="54">
        <f t="shared" si="3"/>
        <v>0</v>
      </c>
      <c r="T36" s="54"/>
      <c r="U36" s="55" t="s">
        <v>84</v>
      </c>
      <c r="V36" s="54">
        <v>66364</v>
      </c>
      <c r="W36" s="54">
        <v>149000</v>
      </c>
      <c r="X36" s="56">
        <f t="shared" si="4"/>
        <v>13000</v>
      </c>
      <c r="Y36" s="55">
        <v>162000</v>
      </c>
      <c r="Z36" s="54"/>
    </row>
    <row r="37" spans="1:26" ht="15" customHeight="1" x14ac:dyDescent="0.2">
      <c r="A37" s="51">
        <v>30</v>
      </c>
      <c r="B37" s="51">
        <v>8500053</v>
      </c>
      <c r="C37" s="51" t="s">
        <v>85</v>
      </c>
      <c r="D37" s="52" t="s">
        <v>57</v>
      </c>
      <c r="E37" s="52" t="s">
        <v>23</v>
      </c>
      <c r="F37" s="53">
        <v>149000</v>
      </c>
      <c r="G37" s="53">
        <f>VLOOKUP(B37,'05.08'!B37:R70,16,0)</f>
        <v>19</v>
      </c>
      <c r="H37" s="54"/>
      <c r="I37" s="54">
        <f t="shared" si="0"/>
        <v>1</v>
      </c>
      <c r="J37" s="54"/>
      <c r="K37" s="54">
        <v>1</v>
      </c>
      <c r="L37" s="54"/>
      <c r="M37" s="54"/>
      <c r="N37" s="54"/>
      <c r="O37" s="54">
        <f t="shared" si="1"/>
        <v>149000</v>
      </c>
      <c r="P37" s="54">
        <f t="shared" si="2"/>
        <v>149000</v>
      </c>
      <c r="Q37" s="54">
        <f t="shared" si="5"/>
        <v>18</v>
      </c>
      <c r="R37" s="54">
        <v>18</v>
      </c>
      <c r="S37" s="54">
        <f t="shared" si="3"/>
        <v>0</v>
      </c>
      <c r="T37" s="54"/>
      <c r="U37" s="55" t="s">
        <v>85</v>
      </c>
      <c r="V37" s="54">
        <v>66364</v>
      </c>
      <c r="W37" s="54">
        <v>149000</v>
      </c>
      <c r="X37" s="56">
        <f t="shared" si="4"/>
        <v>13000</v>
      </c>
      <c r="Y37" s="55">
        <v>162000</v>
      </c>
      <c r="Z37" s="54"/>
    </row>
    <row r="38" spans="1:26" ht="15" customHeight="1" x14ac:dyDescent="0.2">
      <c r="A38" s="51">
        <v>31</v>
      </c>
      <c r="B38" s="51">
        <v>8500054</v>
      </c>
      <c r="C38" s="51" t="s">
        <v>86</v>
      </c>
      <c r="D38" s="52" t="s">
        <v>58</v>
      </c>
      <c r="E38" s="52" t="s">
        <v>24</v>
      </c>
      <c r="F38" s="53">
        <v>168000</v>
      </c>
      <c r="G38" s="53">
        <f>VLOOKUP(B38,'05.08'!B38:R71,16,0)</f>
        <v>18</v>
      </c>
      <c r="H38" s="54"/>
      <c r="I38" s="54">
        <f t="shared" si="0"/>
        <v>0</v>
      </c>
      <c r="J38" s="54"/>
      <c r="K38" s="54"/>
      <c r="L38" s="54"/>
      <c r="M38" s="54"/>
      <c r="N38" s="54"/>
      <c r="O38" s="54">
        <f t="shared" si="1"/>
        <v>0</v>
      </c>
      <c r="P38" s="54">
        <f t="shared" si="2"/>
        <v>0</v>
      </c>
      <c r="Q38" s="54">
        <f t="shared" si="5"/>
        <v>18</v>
      </c>
      <c r="R38" s="54">
        <v>18</v>
      </c>
      <c r="S38" s="54">
        <f t="shared" si="3"/>
        <v>0</v>
      </c>
      <c r="T38" s="54"/>
      <c r="U38" s="55" t="s">
        <v>86</v>
      </c>
      <c r="V38" s="54">
        <v>75909</v>
      </c>
      <c r="W38" s="54">
        <v>168000</v>
      </c>
      <c r="X38" s="56">
        <f t="shared" si="4"/>
        <v>13000</v>
      </c>
      <c r="Y38" s="55">
        <v>181000</v>
      </c>
      <c r="Z38" s="54"/>
    </row>
    <row r="39" spans="1:26" ht="15" customHeight="1" x14ac:dyDescent="0.2">
      <c r="A39" s="51">
        <v>32</v>
      </c>
      <c r="B39" s="51">
        <v>8500055</v>
      </c>
      <c r="C39" s="51" t="s">
        <v>87</v>
      </c>
      <c r="D39" s="52" t="s">
        <v>59</v>
      </c>
      <c r="E39" s="52" t="s">
        <v>25</v>
      </c>
      <c r="F39" s="53">
        <v>149000</v>
      </c>
      <c r="G39" s="53">
        <f>VLOOKUP(B39,'05.08'!B39:R72,16,0)</f>
        <v>19</v>
      </c>
      <c r="H39" s="54"/>
      <c r="I39" s="54">
        <f t="shared" si="0"/>
        <v>0</v>
      </c>
      <c r="J39" s="54"/>
      <c r="K39" s="54"/>
      <c r="L39" s="54"/>
      <c r="M39" s="54"/>
      <c r="N39" s="54"/>
      <c r="O39" s="54">
        <f t="shared" si="1"/>
        <v>0</v>
      </c>
      <c r="P39" s="54">
        <f t="shared" si="2"/>
        <v>0</v>
      </c>
      <c r="Q39" s="54">
        <f t="shared" si="5"/>
        <v>19</v>
      </c>
      <c r="R39" s="54">
        <v>19</v>
      </c>
      <c r="S39" s="54">
        <f t="shared" si="3"/>
        <v>0</v>
      </c>
      <c r="T39" s="54"/>
      <c r="U39" s="55" t="s">
        <v>87</v>
      </c>
      <c r="V39" s="54">
        <v>66364</v>
      </c>
      <c r="W39" s="54">
        <v>149000</v>
      </c>
      <c r="X39" s="56">
        <f t="shared" si="4"/>
        <v>13000</v>
      </c>
      <c r="Y39" s="55">
        <v>162000</v>
      </c>
      <c r="Z39" s="54"/>
    </row>
    <row r="40" spans="1:26" ht="15" customHeight="1" x14ac:dyDescent="0.2">
      <c r="A40" s="51">
        <v>33</v>
      </c>
      <c r="B40" s="51">
        <v>8500056</v>
      </c>
      <c r="C40" s="51" t="s">
        <v>88</v>
      </c>
      <c r="D40" s="52" t="s">
        <v>60</v>
      </c>
      <c r="E40" s="52" t="s">
        <v>26</v>
      </c>
      <c r="F40" s="53">
        <v>149000</v>
      </c>
      <c r="G40" s="53">
        <f>VLOOKUP(B40,'05.08'!B40:R73,16,0)</f>
        <v>18</v>
      </c>
      <c r="H40" s="54"/>
      <c r="I40" s="54">
        <f t="shared" si="0"/>
        <v>1</v>
      </c>
      <c r="J40" s="54"/>
      <c r="K40" s="54">
        <v>1</v>
      </c>
      <c r="L40" s="54"/>
      <c r="M40" s="54"/>
      <c r="N40" s="54"/>
      <c r="O40" s="54">
        <f t="shared" si="1"/>
        <v>149000</v>
      </c>
      <c r="P40" s="54">
        <f t="shared" si="2"/>
        <v>149000</v>
      </c>
      <c r="Q40" s="54">
        <f t="shared" si="5"/>
        <v>17</v>
      </c>
      <c r="R40" s="54">
        <v>17</v>
      </c>
      <c r="S40" s="54">
        <f t="shared" si="3"/>
        <v>0</v>
      </c>
      <c r="T40" s="54"/>
      <c r="U40" s="55" t="s">
        <v>88</v>
      </c>
      <c r="V40" s="54">
        <v>66364</v>
      </c>
      <c r="W40" s="54">
        <v>149000</v>
      </c>
      <c r="X40" s="56">
        <f t="shared" si="4"/>
        <v>13000</v>
      </c>
      <c r="Y40" s="55">
        <v>162000</v>
      </c>
      <c r="Z40" s="54"/>
    </row>
    <row r="41" spans="1:26" ht="15" customHeight="1" x14ac:dyDescent="0.2">
      <c r="A41" s="51">
        <v>34</v>
      </c>
      <c r="B41" s="51">
        <v>8500057</v>
      </c>
      <c r="C41" s="51" t="s">
        <v>89</v>
      </c>
      <c r="D41" s="52" t="s">
        <v>61</v>
      </c>
      <c r="E41" s="52" t="s">
        <v>27</v>
      </c>
      <c r="F41" s="53">
        <v>168000</v>
      </c>
      <c r="G41" s="53">
        <f>VLOOKUP(B41,'05.08'!B41:R74,16,0)</f>
        <v>18</v>
      </c>
      <c r="H41" s="54"/>
      <c r="I41" s="54">
        <f t="shared" si="0"/>
        <v>0</v>
      </c>
      <c r="J41" s="54"/>
      <c r="K41" s="54"/>
      <c r="L41" s="54"/>
      <c r="M41" s="54"/>
      <c r="N41" s="54"/>
      <c r="O41" s="54">
        <f t="shared" si="1"/>
        <v>0</v>
      </c>
      <c r="P41" s="54">
        <f t="shared" si="2"/>
        <v>0</v>
      </c>
      <c r="Q41" s="54">
        <f t="shared" si="5"/>
        <v>18</v>
      </c>
      <c r="R41" s="54">
        <v>18</v>
      </c>
      <c r="S41" s="54">
        <f t="shared" si="3"/>
        <v>0</v>
      </c>
      <c r="T41" s="54"/>
      <c r="U41" s="55" t="s">
        <v>89</v>
      </c>
      <c r="V41" s="54">
        <v>66364</v>
      </c>
      <c r="W41" s="54">
        <v>168000</v>
      </c>
      <c r="X41" s="56">
        <f t="shared" si="4"/>
        <v>-6000</v>
      </c>
      <c r="Y41" s="55">
        <v>162000</v>
      </c>
      <c r="Z41" s="54"/>
    </row>
    <row r="42" spans="1:26" s="17" customFormat="1" x14ac:dyDescent="0.2">
      <c r="A42" s="47"/>
      <c r="B42" s="48"/>
      <c r="C42" s="48"/>
      <c r="D42" s="48" t="s">
        <v>108</v>
      </c>
      <c r="E42" s="49"/>
      <c r="F42" s="50"/>
      <c r="G42" s="50">
        <f>SUM(G8:G41)</f>
        <v>147</v>
      </c>
      <c r="H42" s="50">
        <f t="shared" ref="H42:P42" si="6">SUM(H8:H41)</f>
        <v>0</v>
      </c>
      <c r="I42" s="50">
        <f t="shared" si="6"/>
        <v>5</v>
      </c>
      <c r="J42" s="50">
        <f t="shared" si="6"/>
        <v>0</v>
      </c>
      <c r="K42" s="50">
        <f t="shared" si="6"/>
        <v>5</v>
      </c>
      <c r="L42" s="50">
        <f t="shared" si="6"/>
        <v>0</v>
      </c>
      <c r="M42" s="50">
        <f t="shared" si="6"/>
        <v>0</v>
      </c>
      <c r="N42" s="50">
        <f t="shared" si="6"/>
        <v>0</v>
      </c>
      <c r="O42" s="50">
        <f t="shared" si="6"/>
        <v>783000</v>
      </c>
      <c r="P42" s="50">
        <f t="shared" si="6"/>
        <v>783000</v>
      </c>
      <c r="Q42" s="50">
        <f>SUM(Q8:Q41)</f>
        <v>142</v>
      </c>
      <c r="R42" s="50">
        <f>SUM(R8:R41)</f>
        <v>142</v>
      </c>
      <c r="S42" s="50"/>
      <c r="T42" s="50"/>
      <c r="Z42" s="50"/>
    </row>
    <row r="43" spans="1:26" x14ac:dyDescent="0.2">
      <c r="A43" s="5"/>
    </row>
    <row r="44" spans="1:26" s="2" customFormat="1" x14ac:dyDescent="0.2">
      <c r="B44" s="2" t="s">
        <v>124</v>
      </c>
      <c r="F44" s="6"/>
      <c r="G44" s="6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V44" s="63"/>
      <c r="W44" s="63"/>
      <c r="Z44" s="63"/>
    </row>
    <row r="48" spans="1:26" x14ac:dyDescent="0.2">
      <c r="A48" s="1" t="s">
        <v>134</v>
      </c>
    </row>
  </sheetData>
  <mergeCells count="16">
    <mergeCell ref="Z6:Z7"/>
    <mergeCell ref="A3:T3"/>
    <mergeCell ref="G5:Q5"/>
    <mergeCell ref="A6:A7"/>
    <mergeCell ref="B6:B7"/>
    <mergeCell ref="C6:C7"/>
    <mergeCell ref="D6:D7"/>
    <mergeCell ref="F6:F7"/>
    <mergeCell ref="G6:G7"/>
    <mergeCell ref="H6:H7"/>
    <mergeCell ref="I6:L6"/>
    <mergeCell ref="M6:P6"/>
    <mergeCell ref="Q6:Q7"/>
    <mergeCell ref="R6:R7"/>
    <mergeCell ref="S6:S7"/>
    <mergeCell ref="T6:T7"/>
  </mergeCells>
  <pageMargins left="0.2" right="0.2" top="0.25" bottom="0.25" header="0.3" footer="0.3"/>
  <pageSetup paperSize="9" orientation="landscape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zoomScaleNormal="100" workbookViewId="0">
      <pane xSplit="6" ySplit="7" topLeftCell="G26" activePane="bottomRight" state="frozen"/>
      <selection activeCell="CJ8" sqref="CJ8:CJ41"/>
      <selection pane="topRight" activeCell="CJ8" sqref="CJ8:CJ41"/>
      <selection pane="bottomLeft" activeCell="CJ8" sqref="CJ8:CJ41"/>
      <selection pane="bottomRight" activeCell="O37" sqref="O37"/>
    </sheetView>
  </sheetViews>
  <sheetFormatPr defaultRowHeight="12.75" x14ac:dyDescent="0.2"/>
  <cols>
    <col min="1" max="1" width="4.85546875" style="1" customWidth="1"/>
    <col min="2" max="2" width="8.85546875" style="2" customWidth="1"/>
    <col min="3" max="3" width="5.28515625" style="2" customWidth="1"/>
    <col min="4" max="4" width="38.28515625" style="1" customWidth="1"/>
    <col min="5" max="5" width="34.7109375" style="1" hidden="1" customWidth="1"/>
    <col min="6" max="6" width="10.28515625" style="6" customWidth="1"/>
    <col min="7" max="7" width="8.140625" style="6" customWidth="1"/>
    <col min="8" max="8" width="9.42578125" style="3" customWidth="1"/>
    <col min="9" max="9" width="10" style="3" customWidth="1"/>
    <col min="10" max="15" width="9.140625" style="3" customWidth="1"/>
    <col min="16" max="16" width="11.28515625" style="3" customWidth="1"/>
    <col min="17" max="19" width="10.7109375" style="3" customWidth="1"/>
    <col min="20" max="20" width="9.140625" style="3" customWidth="1"/>
    <col min="21" max="21" width="6.28515625" style="1" hidden="1" customWidth="1"/>
    <col min="22" max="23" width="11.28515625" style="3" hidden="1" customWidth="1"/>
    <col min="24" max="25" width="0" style="1" hidden="1" customWidth="1"/>
    <col min="26" max="26" width="9.140625" style="3" customWidth="1"/>
    <col min="27" max="27" width="9.140625" style="1" customWidth="1"/>
    <col min="28" max="16384" width="9.140625" style="1"/>
  </cols>
  <sheetData>
    <row r="1" spans="1:26" x14ac:dyDescent="0.2">
      <c r="A1" s="17" t="s">
        <v>128</v>
      </c>
    </row>
    <row r="2" spans="1:26" x14ac:dyDescent="0.2">
      <c r="A2" s="1" t="s">
        <v>114</v>
      </c>
    </row>
    <row r="3" spans="1:26" ht="19.5" customHeight="1" x14ac:dyDescent="0.3">
      <c r="A3" s="131" t="s">
        <v>122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Z3" s="1"/>
    </row>
    <row r="5" spans="1:26" ht="15" hidden="1" customHeight="1" x14ac:dyDescent="0.2">
      <c r="G5" s="133" t="s">
        <v>117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00"/>
      <c r="S5" s="100"/>
      <c r="T5" s="1"/>
      <c r="Z5" s="1"/>
    </row>
    <row r="6" spans="1:26" s="17" customFormat="1" ht="15" customHeight="1" x14ac:dyDescent="0.2">
      <c r="A6" s="128" t="s">
        <v>109</v>
      </c>
      <c r="B6" s="128" t="s">
        <v>110</v>
      </c>
      <c r="C6" s="128" t="s">
        <v>111</v>
      </c>
      <c r="D6" s="128" t="s">
        <v>112</v>
      </c>
      <c r="E6" s="16" t="s">
        <v>90</v>
      </c>
      <c r="F6" s="128" t="s">
        <v>113</v>
      </c>
      <c r="G6" s="128" t="s">
        <v>115</v>
      </c>
      <c r="H6" s="128" t="s">
        <v>101</v>
      </c>
      <c r="I6" s="132" t="s">
        <v>102</v>
      </c>
      <c r="J6" s="132"/>
      <c r="K6" s="132"/>
      <c r="L6" s="132"/>
      <c r="M6" s="134" t="s">
        <v>129</v>
      </c>
      <c r="N6" s="134"/>
      <c r="O6" s="134"/>
      <c r="P6" s="134"/>
      <c r="Q6" s="128" t="s">
        <v>118</v>
      </c>
      <c r="R6" s="128" t="s">
        <v>135</v>
      </c>
      <c r="S6" s="128" t="s">
        <v>136</v>
      </c>
      <c r="T6" s="128" t="s">
        <v>119</v>
      </c>
      <c r="U6" s="19" t="s">
        <v>121</v>
      </c>
      <c r="V6" s="40"/>
      <c r="W6" s="40"/>
      <c r="Z6" s="128" t="s">
        <v>125</v>
      </c>
    </row>
    <row r="7" spans="1:26" s="18" customFormat="1" x14ac:dyDescent="0.2">
      <c r="A7" s="130"/>
      <c r="B7" s="130" t="s">
        <v>110</v>
      </c>
      <c r="C7" s="130"/>
      <c r="D7" s="130" t="s">
        <v>112</v>
      </c>
      <c r="E7" s="44" t="s">
        <v>90</v>
      </c>
      <c r="F7" s="130" t="s">
        <v>113</v>
      </c>
      <c r="G7" s="130"/>
      <c r="H7" s="130"/>
      <c r="I7" s="45" t="s">
        <v>106</v>
      </c>
      <c r="J7" s="46" t="s">
        <v>107</v>
      </c>
      <c r="K7" s="46" t="s">
        <v>104</v>
      </c>
      <c r="L7" s="46" t="s">
        <v>105</v>
      </c>
      <c r="M7" s="61" t="s">
        <v>131</v>
      </c>
      <c r="N7" s="62" t="s">
        <v>132</v>
      </c>
      <c r="O7" s="62" t="s">
        <v>130</v>
      </c>
      <c r="P7" s="68" t="s">
        <v>133</v>
      </c>
      <c r="Q7" s="130"/>
      <c r="R7" s="129"/>
      <c r="S7" s="129"/>
      <c r="T7" s="130"/>
      <c r="V7" s="41"/>
      <c r="W7" s="41"/>
      <c r="Z7" s="130"/>
    </row>
    <row r="8" spans="1:26" ht="15" customHeight="1" x14ac:dyDescent="0.2">
      <c r="A8" s="51">
        <v>1</v>
      </c>
      <c r="B8" s="51">
        <v>8500006</v>
      </c>
      <c r="C8" s="51" t="s">
        <v>75</v>
      </c>
      <c r="D8" s="52" t="s">
        <v>47</v>
      </c>
      <c r="E8" s="52" t="s">
        <v>13</v>
      </c>
      <c r="F8" s="53">
        <v>289000</v>
      </c>
      <c r="G8" s="53">
        <f>VLOOKUP(B8,'23.08'!B8:R41,16,0)</f>
        <v>10</v>
      </c>
      <c r="H8" s="54"/>
      <c r="I8" s="54">
        <f>SUM(J8:L8)</f>
        <v>1</v>
      </c>
      <c r="J8" s="54"/>
      <c r="K8" s="54">
        <v>1</v>
      </c>
      <c r="L8" s="54"/>
      <c r="M8" s="54"/>
      <c r="N8" s="54"/>
      <c r="O8" s="54">
        <f>F8*K8</f>
        <v>289000</v>
      </c>
      <c r="P8" s="54">
        <f>M8+N8+O8</f>
        <v>289000</v>
      </c>
      <c r="Q8" s="54">
        <f>+G8+H8-I8</f>
        <v>9</v>
      </c>
      <c r="R8" s="54">
        <v>9</v>
      </c>
      <c r="S8" s="54">
        <f>R8-Q8</f>
        <v>0</v>
      </c>
      <c r="T8" s="54"/>
      <c r="U8" s="55" t="s">
        <v>75</v>
      </c>
      <c r="V8" s="54">
        <v>143000</v>
      </c>
      <c r="W8" s="54">
        <v>289000</v>
      </c>
      <c r="X8" s="56">
        <f>Y8-W8</f>
        <v>26000</v>
      </c>
      <c r="Y8" s="55">
        <v>315000</v>
      </c>
      <c r="Z8" s="54"/>
    </row>
    <row r="9" spans="1:26" ht="15" customHeight="1" x14ac:dyDescent="0.2">
      <c r="A9" s="51">
        <v>2</v>
      </c>
      <c r="B9" s="51">
        <v>8500007</v>
      </c>
      <c r="C9" s="51" t="s">
        <v>73</v>
      </c>
      <c r="D9" s="52" t="s">
        <v>45</v>
      </c>
      <c r="E9" s="52" t="s">
        <v>11</v>
      </c>
      <c r="F9" s="53">
        <v>197000</v>
      </c>
      <c r="G9" s="53">
        <f>VLOOKUP(B9,'23.08'!B9:R42,16,0)</f>
        <v>9</v>
      </c>
      <c r="H9" s="54"/>
      <c r="I9" s="54">
        <f t="shared" ref="I9:I41" si="0">SUM(J9:L9)</f>
        <v>0</v>
      </c>
      <c r="J9" s="54"/>
      <c r="K9" s="96"/>
      <c r="L9" s="96">
        <f>L43</f>
        <v>0</v>
      </c>
      <c r="M9" s="54"/>
      <c r="N9" s="54"/>
      <c r="O9" s="54">
        <f t="shared" ref="O9:O45" si="1">F9*K9</f>
        <v>0</v>
      </c>
      <c r="P9" s="54">
        <f t="shared" ref="P9:P45" si="2">M9+N9+O9</f>
        <v>0</v>
      </c>
      <c r="Q9" s="54">
        <f t="shared" ref="Q9:Q41" si="3">+G9+H9-I9</f>
        <v>9</v>
      </c>
      <c r="R9" s="54">
        <v>9</v>
      </c>
      <c r="S9" s="54">
        <f t="shared" ref="S9:S41" si="4">R9-Q9</f>
        <v>0</v>
      </c>
      <c r="T9" s="54"/>
      <c r="U9" s="55" t="s">
        <v>73</v>
      </c>
      <c r="V9" s="54">
        <v>93000</v>
      </c>
      <c r="W9" s="54">
        <v>197000</v>
      </c>
      <c r="X9" s="56">
        <f t="shared" ref="X9:X41" si="5">Y9-W9</f>
        <v>18000</v>
      </c>
      <c r="Y9" s="55">
        <v>215000</v>
      </c>
      <c r="Z9" s="54"/>
    </row>
    <row r="10" spans="1:26" ht="15" customHeight="1" x14ac:dyDescent="0.2">
      <c r="A10" s="51">
        <v>3</v>
      </c>
      <c r="B10" s="51">
        <v>8500008</v>
      </c>
      <c r="C10" s="51" t="s">
        <v>79</v>
      </c>
      <c r="D10" s="52" t="s">
        <v>51</v>
      </c>
      <c r="E10" s="52" t="s">
        <v>17</v>
      </c>
      <c r="F10" s="53">
        <v>170000</v>
      </c>
      <c r="G10" s="53">
        <f>VLOOKUP(B10,'23.08'!B10:R43,16,0)</f>
        <v>7</v>
      </c>
      <c r="H10" s="54"/>
      <c r="I10" s="54">
        <f t="shared" si="0"/>
        <v>0</v>
      </c>
      <c r="J10" s="54"/>
      <c r="K10" s="54"/>
      <c r="L10" s="54"/>
      <c r="M10" s="54"/>
      <c r="N10" s="54"/>
      <c r="O10" s="54">
        <f t="shared" si="1"/>
        <v>0</v>
      </c>
      <c r="P10" s="54">
        <f t="shared" si="2"/>
        <v>0</v>
      </c>
      <c r="Q10" s="54">
        <f t="shared" si="3"/>
        <v>7</v>
      </c>
      <c r="R10" s="54">
        <v>7</v>
      </c>
      <c r="S10" s="54">
        <f t="shared" si="4"/>
        <v>0</v>
      </c>
      <c r="T10" s="54"/>
      <c r="U10" s="55" t="s">
        <v>79</v>
      </c>
      <c r="V10" s="54">
        <v>78000</v>
      </c>
      <c r="W10" s="54">
        <v>170000</v>
      </c>
      <c r="X10" s="56">
        <f t="shared" si="5"/>
        <v>15000</v>
      </c>
      <c r="Y10" s="55">
        <v>185000</v>
      </c>
      <c r="Z10" s="54"/>
    </row>
    <row r="11" spans="1:26" ht="15" customHeight="1" x14ac:dyDescent="0.2">
      <c r="A11" s="51">
        <v>4</v>
      </c>
      <c r="B11" s="51">
        <v>8500009</v>
      </c>
      <c r="C11" s="51" t="s">
        <v>74</v>
      </c>
      <c r="D11" s="52" t="s">
        <v>46</v>
      </c>
      <c r="E11" s="52" t="s">
        <v>12</v>
      </c>
      <c r="F11" s="53">
        <v>159000</v>
      </c>
      <c r="G11" s="53">
        <f>VLOOKUP(B11,'23.08'!B11:R44,16,0)</f>
        <v>10</v>
      </c>
      <c r="H11" s="54"/>
      <c r="I11" s="54">
        <f t="shared" si="0"/>
        <v>0</v>
      </c>
      <c r="J11" s="54"/>
      <c r="K11" s="96"/>
      <c r="L11" s="96">
        <f>L43</f>
        <v>0</v>
      </c>
      <c r="M11" s="54"/>
      <c r="N11" s="54"/>
      <c r="O11" s="54">
        <f t="shared" si="1"/>
        <v>0</v>
      </c>
      <c r="P11" s="54">
        <f t="shared" si="2"/>
        <v>0</v>
      </c>
      <c r="Q11" s="54">
        <f t="shared" si="3"/>
        <v>10</v>
      </c>
      <c r="R11" s="54">
        <v>10</v>
      </c>
      <c r="S11" s="54">
        <f t="shared" si="4"/>
        <v>0</v>
      </c>
      <c r="T11" s="54"/>
      <c r="U11" s="55" t="s">
        <v>74</v>
      </c>
      <c r="V11" s="54">
        <v>72000</v>
      </c>
      <c r="W11" s="54">
        <v>159000</v>
      </c>
      <c r="X11" s="56">
        <f t="shared" si="5"/>
        <v>14000</v>
      </c>
      <c r="Y11" s="55">
        <v>173000</v>
      </c>
      <c r="Z11" s="54"/>
    </row>
    <row r="12" spans="1:26" ht="15" customHeight="1" x14ac:dyDescent="0.2">
      <c r="A12" s="51">
        <v>5</v>
      </c>
      <c r="B12" s="51">
        <v>8500031</v>
      </c>
      <c r="C12" s="51" t="s">
        <v>76</v>
      </c>
      <c r="D12" s="52" t="s">
        <v>48</v>
      </c>
      <c r="E12" s="52" t="s">
        <v>14</v>
      </c>
      <c r="F12" s="53">
        <v>146000</v>
      </c>
      <c r="G12" s="53">
        <f>VLOOKUP(B12,'23.08'!B12:R45,16,0)</f>
        <v>10</v>
      </c>
      <c r="H12" s="54"/>
      <c r="I12" s="54">
        <f t="shared" si="0"/>
        <v>0</v>
      </c>
      <c r="J12" s="54"/>
      <c r="K12" s="54"/>
      <c r="L12" s="54"/>
      <c r="M12" s="54"/>
      <c r="N12" s="54"/>
      <c r="O12" s="54">
        <f t="shared" si="1"/>
        <v>0</v>
      </c>
      <c r="P12" s="54">
        <f t="shared" si="2"/>
        <v>0</v>
      </c>
      <c r="Q12" s="54">
        <f t="shared" si="3"/>
        <v>10</v>
      </c>
      <c r="R12" s="54">
        <v>10</v>
      </c>
      <c r="S12" s="54">
        <f t="shared" si="4"/>
        <v>0</v>
      </c>
      <c r="T12" s="54"/>
      <c r="U12" s="55" t="s">
        <v>76</v>
      </c>
      <c r="V12" s="54">
        <v>65000</v>
      </c>
      <c r="W12" s="54">
        <v>146000</v>
      </c>
      <c r="X12" s="56">
        <f t="shared" si="5"/>
        <v>13000</v>
      </c>
      <c r="Y12" s="55">
        <v>159000</v>
      </c>
      <c r="Z12" s="54"/>
    </row>
    <row r="13" spans="1:26" ht="15" customHeight="1" x14ac:dyDescent="0.2">
      <c r="A13" s="51">
        <v>6</v>
      </c>
      <c r="B13" s="51">
        <v>8500011</v>
      </c>
      <c r="C13" s="51" t="s">
        <v>78</v>
      </c>
      <c r="D13" s="52" t="s">
        <v>50</v>
      </c>
      <c r="E13" s="52" t="s">
        <v>16</v>
      </c>
      <c r="F13" s="53">
        <v>135000</v>
      </c>
      <c r="G13" s="53">
        <f>VLOOKUP(B13,'23.08'!B13:R46,16,0)</f>
        <v>10</v>
      </c>
      <c r="H13" s="54"/>
      <c r="I13" s="54">
        <f t="shared" si="0"/>
        <v>1</v>
      </c>
      <c r="J13" s="54">
        <v>1</v>
      </c>
      <c r="K13" s="54"/>
      <c r="L13" s="54"/>
      <c r="M13" s="54"/>
      <c r="N13" s="54"/>
      <c r="O13" s="54">
        <f t="shared" si="1"/>
        <v>0</v>
      </c>
      <c r="P13" s="54">
        <f t="shared" si="2"/>
        <v>0</v>
      </c>
      <c r="Q13" s="54">
        <f t="shared" si="3"/>
        <v>9</v>
      </c>
      <c r="R13" s="54">
        <v>9</v>
      </c>
      <c r="S13" s="54">
        <f t="shared" si="4"/>
        <v>0</v>
      </c>
      <c r="T13" s="54"/>
      <c r="U13" s="55" t="s">
        <v>78</v>
      </c>
      <c r="V13" s="54">
        <v>58000</v>
      </c>
      <c r="W13" s="54">
        <v>135000</v>
      </c>
      <c r="X13" s="56">
        <f t="shared" si="5"/>
        <v>10000</v>
      </c>
      <c r="Y13" s="55">
        <v>145000</v>
      </c>
      <c r="Z13" s="54" t="s">
        <v>144</v>
      </c>
    </row>
    <row r="14" spans="1:26" ht="15" customHeight="1" x14ac:dyDescent="0.2">
      <c r="A14" s="51">
        <v>7</v>
      </c>
      <c r="B14" s="51">
        <v>8500010</v>
      </c>
      <c r="C14" s="51" t="s">
        <v>81</v>
      </c>
      <c r="D14" s="52" t="s">
        <v>53</v>
      </c>
      <c r="E14" s="52" t="s">
        <v>19</v>
      </c>
      <c r="F14" s="53">
        <v>146000</v>
      </c>
      <c r="G14" s="53">
        <f>VLOOKUP(B14,'23.08'!B14:R47,16,0)</f>
        <v>10</v>
      </c>
      <c r="H14" s="54"/>
      <c r="I14" s="54">
        <f t="shared" si="0"/>
        <v>0</v>
      </c>
      <c r="J14" s="54"/>
      <c r="K14" s="54"/>
      <c r="L14" s="54"/>
      <c r="M14" s="54"/>
      <c r="N14" s="54"/>
      <c r="O14" s="54">
        <f t="shared" si="1"/>
        <v>0</v>
      </c>
      <c r="P14" s="54">
        <f t="shared" si="2"/>
        <v>0</v>
      </c>
      <c r="Q14" s="54">
        <f t="shared" si="3"/>
        <v>10</v>
      </c>
      <c r="R14" s="54">
        <v>10</v>
      </c>
      <c r="S14" s="54">
        <f t="shared" si="4"/>
        <v>0</v>
      </c>
      <c r="T14" s="54"/>
      <c r="U14" s="55" t="s">
        <v>81</v>
      </c>
      <c r="V14" s="54">
        <v>61000</v>
      </c>
      <c r="W14" s="54">
        <v>146000</v>
      </c>
      <c r="X14" s="56">
        <f t="shared" si="5"/>
        <v>5000</v>
      </c>
      <c r="Y14" s="55">
        <v>151000</v>
      </c>
      <c r="Z14" s="54"/>
    </row>
    <row r="15" spans="1:26" ht="15" customHeight="1" x14ac:dyDescent="0.2">
      <c r="A15" s="51">
        <v>8</v>
      </c>
      <c r="B15" s="51">
        <v>8500012</v>
      </c>
      <c r="C15" s="51" t="s">
        <v>70</v>
      </c>
      <c r="D15" s="52" t="s">
        <v>42</v>
      </c>
      <c r="E15" s="52" t="s">
        <v>8</v>
      </c>
      <c r="F15" s="53">
        <v>135000</v>
      </c>
      <c r="G15" s="53">
        <f>VLOOKUP(B15,'23.08'!B15:R48,16,0)</f>
        <v>9</v>
      </c>
      <c r="H15" s="54"/>
      <c r="I15" s="54">
        <f t="shared" si="0"/>
        <v>1</v>
      </c>
      <c r="J15" s="54"/>
      <c r="K15" s="54">
        <v>1</v>
      </c>
      <c r="L15" s="54"/>
      <c r="M15" s="54"/>
      <c r="N15" s="54"/>
      <c r="O15" s="54">
        <f t="shared" si="1"/>
        <v>135000</v>
      </c>
      <c r="P15" s="54">
        <f t="shared" si="2"/>
        <v>135000</v>
      </c>
      <c r="Q15" s="54">
        <f t="shared" si="3"/>
        <v>8</v>
      </c>
      <c r="R15" s="54">
        <v>8</v>
      </c>
      <c r="S15" s="54">
        <f t="shared" si="4"/>
        <v>0</v>
      </c>
      <c r="T15" s="54"/>
      <c r="U15" s="55" t="s">
        <v>70</v>
      </c>
      <c r="V15" s="54">
        <v>59000</v>
      </c>
      <c r="W15" s="54">
        <v>135000</v>
      </c>
      <c r="X15" s="56">
        <f t="shared" si="5"/>
        <v>12000</v>
      </c>
      <c r="Y15" s="55">
        <v>147000</v>
      </c>
      <c r="Z15" s="54"/>
    </row>
    <row r="16" spans="1:26" ht="15" customHeight="1" x14ac:dyDescent="0.2">
      <c r="A16" s="51">
        <v>9</v>
      </c>
      <c r="B16" s="51">
        <v>8500005</v>
      </c>
      <c r="C16" s="51" t="s">
        <v>71</v>
      </c>
      <c r="D16" s="52" t="s">
        <v>43</v>
      </c>
      <c r="E16" s="52" t="s">
        <v>9</v>
      </c>
      <c r="F16" s="53">
        <v>146000</v>
      </c>
      <c r="G16" s="53">
        <f>VLOOKUP(B16,'23.08'!B16:R49,16,0)</f>
        <v>9</v>
      </c>
      <c r="H16" s="54"/>
      <c r="I16" s="54">
        <f t="shared" si="0"/>
        <v>1</v>
      </c>
      <c r="J16" s="54">
        <v>1</v>
      </c>
      <c r="K16" s="54"/>
      <c r="L16" s="54"/>
      <c r="M16" s="54"/>
      <c r="N16" s="54"/>
      <c r="O16" s="54">
        <f t="shared" si="1"/>
        <v>0</v>
      </c>
      <c r="P16" s="54">
        <f t="shared" si="2"/>
        <v>0</v>
      </c>
      <c r="Q16" s="54">
        <f t="shared" si="3"/>
        <v>8</v>
      </c>
      <c r="R16" s="54">
        <v>8</v>
      </c>
      <c r="S16" s="54">
        <f t="shared" si="4"/>
        <v>0</v>
      </c>
      <c r="T16" s="54"/>
      <c r="U16" s="55" t="s">
        <v>71</v>
      </c>
      <c r="V16" s="54">
        <v>63000</v>
      </c>
      <c r="W16" s="54">
        <v>146000</v>
      </c>
      <c r="X16" s="56">
        <f t="shared" si="5"/>
        <v>9000</v>
      </c>
      <c r="Y16" s="55">
        <v>155000</v>
      </c>
      <c r="Z16" s="54" t="s">
        <v>144</v>
      </c>
    </row>
    <row r="17" spans="1:26" ht="15" customHeight="1" x14ac:dyDescent="0.2">
      <c r="A17" s="51">
        <v>10</v>
      </c>
      <c r="B17" s="51">
        <v>8500013</v>
      </c>
      <c r="C17" s="51" t="s">
        <v>72</v>
      </c>
      <c r="D17" s="52" t="s">
        <v>44</v>
      </c>
      <c r="E17" s="52" t="s">
        <v>10</v>
      </c>
      <c r="F17" s="53">
        <v>146000</v>
      </c>
      <c r="G17" s="53">
        <f>VLOOKUP(B17,'23.08'!B17:R50,16,0)</f>
        <v>9</v>
      </c>
      <c r="H17" s="54"/>
      <c r="I17" s="54">
        <f t="shared" si="0"/>
        <v>0</v>
      </c>
      <c r="J17" s="54"/>
      <c r="K17" s="54"/>
      <c r="L17" s="54"/>
      <c r="M17" s="54"/>
      <c r="N17" s="54"/>
      <c r="O17" s="54">
        <f t="shared" si="1"/>
        <v>0</v>
      </c>
      <c r="P17" s="54">
        <f t="shared" si="2"/>
        <v>0</v>
      </c>
      <c r="Q17" s="54">
        <f t="shared" si="3"/>
        <v>9</v>
      </c>
      <c r="R17" s="54">
        <v>9</v>
      </c>
      <c r="S17" s="54">
        <f t="shared" si="4"/>
        <v>0</v>
      </c>
      <c r="T17" s="54"/>
      <c r="U17" s="55" t="s">
        <v>72</v>
      </c>
      <c r="V17" s="54">
        <v>64000</v>
      </c>
      <c r="W17" s="54">
        <v>146000</v>
      </c>
      <c r="X17" s="56">
        <f t="shared" si="5"/>
        <v>11000</v>
      </c>
      <c r="Y17" s="55">
        <v>157000</v>
      </c>
      <c r="Z17" s="54"/>
    </row>
    <row r="18" spans="1:26" ht="15" customHeight="1" x14ac:dyDescent="0.2">
      <c r="A18" s="51">
        <v>11</v>
      </c>
      <c r="B18" s="51">
        <v>8500058</v>
      </c>
      <c r="C18" s="51" t="s">
        <v>91</v>
      </c>
      <c r="D18" s="52" t="s">
        <v>95</v>
      </c>
      <c r="E18" s="52" t="s">
        <v>28</v>
      </c>
      <c r="F18" s="53">
        <v>203000</v>
      </c>
      <c r="G18" s="53">
        <f>VLOOKUP(B18,'23.08'!B18:R51,16,0)</f>
        <v>0</v>
      </c>
      <c r="H18" s="54"/>
      <c r="I18" s="54">
        <f t="shared" si="0"/>
        <v>0</v>
      </c>
      <c r="J18" s="54"/>
      <c r="K18" s="96"/>
      <c r="L18" s="96">
        <f>L43</f>
        <v>0</v>
      </c>
      <c r="M18" s="54"/>
      <c r="N18" s="54"/>
      <c r="O18" s="54">
        <f t="shared" si="1"/>
        <v>0</v>
      </c>
      <c r="P18" s="54">
        <f t="shared" si="2"/>
        <v>0</v>
      </c>
      <c r="Q18" s="54">
        <f t="shared" si="3"/>
        <v>0</v>
      </c>
      <c r="R18" s="54"/>
      <c r="S18" s="54">
        <f t="shared" si="4"/>
        <v>0</v>
      </c>
      <c r="T18" s="54"/>
      <c r="U18" s="55" t="s">
        <v>91</v>
      </c>
      <c r="V18" s="54">
        <v>96000</v>
      </c>
      <c r="W18" s="54">
        <v>203000</v>
      </c>
      <c r="X18" s="56">
        <f t="shared" si="5"/>
        <v>18000</v>
      </c>
      <c r="Y18" s="55">
        <v>221000</v>
      </c>
      <c r="Z18" s="54"/>
    </row>
    <row r="19" spans="1:26" ht="15" customHeight="1" x14ac:dyDescent="0.2">
      <c r="A19" s="51">
        <v>12</v>
      </c>
      <c r="B19" s="51">
        <v>8500059</v>
      </c>
      <c r="C19" s="51" t="s">
        <v>92</v>
      </c>
      <c r="D19" s="52" t="s">
        <v>96</v>
      </c>
      <c r="E19" s="52" t="s">
        <v>29</v>
      </c>
      <c r="F19" s="53">
        <v>186000</v>
      </c>
      <c r="G19" s="53">
        <f>VLOOKUP(B19,'23.08'!B19:R52,16,0)</f>
        <v>0</v>
      </c>
      <c r="H19" s="54"/>
      <c r="I19" s="54">
        <f t="shared" si="0"/>
        <v>0</v>
      </c>
      <c r="J19" s="54"/>
      <c r="K19" s="54"/>
      <c r="L19" s="54"/>
      <c r="M19" s="54"/>
      <c r="N19" s="54"/>
      <c r="O19" s="54">
        <f t="shared" si="1"/>
        <v>0</v>
      </c>
      <c r="P19" s="54">
        <f t="shared" si="2"/>
        <v>0</v>
      </c>
      <c r="Q19" s="54">
        <f t="shared" si="3"/>
        <v>0</v>
      </c>
      <c r="R19" s="54"/>
      <c r="S19" s="54">
        <f t="shared" si="4"/>
        <v>0</v>
      </c>
      <c r="T19" s="54"/>
      <c r="U19" s="55" t="s">
        <v>92</v>
      </c>
      <c r="V19" s="54">
        <v>87000</v>
      </c>
      <c r="W19" s="54">
        <v>186000</v>
      </c>
      <c r="X19" s="56">
        <f t="shared" si="5"/>
        <v>17000</v>
      </c>
      <c r="Y19" s="55">
        <v>203000</v>
      </c>
      <c r="Z19" s="54"/>
    </row>
    <row r="20" spans="1:26" ht="15" customHeight="1" x14ac:dyDescent="0.2">
      <c r="A20" s="51">
        <v>13</v>
      </c>
      <c r="B20" s="51">
        <v>8500060</v>
      </c>
      <c r="C20" s="51" t="s">
        <v>93</v>
      </c>
      <c r="D20" s="52" t="s">
        <v>97</v>
      </c>
      <c r="E20" s="52" t="s">
        <v>30</v>
      </c>
      <c r="F20" s="53">
        <v>159000</v>
      </c>
      <c r="G20" s="53">
        <f>VLOOKUP(B20,'23.08'!B20:R53,16,0)</f>
        <v>0</v>
      </c>
      <c r="H20" s="54"/>
      <c r="I20" s="54">
        <f t="shared" si="0"/>
        <v>0</v>
      </c>
      <c r="J20" s="54"/>
      <c r="K20" s="54"/>
      <c r="L20" s="54"/>
      <c r="M20" s="54"/>
      <c r="N20" s="54"/>
      <c r="O20" s="54">
        <f t="shared" si="1"/>
        <v>0</v>
      </c>
      <c r="P20" s="54">
        <f t="shared" si="2"/>
        <v>0</v>
      </c>
      <c r="Q20" s="54">
        <f t="shared" si="3"/>
        <v>0</v>
      </c>
      <c r="R20" s="54"/>
      <c r="S20" s="54">
        <f t="shared" si="4"/>
        <v>0</v>
      </c>
      <c r="T20" s="54"/>
      <c r="U20" s="55" t="s">
        <v>93</v>
      </c>
      <c r="V20" s="54">
        <v>72000</v>
      </c>
      <c r="W20" s="54">
        <v>159000</v>
      </c>
      <c r="X20" s="56">
        <f t="shared" si="5"/>
        <v>14000</v>
      </c>
      <c r="Y20" s="55">
        <v>173000</v>
      </c>
      <c r="Z20" s="54"/>
    </row>
    <row r="21" spans="1:26" ht="15" customHeight="1" x14ac:dyDescent="0.2">
      <c r="A21" s="51">
        <v>14</v>
      </c>
      <c r="B21" s="51">
        <v>8500061</v>
      </c>
      <c r="C21" s="51" t="s">
        <v>94</v>
      </c>
      <c r="D21" s="52" t="s">
        <v>98</v>
      </c>
      <c r="E21" s="52" t="s">
        <v>31</v>
      </c>
      <c r="F21" s="53">
        <v>168000</v>
      </c>
      <c r="G21" s="53">
        <f>VLOOKUP(B21,'23.08'!B21:R54,16,0)</f>
        <v>0</v>
      </c>
      <c r="H21" s="54"/>
      <c r="I21" s="54">
        <f t="shared" si="0"/>
        <v>0</v>
      </c>
      <c r="J21" s="54"/>
      <c r="K21" s="96"/>
      <c r="L21" s="96">
        <f>L43</f>
        <v>0</v>
      </c>
      <c r="M21" s="54"/>
      <c r="N21" s="54"/>
      <c r="O21" s="54">
        <f t="shared" si="1"/>
        <v>0</v>
      </c>
      <c r="P21" s="54">
        <f t="shared" si="2"/>
        <v>0</v>
      </c>
      <c r="Q21" s="54">
        <f t="shared" si="3"/>
        <v>0</v>
      </c>
      <c r="R21" s="54"/>
      <c r="S21" s="54">
        <f t="shared" si="4"/>
        <v>0</v>
      </c>
      <c r="T21" s="54"/>
      <c r="U21" s="55" t="s">
        <v>94</v>
      </c>
      <c r="V21" s="54">
        <v>77000</v>
      </c>
      <c r="W21" s="54">
        <v>168000</v>
      </c>
      <c r="X21" s="56">
        <f t="shared" si="5"/>
        <v>15000</v>
      </c>
      <c r="Y21" s="55">
        <v>183000</v>
      </c>
      <c r="Z21" s="54"/>
    </row>
    <row r="22" spans="1:26" ht="15" customHeight="1" x14ac:dyDescent="0.2">
      <c r="A22" s="51">
        <v>15</v>
      </c>
      <c r="B22" s="51">
        <v>8500033</v>
      </c>
      <c r="C22" s="51" t="s">
        <v>67</v>
      </c>
      <c r="D22" s="52" t="s">
        <v>39</v>
      </c>
      <c r="E22" s="52" t="s">
        <v>5</v>
      </c>
      <c r="F22" s="53">
        <v>337000</v>
      </c>
      <c r="G22" s="53">
        <f>VLOOKUP(B22,'23.08'!B22:R55,16,0)</f>
        <v>8</v>
      </c>
      <c r="H22" s="54"/>
      <c r="I22" s="54">
        <f t="shared" si="0"/>
        <v>0</v>
      </c>
      <c r="J22" s="54"/>
      <c r="K22" s="95"/>
      <c r="L22" s="95">
        <f>L42</f>
        <v>0</v>
      </c>
      <c r="M22" s="54"/>
      <c r="N22" s="54"/>
      <c r="O22" s="54">
        <f t="shared" si="1"/>
        <v>0</v>
      </c>
      <c r="P22" s="54">
        <f t="shared" si="2"/>
        <v>0</v>
      </c>
      <c r="Q22" s="54">
        <f t="shared" si="3"/>
        <v>8</v>
      </c>
      <c r="R22" s="54">
        <v>8</v>
      </c>
      <c r="S22" s="54">
        <f t="shared" si="4"/>
        <v>0</v>
      </c>
      <c r="T22" s="54"/>
      <c r="U22" s="55" t="s">
        <v>67</v>
      </c>
      <c r="V22" s="54">
        <v>169000</v>
      </c>
      <c r="W22" s="54">
        <v>337000</v>
      </c>
      <c r="X22" s="56">
        <f t="shared" si="5"/>
        <v>30000</v>
      </c>
      <c r="Y22" s="55">
        <v>367000</v>
      </c>
      <c r="Z22" s="54"/>
    </row>
    <row r="23" spans="1:26" ht="15" customHeight="1" x14ac:dyDescent="0.2">
      <c r="A23" s="51">
        <v>16</v>
      </c>
      <c r="B23" s="51">
        <v>8500034</v>
      </c>
      <c r="C23" s="51" t="s">
        <v>65</v>
      </c>
      <c r="D23" s="52" t="s">
        <v>37</v>
      </c>
      <c r="E23" s="52" t="s">
        <v>3</v>
      </c>
      <c r="F23" s="53">
        <v>240000</v>
      </c>
      <c r="G23" s="53">
        <f>VLOOKUP(B23,'23.08'!B23:R56,16,0)</f>
        <v>8</v>
      </c>
      <c r="H23" s="54"/>
      <c r="I23" s="54">
        <f t="shared" si="0"/>
        <v>0</v>
      </c>
      <c r="J23" s="54"/>
      <c r="K23" s="54"/>
      <c r="L23" s="54"/>
      <c r="M23" s="54"/>
      <c r="N23" s="54"/>
      <c r="O23" s="54">
        <f t="shared" si="1"/>
        <v>0</v>
      </c>
      <c r="P23" s="54">
        <f t="shared" si="2"/>
        <v>0</v>
      </c>
      <c r="Q23" s="54">
        <f t="shared" si="3"/>
        <v>8</v>
      </c>
      <c r="R23" s="54">
        <v>8</v>
      </c>
      <c r="S23" s="54">
        <f t="shared" si="4"/>
        <v>0</v>
      </c>
      <c r="T23" s="54"/>
      <c r="U23" s="55" t="s">
        <v>65</v>
      </c>
      <c r="V23" s="54">
        <v>116000</v>
      </c>
      <c r="W23" s="54">
        <v>240000</v>
      </c>
      <c r="X23" s="56">
        <f t="shared" si="5"/>
        <v>21000</v>
      </c>
      <c r="Y23" s="55">
        <v>261000</v>
      </c>
      <c r="Z23" s="54"/>
    </row>
    <row r="24" spans="1:26" ht="15" customHeight="1" x14ac:dyDescent="0.2">
      <c r="A24" s="51">
        <v>17</v>
      </c>
      <c r="B24" s="51">
        <v>8500035</v>
      </c>
      <c r="C24" s="51" t="s">
        <v>69</v>
      </c>
      <c r="D24" s="52" t="s">
        <v>41</v>
      </c>
      <c r="E24" s="52" t="s">
        <v>7</v>
      </c>
      <c r="F24" s="53">
        <v>196000</v>
      </c>
      <c r="G24" s="53">
        <f>VLOOKUP(B24,'23.08'!B24:R57,16,0)</f>
        <v>7</v>
      </c>
      <c r="H24" s="54"/>
      <c r="I24" s="54">
        <f t="shared" si="0"/>
        <v>0</v>
      </c>
      <c r="J24" s="54"/>
      <c r="K24" s="95"/>
      <c r="L24" s="95">
        <f>L42+L45</f>
        <v>0</v>
      </c>
      <c r="M24" s="54"/>
      <c r="N24" s="54"/>
      <c r="O24" s="54">
        <f t="shared" si="1"/>
        <v>0</v>
      </c>
      <c r="P24" s="54">
        <f t="shared" si="2"/>
        <v>0</v>
      </c>
      <c r="Q24" s="54">
        <f t="shared" si="3"/>
        <v>7</v>
      </c>
      <c r="R24" s="54">
        <v>7</v>
      </c>
      <c r="S24" s="54">
        <f t="shared" si="4"/>
        <v>0</v>
      </c>
      <c r="T24" s="54"/>
      <c r="U24" s="55" t="s">
        <v>69</v>
      </c>
      <c r="V24" s="54">
        <v>92000</v>
      </c>
      <c r="W24" s="54">
        <v>196000</v>
      </c>
      <c r="X24" s="56">
        <f t="shared" si="5"/>
        <v>17000</v>
      </c>
      <c r="Y24" s="55">
        <v>213000</v>
      </c>
      <c r="Z24" s="54"/>
    </row>
    <row r="25" spans="1:26" ht="15" customHeight="1" x14ac:dyDescent="0.2">
      <c r="A25" s="51">
        <v>18</v>
      </c>
      <c r="B25" s="51">
        <v>8500036</v>
      </c>
      <c r="C25" s="51" t="s">
        <v>66</v>
      </c>
      <c r="D25" s="52" t="s">
        <v>38</v>
      </c>
      <c r="E25" s="52" t="s">
        <v>4</v>
      </c>
      <c r="F25" s="53">
        <v>188000</v>
      </c>
      <c r="G25" s="53">
        <f>VLOOKUP(B25,'23.08'!B25:R58,16,0)</f>
        <v>7</v>
      </c>
      <c r="H25" s="54"/>
      <c r="I25" s="54">
        <f t="shared" si="0"/>
        <v>0</v>
      </c>
      <c r="J25" s="54"/>
      <c r="K25" s="54"/>
      <c r="L25" s="54"/>
      <c r="M25" s="54"/>
      <c r="N25" s="54"/>
      <c r="O25" s="54">
        <f t="shared" si="1"/>
        <v>0</v>
      </c>
      <c r="P25" s="54">
        <f t="shared" si="2"/>
        <v>0</v>
      </c>
      <c r="Q25" s="54">
        <f t="shared" si="3"/>
        <v>7</v>
      </c>
      <c r="R25" s="54">
        <v>7</v>
      </c>
      <c r="S25" s="54">
        <f t="shared" si="4"/>
        <v>0</v>
      </c>
      <c r="T25" s="54"/>
      <c r="U25" s="55" t="s">
        <v>66</v>
      </c>
      <c r="V25" s="54">
        <v>88000</v>
      </c>
      <c r="W25" s="54">
        <v>188000</v>
      </c>
      <c r="X25" s="56">
        <f t="shared" si="5"/>
        <v>17000</v>
      </c>
      <c r="Y25" s="55">
        <v>205000</v>
      </c>
      <c r="Z25" s="54"/>
    </row>
    <row r="26" spans="1:26" ht="15" customHeight="1" x14ac:dyDescent="0.2">
      <c r="A26" s="51">
        <v>19</v>
      </c>
      <c r="B26" s="51">
        <v>8500037</v>
      </c>
      <c r="C26" s="51" t="s">
        <v>68</v>
      </c>
      <c r="D26" s="52" t="s">
        <v>40</v>
      </c>
      <c r="E26" s="52" t="s">
        <v>6</v>
      </c>
      <c r="F26" s="53">
        <v>179000</v>
      </c>
      <c r="G26" s="53">
        <f>VLOOKUP(B26,'23.08'!B26:R59,16,0)</f>
        <v>9</v>
      </c>
      <c r="H26" s="54"/>
      <c r="I26" s="54">
        <f t="shared" si="0"/>
        <v>0</v>
      </c>
      <c r="J26" s="54"/>
      <c r="K26" s="54"/>
      <c r="L26" s="54"/>
      <c r="M26" s="54"/>
      <c r="N26" s="54"/>
      <c r="O26" s="54">
        <f t="shared" si="1"/>
        <v>0</v>
      </c>
      <c r="P26" s="54">
        <f t="shared" si="2"/>
        <v>0</v>
      </c>
      <c r="Q26" s="54">
        <f t="shared" si="3"/>
        <v>9</v>
      </c>
      <c r="R26" s="54">
        <v>9</v>
      </c>
      <c r="S26" s="54">
        <f t="shared" si="4"/>
        <v>0</v>
      </c>
      <c r="T26" s="54"/>
      <c r="U26" s="55" t="s">
        <v>68</v>
      </c>
      <c r="V26" s="54">
        <v>83000</v>
      </c>
      <c r="W26" s="54">
        <v>179000</v>
      </c>
      <c r="X26" s="56">
        <f t="shared" si="5"/>
        <v>16000</v>
      </c>
      <c r="Y26" s="55">
        <v>195000</v>
      </c>
      <c r="Z26" s="54"/>
    </row>
    <row r="27" spans="1:26" ht="15" customHeight="1" x14ac:dyDescent="0.2">
      <c r="A27" s="51">
        <v>20</v>
      </c>
      <c r="B27" s="51">
        <v>8500039</v>
      </c>
      <c r="C27" s="51" t="s">
        <v>77</v>
      </c>
      <c r="D27" s="52" t="s">
        <v>49</v>
      </c>
      <c r="E27" s="52" t="s">
        <v>15</v>
      </c>
      <c r="F27" s="53">
        <v>169000</v>
      </c>
      <c r="G27" s="53">
        <f>VLOOKUP(B27,'23.08'!B27:R60,16,0)</f>
        <v>7</v>
      </c>
      <c r="H27" s="54"/>
      <c r="I27" s="54">
        <f t="shared" si="0"/>
        <v>1</v>
      </c>
      <c r="J27" s="54"/>
      <c r="K27" s="54">
        <v>1</v>
      </c>
      <c r="L27" s="54"/>
      <c r="M27" s="54"/>
      <c r="N27" s="54"/>
      <c r="O27" s="54">
        <f t="shared" si="1"/>
        <v>169000</v>
      </c>
      <c r="P27" s="54">
        <f t="shared" si="2"/>
        <v>169000</v>
      </c>
      <c r="Q27" s="54">
        <f t="shared" si="3"/>
        <v>6</v>
      </c>
      <c r="R27" s="54">
        <v>6</v>
      </c>
      <c r="S27" s="54">
        <f t="shared" si="4"/>
        <v>0</v>
      </c>
      <c r="T27" s="54"/>
      <c r="U27" s="55" t="s">
        <v>77</v>
      </c>
      <c r="V27" s="54">
        <v>73000</v>
      </c>
      <c r="W27" s="54">
        <v>169000</v>
      </c>
      <c r="X27" s="56">
        <f t="shared" si="5"/>
        <v>6000</v>
      </c>
      <c r="Y27" s="55">
        <v>175000</v>
      </c>
      <c r="Z27" s="54"/>
    </row>
    <row r="28" spans="1:26" ht="15" customHeight="1" x14ac:dyDescent="0.2">
      <c r="A28" s="51">
        <v>21</v>
      </c>
      <c r="B28" s="51">
        <v>8500038</v>
      </c>
      <c r="C28" s="51" t="s">
        <v>80</v>
      </c>
      <c r="D28" s="52" t="s">
        <v>52</v>
      </c>
      <c r="E28" s="52" t="s">
        <v>18</v>
      </c>
      <c r="F28" s="53">
        <v>179000</v>
      </c>
      <c r="G28" s="53">
        <f>VLOOKUP(B28,'23.08'!B28:R61,16,0)</f>
        <v>5</v>
      </c>
      <c r="H28" s="54"/>
      <c r="I28" s="54">
        <f t="shared" si="0"/>
        <v>0</v>
      </c>
      <c r="J28" s="54"/>
      <c r="K28" s="95"/>
      <c r="L28" s="95">
        <f>L42</f>
        <v>0</v>
      </c>
      <c r="M28" s="54"/>
      <c r="N28" s="54"/>
      <c r="O28" s="54">
        <f t="shared" si="1"/>
        <v>0</v>
      </c>
      <c r="P28" s="54">
        <f t="shared" si="2"/>
        <v>0</v>
      </c>
      <c r="Q28" s="54">
        <f t="shared" si="3"/>
        <v>5</v>
      </c>
      <c r="R28" s="54">
        <v>5</v>
      </c>
      <c r="S28" s="54">
        <f t="shared" si="4"/>
        <v>0</v>
      </c>
      <c r="T28" s="54"/>
      <c r="U28" s="55" t="s">
        <v>80</v>
      </c>
      <c r="V28" s="54">
        <v>76000</v>
      </c>
      <c r="W28" s="54">
        <v>179000</v>
      </c>
      <c r="X28" s="56">
        <f t="shared" si="5"/>
        <v>2000</v>
      </c>
      <c r="Y28" s="55">
        <v>181000</v>
      </c>
      <c r="Z28" s="54"/>
    </row>
    <row r="29" spans="1:26" s="2" customFormat="1" ht="15" customHeight="1" x14ac:dyDescent="0.2">
      <c r="A29" s="51">
        <v>22</v>
      </c>
      <c r="B29" s="51">
        <v>8500040</v>
      </c>
      <c r="C29" s="51" t="s">
        <v>62</v>
      </c>
      <c r="D29" s="52" t="s">
        <v>34</v>
      </c>
      <c r="E29" s="52" t="s">
        <v>0</v>
      </c>
      <c r="F29" s="53">
        <v>169000</v>
      </c>
      <c r="G29" s="53">
        <f>VLOOKUP(B29,'23.08'!B29:R62,16,0)</f>
        <v>8</v>
      </c>
      <c r="H29" s="57"/>
      <c r="I29" s="54">
        <f t="shared" si="0"/>
        <v>0</v>
      </c>
      <c r="J29" s="54"/>
      <c r="K29" s="54"/>
      <c r="L29" s="54"/>
      <c r="M29" s="54"/>
      <c r="N29" s="54"/>
      <c r="O29" s="54">
        <f t="shared" si="1"/>
        <v>0</v>
      </c>
      <c r="P29" s="54">
        <f t="shared" si="2"/>
        <v>0</v>
      </c>
      <c r="Q29" s="54">
        <f t="shared" si="3"/>
        <v>8</v>
      </c>
      <c r="R29" s="54">
        <v>8</v>
      </c>
      <c r="S29" s="54">
        <f t="shared" si="4"/>
        <v>0</v>
      </c>
      <c r="T29" s="54"/>
      <c r="U29" s="51" t="s">
        <v>62</v>
      </c>
      <c r="V29" s="57">
        <v>78000</v>
      </c>
      <c r="W29" s="57">
        <v>169000</v>
      </c>
      <c r="X29" s="56">
        <f t="shared" si="5"/>
        <v>16000</v>
      </c>
      <c r="Y29" s="51">
        <v>185000</v>
      </c>
      <c r="Z29" s="54"/>
    </row>
    <row r="30" spans="1:26" ht="15" customHeight="1" x14ac:dyDescent="0.2">
      <c r="A30" s="51">
        <v>23</v>
      </c>
      <c r="B30" s="51">
        <v>8500041</v>
      </c>
      <c r="C30" s="51" t="s">
        <v>63</v>
      </c>
      <c r="D30" s="52" t="s">
        <v>35</v>
      </c>
      <c r="E30" s="52" t="s">
        <v>1</v>
      </c>
      <c r="F30" s="53">
        <v>179000</v>
      </c>
      <c r="G30" s="53">
        <f>VLOOKUP(B30,'23.08'!B30:R63,16,0)</f>
        <v>10</v>
      </c>
      <c r="H30" s="54"/>
      <c r="I30" s="54">
        <f t="shared" si="0"/>
        <v>0</v>
      </c>
      <c r="J30" s="54"/>
      <c r="K30" s="95"/>
      <c r="L30" s="95">
        <f>L42</f>
        <v>0</v>
      </c>
      <c r="M30" s="54"/>
      <c r="N30" s="54"/>
      <c r="O30" s="54">
        <f t="shared" si="1"/>
        <v>0</v>
      </c>
      <c r="P30" s="54">
        <f t="shared" si="2"/>
        <v>0</v>
      </c>
      <c r="Q30" s="54">
        <f t="shared" si="3"/>
        <v>10</v>
      </c>
      <c r="R30" s="54">
        <v>10</v>
      </c>
      <c r="S30" s="54">
        <f t="shared" si="4"/>
        <v>0</v>
      </c>
      <c r="T30" s="54"/>
      <c r="U30" s="55" t="s">
        <v>63</v>
      </c>
      <c r="V30" s="54">
        <v>82000</v>
      </c>
      <c r="W30" s="54">
        <v>179000</v>
      </c>
      <c r="X30" s="56">
        <f t="shared" si="5"/>
        <v>14000</v>
      </c>
      <c r="Y30" s="55">
        <v>193000</v>
      </c>
      <c r="Z30" s="54"/>
    </row>
    <row r="31" spans="1:26" ht="15" customHeight="1" x14ac:dyDescent="0.2">
      <c r="A31" s="51">
        <v>24</v>
      </c>
      <c r="B31" s="51">
        <v>8500043</v>
      </c>
      <c r="C31" s="51" t="s">
        <v>64</v>
      </c>
      <c r="D31" s="52" t="s">
        <v>36</v>
      </c>
      <c r="E31" s="52" t="s">
        <v>2</v>
      </c>
      <c r="F31" s="53">
        <v>179000</v>
      </c>
      <c r="G31" s="53">
        <f>VLOOKUP(B31,'23.08'!B31:R64,16,0)</f>
        <v>9</v>
      </c>
      <c r="H31" s="54"/>
      <c r="I31" s="54">
        <f t="shared" si="0"/>
        <v>0</v>
      </c>
      <c r="J31" s="54"/>
      <c r="K31" s="54"/>
      <c r="L31" s="54"/>
      <c r="M31" s="54"/>
      <c r="N31" s="54"/>
      <c r="O31" s="54">
        <f t="shared" si="1"/>
        <v>0</v>
      </c>
      <c r="P31" s="54">
        <f t="shared" si="2"/>
        <v>0</v>
      </c>
      <c r="Q31" s="54">
        <f t="shared" si="3"/>
        <v>9</v>
      </c>
      <c r="R31" s="54">
        <v>9</v>
      </c>
      <c r="S31" s="54">
        <f t="shared" si="4"/>
        <v>0</v>
      </c>
      <c r="T31" s="54"/>
      <c r="U31" s="55" t="s">
        <v>64</v>
      </c>
      <c r="V31" s="54">
        <v>83000</v>
      </c>
      <c r="W31" s="54">
        <v>179000</v>
      </c>
      <c r="X31" s="56">
        <f t="shared" si="5"/>
        <v>16000</v>
      </c>
      <c r="Y31" s="55">
        <v>195000</v>
      </c>
      <c r="Z31" s="54"/>
    </row>
    <row r="32" spans="1:26" ht="15" customHeight="1" x14ac:dyDescent="0.2">
      <c r="A32" s="51">
        <v>25</v>
      </c>
      <c r="B32" s="51">
        <v>8500062</v>
      </c>
      <c r="C32" s="51" t="s">
        <v>99</v>
      </c>
      <c r="D32" s="52" t="s">
        <v>126</v>
      </c>
      <c r="E32" s="52" t="s">
        <v>32</v>
      </c>
      <c r="F32" s="53">
        <v>194000</v>
      </c>
      <c r="G32" s="53">
        <f>VLOOKUP(B32,'23.08'!B32:R65,16,0)</f>
        <v>0</v>
      </c>
      <c r="H32" s="54"/>
      <c r="I32" s="54">
        <f t="shared" si="0"/>
        <v>0</v>
      </c>
      <c r="J32" s="54"/>
      <c r="K32" s="54"/>
      <c r="L32" s="54"/>
      <c r="M32" s="54"/>
      <c r="N32" s="54"/>
      <c r="O32" s="54">
        <f t="shared" si="1"/>
        <v>0</v>
      </c>
      <c r="P32" s="54">
        <f t="shared" si="2"/>
        <v>0</v>
      </c>
      <c r="Q32" s="54">
        <f t="shared" si="3"/>
        <v>0</v>
      </c>
      <c r="R32" s="54"/>
      <c r="S32" s="54">
        <f t="shared" si="4"/>
        <v>0</v>
      </c>
      <c r="T32" s="54"/>
      <c r="U32" s="55" t="s">
        <v>99</v>
      </c>
      <c r="V32" s="54">
        <v>91200</v>
      </c>
      <c r="W32" s="54">
        <v>194000</v>
      </c>
      <c r="X32" s="56">
        <f t="shared" si="5"/>
        <v>18000</v>
      </c>
      <c r="Y32" s="55">
        <v>212000</v>
      </c>
      <c r="Z32" s="54"/>
    </row>
    <row r="33" spans="1:26" ht="15" customHeight="1" x14ac:dyDescent="0.2">
      <c r="A33" s="51">
        <v>26</v>
      </c>
      <c r="B33" s="51">
        <v>8500063</v>
      </c>
      <c r="C33" s="51" t="s">
        <v>100</v>
      </c>
      <c r="D33" s="52" t="s">
        <v>127</v>
      </c>
      <c r="E33" s="52" t="s">
        <v>33</v>
      </c>
      <c r="F33" s="53">
        <v>194000</v>
      </c>
      <c r="G33" s="53">
        <f>VLOOKUP(B33,'23.08'!B33:R66,16,0)</f>
        <v>0</v>
      </c>
      <c r="H33" s="54"/>
      <c r="I33" s="54">
        <f t="shared" si="0"/>
        <v>0</v>
      </c>
      <c r="J33" s="54"/>
      <c r="K33" s="54"/>
      <c r="L33" s="54"/>
      <c r="M33" s="54"/>
      <c r="N33" s="54"/>
      <c r="O33" s="54">
        <f t="shared" si="1"/>
        <v>0</v>
      </c>
      <c r="P33" s="54">
        <f t="shared" si="2"/>
        <v>0</v>
      </c>
      <c r="Q33" s="54">
        <f t="shared" si="3"/>
        <v>0</v>
      </c>
      <c r="R33" s="54"/>
      <c r="S33" s="54">
        <f t="shared" si="4"/>
        <v>0</v>
      </c>
      <c r="T33" s="54"/>
      <c r="U33" s="55" t="s">
        <v>100</v>
      </c>
      <c r="V33" s="54">
        <v>91200</v>
      </c>
      <c r="W33" s="54">
        <v>194000</v>
      </c>
      <c r="X33" s="56">
        <f t="shared" si="5"/>
        <v>18000</v>
      </c>
      <c r="Y33" s="55">
        <v>212000</v>
      </c>
      <c r="Z33" s="54"/>
    </row>
    <row r="34" spans="1:26" ht="15" customHeight="1" x14ac:dyDescent="0.2">
      <c r="A34" s="51">
        <v>27</v>
      </c>
      <c r="B34" s="51">
        <v>8500050</v>
      </c>
      <c r="C34" s="51" t="s">
        <v>82</v>
      </c>
      <c r="D34" s="52" t="s">
        <v>54</v>
      </c>
      <c r="E34" s="52" t="s">
        <v>20</v>
      </c>
      <c r="F34" s="53">
        <v>168000</v>
      </c>
      <c r="G34" s="53">
        <f>VLOOKUP(B34,'23.08'!B34:R67,16,0)</f>
        <v>24</v>
      </c>
      <c r="H34" s="54"/>
      <c r="I34" s="54">
        <f t="shared" si="0"/>
        <v>1</v>
      </c>
      <c r="J34" s="54"/>
      <c r="K34" s="97">
        <f>K44</f>
        <v>1</v>
      </c>
      <c r="L34" s="97">
        <f>+L44</f>
        <v>0</v>
      </c>
      <c r="M34" s="54"/>
      <c r="N34" s="54"/>
      <c r="O34" s="54">
        <f t="shared" si="1"/>
        <v>168000</v>
      </c>
      <c r="P34" s="54">
        <f t="shared" si="2"/>
        <v>168000</v>
      </c>
      <c r="Q34" s="54">
        <f t="shared" si="3"/>
        <v>23</v>
      </c>
      <c r="R34" s="54">
        <v>23</v>
      </c>
      <c r="S34" s="54">
        <f t="shared" si="4"/>
        <v>0</v>
      </c>
      <c r="T34" s="54">
        <v>20</v>
      </c>
      <c r="U34" s="51" t="s">
        <v>82</v>
      </c>
      <c r="V34" s="57">
        <v>75909</v>
      </c>
      <c r="W34" s="57">
        <v>168000</v>
      </c>
      <c r="X34" s="56">
        <f t="shared" si="5"/>
        <v>13000</v>
      </c>
      <c r="Y34" s="55">
        <v>181000</v>
      </c>
      <c r="Z34" s="54"/>
    </row>
    <row r="35" spans="1:26" s="2" customFormat="1" ht="15" customHeight="1" x14ac:dyDescent="0.2">
      <c r="A35" s="51">
        <v>28</v>
      </c>
      <c r="B35" s="51">
        <v>8500051</v>
      </c>
      <c r="C35" s="51" t="s">
        <v>83</v>
      </c>
      <c r="D35" s="52" t="s">
        <v>55</v>
      </c>
      <c r="E35" s="52" t="s">
        <v>21</v>
      </c>
      <c r="F35" s="53">
        <v>149000</v>
      </c>
      <c r="G35" s="53">
        <f>VLOOKUP(B35,'23.08'!B35:R68,16,0)</f>
        <v>16</v>
      </c>
      <c r="H35" s="57"/>
      <c r="I35" s="54">
        <f t="shared" si="0"/>
        <v>2</v>
      </c>
      <c r="J35" s="54"/>
      <c r="K35" s="54">
        <v>2</v>
      </c>
      <c r="L35" s="54"/>
      <c r="M35" s="54"/>
      <c r="N35" s="54"/>
      <c r="O35" s="54">
        <f t="shared" si="1"/>
        <v>298000</v>
      </c>
      <c r="P35" s="54">
        <f t="shared" si="2"/>
        <v>298000</v>
      </c>
      <c r="Q35" s="54">
        <f t="shared" si="3"/>
        <v>14</v>
      </c>
      <c r="R35" s="54">
        <v>14</v>
      </c>
      <c r="S35" s="54">
        <f t="shared" si="4"/>
        <v>0</v>
      </c>
      <c r="T35" s="54">
        <v>20</v>
      </c>
      <c r="U35" s="55" t="s">
        <v>83</v>
      </c>
      <c r="V35" s="54">
        <v>66364</v>
      </c>
      <c r="W35" s="54">
        <v>149000</v>
      </c>
      <c r="X35" s="56">
        <f t="shared" si="5"/>
        <v>13000</v>
      </c>
      <c r="Y35" s="51">
        <v>162000</v>
      </c>
      <c r="Z35" s="54"/>
    </row>
    <row r="36" spans="1:26" ht="15" customHeight="1" x14ac:dyDescent="0.2">
      <c r="A36" s="51">
        <v>29</v>
      </c>
      <c r="B36" s="51">
        <v>8500052</v>
      </c>
      <c r="C36" s="51" t="s">
        <v>84</v>
      </c>
      <c r="D36" s="52" t="s">
        <v>120</v>
      </c>
      <c r="E36" s="52" t="s">
        <v>22</v>
      </c>
      <c r="F36" s="53">
        <v>149000</v>
      </c>
      <c r="G36" s="53">
        <f>VLOOKUP(B36,'23.08'!B36:R69,16,0)</f>
        <v>33</v>
      </c>
      <c r="H36" s="54"/>
      <c r="I36" s="54">
        <f t="shared" si="0"/>
        <v>1</v>
      </c>
      <c r="J36" s="54"/>
      <c r="K36" s="97">
        <f>K44</f>
        <v>1</v>
      </c>
      <c r="L36" s="97">
        <f>L44</f>
        <v>0</v>
      </c>
      <c r="M36" s="54"/>
      <c r="N36" s="54"/>
      <c r="O36" s="54">
        <f t="shared" si="1"/>
        <v>149000</v>
      </c>
      <c r="P36" s="54">
        <f t="shared" si="2"/>
        <v>149000</v>
      </c>
      <c r="Q36" s="54">
        <f t="shared" si="3"/>
        <v>32</v>
      </c>
      <c r="R36" s="54">
        <v>32</v>
      </c>
      <c r="S36" s="54">
        <f t="shared" si="4"/>
        <v>0</v>
      </c>
      <c r="T36" s="54"/>
      <c r="U36" s="55" t="s">
        <v>84</v>
      </c>
      <c r="V36" s="54">
        <v>66364</v>
      </c>
      <c r="W36" s="54">
        <v>149000</v>
      </c>
      <c r="X36" s="56">
        <f t="shared" si="5"/>
        <v>13000</v>
      </c>
      <c r="Y36" s="55">
        <v>162000</v>
      </c>
      <c r="Z36" s="54"/>
    </row>
    <row r="37" spans="1:26" ht="15" customHeight="1" x14ac:dyDescent="0.2">
      <c r="A37" s="51">
        <v>30</v>
      </c>
      <c r="B37" s="51">
        <v>8500053</v>
      </c>
      <c r="C37" s="51" t="s">
        <v>85</v>
      </c>
      <c r="D37" s="52" t="s">
        <v>57</v>
      </c>
      <c r="E37" s="52" t="s">
        <v>23</v>
      </c>
      <c r="F37" s="53">
        <v>149000</v>
      </c>
      <c r="G37" s="53">
        <f>VLOOKUP(B37,'23.08'!B37:R70,16,0)</f>
        <v>21</v>
      </c>
      <c r="H37" s="54"/>
      <c r="I37" s="54">
        <f t="shared" si="0"/>
        <v>3</v>
      </c>
      <c r="J37" s="54"/>
      <c r="K37" s="97">
        <f>2+K44</f>
        <v>3</v>
      </c>
      <c r="L37" s="97">
        <f>L44</f>
        <v>0</v>
      </c>
      <c r="M37" s="54"/>
      <c r="N37" s="54"/>
      <c r="O37" s="54">
        <f t="shared" si="1"/>
        <v>447000</v>
      </c>
      <c r="P37" s="54">
        <f t="shared" si="2"/>
        <v>447000</v>
      </c>
      <c r="Q37" s="54">
        <f t="shared" si="3"/>
        <v>18</v>
      </c>
      <c r="R37" s="54">
        <v>18</v>
      </c>
      <c r="S37" s="54">
        <f t="shared" si="4"/>
        <v>0</v>
      </c>
      <c r="T37" s="54">
        <v>20</v>
      </c>
      <c r="U37" s="55" t="s">
        <v>85</v>
      </c>
      <c r="V37" s="54">
        <v>66364</v>
      </c>
      <c r="W37" s="54">
        <v>149000</v>
      </c>
      <c r="X37" s="56">
        <f t="shared" si="5"/>
        <v>13000</v>
      </c>
      <c r="Y37" s="55">
        <v>162000</v>
      </c>
      <c r="Z37" s="54"/>
    </row>
    <row r="38" spans="1:26" ht="15" customHeight="1" x14ac:dyDescent="0.2">
      <c r="A38" s="51">
        <v>31</v>
      </c>
      <c r="B38" s="51">
        <v>8500054</v>
      </c>
      <c r="C38" s="51" t="s">
        <v>86</v>
      </c>
      <c r="D38" s="52" t="s">
        <v>58</v>
      </c>
      <c r="E38" s="52" t="s">
        <v>24</v>
      </c>
      <c r="F38" s="53">
        <v>168000</v>
      </c>
      <c r="G38" s="53">
        <f>VLOOKUP(B38,'23.08'!B38:R71,16,0)</f>
        <v>45</v>
      </c>
      <c r="H38" s="54"/>
      <c r="I38" s="54">
        <f t="shared" si="0"/>
        <v>0</v>
      </c>
      <c r="J38" s="54"/>
      <c r="K38" s="54"/>
      <c r="L38" s="54"/>
      <c r="M38" s="54"/>
      <c r="N38" s="54"/>
      <c r="O38" s="54">
        <f t="shared" si="1"/>
        <v>0</v>
      </c>
      <c r="P38" s="54">
        <f t="shared" si="2"/>
        <v>0</v>
      </c>
      <c r="Q38" s="54">
        <f t="shared" si="3"/>
        <v>45</v>
      </c>
      <c r="R38" s="54">
        <v>45</v>
      </c>
      <c r="S38" s="54">
        <f t="shared" si="4"/>
        <v>0</v>
      </c>
      <c r="T38" s="54"/>
      <c r="U38" s="55" t="s">
        <v>86</v>
      </c>
      <c r="V38" s="54">
        <v>75909</v>
      </c>
      <c r="W38" s="54">
        <v>168000</v>
      </c>
      <c r="X38" s="56">
        <f t="shared" si="5"/>
        <v>13000</v>
      </c>
      <c r="Y38" s="55">
        <v>181000</v>
      </c>
      <c r="Z38" s="54"/>
    </row>
    <row r="39" spans="1:26" ht="15" customHeight="1" x14ac:dyDescent="0.2">
      <c r="A39" s="51">
        <v>32</v>
      </c>
      <c r="B39" s="51">
        <v>8500055</v>
      </c>
      <c r="C39" s="51" t="s">
        <v>87</v>
      </c>
      <c r="D39" s="52" t="s">
        <v>59</v>
      </c>
      <c r="E39" s="52" t="s">
        <v>25</v>
      </c>
      <c r="F39" s="53">
        <v>149000</v>
      </c>
      <c r="G39" s="53">
        <f>VLOOKUP(B39,'23.08'!B39:R72,16,0)</f>
        <v>42</v>
      </c>
      <c r="H39" s="54"/>
      <c r="I39" s="54">
        <f t="shared" si="0"/>
        <v>2</v>
      </c>
      <c r="J39" s="54"/>
      <c r="K39" s="97">
        <f>1+K44</f>
        <v>2</v>
      </c>
      <c r="L39" s="97">
        <f>L44</f>
        <v>0</v>
      </c>
      <c r="M39" s="54"/>
      <c r="N39" s="54"/>
      <c r="O39" s="54">
        <f t="shared" si="1"/>
        <v>298000</v>
      </c>
      <c r="P39" s="54">
        <f t="shared" si="2"/>
        <v>298000</v>
      </c>
      <c r="Q39" s="54">
        <f t="shared" si="3"/>
        <v>40</v>
      </c>
      <c r="R39" s="54">
        <v>40</v>
      </c>
      <c r="S39" s="54">
        <f t="shared" si="4"/>
        <v>0</v>
      </c>
      <c r="T39" s="54"/>
      <c r="U39" s="55" t="s">
        <v>87</v>
      </c>
      <c r="V39" s="54">
        <v>66364</v>
      </c>
      <c r="W39" s="54">
        <v>149000</v>
      </c>
      <c r="X39" s="56">
        <f t="shared" si="5"/>
        <v>13000</v>
      </c>
      <c r="Y39" s="55">
        <v>162000</v>
      </c>
      <c r="Z39" s="54"/>
    </row>
    <row r="40" spans="1:26" ht="15" customHeight="1" x14ac:dyDescent="0.2">
      <c r="A40" s="51">
        <v>33</v>
      </c>
      <c r="B40" s="51">
        <v>8500056</v>
      </c>
      <c r="C40" s="51" t="s">
        <v>88</v>
      </c>
      <c r="D40" s="52" t="s">
        <v>60</v>
      </c>
      <c r="E40" s="52" t="s">
        <v>26</v>
      </c>
      <c r="F40" s="53">
        <v>149000</v>
      </c>
      <c r="G40" s="53">
        <f>VLOOKUP(B40,'23.08'!B40:R73,16,0)</f>
        <v>19</v>
      </c>
      <c r="H40" s="54"/>
      <c r="I40" s="54">
        <f t="shared" si="0"/>
        <v>2</v>
      </c>
      <c r="J40" s="54"/>
      <c r="K40" s="98">
        <v>2</v>
      </c>
      <c r="L40" s="98">
        <f>+L45</f>
        <v>0</v>
      </c>
      <c r="M40" s="54"/>
      <c r="N40" s="54"/>
      <c r="O40" s="54">
        <f t="shared" si="1"/>
        <v>298000</v>
      </c>
      <c r="P40" s="54">
        <f t="shared" si="2"/>
        <v>298000</v>
      </c>
      <c r="Q40" s="54">
        <f t="shared" si="3"/>
        <v>17</v>
      </c>
      <c r="R40" s="54">
        <v>17</v>
      </c>
      <c r="S40" s="54">
        <f t="shared" si="4"/>
        <v>0</v>
      </c>
      <c r="T40" s="54">
        <v>20</v>
      </c>
      <c r="U40" s="55" t="s">
        <v>88</v>
      </c>
      <c r="V40" s="54">
        <v>66364</v>
      </c>
      <c r="W40" s="54">
        <v>149000</v>
      </c>
      <c r="X40" s="56">
        <f t="shared" si="5"/>
        <v>13000</v>
      </c>
      <c r="Y40" s="55">
        <v>162000</v>
      </c>
      <c r="Z40" s="54"/>
    </row>
    <row r="41" spans="1:26" ht="15" customHeight="1" x14ac:dyDescent="0.2">
      <c r="A41" s="51">
        <v>34</v>
      </c>
      <c r="B41" s="51">
        <v>8500057</v>
      </c>
      <c r="C41" s="51" t="s">
        <v>89</v>
      </c>
      <c r="D41" s="52" t="s">
        <v>61</v>
      </c>
      <c r="E41" s="52" t="s">
        <v>27</v>
      </c>
      <c r="F41" s="53">
        <v>168000</v>
      </c>
      <c r="G41" s="53">
        <f>VLOOKUP(B41,'23.08'!B41:R74,16,0)</f>
        <v>50</v>
      </c>
      <c r="H41" s="54"/>
      <c r="I41" s="54">
        <f t="shared" si="0"/>
        <v>0</v>
      </c>
      <c r="J41" s="54"/>
      <c r="K41" s="54"/>
      <c r="L41" s="54"/>
      <c r="M41" s="54"/>
      <c r="N41" s="54"/>
      <c r="O41" s="54">
        <f t="shared" si="1"/>
        <v>0</v>
      </c>
      <c r="P41" s="54">
        <f t="shared" si="2"/>
        <v>0</v>
      </c>
      <c r="Q41" s="54">
        <f t="shared" si="3"/>
        <v>50</v>
      </c>
      <c r="R41" s="54">
        <v>50</v>
      </c>
      <c r="S41" s="54">
        <f t="shared" si="4"/>
        <v>0</v>
      </c>
      <c r="T41" s="54"/>
      <c r="U41" s="55" t="s">
        <v>89</v>
      </c>
      <c r="V41" s="54">
        <v>66364</v>
      </c>
      <c r="W41" s="54">
        <v>168000</v>
      </c>
      <c r="X41" s="56">
        <f t="shared" si="5"/>
        <v>-6000</v>
      </c>
      <c r="Y41" s="55">
        <v>162000</v>
      </c>
      <c r="Z41" s="54"/>
    </row>
    <row r="42" spans="1:26" ht="15" customHeight="1" x14ac:dyDescent="0.2">
      <c r="A42" s="81"/>
      <c r="B42" s="81"/>
      <c r="C42" s="81"/>
      <c r="D42" s="87" t="s">
        <v>140</v>
      </c>
      <c r="E42" s="87"/>
      <c r="F42" s="88">
        <v>800000</v>
      </c>
      <c r="G42" s="82"/>
      <c r="H42" s="83"/>
      <c r="I42" s="83"/>
      <c r="J42" s="83"/>
      <c r="K42" s="83"/>
      <c r="L42" s="83"/>
      <c r="M42" s="83"/>
      <c r="N42" s="83"/>
      <c r="O42" s="54">
        <f t="shared" si="1"/>
        <v>0</v>
      </c>
      <c r="P42" s="54">
        <f t="shared" si="2"/>
        <v>0</v>
      </c>
      <c r="Q42" s="83"/>
      <c r="R42" s="83"/>
      <c r="S42" s="83"/>
      <c r="T42" s="83"/>
      <c r="U42" s="84"/>
      <c r="V42" s="85"/>
      <c r="W42" s="85"/>
      <c r="X42" s="86"/>
      <c r="Y42" s="84"/>
      <c r="Z42" s="83"/>
    </row>
    <row r="43" spans="1:26" ht="15" customHeight="1" x14ac:dyDescent="0.2">
      <c r="A43" s="81"/>
      <c r="B43" s="81"/>
      <c r="C43" s="81"/>
      <c r="D43" s="89" t="s">
        <v>141</v>
      </c>
      <c r="E43" s="89"/>
      <c r="F43" s="90">
        <v>650000</v>
      </c>
      <c r="G43" s="82"/>
      <c r="H43" s="83"/>
      <c r="I43" s="83"/>
      <c r="J43" s="83"/>
      <c r="K43" s="83"/>
      <c r="L43" s="83"/>
      <c r="M43" s="83"/>
      <c r="N43" s="83"/>
      <c r="O43" s="54">
        <f t="shared" si="1"/>
        <v>0</v>
      </c>
      <c r="P43" s="54">
        <f t="shared" si="2"/>
        <v>0</v>
      </c>
      <c r="Q43" s="83"/>
      <c r="R43" s="83"/>
      <c r="S43" s="83"/>
      <c r="T43" s="83"/>
      <c r="U43" s="84"/>
      <c r="V43" s="85"/>
      <c r="W43" s="85"/>
      <c r="X43" s="86"/>
      <c r="Y43" s="84"/>
      <c r="Z43" s="83"/>
    </row>
    <row r="44" spans="1:26" ht="15" customHeight="1" x14ac:dyDescent="0.2">
      <c r="A44" s="81"/>
      <c r="B44" s="81"/>
      <c r="C44" s="81"/>
      <c r="D44" s="91" t="s">
        <v>142</v>
      </c>
      <c r="E44" s="91"/>
      <c r="F44" s="92">
        <v>550000</v>
      </c>
      <c r="G44" s="82"/>
      <c r="H44" s="83"/>
      <c r="I44" s="83"/>
      <c r="J44" s="83"/>
      <c r="K44" s="83">
        <v>1</v>
      </c>
      <c r="L44" s="83"/>
      <c r="M44" s="83"/>
      <c r="N44" s="83"/>
      <c r="O44" s="54">
        <f t="shared" si="1"/>
        <v>550000</v>
      </c>
      <c r="P44" s="54">
        <f t="shared" si="2"/>
        <v>550000</v>
      </c>
      <c r="Q44" s="83"/>
      <c r="R44" s="83"/>
      <c r="S44" s="83"/>
      <c r="T44" s="83"/>
      <c r="U44" s="84"/>
      <c r="V44" s="85"/>
      <c r="W44" s="85"/>
      <c r="X44" s="86"/>
      <c r="Y44" s="84"/>
      <c r="Z44" s="83"/>
    </row>
    <row r="45" spans="1:26" ht="15" customHeight="1" x14ac:dyDescent="0.2">
      <c r="A45" s="81"/>
      <c r="B45" s="81"/>
      <c r="C45" s="81"/>
      <c r="D45" s="93" t="s">
        <v>143</v>
      </c>
      <c r="E45" s="93"/>
      <c r="F45" s="94">
        <v>310000</v>
      </c>
      <c r="G45" s="82"/>
      <c r="H45" s="83"/>
      <c r="I45" s="83"/>
      <c r="J45" s="83"/>
      <c r="K45" s="83"/>
      <c r="L45" s="83"/>
      <c r="M45" s="83"/>
      <c r="N45" s="83"/>
      <c r="O45" s="54">
        <f t="shared" si="1"/>
        <v>0</v>
      </c>
      <c r="P45" s="54">
        <f t="shared" si="2"/>
        <v>0</v>
      </c>
      <c r="Q45" s="83"/>
      <c r="R45" s="83"/>
      <c r="S45" s="83"/>
      <c r="T45" s="83"/>
      <c r="U45" s="84"/>
      <c r="V45" s="85"/>
      <c r="W45" s="85"/>
      <c r="X45" s="86"/>
      <c r="Y45" s="84"/>
      <c r="Z45" s="83"/>
    </row>
    <row r="46" spans="1:26" s="17" customFormat="1" x14ac:dyDescent="0.2">
      <c r="A46" s="47"/>
      <c r="B46" s="48"/>
      <c r="C46" s="48"/>
      <c r="D46" s="48" t="s">
        <v>108</v>
      </c>
      <c r="E46" s="49"/>
      <c r="F46" s="50"/>
      <c r="G46" s="50">
        <f>SUM(G8:G41)</f>
        <v>421</v>
      </c>
      <c r="H46" s="50">
        <f t="shared" ref="H46:O46" si="6">SUM(H8:H41)</f>
        <v>0</v>
      </c>
      <c r="I46" s="50">
        <f t="shared" si="6"/>
        <v>16</v>
      </c>
      <c r="J46" s="50">
        <f t="shared" si="6"/>
        <v>2</v>
      </c>
      <c r="K46" s="50">
        <f t="shared" si="6"/>
        <v>14</v>
      </c>
      <c r="L46" s="50">
        <f t="shared" si="6"/>
        <v>0</v>
      </c>
      <c r="M46" s="50">
        <f t="shared" si="6"/>
        <v>0</v>
      </c>
      <c r="N46" s="50">
        <f t="shared" si="6"/>
        <v>0</v>
      </c>
      <c r="O46" s="50">
        <f t="shared" si="6"/>
        <v>2251000</v>
      </c>
      <c r="P46" s="50">
        <f>SUM(P8:P45)-P34-P36-P37/3-P39/2</f>
        <v>2186000</v>
      </c>
      <c r="Q46" s="50">
        <f>SUM(Q8:Q41)</f>
        <v>405</v>
      </c>
      <c r="R46" s="50">
        <f>SUM(R8:R41)</f>
        <v>405</v>
      </c>
      <c r="S46" s="50"/>
      <c r="T46" s="50"/>
      <c r="Z46" s="50"/>
    </row>
    <row r="47" spans="1:26" x14ac:dyDescent="0.2">
      <c r="A47" s="5"/>
    </row>
    <row r="48" spans="1:26" s="2" customFormat="1" x14ac:dyDescent="0.2">
      <c r="B48" s="2" t="s">
        <v>124</v>
      </c>
      <c r="F48" s="6"/>
      <c r="G48" s="6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V48" s="100"/>
      <c r="W48" s="100"/>
      <c r="Z48" s="100"/>
    </row>
    <row r="52" spans="1:1" x14ac:dyDescent="0.2">
      <c r="A52" s="1" t="s">
        <v>134</v>
      </c>
    </row>
  </sheetData>
  <mergeCells count="16">
    <mergeCell ref="Z6:Z7"/>
    <mergeCell ref="A3:T3"/>
    <mergeCell ref="G5:Q5"/>
    <mergeCell ref="A6:A7"/>
    <mergeCell ref="B6:B7"/>
    <mergeCell ref="C6:C7"/>
    <mergeCell ref="D6:D7"/>
    <mergeCell ref="F6:F7"/>
    <mergeCell ref="G6:G7"/>
    <mergeCell ref="H6:H7"/>
    <mergeCell ref="I6:L6"/>
    <mergeCell ref="M6:P6"/>
    <mergeCell ref="Q6:Q7"/>
    <mergeCell ref="R6:R7"/>
    <mergeCell ref="S6:S7"/>
    <mergeCell ref="T6:T7"/>
  </mergeCells>
  <pageMargins left="0.2" right="0.2" top="0.25" bottom="0.25" header="0.3" footer="0.3"/>
  <pageSetup paperSize="9" orientation="landscape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zoomScaleNormal="100" workbookViewId="0">
      <pane xSplit="6" ySplit="7" topLeftCell="G32" activePane="bottomRight" state="frozen"/>
      <selection activeCell="CJ8" sqref="CJ8:CJ41"/>
      <selection pane="topRight" activeCell="CJ8" sqref="CJ8:CJ41"/>
      <selection pane="bottomLeft" activeCell="CJ8" sqref="CJ8:CJ41"/>
      <selection pane="bottomRight" activeCell="D49" sqref="D49:D51"/>
    </sheetView>
  </sheetViews>
  <sheetFormatPr defaultRowHeight="12.75" x14ac:dyDescent="0.2"/>
  <cols>
    <col min="1" max="1" width="4.85546875" style="1" customWidth="1"/>
    <col min="2" max="2" width="8.85546875" style="2" customWidth="1"/>
    <col min="3" max="3" width="5.28515625" style="2" customWidth="1"/>
    <col min="4" max="4" width="38.28515625" style="1" customWidth="1"/>
    <col min="5" max="5" width="34.7109375" style="1" hidden="1" customWidth="1"/>
    <col min="6" max="6" width="10.28515625" style="6" customWidth="1"/>
    <col min="7" max="7" width="8.140625" style="6" customWidth="1"/>
    <col min="8" max="8" width="9.42578125" style="3" customWidth="1"/>
    <col min="9" max="9" width="10" style="3" customWidth="1"/>
    <col min="10" max="15" width="9.140625" style="3" customWidth="1"/>
    <col min="16" max="16" width="11.28515625" style="3" customWidth="1"/>
    <col min="17" max="19" width="10.7109375" style="3" customWidth="1"/>
    <col min="20" max="20" width="9.140625" style="3" customWidth="1"/>
    <col min="21" max="21" width="6.28515625" style="1" hidden="1" customWidth="1"/>
    <col min="22" max="23" width="11.28515625" style="3" hidden="1" customWidth="1"/>
    <col min="24" max="25" width="0" style="1" hidden="1" customWidth="1"/>
    <col min="26" max="26" width="9.140625" style="3" customWidth="1"/>
    <col min="27" max="27" width="9.140625" style="1" customWidth="1"/>
    <col min="28" max="16384" width="9.140625" style="1"/>
  </cols>
  <sheetData>
    <row r="1" spans="1:26" x14ac:dyDescent="0.2">
      <c r="A1" s="17" t="s">
        <v>128</v>
      </c>
    </row>
    <row r="2" spans="1:26" x14ac:dyDescent="0.2">
      <c r="A2" s="1" t="s">
        <v>114</v>
      </c>
    </row>
    <row r="3" spans="1:26" ht="19.5" customHeight="1" x14ac:dyDescent="0.3">
      <c r="A3" s="131" t="s">
        <v>122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Z3" s="1"/>
    </row>
    <row r="5" spans="1:26" ht="15" hidden="1" customHeight="1" x14ac:dyDescent="0.2">
      <c r="G5" s="133" t="s">
        <v>117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01"/>
      <c r="S5" s="101"/>
      <c r="T5" s="1"/>
      <c r="Z5" s="1"/>
    </row>
    <row r="6" spans="1:26" s="17" customFormat="1" ht="15" customHeight="1" x14ac:dyDescent="0.2">
      <c r="A6" s="128" t="s">
        <v>109</v>
      </c>
      <c r="B6" s="128" t="s">
        <v>110</v>
      </c>
      <c r="C6" s="128" t="s">
        <v>111</v>
      </c>
      <c r="D6" s="128" t="s">
        <v>112</v>
      </c>
      <c r="E6" s="16" t="s">
        <v>90</v>
      </c>
      <c r="F6" s="128" t="s">
        <v>113</v>
      </c>
      <c r="G6" s="128" t="s">
        <v>115</v>
      </c>
      <c r="H6" s="128" t="s">
        <v>101</v>
      </c>
      <c r="I6" s="132" t="s">
        <v>102</v>
      </c>
      <c r="J6" s="132"/>
      <c r="K6" s="132"/>
      <c r="L6" s="132"/>
      <c r="M6" s="134" t="s">
        <v>129</v>
      </c>
      <c r="N6" s="134"/>
      <c r="O6" s="134"/>
      <c r="P6" s="134"/>
      <c r="Q6" s="128" t="s">
        <v>118</v>
      </c>
      <c r="R6" s="128" t="s">
        <v>135</v>
      </c>
      <c r="S6" s="128" t="s">
        <v>136</v>
      </c>
      <c r="T6" s="128" t="s">
        <v>119</v>
      </c>
      <c r="U6" s="19" t="s">
        <v>121</v>
      </c>
      <c r="V6" s="40"/>
      <c r="W6" s="40"/>
      <c r="Z6" s="128" t="s">
        <v>125</v>
      </c>
    </row>
    <row r="7" spans="1:26" s="18" customFormat="1" x14ac:dyDescent="0.2">
      <c r="A7" s="130"/>
      <c r="B7" s="130" t="s">
        <v>110</v>
      </c>
      <c r="C7" s="130"/>
      <c r="D7" s="130" t="s">
        <v>112</v>
      </c>
      <c r="E7" s="44" t="s">
        <v>90</v>
      </c>
      <c r="F7" s="130" t="s">
        <v>113</v>
      </c>
      <c r="G7" s="130"/>
      <c r="H7" s="130"/>
      <c r="I7" s="45" t="s">
        <v>106</v>
      </c>
      <c r="J7" s="46" t="s">
        <v>107</v>
      </c>
      <c r="K7" s="46" t="s">
        <v>104</v>
      </c>
      <c r="L7" s="46" t="s">
        <v>105</v>
      </c>
      <c r="M7" s="61" t="s">
        <v>131</v>
      </c>
      <c r="N7" s="62" t="s">
        <v>132</v>
      </c>
      <c r="O7" s="62" t="s">
        <v>130</v>
      </c>
      <c r="P7" s="68" t="s">
        <v>133</v>
      </c>
      <c r="Q7" s="130"/>
      <c r="R7" s="129"/>
      <c r="S7" s="129"/>
      <c r="T7" s="130"/>
      <c r="V7" s="41"/>
      <c r="W7" s="41"/>
      <c r="Z7" s="130"/>
    </row>
    <row r="8" spans="1:26" ht="15" customHeight="1" x14ac:dyDescent="0.2">
      <c r="A8" s="51">
        <v>1</v>
      </c>
      <c r="B8" s="51">
        <v>8500006</v>
      </c>
      <c r="C8" s="51" t="s">
        <v>75</v>
      </c>
      <c r="D8" s="52" t="s">
        <v>47</v>
      </c>
      <c r="E8" s="52" t="s">
        <v>13</v>
      </c>
      <c r="F8" s="53">
        <v>289000</v>
      </c>
      <c r="G8" s="53">
        <f>VLOOKUP(B8,'24.08'!B8:R41,16,0)</f>
        <v>9</v>
      </c>
      <c r="H8" s="54"/>
      <c r="I8" s="54">
        <f>SUM(J8:L8)</f>
        <v>0</v>
      </c>
      <c r="J8" s="54"/>
      <c r="K8" s="54"/>
      <c r="L8" s="54"/>
      <c r="M8" s="54"/>
      <c r="N8" s="54"/>
      <c r="O8" s="54">
        <f>F8*K8</f>
        <v>0</v>
      </c>
      <c r="P8" s="54">
        <f>M8+N8+O8</f>
        <v>0</v>
      </c>
      <c r="Q8" s="54">
        <v>9</v>
      </c>
      <c r="R8" s="54">
        <v>9</v>
      </c>
      <c r="S8" s="54">
        <f>R8-Q8</f>
        <v>0</v>
      </c>
      <c r="T8" s="54"/>
      <c r="U8" s="55" t="s">
        <v>75</v>
      </c>
      <c r="V8" s="54">
        <v>143000</v>
      </c>
      <c r="W8" s="54">
        <v>289000</v>
      </c>
      <c r="X8" s="56">
        <f>Y8-W8</f>
        <v>26000</v>
      </c>
      <c r="Y8" s="55">
        <v>315000</v>
      </c>
      <c r="Z8" s="54"/>
    </row>
    <row r="9" spans="1:26" ht="15" customHeight="1" x14ac:dyDescent="0.2">
      <c r="A9" s="51">
        <v>2</v>
      </c>
      <c r="B9" s="51">
        <v>8500007</v>
      </c>
      <c r="C9" s="51" t="s">
        <v>73</v>
      </c>
      <c r="D9" s="52" t="s">
        <v>45</v>
      </c>
      <c r="E9" s="52" t="s">
        <v>11</v>
      </c>
      <c r="F9" s="53">
        <v>197000</v>
      </c>
      <c r="G9" s="53">
        <f>VLOOKUP(B9,'24.08'!B9:R42,16,0)</f>
        <v>9</v>
      </c>
      <c r="H9" s="54"/>
      <c r="I9" s="54">
        <f t="shared" ref="I9:I41" si="0">SUM(J9:L9)</f>
        <v>0</v>
      </c>
      <c r="J9" s="54"/>
      <c r="K9" s="96"/>
      <c r="L9" s="96">
        <f>L43</f>
        <v>0</v>
      </c>
      <c r="M9" s="54"/>
      <c r="N9" s="54"/>
      <c r="O9" s="54">
        <f t="shared" ref="O9:O45" si="1">F9*K9</f>
        <v>0</v>
      </c>
      <c r="P9" s="54">
        <f t="shared" ref="P9:P45" si="2">M9+N9+O9</f>
        <v>0</v>
      </c>
      <c r="Q9" s="54">
        <f t="shared" ref="Q9:Q41" si="3">+G9+H9-I9</f>
        <v>9</v>
      </c>
      <c r="R9" s="54">
        <v>9</v>
      </c>
      <c r="S9" s="54">
        <f t="shared" ref="S9:S41" si="4">R9-Q9</f>
        <v>0</v>
      </c>
      <c r="T9" s="54"/>
      <c r="U9" s="55" t="s">
        <v>73</v>
      </c>
      <c r="V9" s="54">
        <v>93000</v>
      </c>
      <c r="W9" s="54">
        <v>197000</v>
      </c>
      <c r="X9" s="56">
        <f t="shared" ref="X9:X41" si="5">Y9-W9</f>
        <v>18000</v>
      </c>
      <c r="Y9" s="55">
        <v>215000</v>
      </c>
      <c r="Z9" s="54"/>
    </row>
    <row r="10" spans="1:26" ht="15" customHeight="1" x14ac:dyDescent="0.2">
      <c r="A10" s="51">
        <v>3</v>
      </c>
      <c r="B10" s="51">
        <v>8500008</v>
      </c>
      <c r="C10" s="51" t="s">
        <v>79</v>
      </c>
      <c r="D10" s="52" t="s">
        <v>51</v>
      </c>
      <c r="E10" s="52" t="s">
        <v>17</v>
      </c>
      <c r="F10" s="53">
        <v>170000</v>
      </c>
      <c r="G10" s="53">
        <f>VLOOKUP(B10,'24.08'!B10:R43,16,0)</f>
        <v>7</v>
      </c>
      <c r="H10" s="54"/>
      <c r="I10" s="54">
        <f t="shared" si="0"/>
        <v>0</v>
      </c>
      <c r="J10" s="54"/>
      <c r="K10" s="54"/>
      <c r="L10" s="54"/>
      <c r="M10" s="54"/>
      <c r="N10" s="54"/>
      <c r="O10" s="54">
        <f t="shared" si="1"/>
        <v>0</v>
      </c>
      <c r="P10" s="54">
        <f t="shared" si="2"/>
        <v>0</v>
      </c>
      <c r="Q10" s="54">
        <f t="shared" si="3"/>
        <v>7</v>
      </c>
      <c r="R10" s="54">
        <v>7</v>
      </c>
      <c r="S10" s="54">
        <f t="shared" si="4"/>
        <v>0</v>
      </c>
      <c r="T10" s="54"/>
      <c r="U10" s="55" t="s">
        <v>79</v>
      </c>
      <c r="V10" s="54">
        <v>78000</v>
      </c>
      <c r="W10" s="54">
        <v>170000</v>
      </c>
      <c r="X10" s="56">
        <f t="shared" si="5"/>
        <v>15000</v>
      </c>
      <c r="Y10" s="55">
        <v>185000</v>
      </c>
      <c r="Z10" s="54"/>
    </row>
    <row r="11" spans="1:26" ht="15" customHeight="1" x14ac:dyDescent="0.2">
      <c r="A11" s="51">
        <v>4</v>
      </c>
      <c r="B11" s="51">
        <v>8500009</v>
      </c>
      <c r="C11" s="51" t="s">
        <v>74</v>
      </c>
      <c r="D11" s="52" t="s">
        <v>46</v>
      </c>
      <c r="E11" s="52" t="s">
        <v>12</v>
      </c>
      <c r="F11" s="53">
        <v>159000</v>
      </c>
      <c r="G11" s="53">
        <f>VLOOKUP(B11,'24.08'!B11:R44,16,0)</f>
        <v>10</v>
      </c>
      <c r="H11" s="54"/>
      <c r="I11" s="54">
        <f t="shared" si="0"/>
        <v>0</v>
      </c>
      <c r="J11" s="54"/>
      <c r="K11" s="96"/>
      <c r="L11" s="96">
        <f>L43</f>
        <v>0</v>
      </c>
      <c r="M11" s="54"/>
      <c r="N11" s="54"/>
      <c r="O11" s="54">
        <f t="shared" si="1"/>
        <v>0</v>
      </c>
      <c r="P11" s="54">
        <f t="shared" si="2"/>
        <v>0</v>
      </c>
      <c r="Q11" s="54">
        <f t="shared" si="3"/>
        <v>10</v>
      </c>
      <c r="R11" s="54">
        <v>10</v>
      </c>
      <c r="S11" s="54">
        <f t="shared" si="4"/>
        <v>0</v>
      </c>
      <c r="T11" s="54"/>
      <c r="U11" s="55" t="s">
        <v>74</v>
      </c>
      <c r="V11" s="54">
        <v>72000</v>
      </c>
      <c r="W11" s="54">
        <v>159000</v>
      </c>
      <c r="X11" s="56">
        <f t="shared" si="5"/>
        <v>14000</v>
      </c>
      <c r="Y11" s="55">
        <v>173000</v>
      </c>
      <c r="Z11" s="54"/>
    </row>
    <row r="12" spans="1:26" ht="15" customHeight="1" x14ac:dyDescent="0.2">
      <c r="A12" s="51">
        <v>5</v>
      </c>
      <c r="B12" s="51">
        <v>8500031</v>
      </c>
      <c r="C12" s="51" t="s">
        <v>76</v>
      </c>
      <c r="D12" s="52" t="s">
        <v>48</v>
      </c>
      <c r="E12" s="52" t="s">
        <v>14</v>
      </c>
      <c r="F12" s="53">
        <v>146000</v>
      </c>
      <c r="G12" s="53">
        <f>VLOOKUP(B12,'24.08'!B12:R45,16,0)</f>
        <v>10</v>
      </c>
      <c r="H12" s="54"/>
      <c r="I12" s="54">
        <f t="shared" si="0"/>
        <v>0</v>
      </c>
      <c r="J12" s="54"/>
      <c r="K12" s="54"/>
      <c r="L12" s="54"/>
      <c r="M12" s="54"/>
      <c r="N12" s="54"/>
      <c r="O12" s="54">
        <f t="shared" si="1"/>
        <v>0</v>
      </c>
      <c r="P12" s="54">
        <f t="shared" si="2"/>
        <v>0</v>
      </c>
      <c r="Q12" s="54">
        <f t="shared" si="3"/>
        <v>10</v>
      </c>
      <c r="R12" s="54">
        <v>10</v>
      </c>
      <c r="S12" s="54">
        <f t="shared" si="4"/>
        <v>0</v>
      </c>
      <c r="T12" s="54"/>
      <c r="U12" s="55" t="s">
        <v>76</v>
      </c>
      <c r="V12" s="54">
        <v>65000</v>
      </c>
      <c r="W12" s="54">
        <v>146000</v>
      </c>
      <c r="X12" s="56">
        <f t="shared" si="5"/>
        <v>13000</v>
      </c>
      <c r="Y12" s="55">
        <v>159000</v>
      </c>
      <c r="Z12" s="54"/>
    </row>
    <row r="13" spans="1:26" ht="15" customHeight="1" x14ac:dyDescent="0.2">
      <c r="A13" s="51">
        <v>6</v>
      </c>
      <c r="B13" s="51">
        <v>8500011</v>
      </c>
      <c r="C13" s="51" t="s">
        <v>78</v>
      </c>
      <c r="D13" s="52" t="s">
        <v>50</v>
      </c>
      <c r="E13" s="52" t="s">
        <v>16</v>
      </c>
      <c r="F13" s="53">
        <v>135000</v>
      </c>
      <c r="G13" s="53">
        <f>VLOOKUP(B13,'24.08'!B13:R46,16,0)</f>
        <v>9</v>
      </c>
      <c r="H13" s="54"/>
      <c r="I13" s="54">
        <f t="shared" si="0"/>
        <v>0</v>
      </c>
      <c r="J13" s="54"/>
      <c r="K13" s="54"/>
      <c r="L13" s="54"/>
      <c r="M13" s="54"/>
      <c r="N13" s="54"/>
      <c r="O13" s="54">
        <f t="shared" si="1"/>
        <v>0</v>
      </c>
      <c r="P13" s="54">
        <f t="shared" si="2"/>
        <v>0</v>
      </c>
      <c r="Q13" s="54">
        <f t="shared" si="3"/>
        <v>9</v>
      </c>
      <c r="R13" s="54">
        <v>9</v>
      </c>
      <c r="S13" s="54">
        <f t="shared" si="4"/>
        <v>0</v>
      </c>
      <c r="T13" s="54"/>
      <c r="U13" s="55" t="s">
        <v>78</v>
      </c>
      <c r="V13" s="54">
        <v>58000</v>
      </c>
      <c r="W13" s="54">
        <v>135000</v>
      </c>
      <c r="X13" s="56">
        <f t="shared" si="5"/>
        <v>10000</v>
      </c>
      <c r="Y13" s="55">
        <v>145000</v>
      </c>
      <c r="Z13" s="54"/>
    </row>
    <row r="14" spans="1:26" ht="15" customHeight="1" x14ac:dyDescent="0.2">
      <c r="A14" s="51">
        <v>7</v>
      </c>
      <c r="B14" s="51">
        <v>8500010</v>
      </c>
      <c r="C14" s="51" t="s">
        <v>81</v>
      </c>
      <c r="D14" s="52" t="s">
        <v>53</v>
      </c>
      <c r="E14" s="52" t="s">
        <v>19</v>
      </c>
      <c r="F14" s="53">
        <v>146000</v>
      </c>
      <c r="G14" s="53">
        <f>VLOOKUP(B14,'24.08'!B14:R47,16,0)</f>
        <v>10</v>
      </c>
      <c r="H14" s="54"/>
      <c r="I14" s="54">
        <f t="shared" si="0"/>
        <v>0</v>
      </c>
      <c r="J14" s="54"/>
      <c r="K14" s="54"/>
      <c r="L14" s="54"/>
      <c r="M14" s="54"/>
      <c r="N14" s="54"/>
      <c r="O14" s="54">
        <f t="shared" si="1"/>
        <v>0</v>
      </c>
      <c r="P14" s="54">
        <f t="shared" si="2"/>
        <v>0</v>
      </c>
      <c r="Q14" s="54">
        <f t="shared" si="3"/>
        <v>10</v>
      </c>
      <c r="R14" s="54">
        <v>10</v>
      </c>
      <c r="S14" s="54">
        <f t="shared" si="4"/>
        <v>0</v>
      </c>
      <c r="T14" s="54"/>
      <c r="U14" s="55" t="s">
        <v>81</v>
      </c>
      <c r="V14" s="54">
        <v>61000</v>
      </c>
      <c r="W14" s="54">
        <v>146000</v>
      </c>
      <c r="X14" s="56">
        <f t="shared" si="5"/>
        <v>5000</v>
      </c>
      <c r="Y14" s="55">
        <v>151000</v>
      </c>
      <c r="Z14" s="54"/>
    </row>
    <row r="15" spans="1:26" ht="15" customHeight="1" x14ac:dyDescent="0.2">
      <c r="A15" s="51">
        <v>8</v>
      </c>
      <c r="B15" s="51">
        <v>8500012</v>
      </c>
      <c r="C15" s="51" t="s">
        <v>70</v>
      </c>
      <c r="D15" s="52" t="s">
        <v>42</v>
      </c>
      <c r="E15" s="52" t="s">
        <v>8</v>
      </c>
      <c r="F15" s="53">
        <v>135000</v>
      </c>
      <c r="G15" s="53">
        <f>VLOOKUP(B15,'24.08'!B15:R48,16,0)</f>
        <v>8</v>
      </c>
      <c r="H15" s="54"/>
      <c r="I15" s="54">
        <f t="shared" si="0"/>
        <v>0</v>
      </c>
      <c r="J15" s="54"/>
      <c r="K15" s="54"/>
      <c r="L15" s="54"/>
      <c r="M15" s="54"/>
      <c r="N15" s="54"/>
      <c r="O15" s="54">
        <f t="shared" si="1"/>
        <v>0</v>
      </c>
      <c r="P15" s="54">
        <f t="shared" si="2"/>
        <v>0</v>
      </c>
      <c r="Q15" s="54">
        <f t="shared" si="3"/>
        <v>8</v>
      </c>
      <c r="R15" s="54">
        <v>8</v>
      </c>
      <c r="S15" s="54">
        <f t="shared" si="4"/>
        <v>0</v>
      </c>
      <c r="T15" s="54"/>
      <c r="U15" s="55" t="s">
        <v>70</v>
      </c>
      <c r="V15" s="54">
        <v>59000</v>
      </c>
      <c r="W15" s="54">
        <v>135000</v>
      </c>
      <c r="X15" s="56">
        <f t="shared" si="5"/>
        <v>12000</v>
      </c>
      <c r="Y15" s="55">
        <v>147000</v>
      </c>
      <c r="Z15" s="54"/>
    </row>
    <row r="16" spans="1:26" ht="15" customHeight="1" x14ac:dyDescent="0.2">
      <c r="A16" s="51">
        <v>9</v>
      </c>
      <c r="B16" s="51">
        <v>8500005</v>
      </c>
      <c r="C16" s="51" t="s">
        <v>71</v>
      </c>
      <c r="D16" s="52" t="s">
        <v>43</v>
      </c>
      <c r="E16" s="52" t="s">
        <v>9</v>
      </c>
      <c r="F16" s="53">
        <v>146000</v>
      </c>
      <c r="G16" s="53">
        <f>VLOOKUP(B16,'24.08'!B16:R49,16,0)</f>
        <v>8</v>
      </c>
      <c r="H16" s="54"/>
      <c r="I16" s="54">
        <f t="shared" si="0"/>
        <v>1</v>
      </c>
      <c r="J16" s="54"/>
      <c r="K16" s="54">
        <v>1</v>
      </c>
      <c r="L16" s="54"/>
      <c r="M16" s="54"/>
      <c r="N16" s="54"/>
      <c r="O16" s="54">
        <f t="shared" si="1"/>
        <v>146000</v>
      </c>
      <c r="P16" s="54">
        <f t="shared" si="2"/>
        <v>146000</v>
      </c>
      <c r="Q16" s="54">
        <f t="shared" si="3"/>
        <v>7</v>
      </c>
      <c r="R16" s="54">
        <v>7</v>
      </c>
      <c r="S16" s="54">
        <f t="shared" si="4"/>
        <v>0</v>
      </c>
      <c r="T16" s="54"/>
      <c r="U16" s="55" t="s">
        <v>71</v>
      </c>
      <c r="V16" s="54">
        <v>63000</v>
      </c>
      <c r="W16" s="54">
        <v>146000</v>
      </c>
      <c r="X16" s="56">
        <f t="shared" si="5"/>
        <v>9000</v>
      </c>
      <c r="Y16" s="55">
        <v>155000</v>
      </c>
      <c r="Z16" s="54"/>
    </row>
    <row r="17" spans="1:26" ht="15" customHeight="1" x14ac:dyDescent="0.2">
      <c r="A17" s="51">
        <v>10</v>
      </c>
      <c r="B17" s="51">
        <v>8500013</v>
      </c>
      <c r="C17" s="51" t="s">
        <v>72</v>
      </c>
      <c r="D17" s="52" t="s">
        <v>44</v>
      </c>
      <c r="E17" s="52" t="s">
        <v>10</v>
      </c>
      <c r="F17" s="53">
        <v>146000</v>
      </c>
      <c r="G17" s="53">
        <f>VLOOKUP(B17,'24.08'!B17:R50,16,0)</f>
        <v>9</v>
      </c>
      <c r="H17" s="54"/>
      <c r="I17" s="54">
        <f t="shared" si="0"/>
        <v>0</v>
      </c>
      <c r="J17" s="54"/>
      <c r="K17" s="54"/>
      <c r="L17" s="54"/>
      <c r="M17" s="54"/>
      <c r="N17" s="54"/>
      <c r="O17" s="54">
        <f t="shared" si="1"/>
        <v>0</v>
      </c>
      <c r="P17" s="54">
        <f t="shared" si="2"/>
        <v>0</v>
      </c>
      <c r="Q17" s="54">
        <f t="shared" si="3"/>
        <v>9</v>
      </c>
      <c r="R17" s="54">
        <v>9</v>
      </c>
      <c r="S17" s="54">
        <f t="shared" si="4"/>
        <v>0</v>
      </c>
      <c r="T17" s="54"/>
      <c r="U17" s="55" t="s">
        <v>72</v>
      </c>
      <c r="V17" s="54">
        <v>64000</v>
      </c>
      <c r="W17" s="54">
        <v>146000</v>
      </c>
      <c r="X17" s="56">
        <f t="shared" si="5"/>
        <v>11000</v>
      </c>
      <c r="Y17" s="55">
        <v>157000</v>
      </c>
      <c r="Z17" s="54"/>
    </row>
    <row r="18" spans="1:26" ht="15" customHeight="1" x14ac:dyDescent="0.2">
      <c r="A18" s="51">
        <v>11</v>
      </c>
      <c r="B18" s="51">
        <v>8500058</v>
      </c>
      <c r="C18" s="51" t="s">
        <v>91</v>
      </c>
      <c r="D18" s="52" t="s">
        <v>95</v>
      </c>
      <c r="E18" s="52" t="s">
        <v>28</v>
      </c>
      <c r="F18" s="53">
        <v>203000</v>
      </c>
      <c r="G18" s="53">
        <f>VLOOKUP(B18,'24.08'!B18:R51,16,0)</f>
        <v>0</v>
      </c>
      <c r="H18" s="54"/>
      <c r="I18" s="54">
        <f t="shared" si="0"/>
        <v>0</v>
      </c>
      <c r="J18" s="54"/>
      <c r="K18" s="96"/>
      <c r="L18" s="96">
        <f>L43</f>
        <v>0</v>
      </c>
      <c r="M18" s="54"/>
      <c r="N18" s="54"/>
      <c r="O18" s="54">
        <f t="shared" si="1"/>
        <v>0</v>
      </c>
      <c r="P18" s="54">
        <f t="shared" si="2"/>
        <v>0</v>
      </c>
      <c r="Q18" s="54">
        <f t="shared" si="3"/>
        <v>0</v>
      </c>
      <c r="R18" s="54"/>
      <c r="S18" s="54">
        <f t="shared" si="4"/>
        <v>0</v>
      </c>
      <c r="T18" s="54"/>
      <c r="U18" s="55" t="s">
        <v>91</v>
      </c>
      <c r="V18" s="54">
        <v>96000</v>
      </c>
      <c r="W18" s="54">
        <v>203000</v>
      </c>
      <c r="X18" s="56">
        <f t="shared" si="5"/>
        <v>18000</v>
      </c>
      <c r="Y18" s="55">
        <v>221000</v>
      </c>
      <c r="Z18" s="54"/>
    </row>
    <row r="19" spans="1:26" ht="15" customHeight="1" x14ac:dyDescent="0.2">
      <c r="A19" s="51">
        <v>12</v>
      </c>
      <c r="B19" s="51">
        <v>8500059</v>
      </c>
      <c r="C19" s="51" t="s">
        <v>92</v>
      </c>
      <c r="D19" s="52" t="s">
        <v>96</v>
      </c>
      <c r="E19" s="52" t="s">
        <v>29</v>
      </c>
      <c r="F19" s="53">
        <v>186000</v>
      </c>
      <c r="G19" s="53">
        <f>VLOOKUP(B19,'24.08'!B19:R52,16,0)</f>
        <v>0</v>
      </c>
      <c r="H19" s="54"/>
      <c r="I19" s="54">
        <f t="shared" si="0"/>
        <v>0</v>
      </c>
      <c r="J19" s="54"/>
      <c r="K19" s="54"/>
      <c r="L19" s="54"/>
      <c r="M19" s="54"/>
      <c r="N19" s="54"/>
      <c r="O19" s="54">
        <f t="shared" si="1"/>
        <v>0</v>
      </c>
      <c r="P19" s="54">
        <f t="shared" si="2"/>
        <v>0</v>
      </c>
      <c r="Q19" s="54">
        <f t="shared" si="3"/>
        <v>0</v>
      </c>
      <c r="R19" s="54"/>
      <c r="S19" s="54">
        <f t="shared" si="4"/>
        <v>0</v>
      </c>
      <c r="T19" s="54"/>
      <c r="U19" s="55" t="s">
        <v>92</v>
      </c>
      <c r="V19" s="54">
        <v>87000</v>
      </c>
      <c r="W19" s="54">
        <v>186000</v>
      </c>
      <c r="X19" s="56">
        <f t="shared" si="5"/>
        <v>17000</v>
      </c>
      <c r="Y19" s="55">
        <v>203000</v>
      </c>
      <c r="Z19" s="54"/>
    </row>
    <row r="20" spans="1:26" ht="15" customHeight="1" x14ac:dyDescent="0.2">
      <c r="A20" s="51">
        <v>13</v>
      </c>
      <c r="B20" s="51">
        <v>8500060</v>
      </c>
      <c r="C20" s="51" t="s">
        <v>93</v>
      </c>
      <c r="D20" s="52" t="s">
        <v>97</v>
      </c>
      <c r="E20" s="52" t="s">
        <v>30</v>
      </c>
      <c r="F20" s="53">
        <v>159000</v>
      </c>
      <c r="G20" s="53">
        <f>VLOOKUP(B20,'24.08'!B20:R53,16,0)</f>
        <v>0</v>
      </c>
      <c r="H20" s="54"/>
      <c r="I20" s="54">
        <f t="shared" si="0"/>
        <v>0</v>
      </c>
      <c r="J20" s="54"/>
      <c r="K20" s="54"/>
      <c r="L20" s="54"/>
      <c r="M20" s="54"/>
      <c r="N20" s="54"/>
      <c r="O20" s="54">
        <f t="shared" si="1"/>
        <v>0</v>
      </c>
      <c r="P20" s="54">
        <f t="shared" si="2"/>
        <v>0</v>
      </c>
      <c r="Q20" s="54">
        <f t="shared" si="3"/>
        <v>0</v>
      </c>
      <c r="R20" s="54"/>
      <c r="S20" s="54">
        <f t="shared" si="4"/>
        <v>0</v>
      </c>
      <c r="T20" s="54"/>
      <c r="U20" s="55" t="s">
        <v>93</v>
      </c>
      <c r="V20" s="54">
        <v>72000</v>
      </c>
      <c r="W20" s="54">
        <v>159000</v>
      </c>
      <c r="X20" s="56">
        <f t="shared" si="5"/>
        <v>14000</v>
      </c>
      <c r="Y20" s="55">
        <v>173000</v>
      </c>
      <c r="Z20" s="54"/>
    </row>
    <row r="21" spans="1:26" ht="15" customHeight="1" x14ac:dyDescent="0.2">
      <c r="A21" s="51">
        <v>14</v>
      </c>
      <c r="B21" s="51">
        <v>8500061</v>
      </c>
      <c r="C21" s="51" t="s">
        <v>94</v>
      </c>
      <c r="D21" s="52" t="s">
        <v>98</v>
      </c>
      <c r="E21" s="52" t="s">
        <v>31</v>
      </c>
      <c r="F21" s="53">
        <v>168000</v>
      </c>
      <c r="G21" s="53">
        <f>VLOOKUP(B21,'24.08'!B21:R54,16,0)</f>
        <v>0</v>
      </c>
      <c r="H21" s="54"/>
      <c r="I21" s="54">
        <f t="shared" si="0"/>
        <v>0</v>
      </c>
      <c r="J21" s="54"/>
      <c r="K21" s="96"/>
      <c r="L21" s="96">
        <f>L43</f>
        <v>0</v>
      </c>
      <c r="M21" s="54"/>
      <c r="N21" s="54"/>
      <c r="O21" s="54">
        <f t="shared" si="1"/>
        <v>0</v>
      </c>
      <c r="P21" s="54">
        <f t="shared" si="2"/>
        <v>0</v>
      </c>
      <c r="Q21" s="54">
        <f t="shared" si="3"/>
        <v>0</v>
      </c>
      <c r="R21" s="54"/>
      <c r="S21" s="54">
        <f t="shared" si="4"/>
        <v>0</v>
      </c>
      <c r="T21" s="54"/>
      <c r="U21" s="55" t="s">
        <v>94</v>
      </c>
      <c r="V21" s="54">
        <v>77000</v>
      </c>
      <c r="W21" s="54">
        <v>168000</v>
      </c>
      <c r="X21" s="56">
        <f t="shared" si="5"/>
        <v>15000</v>
      </c>
      <c r="Y21" s="55">
        <v>183000</v>
      </c>
      <c r="Z21" s="54"/>
    </row>
    <row r="22" spans="1:26" ht="15" customHeight="1" x14ac:dyDescent="0.2">
      <c r="A22" s="51">
        <v>15</v>
      </c>
      <c r="B22" s="51">
        <v>8500033</v>
      </c>
      <c r="C22" s="51" t="s">
        <v>67</v>
      </c>
      <c r="D22" s="52" t="s">
        <v>39</v>
      </c>
      <c r="E22" s="52" t="s">
        <v>5</v>
      </c>
      <c r="F22" s="53">
        <v>337000</v>
      </c>
      <c r="G22" s="53">
        <f>VLOOKUP(B22,'24.08'!B22:R55,16,0)</f>
        <v>8</v>
      </c>
      <c r="H22" s="54"/>
      <c r="I22" s="54">
        <f t="shared" si="0"/>
        <v>0</v>
      </c>
      <c r="J22" s="54"/>
      <c r="K22" s="95"/>
      <c r="L22" s="95">
        <f>L42</f>
        <v>0</v>
      </c>
      <c r="M22" s="54"/>
      <c r="N22" s="54"/>
      <c r="O22" s="54">
        <f t="shared" si="1"/>
        <v>0</v>
      </c>
      <c r="P22" s="54">
        <f t="shared" si="2"/>
        <v>0</v>
      </c>
      <c r="Q22" s="54">
        <f t="shared" si="3"/>
        <v>8</v>
      </c>
      <c r="R22" s="54">
        <v>8</v>
      </c>
      <c r="S22" s="54">
        <f t="shared" si="4"/>
        <v>0</v>
      </c>
      <c r="T22" s="54"/>
      <c r="U22" s="55" t="s">
        <v>67</v>
      </c>
      <c r="V22" s="54">
        <v>169000</v>
      </c>
      <c r="W22" s="54">
        <v>337000</v>
      </c>
      <c r="X22" s="56">
        <f t="shared" si="5"/>
        <v>30000</v>
      </c>
      <c r="Y22" s="55">
        <v>367000</v>
      </c>
      <c r="Z22" s="54"/>
    </row>
    <row r="23" spans="1:26" ht="15" customHeight="1" x14ac:dyDescent="0.2">
      <c r="A23" s="51">
        <v>16</v>
      </c>
      <c r="B23" s="51">
        <v>8500034</v>
      </c>
      <c r="C23" s="51" t="s">
        <v>65</v>
      </c>
      <c r="D23" s="52" t="s">
        <v>37</v>
      </c>
      <c r="E23" s="52" t="s">
        <v>3</v>
      </c>
      <c r="F23" s="53">
        <v>240000</v>
      </c>
      <c r="G23" s="53">
        <f>VLOOKUP(B23,'24.08'!B23:R56,16,0)</f>
        <v>8</v>
      </c>
      <c r="H23" s="54"/>
      <c r="I23" s="54">
        <f t="shared" si="0"/>
        <v>0</v>
      </c>
      <c r="J23" s="54"/>
      <c r="K23" s="54"/>
      <c r="L23" s="54"/>
      <c r="M23" s="54"/>
      <c r="N23" s="54"/>
      <c r="O23" s="54">
        <f t="shared" si="1"/>
        <v>0</v>
      </c>
      <c r="P23" s="54">
        <f t="shared" si="2"/>
        <v>0</v>
      </c>
      <c r="Q23" s="54">
        <f t="shared" si="3"/>
        <v>8</v>
      </c>
      <c r="R23" s="54">
        <v>8</v>
      </c>
      <c r="S23" s="54">
        <f t="shared" si="4"/>
        <v>0</v>
      </c>
      <c r="T23" s="54"/>
      <c r="U23" s="55" t="s">
        <v>65</v>
      </c>
      <c r="V23" s="54">
        <v>116000</v>
      </c>
      <c r="W23" s="54">
        <v>240000</v>
      </c>
      <c r="X23" s="56">
        <f t="shared" si="5"/>
        <v>21000</v>
      </c>
      <c r="Y23" s="55">
        <v>261000</v>
      </c>
      <c r="Z23" s="54"/>
    </row>
    <row r="24" spans="1:26" ht="15" customHeight="1" x14ac:dyDescent="0.2">
      <c r="A24" s="51">
        <v>17</v>
      </c>
      <c r="B24" s="51">
        <v>8500035</v>
      </c>
      <c r="C24" s="51" t="s">
        <v>69</v>
      </c>
      <c r="D24" s="52" t="s">
        <v>41</v>
      </c>
      <c r="E24" s="52" t="s">
        <v>7</v>
      </c>
      <c r="F24" s="53">
        <v>196000</v>
      </c>
      <c r="G24" s="53">
        <f>VLOOKUP(B24,'24.08'!B24:R57,16,0)</f>
        <v>7</v>
      </c>
      <c r="H24" s="54"/>
      <c r="I24" s="54">
        <f t="shared" si="0"/>
        <v>1</v>
      </c>
      <c r="J24" s="54"/>
      <c r="K24" s="95">
        <v>1</v>
      </c>
      <c r="L24" s="95">
        <f>L42+L45</f>
        <v>0</v>
      </c>
      <c r="M24" s="54"/>
      <c r="N24" s="54"/>
      <c r="O24" s="54">
        <f t="shared" si="1"/>
        <v>196000</v>
      </c>
      <c r="P24" s="54">
        <f t="shared" si="2"/>
        <v>196000</v>
      </c>
      <c r="Q24" s="54">
        <f t="shared" si="3"/>
        <v>6</v>
      </c>
      <c r="R24" s="54">
        <v>6</v>
      </c>
      <c r="S24" s="54">
        <f t="shared" si="4"/>
        <v>0</v>
      </c>
      <c r="T24" s="54"/>
      <c r="U24" s="55" t="s">
        <v>69</v>
      </c>
      <c r="V24" s="54">
        <v>92000</v>
      </c>
      <c r="W24" s="54">
        <v>196000</v>
      </c>
      <c r="X24" s="56">
        <f t="shared" si="5"/>
        <v>17000</v>
      </c>
      <c r="Y24" s="55">
        <v>213000</v>
      </c>
      <c r="Z24" s="54"/>
    </row>
    <row r="25" spans="1:26" ht="15" customHeight="1" x14ac:dyDescent="0.2">
      <c r="A25" s="51">
        <v>18</v>
      </c>
      <c r="B25" s="51">
        <v>8500036</v>
      </c>
      <c r="C25" s="51" t="s">
        <v>66</v>
      </c>
      <c r="D25" s="52" t="s">
        <v>38</v>
      </c>
      <c r="E25" s="52" t="s">
        <v>4</v>
      </c>
      <c r="F25" s="53">
        <v>188000</v>
      </c>
      <c r="G25" s="53">
        <f>VLOOKUP(B25,'24.08'!B25:R58,16,0)</f>
        <v>7</v>
      </c>
      <c r="H25" s="54"/>
      <c r="I25" s="54">
        <f t="shared" si="0"/>
        <v>0</v>
      </c>
      <c r="J25" s="54"/>
      <c r="K25" s="54"/>
      <c r="L25" s="54"/>
      <c r="M25" s="54"/>
      <c r="N25" s="54"/>
      <c r="O25" s="54">
        <f t="shared" si="1"/>
        <v>0</v>
      </c>
      <c r="P25" s="54">
        <f t="shared" si="2"/>
        <v>0</v>
      </c>
      <c r="Q25" s="54">
        <f t="shared" si="3"/>
        <v>7</v>
      </c>
      <c r="R25" s="54">
        <v>7</v>
      </c>
      <c r="S25" s="54">
        <f t="shared" si="4"/>
        <v>0</v>
      </c>
      <c r="T25" s="54"/>
      <c r="U25" s="55" t="s">
        <v>66</v>
      </c>
      <c r="V25" s="54">
        <v>88000</v>
      </c>
      <c r="W25" s="54">
        <v>188000</v>
      </c>
      <c r="X25" s="56">
        <f t="shared" si="5"/>
        <v>17000</v>
      </c>
      <c r="Y25" s="55">
        <v>205000</v>
      </c>
      <c r="Z25" s="54"/>
    </row>
    <row r="26" spans="1:26" ht="15" customHeight="1" x14ac:dyDescent="0.2">
      <c r="A26" s="51">
        <v>19</v>
      </c>
      <c r="B26" s="51">
        <v>8500037</v>
      </c>
      <c r="C26" s="51" t="s">
        <v>68</v>
      </c>
      <c r="D26" s="52" t="s">
        <v>40</v>
      </c>
      <c r="E26" s="52" t="s">
        <v>6</v>
      </c>
      <c r="F26" s="53">
        <v>179000</v>
      </c>
      <c r="G26" s="53">
        <f>VLOOKUP(B26,'24.08'!B26:R59,16,0)</f>
        <v>9</v>
      </c>
      <c r="H26" s="54"/>
      <c r="I26" s="54">
        <f t="shared" si="0"/>
        <v>0</v>
      </c>
      <c r="J26" s="54"/>
      <c r="K26" s="54"/>
      <c r="L26" s="54"/>
      <c r="M26" s="54"/>
      <c r="N26" s="54"/>
      <c r="O26" s="54">
        <f t="shared" si="1"/>
        <v>0</v>
      </c>
      <c r="P26" s="54">
        <f t="shared" si="2"/>
        <v>0</v>
      </c>
      <c r="Q26" s="54">
        <f t="shared" si="3"/>
        <v>9</v>
      </c>
      <c r="R26" s="54">
        <v>9</v>
      </c>
      <c r="S26" s="54">
        <f t="shared" si="4"/>
        <v>0</v>
      </c>
      <c r="T26" s="54"/>
      <c r="U26" s="55" t="s">
        <v>68</v>
      </c>
      <c r="V26" s="54">
        <v>83000</v>
      </c>
      <c r="W26" s="54">
        <v>179000</v>
      </c>
      <c r="X26" s="56">
        <f t="shared" si="5"/>
        <v>16000</v>
      </c>
      <c r="Y26" s="55">
        <v>195000</v>
      </c>
      <c r="Z26" s="54"/>
    </row>
    <row r="27" spans="1:26" ht="15" customHeight="1" x14ac:dyDescent="0.2">
      <c r="A27" s="51">
        <v>20</v>
      </c>
      <c r="B27" s="51">
        <v>8500039</v>
      </c>
      <c r="C27" s="51" t="s">
        <v>77</v>
      </c>
      <c r="D27" s="52" t="s">
        <v>49</v>
      </c>
      <c r="E27" s="52" t="s">
        <v>15</v>
      </c>
      <c r="F27" s="53">
        <v>169000</v>
      </c>
      <c r="G27" s="53">
        <f>VLOOKUP(B27,'24.08'!B27:R60,16,0)</f>
        <v>6</v>
      </c>
      <c r="H27" s="54"/>
      <c r="I27" s="54">
        <f t="shared" si="0"/>
        <v>1</v>
      </c>
      <c r="J27" s="54"/>
      <c r="K27" s="54">
        <v>1</v>
      </c>
      <c r="L27" s="54"/>
      <c r="M27" s="54"/>
      <c r="N27" s="54"/>
      <c r="O27" s="54">
        <f t="shared" si="1"/>
        <v>169000</v>
      </c>
      <c r="P27" s="54">
        <f t="shared" si="2"/>
        <v>169000</v>
      </c>
      <c r="Q27" s="54">
        <f t="shared" si="3"/>
        <v>5</v>
      </c>
      <c r="R27" s="54">
        <v>5</v>
      </c>
      <c r="S27" s="54">
        <f t="shared" si="4"/>
        <v>0</v>
      </c>
      <c r="T27" s="54"/>
      <c r="U27" s="55" t="s">
        <v>77</v>
      </c>
      <c r="V27" s="54">
        <v>73000</v>
      </c>
      <c r="W27" s="54">
        <v>169000</v>
      </c>
      <c r="X27" s="56">
        <f t="shared" si="5"/>
        <v>6000</v>
      </c>
      <c r="Y27" s="55">
        <v>175000</v>
      </c>
      <c r="Z27" s="54"/>
    </row>
    <row r="28" spans="1:26" ht="15" customHeight="1" x14ac:dyDescent="0.2">
      <c r="A28" s="51">
        <v>21</v>
      </c>
      <c r="B28" s="51">
        <v>8500038</v>
      </c>
      <c r="C28" s="51" t="s">
        <v>80</v>
      </c>
      <c r="D28" s="52" t="s">
        <v>52</v>
      </c>
      <c r="E28" s="52" t="s">
        <v>18</v>
      </c>
      <c r="F28" s="53">
        <v>179000</v>
      </c>
      <c r="G28" s="53">
        <f>VLOOKUP(B28,'24.08'!B28:R61,16,0)</f>
        <v>5</v>
      </c>
      <c r="H28" s="54"/>
      <c r="I28" s="54">
        <f t="shared" si="0"/>
        <v>1</v>
      </c>
      <c r="J28" s="54"/>
      <c r="K28" s="95">
        <v>1</v>
      </c>
      <c r="L28" s="95">
        <f>L42</f>
        <v>0</v>
      </c>
      <c r="M28" s="54"/>
      <c r="N28" s="54"/>
      <c r="O28" s="54">
        <f t="shared" si="1"/>
        <v>179000</v>
      </c>
      <c r="P28" s="54">
        <f t="shared" si="2"/>
        <v>179000</v>
      </c>
      <c r="Q28" s="54">
        <f t="shared" si="3"/>
        <v>4</v>
      </c>
      <c r="R28" s="54">
        <v>4</v>
      </c>
      <c r="S28" s="54">
        <f t="shared" si="4"/>
        <v>0</v>
      </c>
      <c r="T28" s="54"/>
      <c r="U28" s="55" t="s">
        <v>80</v>
      </c>
      <c r="V28" s="54">
        <v>76000</v>
      </c>
      <c r="W28" s="54">
        <v>179000</v>
      </c>
      <c r="X28" s="56">
        <f t="shared" si="5"/>
        <v>2000</v>
      </c>
      <c r="Y28" s="55">
        <v>181000</v>
      </c>
      <c r="Z28" s="54"/>
    </row>
    <row r="29" spans="1:26" s="2" customFormat="1" ht="15" customHeight="1" x14ac:dyDescent="0.2">
      <c r="A29" s="51">
        <v>22</v>
      </c>
      <c r="B29" s="51">
        <v>8500040</v>
      </c>
      <c r="C29" s="51" t="s">
        <v>62</v>
      </c>
      <c r="D29" s="52" t="s">
        <v>34</v>
      </c>
      <c r="E29" s="52" t="s">
        <v>0</v>
      </c>
      <c r="F29" s="53">
        <v>169000</v>
      </c>
      <c r="G29" s="53">
        <f>VLOOKUP(B29,'24.08'!B29:R62,16,0)</f>
        <v>8</v>
      </c>
      <c r="H29" s="57"/>
      <c r="I29" s="54">
        <f t="shared" si="0"/>
        <v>1</v>
      </c>
      <c r="J29" s="54"/>
      <c r="K29" s="54">
        <v>1</v>
      </c>
      <c r="L29" s="54"/>
      <c r="M29" s="54"/>
      <c r="N29" s="54"/>
      <c r="O29" s="54">
        <f t="shared" si="1"/>
        <v>169000</v>
      </c>
      <c r="P29" s="54">
        <f t="shared" si="2"/>
        <v>169000</v>
      </c>
      <c r="Q29" s="54">
        <f t="shared" si="3"/>
        <v>7</v>
      </c>
      <c r="R29" s="54">
        <v>7</v>
      </c>
      <c r="S29" s="54">
        <f t="shared" si="4"/>
        <v>0</v>
      </c>
      <c r="T29" s="54"/>
      <c r="U29" s="51" t="s">
        <v>62</v>
      </c>
      <c r="V29" s="57">
        <v>78000</v>
      </c>
      <c r="W29" s="57">
        <v>169000</v>
      </c>
      <c r="X29" s="56">
        <f t="shared" si="5"/>
        <v>16000</v>
      </c>
      <c r="Y29" s="51">
        <v>185000</v>
      </c>
      <c r="Z29" s="54"/>
    </row>
    <row r="30" spans="1:26" ht="15" customHeight="1" x14ac:dyDescent="0.2">
      <c r="A30" s="51">
        <v>23</v>
      </c>
      <c r="B30" s="51">
        <v>8500041</v>
      </c>
      <c r="C30" s="51" t="s">
        <v>63</v>
      </c>
      <c r="D30" s="52" t="s">
        <v>35</v>
      </c>
      <c r="E30" s="52" t="s">
        <v>1</v>
      </c>
      <c r="F30" s="53">
        <v>179000</v>
      </c>
      <c r="G30" s="53">
        <f>VLOOKUP(B30,'24.08'!B30:R63,16,0)</f>
        <v>10</v>
      </c>
      <c r="H30" s="54"/>
      <c r="I30" s="54">
        <f t="shared" si="0"/>
        <v>1</v>
      </c>
      <c r="J30" s="54"/>
      <c r="K30" s="95">
        <v>1</v>
      </c>
      <c r="L30" s="95">
        <f>L42</f>
        <v>0</v>
      </c>
      <c r="M30" s="54"/>
      <c r="N30" s="54"/>
      <c r="O30" s="54">
        <f t="shared" si="1"/>
        <v>179000</v>
      </c>
      <c r="P30" s="54">
        <f t="shared" si="2"/>
        <v>179000</v>
      </c>
      <c r="Q30" s="54">
        <f t="shared" si="3"/>
        <v>9</v>
      </c>
      <c r="R30" s="54">
        <v>9</v>
      </c>
      <c r="S30" s="54">
        <f t="shared" si="4"/>
        <v>0</v>
      </c>
      <c r="T30" s="54"/>
      <c r="U30" s="55" t="s">
        <v>63</v>
      </c>
      <c r="V30" s="54">
        <v>82000</v>
      </c>
      <c r="W30" s="54">
        <v>179000</v>
      </c>
      <c r="X30" s="56">
        <f t="shared" si="5"/>
        <v>14000</v>
      </c>
      <c r="Y30" s="55">
        <v>193000</v>
      </c>
      <c r="Z30" s="54"/>
    </row>
    <row r="31" spans="1:26" ht="15" customHeight="1" x14ac:dyDescent="0.2">
      <c r="A31" s="51">
        <v>24</v>
      </c>
      <c r="B31" s="51">
        <v>8500043</v>
      </c>
      <c r="C31" s="51" t="s">
        <v>64</v>
      </c>
      <c r="D31" s="52" t="s">
        <v>36</v>
      </c>
      <c r="E31" s="52" t="s">
        <v>2</v>
      </c>
      <c r="F31" s="53">
        <v>179000</v>
      </c>
      <c r="G31" s="53">
        <f>VLOOKUP(B31,'24.08'!B31:R64,16,0)</f>
        <v>9</v>
      </c>
      <c r="H31" s="54"/>
      <c r="I31" s="54">
        <f t="shared" si="0"/>
        <v>1</v>
      </c>
      <c r="J31" s="54"/>
      <c r="K31" s="54">
        <v>1</v>
      </c>
      <c r="L31" s="54"/>
      <c r="M31" s="54"/>
      <c r="N31" s="54"/>
      <c r="O31" s="54">
        <f t="shared" si="1"/>
        <v>179000</v>
      </c>
      <c r="P31" s="54">
        <f t="shared" si="2"/>
        <v>179000</v>
      </c>
      <c r="Q31" s="54">
        <f t="shared" si="3"/>
        <v>8</v>
      </c>
      <c r="R31" s="54">
        <v>8</v>
      </c>
      <c r="S31" s="54">
        <f t="shared" si="4"/>
        <v>0</v>
      </c>
      <c r="T31" s="54"/>
      <c r="U31" s="55" t="s">
        <v>64</v>
      </c>
      <c r="V31" s="54">
        <v>83000</v>
      </c>
      <c r="W31" s="54">
        <v>179000</v>
      </c>
      <c r="X31" s="56">
        <f t="shared" si="5"/>
        <v>16000</v>
      </c>
      <c r="Y31" s="55">
        <v>195000</v>
      </c>
      <c r="Z31" s="54"/>
    </row>
    <row r="32" spans="1:26" ht="15" customHeight="1" x14ac:dyDescent="0.2">
      <c r="A32" s="51">
        <v>25</v>
      </c>
      <c r="B32" s="51">
        <v>8500062</v>
      </c>
      <c r="C32" s="51" t="s">
        <v>99</v>
      </c>
      <c r="D32" s="52" t="s">
        <v>126</v>
      </c>
      <c r="E32" s="52" t="s">
        <v>32</v>
      </c>
      <c r="F32" s="53">
        <v>194000</v>
      </c>
      <c r="G32" s="53">
        <f>VLOOKUP(B32,'24.08'!B32:R65,16,0)</f>
        <v>0</v>
      </c>
      <c r="H32" s="54"/>
      <c r="I32" s="54">
        <f t="shared" si="0"/>
        <v>0</v>
      </c>
      <c r="J32" s="54"/>
      <c r="K32" s="54"/>
      <c r="L32" s="54"/>
      <c r="M32" s="54"/>
      <c r="N32" s="54"/>
      <c r="O32" s="54">
        <f t="shared" si="1"/>
        <v>0</v>
      </c>
      <c r="P32" s="54">
        <f t="shared" si="2"/>
        <v>0</v>
      </c>
      <c r="Q32" s="54">
        <f t="shared" si="3"/>
        <v>0</v>
      </c>
      <c r="R32" s="54"/>
      <c r="S32" s="54">
        <f t="shared" si="4"/>
        <v>0</v>
      </c>
      <c r="T32" s="54"/>
      <c r="U32" s="55" t="s">
        <v>99</v>
      </c>
      <c r="V32" s="54">
        <v>91200</v>
      </c>
      <c r="W32" s="54">
        <v>194000</v>
      </c>
      <c r="X32" s="56">
        <f t="shared" si="5"/>
        <v>18000</v>
      </c>
      <c r="Y32" s="55">
        <v>212000</v>
      </c>
      <c r="Z32" s="54"/>
    </row>
    <row r="33" spans="1:26" ht="15" customHeight="1" x14ac:dyDescent="0.2">
      <c r="A33" s="51">
        <v>26</v>
      </c>
      <c r="B33" s="51">
        <v>8500063</v>
      </c>
      <c r="C33" s="51" t="s">
        <v>100</v>
      </c>
      <c r="D33" s="52" t="s">
        <v>127</v>
      </c>
      <c r="E33" s="52" t="s">
        <v>33</v>
      </c>
      <c r="F33" s="53">
        <v>194000</v>
      </c>
      <c r="G33" s="53">
        <f>VLOOKUP(B33,'24.08'!B33:R66,16,0)</f>
        <v>0</v>
      </c>
      <c r="H33" s="54"/>
      <c r="I33" s="54">
        <f t="shared" si="0"/>
        <v>0</v>
      </c>
      <c r="J33" s="54"/>
      <c r="K33" s="54"/>
      <c r="L33" s="54"/>
      <c r="M33" s="54"/>
      <c r="N33" s="54"/>
      <c r="O33" s="54">
        <f t="shared" si="1"/>
        <v>0</v>
      </c>
      <c r="P33" s="54">
        <f t="shared" si="2"/>
        <v>0</v>
      </c>
      <c r="Q33" s="54">
        <f t="shared" si="3"/>
        <v>0</v>
      </c>
      <c r="R33" s="54"/>
      <c r="S33" s="54">
        <f t="shared" si="4"/>
        <v>0</v>
      </c>
      <c r="T33" s="54"/>
      <c r="U33" s="55" t="s">
        <v>100</v>
      </c>
      <c r="V33" s="54">
        <v>91200</v>
      </c>
      <c r="W33" s="54">
        <v>194000</v>
      </c>
      <c r="X33" s="56">
        <f t="shared" si="5"/>
        <v>18000</v>
      </c>
      <c r="Y33" s="55">
        <v>212000</v>
      </c>
      <c r="Z33" s="54"/>
    </row>
    <row r="34" spans="1:26" ht="15" customHeight="1" x14ac:dyDescent="0.2">
      <c r="A34" s="51">
        <v>27</v>
      </c>
      <c r="B34" s="51">
        <v>8500050</v>
      </c>
      <c r="C34" s="51" t="s">
        <v>82</v>
      </c>
      <c r="D34" s="52" t="s">
        <v>54</v>
      </c>
      <c r="E34" s="52" t="s">
        <v>20</v>
      </c>
      <c r="F34" s="53">
        <v>168000</v>
      </c>
      <c r="G34" s="53">
        <f>VLOOKUP(B34,'24.08'!B34:R67,16,0)</f>
        <v>23</v>
      </c>
      <c r="H34" s="54"/>
      <c r="I34" s="54">
        <f t="shared" si="0"/>
        <v>1</v>
      </c>
      <c r="J34" s="54"/>
      <c r="K34" s="97">
        <v>1</v>
      </c>
      <c r="L34" s="97">
        <f>+L44</f>
        <v>0</v>
      </c>
      <c r="M34" s="54"/>
      <c r="N34" s="54"/>
      <c r="O34" s="54">
        <f t="shared" si="1"/>
        <v>168000</v>
      </c>
      <c r="P34" s="54">
        <f>M34+N34+O34</f>
        <v>168000</v>
      </c>
      <c r="Q34" s="54">
        <f t="shared" si="3"/>
        <v>22</v>
      </c>
      <c r="R34" s="54">
        <v>22</v>
      </c>
      <c r="S34" s="54">
        <f t="shared" si="4"/>
        <v>0</v>
      </c>
      <c r="T34" s="54">
        <v>20</v>
      </c>
      <c r="U34" s="51" t="s">
        <v>82</v>
      </c>
      <c r="V34" s="57">
        <v>75909</v>
      </c>
      <c r="W34" s="57">
        <v>168000</v>
      </c>
      <c r="X34" s="56">
        <f t="shared" si="5"/>
        <v>13000</v>
      </c>
      <c r="Y34" s="55">
        <v>181000</v>
      </c>
      <c r="Z34" s="54"/>
    </row>
    <row r="35" spans="1:26" s="2" customFormat="1" ht="15" customHeight="1" x14ac:dyDescent="0.2">
      <c r="A35" s="51">
        <v>28</v>
      </c>
      <c r="B35" s="51">
        <v>8500051</v>
      </c>
      <c r="C35" s="51" t="s">
        <v>83</v>
      </c>
      <c r="D35" s="52" t="s">
        <v>55</v>
      </c>
      <c r="E35" s="52" t="s">
        <v>21</v>
      </c>
      <c r="F35" s="53">
        <v>149000</v>
      </c>
      <c r="G35" s="53">
        <f>VLOOKUP(B35,'24.08'!B35:R68,16,0)</f>
        <v>14</v>
      </c>
      <c r="H35" s="57"/>
      <c r="I35" s="54">
        <f t="shared" si="0"/>
        <v>0</v>
      </c>
      <c r="J35" s="54"/>
      <c r="K35" s="54"/>
      <c r="L35" s="54"/>
      <c r="M35" s="54"/>
      <c r="N35" s="54"/>
      <c r="O35" s="54">
        <f t="shared" si="1"/>
        <v>0</v>
      </c>
      <c r="P35" s="54">
        <f t="shared" si="2"/>
        <v>0</v>
      </c>
      <c r="Q35" s="54">
        <f t="shared" si="3"/>
        <v>14</v>
      </c>
      <c r="R35" s="54">
        <v>14</v>
      </c>
      <c r="S35" s="54">
        <f t="shared" si="4"/>
        <v>0</v>
      </c>
      <c r="T35" s="54">
        <v>20</v>
      </c>
      <c r="U35" s="55" t="s">
        <v>83</v>
      </c>
      <c r="V35" s="54">
        <v>66364</v>
      </c>
      <c r="W35" s="54">
        <v>149000</v>
      </c>
      <c r="X35" s="56">
        <f t="shared" si="5"/>
        <v>13000</v>
      </c>
      <c r="Y35" s="51">
        <v>162000</v>
      </c>
      <c r="Z35" s="54"/>
    </row>
    <row r="36" spans="1:26" ht="15" customHeight="1" x14ac:dyDescent="0.2">
      <c r="A36" s="51">
        <v>29</v>
      </c>
      <c r="B36" s="51">
        <v>8500052</v>
      </c>
      <c r="C36" s="51" t="s">
        <v>84</v>
      </c>
      <c r="D36" s="52" t="s">
        <v>120</v>
      </c>
      <c r="E36" s="52" t="s">
        <v>22</v>
      </c>
      <c r="F36" s="53">
        <v>149000</v>
      </c>
      <c r="G36" s="53">
        <f>VLOOKUP(B36,'24.08'!B36:R69,16,0)</f>
        <v>32</v>
      </c>
      <c r="H36" s="54"/>
      <c r="I36" s="54">
        <f t="shared" si="0"/>
        <v>1</v>
      </c>
      <c r="J36" s="54"/>
      <c r="K36" s="97">
        <v>1</v>
      </c>
      <c r="L36" s="97">
        <f>L44</f>
        <v>0</v>
      </c>
      <c r="M36" s="54"/>
      <c r="N36" s="54"/>
      <c r="O36" s="54">
        <f t="shared" si="1"/>
        <v>149000</v>
      </c>
      <c r="P36" s="54">
        <f t="shared" si="2"/>
        <v>149000</v>
      </c>
      <c r="Q36" s="54">
        <f t="shared" si="3"/>
        <v>31</v>
      </c>
      <c r="R36" s="54">
        <v>31</v>
      </c>
      <c r="S36" s="54">
        <f t="shared" si="4"/>
        <v>0</v>
      </c>
      <c r="T36" s="54"/>
      <c r="U36" s="55" t="s">
        <v>84</v>
      </c>
      <c r="V36" s="54">
        <v>66364</v>
      </c>
      <c r="W36" s="54">
        <v>149000</v>
      </c>
      <c r="X36" s="56">
        <f t="shared" si="5"/>
        <v>13000</v>
      </c>
      <c r="Y36" s="55">
        <v>162000</v>
      </c>
      <c r="Z36" s="54"/>
    </row>
    <row r="37" spans="1:26" ht="15" customHeight="1" x14ac:dyDescent="0.2">
      <c r="A37" s="51">
        <v>30</v>
      </c>
      <c r="B37" s="51">
        <v>8500053</v>
      </c>
      <c r="C37" s="51" t="s">
        <v>85</v>
      </c>
      <c r="D37" s="52" t="s">
        <v>57</v>
      </c>
      <c r="E37" s="52" t="s">
        <v>23</v>
      </c>
      <c r="F37" s="53">
        <v>149000</v>
      </c>
      <c r="G37" s="53">
        <f>VLOOKUP(B37,'24.08'!B37:R70,16,0)</f>
        <v>18</v>
      </c>
      <c r="H37" s="54"/>
      <c r="I37" s="54">
        <f t="shared" si="0"/>
        <v>0</v>
      </c>
      <c r="J37" s="54"/>
      <c r="K37" s="97"/>
      <c r="L37" s="97">
        <f>L44</f>
        <v>0</v>
      </c>
      <c r="M37" s="54"/>
      <c r="N37" s="54"/>
      <c r="O37" s="54">
        <f t="shared" si="1"/>
        <v>0</v>
      </c>
      <c r="P37" s="54">
        <f t="shared" si="2"/>
        <v>0</v>
      </c>
      <c r="Q37" s="54">
        <f t="shared" si="3"/>
        <v>18</v>
      </c>
      <c r="R37" s="54">
        <v>18</v>
      </c>
      <c r="S37" s="54">
        <f t="shared" si="4"/>
        <v>0</v>
      </c>
      <c r="T37" s="54">
        <v>20</v>
      </c>
      <c r="U37" s="55" t="s">
        <v>85</v>
      </c>
      <c r="V37" s="54">
        <v>66364</v>
      </c>
      <c r="W37" s="54">
        <v>149000</v>
      </c>
      <c r="X37" s="56">
        <f t="shared" si="5"/>
        <v>13000</v>
      </c>
      <c r="Y37" s="55">
        <v>162000</v>
      </c>
      <c r="Z37" s="54"/>
    </row>
    <row r="38" spans="1:26" ht="15" customHeight="1" x14ac:dyDescent="0.2">
      <c r="A38" s="51">
        <v>31</v>
      </c>
      <c r="B38" s="51">
        <v>8500054</v>
      </c>
      <c r="C38" s="51" t="s">
        <v>86</v>
      </c>
      <c r="D38" s="52" t="s">
        <v>58</v>
      </c>
      <c r="E38" s="52" t="s">
        <v>24</v>
      </c>
      <c r="F38" s="53">
        <v>168000</v>
      </c>
      <c r="G38" s="53">
        <f>VLOOKUP(B38,'24.08'!B38:R71,16,0)</f>
        <v>45</v>
      </c>
      <c r="H38" s="54"/>
      <c r="I38" s="54">
        <f t="shared" si="0"/>
        <v>0</v>
      </c>
      <c r="J38" s="54"/>
      <c r="K38" s="54"/>
      <c r="L38" s="54"/>
      <c r="M38" s="54"/>
      <c r="N38" s="54"/>
      <c r="O38" s="54">
        <f t="shared" si="1"/>
        <v>0</v>
      </c>
      <c r="P38" s="54">
        <f t="shared" si="2"/>
        <v>0</v>
      </c>
      <c r="Q38" s="54">
        <f t="shared" si="3"/>
        <v>45</v>
      </c>
      <c r="R38" s="54">
        <v>45</v>
      </c>
      <c r="S38" s="54">
        <f t="shared" si="4"/>
        <v>0</v>
      </c>
      <c r="T38" s="54"/>
      <c r="U38" s="55" t="s">
        <v>86</v>
      </c>
      <c r="V38" s="54">
        <v>75909</v>
      </c>
      <c r="W38" s="54">
        <v>168000</v>
      </c>
      <c r="X38" s="56">
        <f t="shared" si="5"/>
        <v>13000</v>
      </c>
      <c r="Y38" s="55">
        <v>181000</v>
      </c>
      <c r="Z38" s="54"/>
    </row>
    <row r="39" spans="1:26" ht="15" customHeight="1" x14ac:dyDescent="0.2">
      <c r="A39" s="51">
        <v>32</v>
      </c>
      <c r="B39" s="51">
        <v>8500055</v>
      </c>
      <c r="C39" s="51" t="s">
        <v>87</v>
      </c>
      <c r="D39" s="52" t="s">
        <v>59</v>
      </c>
      <c r="E39" s="52" t="s">
        <v>25</v>
      </c>
      <c r="F39" s="53">
        <v>149000</v>
      </c>
      <c r="G39" s="53">
        <f>VLOOKUP(B39,'24.08'!B39:R72,16,0)</f>
        <v>40</v>
      </c>
      <c r="H39" s="54"/>
      <c r="I39" s="54">
        <f t="shared" si="0"/>
        <v>0</v>
      </c>
      <c r="J39" s="54"/>
      <c r="K39" s="97"/>
      <c r="L39" s="97">
        <f>L44</f>
        <v>0</v>
      </c>
      <c r="M39" s="54"/>
      <c r="N39" s="54"/>
      <c r="O39" s="54">
        <f t="shared" si="1"/>
        <v>0</v>
      </c>
      <c r="P39" s="54">
        <f t="shared" si="2"/>
        <v>0</v>
      </c>
      <c r="Q39" s="54">
        <f t="shared" si="3"/>
        <v>40</v>
      </c>
      <c r="R39" s="54">
        <v>40</v>
      </c>
      <c r="S39" s="54">
        <f t="shared" si="4"/>
        <v>0</v>
      </c>
      <c r="T39" s="54"/>
      <c r="U39" s="55" t="s">
        <v>87</v>
      </c>
      <c r="V39" s="54">
        <v>66364</v>
      </c>
      <c r="W39" s="54">
        <v>149000</v>
      </c>
      <c r="X39" s="56">
        <f t="shared" si="5"/>
        <v>13000</v>
      </c>
      <c r="Y39" s="55">
        <v>162000</v>
      </c>
      <c r="Z39" s="54"/>
    </row>
    <row r="40" spans="1:26" ht="15" customHeight="1" x14ac:dyDescent="0.2">
      <c r="A40" s="51">
        <v>33</v>
      </c>
      <c r="B40" s="51">
        <v>8500056</v>
      </c>
      <c r="C40" s="51" t="s">
        <v>88</v>
      </c>
      <c r="D40" s="52" t="s">
        <v>60</v>
      </c>
      <c r="E40" s="52" t="s">
        <v>26</v>
      </c>
      <c r="F40" s="53">
        <v>149000</v>
      </c>
      <c r="G40" s="53">
        <f>VLOOKUP(B40,'24.08'!B40:R73,16,0)</f>
        <v>17</v>
      </c>
      <c r="H40" s="54"/>
      <c r="I40" s="54">
        <f t="shared" si="0"/>
        <v>2</v>
      </c>
      <c r="J40" s="54"/>
      <c r="K40" s="98">
        <v>2</v>
      </c>
      <c r="L40" s="98">
        <f>+L45</f>
        <v>0</v>
      </c>
      <c r="M40" s="54"/>
      <c r="N40" s="54"/>
      <c r="O40" s="54">
        <f t="shared" si="1"/>
        <v>298000</v>
      </c>
      <c r="P40" s="54">
        <f t="shared" si="2"/>
        <v>298000</v>
      </c>
      <c r="Q40" s="54">
        <f t="shared" si="3"/>
        <v>15</v>
      </c>
      <c r="R40" s="54">
        <v>15</v>
      </c>
      <c r="S40" s="54">
        <f t="shared" si="4"/>
        <v>0</v>
      </c>
      <c r="T40" s="54">
        <v>20</v>
      </c>
      <c r="U40" s="55" t="s">
        <v>88</v>
      </c>
      <c r="V40" s="54">
        <v>66364</v>
      </c>
      <c r="W40" s="54">
        <v>149000</v>
      </c>
      <c r="X40" s="56">
        <f t="shared" si="5"/>
        <v>13000</v>
      </c>
      <c r="Y40" s="55">
        <v>162000</v>
      </c>
      <c r="Z40" s="54"/>
    </row>
    <row r="41" spans="1:26" ht="15" customHeight="1" x14ac:dyDescent="0.2">
      <c r="A41" s="51">
        <v>34</v>
      </c>
      <c r="B41" s="51">
        <v>8500057</v>
      </c>
      <c r="C41" s="51" t="s">
        <v>89</v>
      </c>
      <c r="D41" s="52" t="s">
        <v>61</v>
      </c>
      <c r="E41" s="52" t="s">
        <v>27</v>
      </c>
      <c r="F41" s="53">
        <v>168000</v>
      </c>
      <c r="G41" s="53">
        <f>VLOOKUP(B41,'24.08'!B41:R74,16,0)</f>
        <v>50</v>
      </c>
      <c r="H41" s="54"/>
      <c r="I41" s="54">
        <f t="shared" si="0"/>
        <v>0</v>
      </c>
      <c r="J41" s="54"/>
      <c r="K41" s="54"/>
      <c r="L41" s="54"/>
      <c r="M41" s="54"/>
      <c r="N41" s="54"/>
      <c r="O41" s="54">
        <f t="shared" si="1"/>
        <v>0</v>
      </c>
      <c r="P41" s="54">
        <f t="shared" si="2"/>
        <v>0</v>
      </c>
      <c r="Q41" s="54">
        <f t="shared" si="3"/>
        <v>50</v>
      </c>
      <c r="R41" s="54">
        <v>50</v>
      </c>
      <c r="S41" s="54">
        <f t="shared" si="4"/>
        <v>0</v>
      </c>
      <c r="T41" s="54"/>
      <c r="U41" s="55" t="s">
        <v>89</v>
      </c>
      <c r="V41" s="54">
        <v>66364</v>
      </c>
      <c r="W41" s="54">
        <v>168000</v>
      </c>
      <c r="X41" s="56">
        <f t="shared" si="5"/>
        <v>-6000</v>
      </c>
      <c r="Y41" s="55">
        <v>162000</v>
      </c>
      <c r="Z41" s="54"/>
    </row>
    <row r="42" spans="1:26" ht="15" customHeight="1" x14ac:dyDescent="0.2">
      <c r="A42" s="81"/>
      <c r="B42" s="81"/>
      <c r="C42" s="81"/>
      <c r="D42" s="87" t="s">
        <v>140</v>
      </c>
      <c r="E42" s="87"/>
      <c r="F42" s="88">
        <v>800000</v>
      </c>
      <c r="G42" s="82"/>
      <c r="H42" s="83"/>
      <c r="I42" s="83"/>
      <c r="J42" s="83"/>
      <c r="K42" s="83"/>
      <c r="L42" s="83"/>
      <c r="M42" s="83"/>
      <c r="N42" s="83"/>
      <c r="O42" s="54">
        <f t="shared" si="1"/>
        <v>0</v>
      </c>
      <c r="P42" s="54">
        <f t="shared" si="2"/>
        <v>0</v>
      </c>
      <c r="Q42" s="83"/>
      <c r="R42" s="83"/>
      <c r="S42" s="83"/>
      <c r="T42" s="83"/>
      <c r="U42" s="84"/>
      <c r="V42" s="85"/>
      <c r="W42" s="85"/>
      <c r="X42" s="86"/>
      <c r="Y42" s="84"/>
      <c r="Z42" s="83"/>
    </row>
    <row r="43" spans="1:26" ht="15" customHeight="1" x14ac:dyDescent="0.2">
      <c r="A43" s="81"/>
      <c r="B43" s="81"/>
      <c r="C43" s="81"/>
      <c r="D43" s="89" t="s">
        <v>141</v>
      </c>
      <c r="E43" s="89"/>
      <c r="F43" s="90">
        <v>650000</v>
      </c>
      <c r="G43" s="82"/>
      <c r="H43" s="83"/>
      <c r="I43" s="83"/>
      <c r="J43" s="83"/>
      <c r="K43" s="83"/>
      <c r="L43" s="83"/>
      <c r="M43" s="83"/>
      <c r="N43" s="83"/>
      <c r="O43" s="54">
        <f t="shared" si="1"/>
        <v>0</v>
      </c>
      <c r="P43" s="54">
        <f t="shared" si="2"/>
        <v>0</v>
      </c>
      <c r="Q43" s="83"/>
      <c r="R43" s="83"/>
      <c r="S43" s="83"/>
      <c r="T43" s="83"/>
      <c r="U43" s="84"/>
      <c r="V43" s="85"/>
      <c r="W43" s="85"/>
      <c r="X43" s="86"/>
      <c r="Y43" s="84"/>
      <c r="Z43" s="83"/>
    </row>
    <row r="44" spans="1:26" ht="15" customHeight="1" x14ac:dyDescent="0.2">
      <c r="A44" s="81"/>
      <c r="B44" s="81"/>
      <c r="C44" s="81"/>
      <c r="D44" s="91" t="s">
        <v>142</v>
      </c>
      <c r="E44" s="91"/>
      <c r="F44" s="92">
        <v>550000</v>
      </c>
      <c r="G44" s="82"/>
      <c r="H44" s="83"/>
      <c r="I44" s="83"/>
      <c r="J44" s="83"/>
      <c r="K44" s="83">
        <v>1</v>
      </c>
      <c r="L44" s="83"/>
      <c r="M44" s="83"/>
      <c r="N44" s="83"/>
      <c r="O44" s="54">
        <f t="shared" si="1"/>
        <v>550000</v>
      </c>
      <c r="P44" s="54">
        <f t="shared" si="2"/>
        <v>550000</v>
      </c>
      <c r="Q44" s="83"/>
      <c r="R44" s="83"/>
      <c r="S44" s="83"/>
      <c r="T44" s="83"/>
      <c r="U44" s="84"/>
      <c r="V44" s="85"/>
      <c r="W44" s="85"/>
      <c r="X44" s="86"/>
      <c r="Y44" s="84"/>
      <c r="Z44" s="83"/>
    </row>
    <row r="45" spans="1:26" ht="15" customHeight="1" x14ac:dyDescent="0.2">
      <c r="A45" s="81"/>
      <c r="B45" s="81"/>
      <c r="C45" s="81"/>
      <c r="D45" s="93" t="s">
        <v>143</v>
      </c>
      <c r="E45" s="93"/>
      <c r="F45" s="94">
        <v>310000</v>
      </c>
      <c r="G45" s="82"/>
      <c r="H45" s="83"/>
      <c r="I45" s="83"/>
      <c r="J45" s="83"/>
      <c r="K45" s="83"/>
      <c r="L45" s="83"/>
      <c r="M45" s="83"/>
      <c r="N45" s="83"/>
      <c r="O45" s="54">
        <f t="shared" si="1"/>
        <v>0</v>
      </c>
      <c r="P45" s="54">
        <f t="shared" si="2"/>
        <v>0</v>
      </c>
      <c r="Q45" s="83"/>
      <c r="R45" s="83"/>
      <c r="S45" s="83"/>
      <c r="T45" s="83"/>
      <c r="U45" s="84"/>
      <c r="V45" s="85"/>
      <c r="W45" s="85"/>
      <c r="X45" s="86"/>
      <c r="Y45" s="84"/>
      <c r="Z45" s="83"/>
    </row>
    <row r="46" spans="1:26" s="17" customFormat="1" x14ac:dyDescent="0.2">
      <c r="A46" s="47"/>
      <c r="B46" s="48"/>
      <c r="C46" s="48"/>
      <c r="D46" s="48" t="s">
        <v>108</v>
      </c>
      <c r="E46" s="49"/>
      <c r="F46" s="50"/>
      <c r="G46" s="50">
        <f>SUM(G8:G41)</f>
        <v>405</v>
      </c>
      <c r="H46" s="50">
        <f t="shared" ref="H46:O46" si="6">SUM(H8:H41)</f>
        <v>0</v>
      </c>
      <c r="I46" s="50">
        <f t="shared" si="6"/>
        <v>11</v>
      </c>
      <c r="J46" s="50">
        <f t="shared" si="6"/>
        <v>0</v>
      </c>
      <c r="K46" s="50">
        <f t="shared" si="6"/>
        <v>11</v>
      </c>
      <c r="L46" s="50">
        <f t="shared" si="6"/>
        <v>0</v>
      </c>
      <c r="M46" s="50">
        <f t="shared" si="6"/>
        <v>0</v>
      </c>
      <c r="N46" s="50">
        <f t="shared" si="6"/>
        <v>0</v>
      </c>
      <c r="O46" s="50">
        <f t="shared" si="6"/>
        <v>1832000</v>
      </c>
      <c r="P46" s="50">
        <f>SUM(P8:P45)</f>
        <v>2382000</v>
      </c>
      <c r="Q46" s="50">
        <f>SUM(Q8:Q41)</f>
        <v>394</v>
      </c>
      <c r="R46" s="50">
        <f>SUM(R8:R41)</f>
        <v>394</v>
      </c>
      <c r="S46" s="50"/>
      <c r="T46" s="50"/>
      <c r="Z46" s="50"/>
    </row>
    <row r="47" spans="1:26" x14ac:dyDescent="0.2">
      <c r="A47" s="5"/>
    </row>
    <row r="48" spans="1:26" s="2" customFormat="1" x14ac:dyDescent="0.2">
      <c r="B48" s="2" t="s">
        <v>124</v>
      </c>
      <c r="F48" s="6"/>
      <c r="G48" s="6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V48" s="101"/>
      <c r="W48" s="101"/>
      <c r="Z48" s="101"/>
    </row>
    <row r="52" spans="1:1" x14ac:dyDescent="0.2">
      <c r="A52" s="1" t="s">
        <v>134</v>
      </c>
    </row>
  </sheetData>
  <mergeCells count="16">
    <mergeCell ref="Z6:Z7"/>
    <mergeCell ref="A3:T3"/>
    <mergeCell ref="G5:Q5"/>
    <mergeCell ref="A6:A7"/>
    <mergeCell ref="B6:B7"/>
    <mergeCell ref="C6:C7"/>
    <mergeCell ref="D6:D7"/>
    <mergeCell ref="F6:F7"/>
    <mergeCell ref="G6:G7"/>
    <mergeCell ref="H6:H7"/>
    <mergeCell ref="I6:L6"/>
    <mergeCell ref="M6:P6"/>
    <mergeCell ref="Q6:Q7"/>
    <mergeCell ref="R6:R7"/>
    <mergeCell ref="S6:S7"/>
    <mergeCell ref="T6:T7"/>
  </mergeCells>
  <pageMargins left="0.2" right="0.2" top="0.25" bottom="0.25" header="0.3" footer="0.3"/>
  <pageSetup paperSize="9" orientation="landscape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zoomScaleNormal="100" workbookViewId="0">
      <pane xSplit="6" ySplit="7" topLeftCell="L38" activePane="bottomRight" state="frozen"/>
      <selection activeCell="CJ8" sqref="CJ8:CJ41"/>
      <selection pane="topRight" activeCell="CJ8" sqref="CJ8:CJ41"/>
      <selection pane="bottomLeft" activeCell="CJ8" sqref="CJ8:CJ41"/>
      <selection pane="bottomRight" activeCell="D56" sqref="D56"/>
    </sheetView>
  </sheetViews>
  <sheetFormatPr defaultRowHeight="12.75" x14ac:dyDescent="0.2"/>
  <cols>
    <col min="1" max="1" width="4.85546875" style="1" customWidth="1"/>
    <col min="2" max="2" width="8.85546875" style="2" customWidth="1"/>
    <col min="3" max="3" width="5.28515625" style="2" customWidth="1"/>
    <col min="4" max="4" width="38.28515625" style="1" customWidth="1"/>
    <col min="5" max="5" width="34.7109375" style="1" hidden="1" customWidth="1"/>
    <col min="6" max="6" width="10.28515625" style="6" customWidth="1"/>
    <col min="7" max="7" width="8.140625" style="6" customWidth="1"/>
    <col min="8" max="8" width="9.42578125" style="3" customWidth="1"/>
    <col min="9" max="9" width="10" style="3" customWidth="1"/>
    <col min="10" max="15" width="9.140625" style="3" customWidth="1"/>
    <col min="16" max="16" width="11.28515625" style="3" customWidth="1"/>
    <col min="17" max="19" width="10.7109375" style="3" customWidth="1"/>
    <col min="20" max="20" width="9.140625" style="3" customWidth="1"/>
    <col min="21" max="21" width="6.28515625" style="1" hidden="1" customWidth="1"/>
    <col min="22" max="23" width="11.28515625" style="3" hidden="1" customWidth="1"/>
    <col min="24" max="25" width="0" style="1" hidden="1" customWidth="1"/>
    <col min="26" max="26" width="9.140625" style="3" customWidth="1"/>
    <col min="27" max="27" width="9.140625" style="1" customWidth="1"/>
    <col min="28" max="16384" width="9.140625" style="1"/>
  </cols>
  <sheetData>
    <row r="1" spans="1:26" x14ac:dyDescent="0.2">
      <c r="A1" s="17" t="s">
        <v>128</v>
      </c>
    </row>
    <row r="2" spans="1:26" x14ac:dyDescent="0.2">
      <c r="A2" s="1" t="s">
        <v>114</v>
      </c>
    </row>
    <row r="3" spans="1:26" ht="19.5" customHeight="1" x14ac:dyDescent="0.3">
      <c r="A3" s="131" t="s">
        <v>122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Z3" s="1"/>
    </row>
    <row r="5" spans="1:26" ht="15" hidden="1" customHeight="1" x14ac:dyDescent="0.2">
      <c r="G5" s="133" t="s">
        <v>117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02"/>
      <c r="S5" s="102"/>
      <c r="T5" s="1"/>
      <c r="Z5" s="1"/>
    </row>
    <row r="6" spans="1:26" s="17" customFormat="1" ht="15" customHeight="1" x14ac:dyDescent="0.2">
      <c r="A6" s="128" t="s">
        <v>109</v>
      </c>
      <c r="B6" s="128" t="s">
        <v>110</v>
      </c>
      <c r="C6" s="128" t="s">
        <v>111</v>
      </c>
      <c r="D6" s="128" t="s">
        <v>112</v>
      </c>
      <c r="E6" s="16" t="s">
        <v>90</v>
      </c>
      <c r="F6" s="128" t="s">
        <v>113</v>
      </c>
      <c r="G6" s="128" t="s">
        <v>115</v>
      </c>
      <c r="H6" s="128" t="s">
        <v>101</v>
      </c>
      <c r="I6" s="132" t="s">
        <v>102</v>
      </c>
      <c r="J6" s="132"/>
      <c r="K6" s="132"/>
      <c r="L6" s="132"/>
      <c r="M6" s="134" t="s">
        <v>129</v>
      </c>
      <c r="N6" s="134"/>
      <c r="O6" s="134"/>
      <c r="P6" s="134"/>
      <c r="Q6" s="128" t="s">
        <v>118</v>
      </c>
      <c r="R6" s="128" t="s">
        <v>135</v>
      </c>
      <c r="S6" s="128" t="s">
        <v>136</v>
      </c>
      <c r="T6" s="128" t="s">
        <v>119</v>
      </c>
      <c r="U6" s="19" t="s">
        <v>121</v>
      </c>
      <c r="V6" s="40"/>
      <c r="W6" s="40"/>
      <c r="Z6" s="128" t="s">
        <v>125</v>
      </c>
    </row>
    <row r="7" spans="1:26" s="18" customFormat="1" x14ac:dyDescent="0.2">
      <c r="A7" s="130"/>
      <c r="B7" s="130" t="s">
        <v>110</v>
      </c>
      <c r="C7" s="130"/>
      <c r="D7" s="130" t="s">
        <v>112</v>
      </c>
      <c r="E7" s="44" t="s">
        <v>90</v>
      </c>
      <c r="F7" s="130" t="s">
        <v>113</v>
      </c>
      <c r="G7" s="130"/>
      <c r="H7" s="130"/>
      <c r="I7" s="45" t="s">
        <v>106</v>
      </c>
      <c r="J7" s="46" t="s">
        <v>107</v>
      </c>
      <c r="K7" s="46" t="s">
        <v>104</v>
      </c>
      <c r="L7" s="46" t="s">
        <v>105</v>
      </c>
      <c r="M7" s="61" t="s">
        <v>131</v>
      </c>
      <c r="N7" s="62" t="s">
        <v>132</v>
      </c>
      <c r="O7" s="62" t="s">
        <v>130</v>
      </c>
      <c r="P7" s="68" t="s">
        <v>133</v>
      </c>
      <c r="Q7" s="130"/>
      <c r="R7" s="129"/>
      <c r="S7" s="129"/>
      <c r="T7" s="130"/>
      <c r="V7" s="41"/>
      <c r="W7" s="41"/>
      <c r="Z7" s="130"/>
    </row>
    <row r="8" spans="1:26" ht="15" customHeight="1" x14ac:dyDescent="0.2">
      <c r="A8" s="51">
        <v>1</v>
      </c>
      <c r="B8" s="51">
        <v>8500006</v>
      </c>
      <c r="C8" s="51" t="s">
        <v>75</v>
      </c>
      <c r="D8" s="52" t="s">
        <v>47</v>
      </c>
      <c r="E8" s="52" t="s">
        <v>13</v>
      </c>
      <c r="F8" s="53">
        <v>289000</v>
      </c>
      <c r="G8" s="53">
        <f>VLOOKUP(B8,'25.08'!B8:R41,16,0)</f>
        <v>9</v>
      </c>
      <c r="H8" s="54"/>
      <c r="I8" s="54">
        <f>SUM(J8:L8)</f>
        <v>0</v>
      </c>
      <c r="J8" s="54"/>
      <c r="K8" s="54"/>
      <c r="L8" s="54"/>
      <c r="M8" s="54"/>
      <c r="N8" s="54"/>
      <c r="O8" s="54">
        <f>F8*K8</f>
        <v>0</v>
      </c>
      <c r="P8" s="54">
        <f>M8+N8+O8</f>
        <v>0</v>
      </c>
      <c r="Q8" s="54">
        <v>9</v>
      </c>
      <c r="R8" s="54">
        <v>9</v>
      </c>
      <c r="S8" s="54">
        <f>R8-Q8</f>
        <v>0</v>
      </c>
      <c r="T8" s="54"/>
      <c r="U8" s="55" t="s">
        <v>75</v>
      </c>
      <c r="V8" s="54">
        <v>143000</v>
      </c>
      <c r="W8" s="54">
        <v>289000</v>
      </c>
      <c r="X8" s="56">
        <f>Y8-W8</f>
        <v>26000</v>
      </c>
      <c r="Y8" s="55">
        <v>315000</v>
      </c>
      <c r="Z8" s="54"/>
    </row>
    <row r="9" spans="1:26" ht="15" customHeight="1" x14ac:dyDescent="0.2">
      <c r="A9" s="51">
        <v>2</v>
      </c>
      <c r="B9" s="51">
        <v>8500007</v>
      </c>
      <c r="C9" s="51" t="s">
        <v>73</v>
      </c>
      <c r="D9" s="52" t="s">
        <v>45</v>
      </c>
      <c r="E9" s="52" t="s">
        <v>11</v>
      </c>
      <c r="F9" s="53">
        <v>197000</v>
      </c>
      <c r="G9" s="53">
        <f>VLOOKUP(B9,'25.08'!B9:R42,16,0)</f>
        <v>9</v>
      </c>
      <c r="H9" s="54"/>
      <c r="I9" s="54">
        <f t="shared" ref="I9:I41" si="0">SUM(J9:L9)</f>
        <v>0</v>
      </c>
      <c r="J9" s="54"/>
      <c r="K9" s="96"/>
      <c r="L9" s="96">
        <f>L43</f>
        <v>0</v>
      </c>
      <c r="M9" s="54"/>
      <c r="N9" s="54"/>
      <c r="O9" s="54">
        <f t="shared" ref="O9:O45" si="1">F9*K9</f>
        <v>0</v>
      </c>
      <c r="P9" s="54">
        <f t="shared" ref="P9:P45" si="2">M9+N9+O9</f>
        <v>0</v>
      </c>
      <c r="Q9" s="54">
        <f t="shared" ref="Q9:Q41" si="3">+G9+H9-I9</f>
        <v>9</v>
      </c>
      <c r="R9" s="54">
        <v>9</v>
      </c>
      <c r="S9" s="54">
        <f t="shared" ref="S9:S41" si="4">R9-Q9</f>
        <v>0</v>
      </c>
      <c r="T9" s="54"/>
      <c r="U9" s="55" t="s">
        <v>73</v>
      </c>
      <c r="V9" s="54">
        <v>93000</v>
      </c>
      <c r="W9" s="54">
        <v>197000</v>
      </c>
      <c r="X9" s="56">
        <f t="shared" ref="X9:X41" si="5">Y9-W9</f>
        <v>18000</v>
      </c>
      <c r="Y9" s="55">
        <v>215000</v>
      </c>
      <c r="Z9" s="54"/>
    </row>
    <row r="10" spans="1:26" ht="15" customHeight="1" x14ac:dyDescent="0.2">
      <c r="A10" s="51">
        <v>3</v>
      </c>
      <c r="B10" s="51">
        <v>8500008</v>
      </c>
      <c r="C10" s="51" t="s">
        <v>79</v>
      </c>
      <c r="D10" s="52" t="s">
        <v>51</v>
      </c>
      <c r="E10" s="52" t="s">
        <v>17</v>
      </c>
      <c r="F10" s="53">
        <v>170000</v>
      </c>
      <c r="G10" s="53">
        <f>VLOOKUP(B10,'25.08'!B10:R43,16,0)</f>
        <v>7</v>
      </c>
      <c r="H10" s="54"/>
      <c r="I10" s="54">
        <f t="shared" si="0"/>
        <v>1</v>
      </c>
      <c r="J10" s="54"/>
      <c r="K10" s="54">
        <v>1</v>
      </c>
      <c r="L10" s="54"/>
      <c r="M10" s="54"/>
      <c r="N10" s="54"/>
      <c r="O10" s="54">
        <f t="shared" si="1"/>
        <v>170000</v>
      </c>
      <c r="P10" s="54">
        <f t="shared" si="2"/>
        <v>170000</v>
      </c>
      <c r="Q10" s="54">
        <f t="shared" si="3"/>
        <v>6</v>
      </c>
      <c r="R10" s="54">
        <v>6</v>
      </c>
      <c r="S10" s="54">
        <f t="shared" si="4"/>
        <v>0</v>
      </c>
      <c r="T10" s="54"/>
      <c r="U10" s="55" t="s">
        <v>79</v>
      </c>
      <c r="V10" s="54">
        <v>78000</v>
      </c>
      <c r="W10" s="54">
        <v>170000</v>
      </c>
      <c r="X10" s="56">
        <f t="shared" si="5"/>
        <v>15000</v>
      </c>
      <c r="Y10" s="55">
        <v>185000</v>
      </c>
      <c r="Z10" s="54"/>
    </row>
    <row r="11" spans="1:26" ht="15" customHeight="1" x14ac:dyDescent="0.2">
      <c r="A11" s="51">
        <v>4</v>
      </c>
      <c r="B11" s="51">
        <v>8500009</v>
      </c>
      <c r="C11" s="51" t="s">
        <v>74</v>
      </c>
      <c r="D11" s="52" t="s">
        <v>46</v>
      </c>
      <c r="E11" s="52" t="s">
        <v>12</v>
      </c>
      <c r="F11" s="53">
        <v>159000</v>
      </c>
      <c r="G11" s="53">
        <f>VLOOKUP(B11,'25.08'!B11:R44,16,0)</f>
        <v>10</v>
      </c>
      <c r="H11" s="54"/>
      <c r="I11" s="54">
        <f t="shared" si="0"/>
        <v>1</v>
      </c>
      <c r="J11" s="54"/>
      <c r="K11" s="96">
        <v>1</v>
      </c>
      <c r="L11" s="96">
        <f>L43</f>
        <v>0</v>
      </c>
      <c r="M11" s="54"/>
      <c r="N11" s="54"/>
      <c r="O11" s="54">
        <f t="shared" si="1"/>
        <v>159000</v>
      </c>
      <c r="P11" s="54">
        <f t="shared" si="2"/>
        <v>159000</v>
      </c>
      <c r="Q11" s="54">
        <f t="shared" si="3"/>
        <v>9</v>
      </c>
      <c r="R11" s="54">
        <v>9</v>
      </c>
      <c r="S11" s="54">
        <f t="shared" si="4"/>
        <v>0</v>
      </c>
      <c r="T11" s="54"/>
      <c r="U11" s="55" t="s">
        <v>74</v>
      </c>
      <c r="V11" s="54">
        <v>72000</v>
      </c>
      <c r="W11" s="54">
        <v>159000</v>
      </c>
      <c r="X11" s="56">
        <f t="shared" si="5"/>
        <v>14000</v>
      </c>
      <c r="Y11" s="55">
        <v>173000</v>
      </c>
      <c r="Z11" s="54"/>
    </row>
    <row r="12" spans="1:26" ht="15" customHeight="1" x14ac:dyDescent="0.2">
      <c r="A12" s="51">
        <v>5</v>
      </c>
      <c r="B12" s="51">
        <v>8500031</v>
      </c>
      <c r="C12" s="51" t="s">
        <v>76</v>
      </c>
      <c r="D12" s="52" t="s">
        <v>48</v>
      </c>
      <c r="E12" s="52" t="s">
        <v>14</v>
      </c>
      <c r="F12" s="53">
        <v>146000</v>
      </c>
      <c r="G12" s="53">
        <f>VLOOKUP(B12,'25.08'!B12:R45,16,0)</f>
        <v>10</v>
      </c>
      <c r="H12" s="54"/>
      <c r="I12" s="54">
        <f t="shared" si="0"/>
        <v>0</v>
      </c>
      <c r="J12" s="54"/>
      <c r="K12" s="54"/>
      <c r="L12" s="54"/>
      <c r="M12" s="54"/>
      <c r="N12" s="54"/>
      <c r="O12" s="54">
        <f t="shared" si="1"/>
        <v>0</v>
      </c>
      <c r="P12" s="54">
        <f t="shared" si="2"/>
        <v>0</v>
      </c>
      <c r="Q12" s="54">
        <f t="shared" si="3"/>
        <v>10</v>
      </c>
      <c r="R12" s="54">
        <v>10</v>
      </c>
      <c r="S12" s="54">
        <f t="shared" si="4"/>
        <v>0</v>
      </c>
      <c r="T12" s="54"/>
      <c r="U12" s="55" t="s">
        <v>76</v>
      </c>
      <c r="V12" s="54">
        <v>65000</v>
      </c>
      <c r="W12" s="54">
        <v>146000</v>
      </c>
      <c r="X12" s="56">
        <f t="shared" si="5"/>
        <v>13000</v>
      </c>
      <c r="Y12" s="55">
        <v>159000</v>
      </c>
      <c r="Z12" s="54"/>
    </row>
    <row r="13" spans="1:26" ht="15" customHeight="1" x14ac:dyDescent="0.2">
      <c r="A13" s="51">
        <v>6</v>
      </c>
      <c r="B13" s="51">
        <v>8500011</v>
      </c>
      <c r="C13" s="51" t="s">
        <v>78</v>
      </c>
      <c r="D13" s="52" t="s">
        <v>50</v>
      </c>
      <c r="E13" s="52" t="s">
        <v>16</v>
      </c>
      <c r="F13" s="53">
        <v>135000</v>
      </c>
      <c r="G13" s="53">
        <f>VLOOKUP(B13,'25.08'!B13:R46,16,0)</f>
        <v>9</v>
      </c>
      <c r="H13" s="54"/>
      <c r="I13" s="54">
        <f t="shared" si="0"/>
        <v>9</v>
      </c>
      <c r="J13" s="54">
        <v>9</v>
      </c>
      <c r="K13" s="54"/>
      <c r="L13" s="54"/>
      <c r="M13" s="54"/>
      <c r="N13" s="54"/>
      <c r="O13" s="54">
        <f t="shared" si="1"/>
        <v>0</v>
      </c>
      <c r="P13" s="54">
        <f t="shared" si="2"/>
        <v>0</v>
      </c>
      <c r="Q13" s="54">
        <f t="shared" si="3"/>
        <v>0</v>
      </c>
      <c r="R13" s="54"/>
      <c r="S13" s="54">
        <f t="shared" si="4"/>
        <v>0</v>
      </c>
      <c r="T13" s="54"/>
      <c r="U13" s="55" t="s">
        <v>78</v>
      </c>
      <c r="V13" s="54">
        <v>58000</v>
      </c>
      <c r="W13" s="54">
        <v>135000</v>
      </c>
      <c r="X13" s="56">
        <f t="shared" si="5"/>
        <v>10000</v>
      </c>
      <c r="Y13" s="55">
        <v>145000</v>
      </c>
      <c r="Z13" s="54" t="s">
        <v>145</v>
      </c>
    </row>
    <row r="14" spans="1:26" ht="15" customHeight="1" x14ac:dyDescent="0.2">
      <c r="A14" s="51">
        <v>7</v>
      </c>
      <c r="B14" s="51">
        <v>8500010</v>
      </c>
      <c r="C14" s="51" t="s">
        <v>81</v>
      </c>
      <c r="D14" s="52" t="s">
        <v>53</v>
      </c>
      <c r="E14" s="52" t="s">
        <v>19</v>
      </c>
      <c r="F14" s="53">
        <v>146000</v>
      </c>
      <c r="G14" s="53">
        <f>VLOOKUP(B14,'25.08'!B14:R47,16,0)</f>
        <v>10</v>
      </c>
      <c r="H14" s="54"/>
      <c r="I14" s="54">
        <f t="shared" si="0"/>
        <v>2</v>
      </c>
      <c r="J14" s="54"/>
      <c r="K14" s="54">
        <v>2</v>
      </c>
      <c r="L14" s="54"/>
      <c r="M14" s="54"/>
      <c r="N14" s="54"/>
      <c r="O14" s="54">
        <f t="shared" si="1"/>
        <v>292000</v>
      </c>
      <c r="P14" s="54">
        <f t="shared" si="2"/>
        <v>292000</v>
      </c>
      <c r="Q14" s="54">
        <f t="shared" si="3"/>
        <v>8</v>
      </c>
      <c r="R14" s="54">
        <v>8</v>
      </c>
      <c r="S14" s="54">
        <f t="shared" si="4"/>
        <v>0</v>
      </c>
      <c r="T14" s="54"/>
      <c r="U14" s="55" t="s">
        <v>81</v>
      </c>
      <c r="V14" s="54">
        <v>61000</v>
      </c>
      <c r="W14" s="54">
        <v>146000</v>
      </c>
      <c r="X14" s="56">
        <f t="shared" si="5"/>
        <v>5000</v>
      </c>
      <c r="Y14" s="55">
        <v>151000</v>
      </c>
      <c r="Z14" s="54"/>
    </row>
    <row r="15" spans="1:26" ht="15" customHeight="1" x14ac:dyDescent="0.2">
      <c r="A15" s="51">
        <v>8</v>
      </c>
      <c r="B15" s="51">
        <v>8500012</v>
      </c>
      <c r="C15" s="51" t="s">
        <v>70</v>
      </c>
      <c r="D15" s="52" t="s">
        <v>42</v>
      </c>
      <c r="E15" s="52" t="s">
        <v>8</v>
      </c>
      <c r="F15" s="53">
        <v>135000</v>
      </c>
      <c r="G15" s="53">
        <f>VLOOKUP(B15,'25.08'!B15:R48,16,0)</f>
        <v>8</v>
      </c>
      <c r="H15" s="54"/>
      <c r="I15" s="54">
        <f t="shared" si="0"/>
        <v>8</v>
      </c>
      <c r="J15" s="54">
        <v>8</v>
      </c>
      <c r="K15" s="54"/>
      <c r="L15" s="54"/>
      <c r="M15" s="54"/>
      <c r="N15" s="54"/>
      <c r="O15" s="54">
        <f t="shared" si="1"/>
        <v>0</v>
      </c>
      <c r="P15" s="54">
        <f t="shared" si="2"/>
        <v>0</v>
      </c>
      <c r="Q15" s="54">
        <f t="shared" si="3"/>
        <v>0</v>
      </c>
      <c r="R15" s="54"/>
      <c r="S15" s="54">
        <f t="shared" si="4"/>
        <v>0</v>
      </c>
      <c r="T15" s="54"/>
      <c r="U15" s="55" t="s">
        <v>70</v>
      </c>
      <c r="V15" s="54">
        <v>59000</v>
      </c>
      <c r="W15" s="54">
        <v>135000</v>
      </c>
      <c r="X15" s="56">
        <f t="shared" si="5"/>
        <v>12000</v>
      </c>
      <c r="Y15" s="55">
        <v>147000</v>
      </c>
      <c r="Z15" s="54" t="s">
        <v>145</v>
      </c>
    </row>
    <row r="16" spans="1:26" ht="15" customHeight="1" x14ac:dyDescent="0.2">
      <c r="A16" s="51">
        <v>9</v>
      </c>
      <c r="B16" s="51">
        <v>8500005</v>
      </c>
      <c r="C16" s="51" t="s">
        <v>71</v>
      </c>
      <c r="D16" s="52" t="s">
        <v>43</v>
      </c>
      <c r="E16" s="52" t="s">
        <v>9</v>
      </c>
      <c r="F16" s="53">
        <v>146000</v>
      </c>
      <c r="G16" s="53">
        <f>VLOOKUP(B16,'25.08'!B16:R49,16,0)</f>
        <v>7</v>
      </c>
      <c r="H16" s="54"/>
      <c r="I16" s="54">
        <f t="shared" si="0"/>
        <v>1</v>
      </c>
      <c r="J16" s="54"/>
      <c r="K16" s="54">
        <v>1</v>
      </c>
      <c r="L16" s="54"/>
      <c r="M16" s="54"/>
      <c r="N16" s="54"/>
      <c r="O16" s="54">
        <f t="shared" si="1"/>
        <v>146000</v>
      </c>
      <c r="P16" s="54">
        <f t="shared" si="2"/>
        <v>146000</v>
      </c>
      <c r="Q16" s="54">
        <f t="shared" si="3"/>
        <v>6</v>
      </c>
      <c r="R16" s="54">
        <v>6</v>
      </c>
      <c r="S16" s="54">
        <f t="shared" si="4"/>
        <v>0</v>
      </c>
      <c r="T16" s="54"/>
      <c r="U16" s="55" t="s">
        <v>71</v>
      </c>
      <c r="V16" s="54">
        <v>63000</v>
      </c>
      <c r="W16" s="54">
        <v>146000</v>
      </c>
      <c r="X16" s="56">
        <f t="shared" si="5"/>
        <v>9000</v>
      </c>
      <c r="Y16" s="55">
        <v>155000</v>
      </c>
      <c r="Z16" s="54"/>
    </row>
    <row r="17" spans="1:26" ht="15" customHeight="1" x14ac:dyDescent="0.2">
      <c r="A17" s="51">
        <v>10</v>
      </c>
      <c r="B17" s="51">
        <v>8500013</v>
      </c>
      <c r="C17" s="51" t="s">
        <v>72</v>
      </c>
      <c r="D17" s="52" t="s">
        <v>44</v>
      </c>
      <c r="E17" s="52" t="s">
        <v>10</v>
      </c>
      <c r="F17" s="53">
        <v>146000</v>
      </c>
      <c r="G17" s="53">
        <f>VLOOKUP(B17,'25.08'!B17:R50,16,0)</f>
        <v>9</v>
      </c>
      <c r="H17" s="54"/>
      <c r="I17" s="54">
        <f t="shared" si="0"/>
        <v>0</v>
      </c>
      <c r="J17" s="54"/>
      <c r="K17" s="54"/>
      <c r="L17" s="54"/>
      <c r="M17" s="54"/>
      <c r="N17" s="54"/>
      <c r="O17" s="54">
        <f t="shared" si="1"/>
        <v>0</v>
      </c>
      <c r="P17" s="54">
        <f t="shared" si="2"/>
        <v>0</v>
      </c>
      <c r="Q17" s="54">
        <f t="shared" si="3"/>
        <v>9</v>
      </c>
      <c r="R17" s="54">
        <v>9</v>
      </c>
      <c r="S17" s="54">
        <f t="shared" si="4"/>
        <v>0</v>
      </c>
      <c r="T17" s="54"/>
      <c r="U17" s="55" t="s">
        <v>72</v>
      </c>
      <c r="V17" s="54">
        <v>64000</v>
      </c>
      <c r="W17" s="54">
        <v>146000</v>
      </c>
      <c r="X17" s="56">
        <f t="shared" si="5"/>
        <v>11000</v>
      </c>
      <c r="Y17" s="55">
        <v>157000</v>
      </c>
      <c r="Z17" s="54"/>
    </row>
    <row r="18" spans="1:26" ht="15" customHeight="1" x14ac:dyDescent="0.2">
      <c r="A18" s="51">
        <v>11</v>
      </c>
      <c r="B18" s="51">
        <v>8500058</v>
      </c>
      <c r="C18" s="51" t="s">
        <v>91</v>
      </c>
      <c r="D18" s="52" t="s">
        <v>95</v>
      </c>
      <c r="E18" s="52" t="s">
        <v>28</v>
      </c>
      <c r="F18" s="53">
        <v>203000</v>
      </c>
      <c r="G18" s="53">
        <f>VLOOKUP(B18,'25.08'!B18:R51,16,0)</f>
        <v>0</v>
      </c>
      <c r="H18" s="54"/>
      <c r="I18" s="54">
        <f t="shared" si="0"/>
        <v>0</v>
      </c>
      <c r="J18" s="54"/>
      <c r="K18" s="96"/>
      <c r="L18" s="96">
        <f>L43</f>
        <v>0</v>
      </c>
      <c r="M18" s="54"/>
      <c r="N18" s="54"/>
      <c r="O18" s="54">
        <f t="shared" si="1"/>
        <v>0</v>
      </c>
      <c r="P18" s="54">
        <f t="shared" si="2"/>
        <v>0</v>
      </c>
      <c r="Q18" s="54">
        <f t="shared" si="3"/>
        <v>0</v>
      </c>
      <c r="R18" s="54"/>
      <c r="S18" s="54">
        <f t="shared" si="4"/>
        <v>0</v>
      </c>
      <c r="T18" s="54"/>
      <c r="U18" s="55" t="s">
        <v>91</v>
      </c>
      <c r="V18" s="54">
        <v>96000</v>
      </c>
      <c r="W18" s="54">
        <v>203000</v>
      </c>
      <c r="X18" s="56">
        <f t="shared" si="5"/>
        <v>18000</v>
      </c>
      <c r="Y18" s="55">
        <v>221000</v>
      </c>
      <c r="Z18" s="54"/>
    </row>
    <row r="19" spans="1:26" ht="15" customHeight="1" x14ac:dyDescent="0.2">
      <c r="A19" s="51">
        <v>12</v>
      </c>
      <c r="B19" s="51">
        <v>8500059</v>
      </c>
      <c r="C19" s="51" t="s">
        <v>92</v>
      </c>
      <c r="D19" s="52" t="s">
        <v>96</v>
      </c>
      <c r="E19" s="52" t="s">
        <v>29</v>
      </c>
      <c r="F19" s="53">
        <v>186000</v>
      </c>
      <c r="G19" s="53">
        <f>VLOOKUP(B19,'25.08'!B19:R52,16,0)</f>
        <v>0</v>
      </c>
      <c r="H19" s="54"/>
      <c r="I19" s="54">
        <f t="shared" si="0"/>
        <v>0</v>
      </c>
      <c r="J19" s="54"/>
      <c r="K19" s="54"/>
      <c r="L19" s="54"/>
      <c r="M19" s="54"/>
      <c r="N19" s="54"/>
      <c r="O19" s="54">
        <f t="shared" si="1"/>
        <v>0</v>
      </c>
      <c r="P19" s="54">
        <f t="shared" si="2"/>
        <v>0</v>
      </c>
      <c r="Q19" s="54">
        <f t="shared" si="3"/>
        <v>0</v>
      </c>
      <c r="R19" s="54"/>
      <c r="S19" s="54">
        <f t="shared" si="4"/>
        <v>0</v>
      </c>
      <c r="T19" s="54"/>
      <c r="U19" s="55" t="s">
        <v>92</v>
      </c>
      <c r="V19" s="54">
        <v>87000</v>
      </c>
      <c r="W19" s="54">
        <v>186000</v>
      </c>
      <c r="X19" s="56">
        <f t="shared" si="5"/>
        <v>17000</v>
      </c>
      <c r="Y19" s="55">
        <v>203000</v>
      </c>
      <c r="Z19" s="54"/>
    </row>
    <row r="20" spans="1:26" ht="15" customHeight="1" x14ac:dyDescent="0.2">
      <c r="A20" s="51">
        <v>13</v>
      </c>
      <c r="B20" s="51">
        <v>8500060</v>
      </c>
      <c r="C20" s="51" t="s">
        <v>93</v>
      </c>
      <c r="D20" s="52" t="s">
        <v>97</v>
      </c>
      <c r="E20" s="52" t="s">
        <v>30</v>
      </c>
      <c r="F20" s="53">
        <v>159000</v>
      </c>
      <c r="G20" s="53">
        <f>VLOOKUP(B20,'25.08'!B20:R53,16,0)</f>
        <v>0</v>
      </c>
      <c r="H20" s="54"/>
      <c r="I20" s="54">
        <f t="shared" si="0"/>
        <v>0</v>
      </c>
      <c r="J20" s="54"/>
      <c r="K20" s="54"/>
      <c r="L20" s="54"/>
      <c r="M20" s="54"/>
      <c r="N20" s="54"/>
      <c r="O20" s="54">
        <f t="shared" si="1"/>
        <v>0</v>
      </c>
      <c r="P20" s="54">
        <f t="shared" si="2"/>
        <v>0</v>
      </c>
      <c r="Q20" s="54">
        <f t="shared" si="3"/>
        <v>0</v>
      </c>
      <c r="R20" s="54"/>
      <c r="S20" s="54">
        <f t="shared" si="4"/>
        <v>0</v>
      </c>
      <c r="T20" s="54"/>
      <c r="U20" s="55" t="s">
        <v>93</v>
      </c>
      <c r="V20" s="54">
        <v>72000</v>
      </c>
      <c r="W20" s="54">
        <v>159000</v>
      </c>
      <c r="X20" s="56">
        <f t="shared" si="5"/>
        <v>14000</v>
      </c>
      <c r="Y20" s="55">
        <v>173000</v>
      </c>
      <c r="Z20" s="54"/>
    </row>
    <row r="21" spans="1:26" ht="15" customHeight="1" x14ac:dyDescent="0.2">
      <c r="A21" s="51">
        <v>14</v>
      </c>
      <c r="B21" s="51">
        <v>8500061</v>
      </c>
      <c r="C21" s="51" t="s">
        <v>94</v>
      </c>
      <c r="D21" s="52" t="s">
        <v>98</v>
      </c>
      <c r="E21" s="52" t="s">
        <v>31</v>
      </c>
      <c r="F21" s="53">
        <v>168000</v>
      </c>
      <c r="G21" s="53">
        <f>VLOOKUP(B21,'25.08'!B21:R54,16,0)</f>
        <v>0</v>
      </c>
      <c r="H21" s="54"/>
      <c r="I21" s="54">
        <f t="shared" si="0"/>
        <v>0</v>
      </c>
      <c r="J21" s="54"/>
      <c r="K21" s="96"/>
      <c r="L21" s="96">
        <f>L43</f>
        <v>0</v>
      </c>
      <c r="M21" s="54"/>
      <c r="N21" s="54"/>
      <c r="O21" s="54">
        <f t="shared" si="1"/>
        <v>0</v>
      </c>
      <c r="P21" s="54">
        <f t="shared" si="2"/>
        <v>0</v>
      </c>
      <c r="Q21" s="54">
        <f t="shared" si="3"/>
        <v>0</v>
      </c>
      <c r="R21" s="54"/>
      <c r="S21" s="54">
        <f t="shared" si="4"/>
        <v>0</v>
      </c>
      <c r="T21" s="54"/>
      <c r="U21" s="55" t="s">
        <v>94</v>
      </c>
      <c r="V21" s="54">
        <v>77000</v>
      </c>
      <c r="W21" s="54">
        <v>168000</v>
      </c>
      <c r="X21" s="56">
        <f t="shared" si="5"/>
        <v>15000</v>
      </c>
      <c r="Y21" s="55">
        <v>183000</v>
      </c>
      <c r="Z21" s="54"/>
    </row>
    <row r="22" spans="1:26" ht="15" customHeight="1" x14ac:dyDescent="0.2">
      <c r="A22" s="51">
        <v>15</v>
      </c>
      <c r="B22" s="51">
        <v>8500033</v>
      </c>
      <c r="C22" s="51" t="s">
        <v>67</v>
      </c>
      <c r="D22" s="52" t="s">
        <v>39</v>
      </c>
      <c r="E22" s="52" t="s">
        <v>5</v>
      </c>
      <c r="F22" s="53">
        <v>337000</v>
      </c>
      <c r="G22" s="53">
        <f>VLOOKUP(B22,'25.08'!B22:R55,16,0)</f>
        <v>8</v>
      </c>
      <c r="H22" s="54"/>
      <c r="I22" s="54">
        <f t="shared" si="0"/>
        <v>0</v>
      </c>
      <c r="J22" s="54"/>
      <c r="K22" s="95"/>
      <c r="L22" s="95">
        <f>L42</f>
        <v>0</v>
      </c>
      <c r="M22" s="54"/>
      <c r="N22" s="54"/>
      <c r="O22" s="54">
        <f t="shared" si="1"/>
        <v>0</v>
      </c>
      <c r="P22" s="54">
        <f t="shared" si="2"/>
        <v>0</v>
      </c>
      <c r="Q22" s="54">
        <f t="shared" si="3"/>
        <v>8</v>
      </c>
      <c r="R22" s="54">
        <v>8</v>
      </c>
      <c r="S22" s="54">
        <f t="shared" si="4"/>
        <v>0</v>
      </c>
      <c r="T22" s="54"/>
      <c r="U22" s="55" t="s">
        <v>67</v>
      </c>
      <c r="V22" s="54">
        <v>169000</v>
      </c>
      <c r="W22" s="54">
        <v>337000</v>
      </c>
      <c r="X22" s="56">
        <f t="shared" si="5"/>
        <v>30000</v>
      </c>
      <c r="Y22" s="55">
        <v>367000</v>
      </c>
      <c r="Z22" s="54"/>
    </row>
    <row r="23" spans="1:26" ht="15" customHeight="1" x14ac:dyDescent="0.2">
      <c r="A23" s="51">
        <v>16</v>
      </c>
      <c r="B23" s="51">
        <v>8500034</v>
      </c>
      <c r="C23" s="51" t="s">
        <v>65</v>
      </c>
      <c r="D23" s="52" t="s">
        <v>37</v>
      </c>
      <c r="E23" s="52" t="s">
        <v>3</v>
      </c>
      <c r="F23" s="53">
        <v>240000</v>
      </c>
      <c r="G23" s="53">
        <f>VLOOKUP(B23,'25.08'!B23:R56,16,0)</f>
        <v>8</v>
      </c>
      <c r="H23" s="54"/>
      <c r="I23" s="54">
        <f t="shared" si="0"/>
        <v>1</v>
      </c>
      <c r="J23" s="54"/>
      <c r="K23" s="54">
        <v>1</v>
      </c>
      <c r="L23" s="54"/>
      <c r="M23" s="54"/>
      <c r="N23" s="54"/>
      <c r="O23" s="54">
        <f t="shared" si="1"/>
        <v>240000</v>
      </c>
      <c r="P23" s="54">
        <f t="shared" si="2"/>
        <v>240000</v>
      </c>
      <c r="Q23" s="54">
        <f t="shared" si="3"/>
        <v>7</v>
      </c>
      <c r="R23" s="54">
        <v>7</v>
      </c>
      <c r="S23" s="54">
        <f t="shared" si="4"/>
        <v>0</v>
      </c>
      <c r="T23" s="54"/>
      <c r="U23" s="55" t="s">
        <v>65</v>
      </c>
      <c r="V23" s="54">
        <v>116000</v>
      </c>
      <c r="W23" s="54">
        <v>240000</v>
      </c>
      <c r="X23" s="56">
        <f t="shared" si="5"/>
        <v>21000</v>
      </c>
      <c r="Y23" s="55">
        <v>261000</v>
      </c>
      <c r="Z23" s="54"/>
    </row>
    <row r="24" spans="1:26" ht="15" customHeight="1" x14ac:dyDescent="0.2">
      <c r="A24" s="51">
        <v>17</v>
      </c>
      <c r="B24" s="51">
        <v>8500035</v>
      </c>
      <c r="C24" s="51" t="s">
        <v>69</v>
      </c>
      <c r="D24" s="52" t="s">
        <v>41</v>
      </c>
      <c r="E24" s="52" t="s">
        <v>7</v>
      </c>
      <c r="F24" s="53">
        <v>196000</v>
      </c>
      <c r="G24" s="53">
        <f>VLOOKUP(B24,'25.08'!B24:R57,16,0)</f>
        <v>6</v>
      </c>
      <c r="H24" s="54"/>
      <c r="I24" s="54">
        <f t="shared" si="0"/>
        <v>0</v>
      </c>
      <c r="J24" s="54"/>
      <c r="K24" s="95"/>
      <c r="L24" s="95">
        <f>L42+L45</f>
        <v>0</v>
      </c>
      <c r="M24" s="54"/>
      <c r="N24" s="54"/>
      <c r="O24" s="54">
        <f t="shared" si="1"/>
        <v>0</v>
      </c>
      <c r="P24" s="54">
        <f t="shared" si="2"/>
        <v>0</v>
      </c>
      <c r="Q24" s="54">
        <f t="shared" si="3"/>
        <v>6</v>
      </c>
      <c r="R24" s="54">
        <v>6</v>
      </c>
      <c r="S24" s="54">
        <f t="shared" si="4"/>
        <v>0</v>
      </c>
      <c r="T24" s="54"/>
      <c r="U24" s="55" t="s">
        <v>69</v>
      </c>
      <c r="V24" s="54">
        <v>92000</v>
      </c>
      <c r="W24" s="54">
        <v>196000</v>
      </c>
      <c r="X24" s="56">
        <f t="shared" si="5"/>
        <v>17000</v>
      </c>
      <c r="Y24" s="55">
        <v>213000</v>
      </c>
      <c r="Z24" s="54"/>
    </row>
    <row r="25" spans="1:26" ht="15" customHeight="1" x14ac:dyDescent="0.2">
      <c r="A25" s="51">
        <v>18</v>
      </c>
      <c r="B25" s="51">
        <v>8500036</v>
      </c>
      <c r="C25" s="51" t="s">
        <v>66</v>
      </c>
      <c r="D25" s="52" t="s">
        <v>38</v>
      </c>
      <c r="E25" s="52" t="s">
        <v>4</v>
      </c>
      <c r="F25" s="53">
        <v>188000</v>
      </c>
      <c r="G25" s="53">
        <f>VLOOKUP(B25,'25.08'!B25:R58,16,0)</f>
        <v>7</v>
      </c>
      <c r="H25" s="54"/>
      <c r="I25" s="54">
        <f t="shared" si="0"/>
        <v>0</v>
      </c>
      <c r="J25" s="54"/>
      <c r="K25" s="54"/>
      <c r="L25" s="54"/>
      <c r="M25" s="54"/>
      <c r="N25" s="54"/>
      <c r="O25" s="54">
        <f t="shared" si="1"/>
        <v>0</v>
      </c>
      <c r="P25" s="54">
        <f t="shared" si="2"/>
        <v>0</v>
      </c>
      <c r="Q25" s="54">
        <f t="shared" si="3"/>
        <v>7</v>
      </c>
      <c r="R25" s="54">
        <v>7</v>
      </c>
      <c r="S25" s="54">
        <f t="shared" si="4"/>
        <v>0</v>
      </c>
      <c r="T25" s="54"/>
      <c r="U25" s="55" t="s">
        <v>66</v>
      </c>
      <c r="V25" s="54">
        <v>88000</v>
      </c>
      <c r="W25" s="54">
        <v>188000</v>
      </c>
      <c r="X25" s="56">
        <f t="shared" si="5"/>
        <v>17000</v>
      </c>
      <c r="Y25" s="55">
        <v>205000</v>
      </c>
      <c r="Z25" s="54"/>
    </row>
    <row r="26" spans="1:26" ht="15" customHeight="1" x14ac:dyDescent="0.2">
      <c r="A26" s="51">
        <v>19</v>
      </c>
      <c r="B26" s="51">
        <v>8500037</v>
      </c>
      <c r="C26" s="51" t="s">
        <v>68</v>
      </c>
      <c r="D26" s="52" t="s">
        <v>40</v>
      </c>
      <c r="E26" s="52" t="s">
        <v>6</v>
      </c>
      <c r="F26" s="53">
        <v>179000</v>
      </c>
      <c r="G26" s="53">
        <f>VLOOKUP(B26,'25.08'!B26:R59,16,0)</f>
        <v>9</v>
      </c>
      <c r="H26" s="54"/>
      <c r="I26" s="54">
        <f t="shared" si="0"/>
        <v>1</v>
      </c>
      <c r="J26" s="54"/>
      <c r="K26" s="54">
        <v>1</v>
      </c>
      <c r="L26" s="54"/>
      <c r="M26" s="54"/>
      <c r="N26" s="54"/>
      <c r="O26" s="54">
        <f t="shared" si="1"/>
        <v>179000</v>
      </c>
      <c r="P26" s="54">
        <f t="shared" si="2"/>
        <v>179000</v>
      </c>
      <c r="Q26" s="54">
        <f t="shared" si="3"/>
        <v>8</v>
      </c>
      <c r="R26" s="54">
        <v>8</v>
      </c>
      <c r="S26" s="54">
        <f t="shared" si="4"/>
        <v>0</v>
      </c>
      <c r="T26" s="54"/>
      <c r="U26" s="55" t="s">
        <v>68</v>
      </c>
      <c r="V26" s="54">
        <v>83000</v>
      </c>
      <c r="W26" s="54">
        <v>179000</v>
      </c>
      <c r="X26" s="56">
        <f t="shared" si="5"/>
        <v>16000</v>
      </c>
      <c r="Y26" s="55">
        <v>195000</v>
      </c>
      <c r="Z26" s="54"/>
    </row>
    <row r="27" spans="1:26" ht="15" customHeight="1" x14ac:dyDescent="0.2">
      <c r="A27" s="51">
        <v>20</v>
      </c>
      <c r="B27" s="51">
        <v>8500039</v>
      </c>
      <c r="C27" s="51" t="s">
        <v>77</v>
      </c>
      <c r="D27" s="52" t="s">
        <v>49</v>
      </c>
      <c r="E27" s="52" t="s">
        <v>15</v>
      </c>
      <c r="F27" s="53">
        <v>169000</v>
      </c>
      <c r="G27" s="53">
        <f>VLOOKUP(B27,'25.08'!B27:R60,16,0)</f>
        <v>5</v>
      </c>
      <c r="H27" s="54"/>
      <c r="I27" s="54">
        <f t="shared" si="0"/>
        <v>2</v>
      </c>
      <c r="J27" s="54"/>
      <c r="K27" s="54">
        <v>2</v>
      </c>
      <c r="L27" s="54"/>
      <c r="M27" s="54"/>
      <c r="N27" s="54"/>
      <c r="O27" s="54">
        <f t="shared" si="1"/>
        <v>338000</v>
      </c>
      <c r="P27" s="54">
        <f t="shared" si="2"/>
        <v>338000</v>
      </c>
      <c r="Q27" s="54">
        <f t="shared" si="3"/>
        <v>3</v>
      </c>
      <c r="R27" s="54">
        <v>3</v>
      </c>
      <c r="S27" s="54">
        <f t="shared" si="4"/>
        <v>0</v>
      </c>
      <c r="T27" s="54">
        <v>10</v>
      </c>
      <c r="U27" s="55" t="s">
        <v>77</v>
      </c>
      <c r="V27" s="54">
        <v>73000</v>
      </c>
      <c r="W27" s="54">
        <v>169000</v>
      </c>
      <c r="X27" s="56">
        <f t="shared" si="5"/>
        <v>6000</v>
      </c>
      <c r="Y27" s="55">
        <v>175000</v>
      </c>
      <c r="Z27" s="54"/>
    </row>
    <row r="28" spans="1:26" ht="15" customHeight="1" x14ac:dyDescent="0.2">
      <c r="A28" s="51">
        <v>21</v>
      </c>
      <c r="B28" s="51">
        <v>8500038</v>
      </c>
      <c r="C28" s="51" t="s">
        <v>80</v>
      </c>
      <c r="D28" s="52" t="s">
        <v>52</v>
      </c>
      <c r="E28" s="52" t="s">
        <v>18</v>
      </c>
      <c r="F28" s="53">
        <v>179000</v>
      </c>
      <c r="G28" s="53">
        <f>VLOOKUP(B28,'25.08'!B28:R61,16,0)</f>
        <v>4</v>
      </c>
      <c r="H28" s="54"/>
      <c r="I28" s="54">
        <f t="shared" si="0"/>
        <v>0</v>
      </c>
      <c r="J28" s="54"/>
      <c r="K28" s="95"/>
      <c r="L28" s="95">
        <f>L42</f>
        <v>0</v>
      </c>
      <c r="M28" s="54"/>
      <c r="N28" s="54"/>
      <c r="O28" s="54">
        <f t="shared" si="1"/>
        <v>0</v>
      </c>
      <c r="P28" s="54">
        <f t="shared" si="2"/>
        <v>0</v>
      </c>
      <c r="Q28" s="54">
        <f t="shared" si="3"/>
        <v>4</v>
      </c>
      <c r="R28" s="54">
        <v>4</v>
      </c>
      <c r="S28" s="54">
        <f t="shared" si="4"/>
        <v>0</v>
      </c>
      <c r="T28" s="54">
        <v>10</v>
      </c>
      <c r="U28" s="55" t="s">
        <v>80</v>
      </c>
      <c r="V28" s="54">
        <v>76000</v>
      </c>
      <c r="W28" s="54">
        <v>179000</v>
      </c>
      <c r="X28" s="56">
        <f t="shared" si="5"/>
        <v>2000</v>
      </c>
      <c r="Y28" s="55">
        <v>181000</v>
      </c>
      <c r="Z28" s="54"/>
    </row>
    <row r="29" spans="1:26" s="2" customFormat="1" ht="15" customHeight="1" x14ac:dyDescent="0.2">
      <c r="A29" s="51">
        <v>22</v>
      </c>
      <c r="B29" s="51">
        <v>8500040</v>
      </c>
      <c r="C29" s="51" t="s">
        <v>62</v>
      </c>
      <c r="D29" s="52" t="s">
        <v>34</v>
      </c>
      <c r="E29" s="52" t="s">
        <v>0</v>
      </c>
      <c r="F29" s="53">
        <v>169000</v>
      </c>
      <c r="G29" s="53">
        <f>VLOOKUP(B29,'25.08'!B29:R62,16,0)</f>
        <v>7</v>
      </c>
      <c r="H29" s="57"/>
      <c r="I29" s="54">
        <f t="shared" si="0"/>
        <v>0</v>
      </c>
      <c r="J29" s="54"/>
      <c r="K29" s="54"/>
      <c r="L29" s="54"/>
      <c r="M29" s="54"/>
      <c r="N29" s="54"/>
      <c r="O29" s="54">
        <f t="shared" si="1"/>
        <v>0</v>
      </c>
      <c r="P29" s="54">
        <f t="shared" si="2"/>
        <v>0</v>
      </c>
      <c r="Q29" s="54">
        <f t="shared" si="3"/>
        <v>7</v>
      </c>
      <c r="R29" s="54">
        <v>7</v>
      </c>
      <c r="S29" s="54">
        <f t="shared" si="4"/>
        <v>0</v>
      </c>
      <c r="T29" s="54"/>
      <c r="U29" s="51" t="s">
        <v>62</v>
      </c>
      <c r="V29" s="57">
        <v>78000</v>
      </c>
      <c r="W29" s="57">
        <v>169000</v>
      </c>
      <c r="X29" s="56">
        <f t="shared" si="5"/>
        <v>16000</v>
      </c>
      <c r="Y29" s="51">
        <v>185000</v>
      </c>
      <c r="Z29" s="54"/>
    </row>
    <row r="30" spans="1:26" ht="15" customHeight="1" x14ac:dyDescent="0.2">
      <c r="A30" s="51">
        <v>23</v>
      </c>
      <c r="B30" s="51">
        <v>8500041</v>
      </c>
      <c r="C30" s="51" t="s">
        <v>63</v>
      </c>
      <c r="D30" s="52" t="s">
        <v>35</v>
      </c>
      <c r="E30" s="52" t="s">
        <v>1</v>
      </c>
      <c r="F30" s="53">
        <v>179000</v>
      </c>
      <c r="G30" s="53">
        <f>VLOOKUP(B30,'25.08'!B30:R63,16,0)</f>
        <v>9</v>
      </c>
      <c r="H30" s="54"/>
      <c r="I30" s="54">
        <f t="shared" si="0"/>
        <v>1</v>
      </c>
      <c r="J30" s="54"/>
      <c r="K30" s="95">
        <v>1</v>
      </c>
      <c r="L30" s="95">
        <f>L42</f>
        <v>0</v>
      </c>
      <c r="M30" s="54"/>
      <c r="N30" s="54"/>
      <c r="O30" s="54">
        <f t="shared" si="1"/>
        <v>179000</v>
      </c>
      <c r="P30" s="54">
        <f t="shared" si="2"/>
        <v>179000</v>
      </c>
      <c r="Q30" s="54">
        <f t="shared" si="3"/>
        <v>8</v>
      </c>
      <c r="R30" s="54">
        <v>8</v>
      </c>
      <c r="S30" s="54">
        <f t="shared" si="4"/>
        <v>0</v>
      </c>
      <c r="T30" s="54"/>
      <c r="U30" s="55" t="s">
        <v>63</v>
      </c>
      <c r="V30" s="54">
        <v>82000</v>
      </c>
      <c r="W30" s="54">
        <v>179000</v>
      </c>
      <c r="X30" s="56">
        <f t="shared" si="5"/>
        <v>14000</v>
      </c>
      <c r="Y30" s="55">
        <v>193000</v>
      </c>
      <c r="Z30" s="54"/>
    </row>
    <row r="31" spans="1:26" ht="15" customHeight="1" x14ac:dyDescent="0.2">
      <c r="A31" s="51">
        <v>24</v>
      </c>
      <c r="B31" s="51">
        <v>8500043</v>
      </c>
      <c r="C31" s="51" t="s">
        <v>64</v>
      </c>
      <c r="D31" s="52" t="s">
        <v>36</v>
      </c>
      <c r="E31" s="52" t="s">
        <v>2</v>
      </c>
      <c r="F31" s="53">
        <v>179000</v>
      </c>
      <c r="G31" s="53">
        <f>VLOOKUP(B31,'25.08'!B31:R64,16,0)</f>
        <v>8</v>
      </c>
      <c r="H31" s="54"/>
      <c r="I31" s="54">
        <f t="shared" si="0"/>
        <v>0</v>
      </c>
      <c r="J31" s="54"/>
      <c r="K31" s="54"/>
      <c r="L31" s="54"/>
      <c r="M31" s="54"/>
      <c r="N31" s="54"/>
      <c r="O31" s="54">
        <f t="shared" si="1"/>
        <v>0</v>
      </c>
      <c r="P31" s="54">
        <f t="shared" si="2"/>
        <v>0</v>
      </c>
      <c r="Q31" s="54">
        <f t="shared" si="3"/>
        <v>8</v>
      </c>
      <c r="R31" s="54">
        <v>8</v>
      </c>
      <c r="S31" s="54">
        <f t="shared" si="4"/>
        <v>0</v>
      </c>
      <c r="T31" s="54"/>
      <c r="U31" s="55" t="s">
        <v>64</v>
      </c>
      <c r="V31" s="54">
        <v>83000</v>
      </c>
      <c r="W31" s="54">
        <v>179000</v>
      </c>
      <c r="X31" s="56">
        <f t="shared" si="5"/>
        <v>16000</v>
      </c>
      <c r="Y31" s="55">
        <v>195000</v>
      </c>
      <c r="Z31" s="54"/>
    </row>
    <row r="32" spans="1:26" ht="15" customHeight="1" x14ac:dyDescent="0.2">
      <c r="A32" s="51">
        <v>25</v>
      </c>
      <c r="B32" s="51">
        <v>8500062</v>
      </c>
      <c r="C32" s="51" t="s">
        <v>99</v>
      </c>
      <c r="D32" s="52" t="s">
        <v>126</v>
      </c>
      <c r="E32" s="52" t="s">
        <v>32</v>
      </c>
      <c r="F32" s="53">
        <v>194000</v>
      </c>
      <c r="G32" s="53">
        <f>VLOOKUP(B32,'25.08'!B32:R65,16,0)</f>
        <v>0</v>
      </c>
      <c r="H32" s="54"/>
      <c r="I32" s="54">
        <f t="shared" si="0"/>
        <v>0</v>
      </c>
      <c r="J32" s="54"/>
      <c r="K32" s="54"/>
      <c r="L32" s="54"/>
      <c r="M32" s="54"/>
      <c r="N32" s="54"/>
      <c r="O32" s="54">
        <f t="shared" si="1"/>
        <v>0</v>
      </c>
      <c r="P32" s="54">
        <f t="shared" si="2"/>
        <v>0</v>
      </c>
      <c r="Q32" s="54">
        <f t="shared" si="3"/>
        <v>0</v>
      </c>
      <c r="R32" s="54"/>
      <c r="S32" s="54">
        <f t="shared" si="4"/>
        <v>0</v>
      </c>
      <c r="T32" s="54"/>
      <c r="U32" s="55" t="s">
        <v>99</v>
      </c>
      <c r="V32" s="54">
        <v>91200</v>
      </c>
      <c r="W32" s="54">
        <v>194000</v>
      </c>
      <c r="X32" s="56">
        <f t="shared" si="5"/>
        <v>18000</v>
      </c>
      <c r="Y32" s="55">
        <v>212000</v>
      </c>
      <c r="Z32" s="54"/>
    </row>
    <row r="33" spans="1:26" ht="15" customHeight="1" x14ac:dyDescent="0.2">
      <c r="A33" s="51">
        <v>26</v>
      </c>
      <c r="B33" s="51">
        <v>8500063</v>
      </c>
      <c r="C33" s="51" t="s">
        <v>100</v>
      </c>
      <c r="D33" s="52" t="s">
        <v>127</v>
      </c>
      <c r="E33" s="52" t="s">
        <v>33</v>
      </c>
      <c r="F33" s="53">
        <v>194000</v>
      </c>
      <c r="G33" s="53">
        <f>VLOOKUP(B33,'25.08'!B33:R66,16,0)</f>
        <v>0</v>
      </c>
      <c r="H33" s="54"/>
      <c r="I33" s="54">
        <f t="shared" si="0"/>
        <v>0</v>
      </c>
      <c r="J33" s="54"/>
      <c r="K33" s="54"/>
      <c r="L33" s="54"/>
      <c r="M33" s="54"/>
      <c r="N33" s="54"/>
      <c r="O33" s="54">
        <f t="shared" si="1"/>
        <v>0</v>
      </c>
      <c r="P33" s="54">
        <f t="shared" si="2"/>
        <v>0</v>
      </c>
      <c r="Q33" s="54">
        <f t="shared" si="3"/>
        <v>0</v>
      </c>
      <c r="R33" s="54"/>
      <c r="S33" s="54">
        <f t="shared" si="4"/>
        <v>0</v>
      </c>
      <c r="T33" s="54"/>
      <c r="U33" s="55" t="s">
        <v>100</v>
      </c>
      <c r="V33" s="54">
        <v>91200</v>
      </c>
      <c r="W33" s="54">
        <v>194000</v>
      </c>
      <c r="X33" s="56">
        <f t="shared" si="5"/>
        <v>18000</v>
      </c>
      <c r="Y33" s="55">
        <v>212000</v>
      </c>
      <c r="Z33" s="54"/>
    </row>
    <row r="34" spans="1:26" ht="15" customHeight="1" x14ac:dyDescent="0.2">
      <c r="A34" s="51">
        <v>27</v>
      </c>
      <c r="B34" s="51">
        <v>8500050</v>
      </c>
      <c r="C34" s="51" t="s">
        <v>82</v>
      </c>
      <c r="D34" s="52" t="s">
        <v>54</v>
      </c>
      <c r="E34" s="52" t="s">
        <v>20</v>
      </c>
      <c r="F34" s="53">
        <v>168000</v>
      </c>
      <c r="G34" s="53">
        <f>VLOOKUP(B34,'25.08'!B34:R67,16,0)</f>
        <v>22</v>
      </c>
      <c r="H34" s="54"/>
      <c r="I34" s="54">
        <f t="shared" si="0"/>
        <v>2</v>
      </c>
      <c r="J34" s="54"/>
      <c r="K34" s="97">
        <v>2</v>
      </c>
      <c r="L34" s="97">
        <f>+L44</f>
        <v>0</v>
      </c>
      <c r="M34" s="54"/>
      <c r="N34" s="54"/>
      <c r="O34" s="54">
        <f t="shared" si="1"/>
        <v>336000</v>
      </c>
      <c r="P34" s="54">
        <f t="shared" si="2"/>
        <v>336000</v>
      </c>
      <c r="Q34" s="54">
        <f t="shared" si="3"/>
        <v>20</v>
      </c>
      <c r="R34" s="54">
        <v>20</v>
      </c>
      <c r="S34" s="54">
        <f t="shared" si="4"/>
        <v>0</v>
      </c>
      <c r="T34" s="54"/>
      <c r="U34" s="51" t="s">
        <v>82</v>
      </c>
      <c r="V34" s="57">
        <v>75909</v>
      </c>
      <c r="W34" s="57">
        <v>168000</v>
      </c>
      <c r="X34" s="56">
        <f t="shared" si="5"/>
        <v>13000</v>
      </c>
      <c r="Y34" s="55">
        <v>181000</v>
      </c>
      <c r="Z34" s="54"/>
    </row>
    <row r="35" spans="1:26" s="2" customFormat="1" ht="15" customHeight="1" x14ac:dyDescent="0.2">
      <c r="A35" s="51">
        <v>28</v>
      </c>
      <c r="B35" s="51">
        <v>8500051</v>
      </c>
      <c r="C35" s="51" t="s">
        <v>83</v>
      </c>
      <c r="D35" s="52" t="s">
        <v>55</v>
      </c>
      <c r="E35" s="52" t="s">
        <v>21</v>
      </c>
      <c r="F35" s="53">
        <v>149000</v>
      </c>
      <c r="G35" s="53">
        <f>VLOOKUP(B35,'25.08'!B35:R68,16,0)</f>
        <v>14</v>
      </c>
      <c r="H35" s="57"/>
      <c r="I35" s="54">
        <f t="shared" si="0"/>
        <v>2</v>
      </c>
      <c r="J35" s="54"/>
      <c r="K35" s="54">
        <v>2</v>
      </c>
      <c r="L35" s="54"/>
      <c r="M35" s="54"/>
      <c r="N35" s="54"/>
      <c r="O35" s="54">
        <f t="shared" si="1"/>
        <v>298000</v>
      </c>
      <c r="P35" s="54">
        <f t="shared" si="2"/>
        <v>298000</v>
      </c>
      <c r="Q35" s="54">
        <f t="shared" si="3"/>
        <v>12</v>
      </c>
      <c r="R35" s="54">
        <v>12</v>
      </c>
      <c r="S35" s="54">
        <f t="shared" si="4"/>
        <v>0</v>
      </c>
      <c r="T35" s="54"/>
      <c r="U35" s="55" t="s">
        <v>83</v>
      </c>
      <c r="V35" s="54">
        <v>66364</v>
      </c>
      <c r="W35" s="54">
        <v>149000</v>
      </c>
      <c r="X35" s="56">
        <f t="shared" si="5"/>
        <v>13000</v>
      </c>
      <c r="Y35" s="51">
        <v>162000</v>
      </c>
      <c r="Z35" s="54"/>
    </row>
    <row r="36" spans="1:26" ht="15" customHeight="1" x14ac:dyDescent="0.2">
      <c r="A36" s="51">
        <v>29</v>
      </c>
      <c r="B36" s="51">
        <v>8500052</v>
      </c>
      <c r="C36" s="51" t="s">
        <v>84</v>
      </c>
      <c r="D36" s="52" t="s">
        <v>120</v>
      </c>
      <c r="E36" s="52" t="s">
        <v>22</v>
      </c>
      <c r="F36" s="53">
        <v>149000</v>
      </c>
      <c r="G36" s="53">
        <f>VLOOKUP(B36,'25.08'!B36:R69,16,0)</f>
        <v>31</v>
      </c>
      <c r="H36" s="54"/>
      <c r="I36" s="54">
        <f t="shared" si="0"/>
        <v>0</v>
      </c>
      <c r="J36" s="54"/>
      <c r="K36" s="97"/>
      <c r="L36" s="97">
        <f>L44</f>
        <v>0</v>
      </c>
      <c r="M36" s="54"/>
      <c r="N36" s="54"/>
      <c r="O36" s="54">
        <f t="shared" si="1"/>
        <v>0</v>
      </c>
      <c r="P36" s="54">
        <f t="shared" si="2"/>
        <v>0</v>
      </c>
      <c r="Q36" s="54">
        <f t="shared" si="3"/>
        <v>31</v>
      </c>
      <c r="R36" s="54">
        <v>31</v>
      </c>
      <c r="S36" s="54">
        <f t="shared" si="4"/>
        <v>0</v>
      </c>
      <c r="T36" s="54"/>
      <c r="U36" s="55" t="s">
        <v>84</v>
      </c>
      <c r="V36" s="54">
        <v>66364</v>
      </c>
      <c r="W36" s="54">
        <v>149000</v>
      </c>
      <c r="X36" s="56">
        <f t="shared" si="5"/>
        <v>13000</v>
      </c>
      <c r="Y36" s="55">
        <v>162000</v>
      </c>
      <c r="Z36" s="54"/>
    </row>
    <row r="37" spans="1:26" ht="15" customHeight="1" x14ac:dyDescent="0.2">
      <c r="A37" s="51">
        <v>30</v>
      </c>
      <c r="B37" s="51">
        <v>8500053</v>
      </c>
      <c r="C37" s="51" t="s">
        <v>85</v>
      </c>
      <c r="D37" s="52" t="s">
        <v>57</v>
      </c>
      <c r="E37" s="52" t="s">
        <v>23</v>
      </c>
      <c r="F37" s="53">
        <v>149000</v>
      </c>
      <c r="G37" s="53">
        <f>VLOOKUP(B37,'25.08'!B37:R70,16,0)</f>
        <v>18</v>
      </c>
      <c r="H37" s="54"/>
      <c r="I37" s="54">
        <f t="shared" si="0"/>
        <v>1</v>
      </c>
      <c r="J37" s="54"/>
      <c r="K37" s="97">
        <v>1</v>
      </c>
      <c r="L37" s="97">
        <f>L44</f>
        <v>0</v>
      </c>
      <c r="M37" s="54"/>
      <c r="N37" s="54"/>
      <c r="O37" s="54">
        <f t="shared" si="1"/>
        <v>149000</v>
      </c>
      <c r="P37" s="54">
        <f t="shared" si="2"/>
        <v>149000</v>
      </c>
      <c r="Q37" s="54">
        <f t="shared" si="3"/>
        <v>17</v>
      </c>
      <c r="R37" s="54">
        <v>17</v>
      </c>
      <c r="S37" s="54">
        <f t="shared" si="4"/>
        <v>0</v>
      </c>
      <c r="T37" s="54"/>
      <c r="U37" s="55" t="s">
        <v>85</v>
      </c>
      <c r="V37" s="54">
        <v>66364</v>
      </c>
      <c r="W37" s="54">
        <v>149000</v>
      </c>
      <c r="X37" s="56">
        <f t="shared" si="5"/>
        <v>13000</v>
      </c>
      <c r="Y37" s="55">
        <v>162000</v>
      </c>
      <c r="Z37" s="54"/>
    </row>
    <row r="38" spans="1:26" ht="15" customHeight="1" x14ac:dyDescent="0.2">
      <c r="A38" s="51">
        <v>31</v>
      </c>
      <c r="B38" s="51">
        <v>8500054</v>
      </c>
      <c r="C38" s="51" t="s">
        <v>86</v>
      </c>
      <c r="D38" s="52" t="s">
        <v>58</v>
      </c>
      <c r="E38" s="52" t="s">
        <v>24</v>
      </c>
      <c r="F38" s="53">
        <v>168000</v>
      </c>
      <c r="G38" s="53">
        <f>VLOOKUP(B38,'25.08'!B38:R71,16,0)</f>
        <v>45</v>
      </c>
      <c r="H38" s="54"/>
      <c r="I38" s="54">
        <f t="shared" si="0"/>
        <v>1</v>
      </c>
      <c r="J38" s="54"/>
      <c r="K38" s="54">
        <v>1</v>
      </c>
      <c r="L38" s="54"/>
      <c r="M38" s="54"/>
      <c r="N38" s="54"/>
      <c r="O38" s="54">
        <f t="shared" si="1"/>
        <v>168000</v>
      </c>
      <c r="P38" s="54">
        <f t="shared" si="2"/>
        <v>168000</v>
      </c>
      <c r="Q38" s="54">
        <f t="shared" si="3"/>
        <v>44</v>
      </c>
      <c r="R38" s="54">
        <v>44</v>
      </c>
      <c r="S38" s="54">
        <f t="shared" si="4"/>
        <v>0</v>
      </c>
      <c r="T38" s="54"/>
      <c r="U38" s="55" t="s">
        <v>86</v>
      </c>
      <c r="V38" s="54">
        <v>75909</v>
      </c>
      <c r="W38" s="54">
        <v>168000</v>
      </c>
      <c r="X38" s="56">
        <f t="shared" si="5"/>
        <v>13000</v>
      </c>
      <c r="Y38" s="55">
        <v>181000</v>
      </c>
      <c r="Z38" s="54"/>
    </row>
    <row r="39" spans="1:26" ht="15" customHeight="1" x14ac:dyDescent="0.2">
      <c r="A39" s="51">
        <v>32</v>
      </c>
      <c r="B39" s="51">
        <v>8500055</v>
      </c>
      <c r="C39" s="51" t="s">
        <v>87</v>
      </c>
      <c r="D39" s="52" t="s">
        <v>59</v>
      </c>
      <c r="E39" s="52" t="s">
        <v>25</v>
      </c>
      <c r="F39" s="53">
        <v>149000</v>
      </c>
      <c r="G39" s="53">
        <f>VLOOKUP(B39,'25.08'!B39:R72,16,0)</f>
        <v>40</v>
      </c>
      <c r="H39" s="54"/>
      <c r="I39" s="54">
        <f t="shared" si="0"/>
        <v>1</v>
      </c>
      <c r="J39" s="54"/>
      <c r="K39" s="97">
        <v>1</v>
      </c>
      <c r="L39" s="97">
        <f>L44</f>
        <v>0</v>
      </c>
      <c r="M39" s="54"/>
      <c r="N39" s="54"/>
      <c r="O39" s="54">
        <f t="shared" si="1"/>
        <v>149000</v>
      </c>
      <c r="P39" s="54">
        <f t="shared" si="2"/>
        <v>149000</v>
      </c>
      <c r="Q39" s="54">
        <f t="shared" si="3"/>
        <v>39</v>
      </c>
      <c r="R39" s="54">
        <v>39</v>
      </c>
      <c r="S39" s="54">
        <f t="shared" si="4"/>
        <v>0</v>
      </c>
      <c r="T39" s="54"/>
      <c r="U39" s="55" t="s">
        <v>87</v>
      </c>
      <c r="V39" s="54">
        <v>66364</v>
      </c>
      <c r="W39" s="54">
        <v>149000</v>
      </c>
      <c r="X39" s="56">
        <f t="shared" si="5"/>
        <v>13000</v>
      </c>
      <c r="Y39" s="55">
        <v>162000</v>
      </c>
      <c r="Z39" s="54"/>
    </row>
    <row r="40" spans="1:26" ht="15" customHeight="1" x14ac:dyDescent="0.2">
      <c r="A40" s="51">
        <v>33</v>
      </c>
      <c r="B40" s="51">
        <v>8500056</v>
      </c>
      <c r="C40" s="51" t="s">
        <v>88</v>
      </c>
      <c r="D40" s="52" t="s">
        <v>60</v>
      </c>
      <c r="E40" s="52" t="s">
        <v>26</v>
      </c>
      <c r="F40" s="53">
        <v>149000</v>
      </c>
      <c r="G40" s="53">
        <f>VLOOKUP(B40,'25.08'!B40:R73,16,0)</f>
        <v>15</v>
      </c>
      <c r="H40" s="54"/>
      <c r="I40" s="54">
        <f t="shared" si="0"/>
        <v>1</v>
      </c>
      <c r="J40" s="54"/>
      <c r="K40" s="98">
        <v>1</v>
      </c>
      <c r="L40" s="98">
        <f>+L45</f>
        <v>0</v>
      </c>
      <c r="M40" s="54"/>
      <c r="N40" s="54"/>
      <c r="O40" s="54">
        <f t="shared" si="1"/>
        <v>149000</v>
      </c>
      <c r="P40" s="54">
        <f t="shared" si="2"/>
        <v>149000</v>
      </c>
      <c r="Q40" s="54">
        <f t="shared" si="3"/>
        <v>14</v>
      </c>
      <c r="R40" s="54">
        <v>14</v>
      </c>
      <c r="S40" s="54">
        <f t="shared" si="4"/>
        <v>0</v>
      </c>
      <c r="T40" s="54"/>
      <c r="U40" s="55" t="s">
        <v>88</v>
      </c>
      <c r="V40" s="54">
        <v>66364</v>
      </c>
      <c r="W40" s="54">
        <v>149000</v>
      </c>
      <c r="X40" s="56">
        <f t="shared" si="5"/>
        <v>13000</v>
      </c>
      <c r="Y40" s="55">
        <v>162000</v>
      </c>
      <c r="Z40" s="54"/>
    </row>
    <row r="41" spans="1:26" ht="15" customHeight="1" x14ac:dyDescent="0.2">
      <c r="A41" s="51">
        <v>34</v>
      </c>
      <c r="B41" s="51">
        <v>8500057</v>
      </c>
      <c r="C41" s="51" t="s">
        <v>89</v>
      </c>
      <c r="D41" s="52" t="s">
        <v>61</v>
      </c>
      <c r="E41" s="52" t="s">
        <v>27</v>
      </c>
      <c r="F41" s="53">
        <v>168000</v>
      </c>
      <c r="G41" s="53">
        <f>VLOOKUP(B41,'25.08'!B41:R74,16,0)</f>
        <v>50</v>
      </c>
      <c r="H41" s="54"/>
      <c r="I41" s="54">
        <f t="shared" si="0"/>
        <v>0</v>
      </c>
      <c r="J41" s="54"/>
      <c r="K41" s="54"/>
      <c r="L41" s="54"/>
      <c r="M41" s="54"/>
      <c r="N41" s="54"/>
      <c r="O41" s="54">
        <f t="shared" si="1"/>
        <v>0</v>
      </c>
      <c r="P41" s="54">
        <f t="shared" si="2"/>
        <v>0</v>
      </c>
      <c r="Q41" s="54">
        <f t="shared" si="3"/>
        <v>50</v>
      </c>
      <c r="R41" s="54">
        <v>50</v>
      </c>
      <c r="S41" s="54">
        <f t="shared" si="4"/>
        <v>0</v>
      </c>
      <c r="T41" s="54"/>
      <c r="U41" s="55" t="s">
        <v>89</v>
      </c>
      <c r="V41" s="54">
        <v>66364</v>
      </c>
      <c r="W41" s="54">
        <v>168000</v>
      </c>
      <c r="X41" s="56">
        <f t="shared" si="5"/>
        <v>-6000</v>
      </c>
      <c r="Y41" s="55">
        <v>162000</v>
      </c>
      <c r="Z41" s="54"/>
    </row>
    <row r="42" spans="1:26" ht="15" customHeight="1" x14ac:dyDescent="0.2">
      <c r="A42" s="81"/>
      <c r="B42" s="81"/>
      <c r="C42" s="81"/>
      <c r="D42" s="87" t="s">
        <v>140</v>
      </c>
      <c r="E42" s="87"/>
      <c r="F42" s="88">
        <v>800000</v>
      </c>
      <c r="G42" s="82"/>
      <c r="H42" s="83"/>
      <c r="I42" s="83"/>
      <c r="J42" s="83"/>
      <c r="K42" s="83"/>
      <c r="L42" s="83"/>
      <c r="M42" s="83"/>
      <c r="N42" s="83"/>
      <c r="O42" s="54">
        <f t="shared" si="1"/>
        <v>0</v>
      </c>
      <c r="P42" s="54">
        <f t="shared" si="2"/>
        <v>0</v>
      </c>
      <c r="Q42" s="83"/>
      <c r="R42" s="83"/>
      <c r="S42" s="83"/>
      <c r="T42" s="83"/>
      <c r="U42" s="84"/>
      <c r="V42" s="85"/>
      <c r="W42" s="85"/>
      <c r="X42" s="86"/>
      <c r="Y42" s="84"/>
      <c r="Z42" s="83"/>
    </row>
    <row r="43" spans="1:26" ht="15" customHeight="1" x14ac:dyDescent="0.2">
      <c r="A43" s="81"/>
      <c r="B43" s="81"/>
      <c r="C43" s="81"/>
      <c r="D43" s="89" t="s">
        <v>141</v>
      </c>
      <c r="E43" s="89"/>
      <c r="F43" s="90">
        <v>650000</v>
      </c>
      <c r="G43" s="82"/>
      <c r="H43" s="83"/>
      <c r="I43" s="83"/>
      <c r="J43" s="83"/>
      <c r="K43" s="83"/>
      <c r="L43" s="83"/>
      <c r="M43" s="83"/>
      <c r="N43" s="83"/>
      <c r="O43" s="54">
        <f t="shared" si="1"/>
        <v>0</v>
      </c>
      <c r="P43" s="54">
        <f t="shared" si="2"/>
        <v>0</v>
      </c>
      <c r="Q43" s="83"/>
      <c r="R43" s="83"/>
      <c r="S43" s="83"/>
      <c r="T43" s="83"/>
      <c r="U43" s="84"/>
      <c r="V43" s="85"/>
      <c r="W43" s="85"/>
      <c r="X43" s="86"/>
      <c r="Y43" s="84"/>
      <c r="Z43" s="83"/>
    </row>
    <row r="44" spans="1:26" ht="15" customHeight="1" x14ac:dyDescent="0.2">
      <c r="A44" s="81"/>
      <c r="B44" s="81"/>
      <c r="C44" s="81"/>
      <c r="D44" s="91" t="s">
        <v>142</v>
      </c>
      <c r="E44" s="91"/>
      <c r="F44" s="92">
        <v>550000</v>
      </c>
      <c r="G44" s="82"/>
      <c r="H44" s="83"/>
      <c r="I44" s="83"/>
      <c r="J44" s="83"/>
      <c r="K44" s="83"/>
      <c r="L44" s="83"/>
      <c r="M44" s="83"/>
      <c r="N44" s="83"/>
      <c r="O44" s="54">
        <f t="shared" si="1"/>
        <v>0</v>
      </c>
      <c r="P44" s="54">
        <f t="shared" si="2"/>
        <v>0</v>
      </c>
      <c r="Q44" s="83"/>
      <c r="R44" s="83"/>
      <c r="S44" s="83"/>
      <c r="T44" s="83"/>
      <c r="U44" s="84"/>
      <c r="V44" s="85"/>
      <c r="W44" s="85"/>
      <c r="X44" s="86"/>
      <c r="Y44" s="84"/>
      <c r="Z44" s="83"/>
    </row>
    <row r="45" spans="1:26" ht="15" customHeight="1" x14ac:dyDescent="0.2">
      <c r="A45" s="81"/>
      <c r="B45" s="81"/>
      <c r="C45" s="81"/>
      <c r="D45" s="93" t="s">
        <v>143</v>
      </c>
      <c r="E45" s="93"/>
      <c r="F45" s="94">
        <v>310000</v>
      </c>
      <c r="G45" s="82"/>
      <c r="H45" s="83"/>
      <c r="I45" s="83"/>
      <c r="J45" s="83"/>
      <c r="K45" s="83"/>
      <c r="L45" s="83"/>
      <c r="M45" s="83"/>
      <c r="N45" s="83"/>
      <c r="O45" s="54">
        <f t="shared" si="1"/>
        <v>0</v>
      </c>
      <c r="P45" s="54">
        <f t="shared" si="2"/>
        <v>0</v>
      </c>
      <c r="Q45" s="83"/>
      <c r="R45" s="83"/>
      <c r="S45" s="83"/>
      <c r="T45" s="83"/>
      <c r="U45" s="84"/>
      <c r="V45" s="85"/>
      <c r="W45" s="85"/>
      <c r="X45" s="86"/>
      <c r="Y45" s="84"/>
      <c r="Z45" s="83"/>
    </row>
    <row r="46" spans="1:26" s="17" customFormat="1" x14ac:dyDescent="0.2">
      <c r="A46" s="47"/>
      <c r="B46" s="48"/>
      <c r="C46" s="48"/>
      <c r="D46" s="48" t="s">
        <v>108</v>
      </c>
      <c r="E46" s="49"/>
      <c r="F46" s="50"/>
      <c r="G46" s="50">
        <f>SUM(G8:G41)</f>
        <v>394</v>
      </c>
      <c r="H46" s="50">
        <f t="shared" ref="H46:O46" si="6">SUM(H8:H41)</f>
        <v>0</v>
      </c>
      <c r="I46" s="50">
        <f t="shared" si="6"/>
        <v>35</v>
      </c>
      <c r="J46" s="50">
        <f t="shared" si="6"/>
        <v>17</v>
      </c>
      <c r="K46" s="50">
        <f t="shared" si="6"/>
        <v>18</v>
      </c>
      <c r="L46" s="50">
        <f t="shared" si="6"/>
        <v>0</v>
      </c>
      <c r="M46" s="50">
        <f t="shared" si="6"/>
        <v>0</v>
      </c>
      <c r="N46" s="50">
        <f t="shared" si="6"/>
        <v>0</v>
      </c>
      <c r="O46" s="50">
        <f t="shared" si="6"/>
        <v>2952000</v>
      </c>
      <c r="P46" s="50">
        <f>SUM(P8:P41)</f>
        <v>2952000</v>
      </c>
      <c r="Q46" s="50">
        <f>SUM(Q8:Q41)</f>
        <v>359</v>
      </c>
      <c r="R46" s="50">
        <f>SUM(R8:R41)</f>
        <v>359</v>
      </c>
      <c r="S46" s="50"/>
      <c r="T46" s="50"/>
      <c r="Z46" s="50"/>
    </row>
    <row r="47" spans="1:26" x14ac:dyDescent="0.2">
      <c r="A47" s="5"/>
    </row>
    <row r="48" spans="1:26" s="2" customFormat="1" x14ac:dyDescent="0.2">
      <c r="B48" s="2" t="s">
        <v>124</v>
      </c>
      <c r="F48" s="6"/>
      <c r="G48" s="6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V48" s="102"/>
      <c r="W48" s="102"/>
      <c r="Z48" s="102"/>
    </row>
    <row r="52" spans="1:1" x14ac:dyDescent="0.2">
      <c r="A52" s="1" t="s">
        <v>134</v>
      </c>
    </row>
  </sheetData>
  <mergeCells count="16">
    <mergeCell ref="Z6:Z7"/>
    <mergeCell ref="A3:T3"/>
    <mergeCell ref="G5:Q5"/>
    <mergeCell ref="A6:A7"/>
    <mergeCell ref="B6:B7"/>
    <mergeCell ref="C6:C7"/>
    <mergeCell ref="D6:D7"/>
    <mergeCell ref="F6:F7"/>
    <mergeCell ref="G6:G7"/>
    <mergeCell ref="H6:H7"/>
    <mergeCell ref="I6:L6"/>
    <mergeCell ref="M6:P6"/>
    <mergeCell ref="Q6:Q7"/>
    <mergeCell ref="R6:R7"/>
    <mergeCell ref="S6:S7"/>
    <mergeCell ref="T6:T7"/>
  </mergeCells>
  <pageMargins left="0.2" right="0.2" top="0.25" bottom="0.25" header="0.3" footer="0.3"/>
  <pageSetup paperSize="9" orientation="landscape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zoomScaleNormal="100" workbookViewId="0">
      <pane xSplit="6" ySplit="7" topLeftCell="I26" activePane="bottomRight" state="frozen"/>
      <selection activeCell="CJ8" sqref="CJ8:CJ41"/>
      <selection pane="topRight" activeCell="CJ8" sqref="CJ8:CJ41"/>
      <selection pane="bottomLeft" activeCell="CJ8" sqref="CJ8:CJ41"/>
      <selection pane="bottomRight" activeCell="O35" sqref="O35"/>
    </sheetView>
  </sheetViews>
  <sheetFormatPr defaultRowHeight="12.75" x14ac:dyDescent="0.2"/>
  <cols>
    <col min="1" max="1" width="4.85546875" style="1" customWidth="1"/>
    <col min="2" max="2" width="8.85546875" style="2" customWidth="1"/>
    <col min="3" max="3" width="5.28515625" style="2" customWidth="1"/>
    <col min="4" max="4" width="38.28515625" style="1" customWidth="1"/>
    <col min="5" max="5" width="34.7109375" style="1" hidden="1" customWidth="1"/>
    <col min="6" max="6" width="10.28515625" style="6" customWidth="1"/>
    <col min="7" max="7" width="8.140625" style="6" customWidth="1"/>
    <col min="8" max="8" width="9.42578125" style="3" customWidth="1"/>
    <col min="9" max="9" width="10" style="3" customWidth="1"/>
    <col min="10" max="14" width="9.140625" style="3" customWidth="1"/>
    <col min="15" max="15" width="10.7109375" style="3" customWidth="1"/>
    <col min="16" max="16" width="11.28515625" style="3" customWidth="1"/>
    <col min="17" max="19" width="10.7109375" style="3" customWidth="1"/>
    <col min="20" max="20" width="9.140625" style="3" customWidth="1"/>
    <col min="21" max="21" width="6.28515625" style="1" hidden="1" customWidth="1"/>
    <col min="22" max="23" width="11.28515625" style="3" hidden="1" customWidth="1"/>
    <col min="24" max="25" width="0" style="1" hidden="1" customWidth="1"/>
    <col min="26" max="26" width="9.140625" style="3" customWidth="1"/>
    <col min="27" max="27" width="9.140625" style="1" customWidth="1"/>
    <col min="28" max="16384" width="9.140625" style="1"/>
  </cols>
  <sheetData>
    <row r="1" spans="1:26" x14ac:dyDescent="0.2">
      <c r="A1" s="17" t="s">
        <v>128</v>
      </c>
    </row>
    <row r="2" spans="1:26" x14ac:dyDescent="0.2">
      <c r="A2" s="1" t="s">
        <v>114</v>
      </c>
    </row>
    <row r="3" spans="1:26" ht="19.5" customHeight="1" x14ac:dyDescent="0.3">
      <c r="A3" s="131" t="s">
        <v>122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Z3" s="1"/>
    </row>
    <row r="5" spans="1:26" ht="15" hidden="1" customHeight="1" x14ac:dyDescent="0.2">
      <c r="G5" s="133" t="s">
        <v>117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03"/>
      <c r="S5" s="103"/>
      <c r="T5" s="1"/>
      <c r="Z5" s="1"/>
    </row>
    <row r="6" spans="1:26" s="17" customFormat="1" ht="15" customHeight="1" x14ac:dyDescent="0.2">
      <c r="A6" s="128" t="s">
        <v>109</v>
      </c>
      <c r="B6" s="128" t="s">
        <v>110</v>
      </c>
      <c r="C6" s="128" t="s">
        <v>111</v>
      </c>
      <c r="D6" s="128" t="s">
        <v>112</v>
      </c>
      <c r="E6" s="16" t="s">
        <v>90</v>
      </c>
      <c r="F6" s="128" t="s">
        <v>113</v>
      </c>
      <c r="G6" s="128" t="s">
        <v>115</v>
      </c>
      <c r="H6" s="128" t="s">
        <v>101</v>
      </c>
      <c r="I6" s="132" t="s">
        <v>102</v>
      </c>
      <c r="J6" s="132"/>
      <c r="K6" s="132"/>
      <c r="L6" s="132"/>
      <c r="M6" s="134" t="s">
        <v>129</v>
      </c>
      <c r="N6" s="134"/>
      <c r="O6" s="134"/>
      <c r="P6" s="134"/>
      <c r="Q6" s="128" t="s">
        <v>118</v>
      </c>
      <c r="R6" s="128" t="s">
        <v>135</v>
      </c>
      <c r="S6" s="128" t="s">
        <v>136</v>
      </c>
      <c r="T6" s="128" t="s">
        <v>119</v>
      </c>
      <c r="U6" s="19" t="s">
        <v>121</v>
      </c>
      <c r="V6" s="40"/>
      <c r="W6" s="40"/>
      <c r="Z6" s="128" t="s">
        <v>125</v>
      </c>
    </row>
    <row r="7" spans="1:26" s="18" customFormat="1" x14ac:dyDescent="0.2">
      <c r="A7" s="130"/>
      <c r="B7" s="130" t="s">
        <v>110</v>
      </c>
      <c r="C7" s="130"/>
      <c r="D7" s="130" t="s">
        <v>112</v>
      </c>
      <c r="E7" s="44" t="s">
        <v>90</v>
      </c>
      <c r="F7" s="130" t="s">
        <v>113</v>
      </c>
      <c r="G7" s="130"/>
      <c r="H7" s="130"/>
      <c r="I7" s="45" t="s">
        <v>106</v>
      </c>
      <c r="J7" s="46" t="s">
        <v>107</v>
      </c>
      <c r="K7" s="46" t="s">
        <v>104</v>
      </c>
      <c r="L7" s="46" t="s">
        <v>105</v>
      </c>
      <c r="M7" s="61" t="s">
        <v>131</v>
      </c>
      <c r="N7" s="62" t="s">
        <v>132</v>
      </c>
      <c r="O7" s="62" t="s">
        <v>130</v>
      </c>
      <c r="P7" s="68" t="s">
        <v>133</v>
      </c>
      <c r="Q7" s="130"/>
      <c r="R7" s="129"/>
      <c r="S7" s="129"/>
      <c r="T7" s="130"/>
      <c r="V7" s="41"/>
      <c r="W7" s="41"/>
      <c r="Z7" s="130"/>
    </row>
    <row r="8" spans="1:26" ht="15" customHeight="1" x14ac:dyDescent="0.2">
      <c r="A8" s="51">
        <v>1</v>
      </c>
      <c r="B8" s="51">
        <v>8500006</v>
      </c>
      <c r="C8" s="51" t="s">
        <v>75</v>
      </c>
      <c r="D8" s="52" t="s">
        <v>47</v>
      </c>
      <c r="E8" s="52" t="s">
        <v>13</v>
      </c>
      <c r="F8" s="53">
        <v>289000</v>
      </c>
      <c r="G8" s="53">
        <f>VLOOKUP(B8,'26.08'!B8:R41,16,0)</f>
        <v>9</v>
      </c>
      <c r="H8" s="54"/>
      <c r="I8" s="54">
        <f>SUM(J8:L8)</f>
        <v>2</v>
      </c>
      <c r="J8" s="54"/>
      <c r="K8" s="54">
        <v>2</v>
      </c>
      <c r="L8" s="54"/>
      <c r="M8" s="54"/>
      <c r="N8" s="54"/>
      <c r="O8" s="54">
        <f>F8*K8</f>
        <v>578000</v>
      </c>
      <c r="P8" s="54">
        <f>M8+N8+O8</f>
        <v>578000</v>
      </c>
      <c r="Q8" s="54">
        <f t="shared" ref="Q8:Q41" si="0">+G8+H8-I8</f>
        <v>7</v>
      </c>
      <c r="R8" s="54">
        <v>7</v>
      </c>
      <c r="S8" s="54">
        <f>R8-Q8</f>
        <v>0</v>
      </c>
      <c r="T8" s="54">
        <v>10</v>
      </c>
      <c r="U8" s="55" t="s">
        <v>75</v>
      </c>
      <c r="V8" s="54">
        <v>143000</v>
      </c>
      <c r="W8" s="54">
        <v>289000</v>
      </c>
      <c r="X8" s="56">
        <f>Y8-W8</f>
        <v>26000</v>
      </c>
      <c r="Y8" s="55">
        <v>315000</v>
      </c>
      <c r="Z8" s="54"/>
    </row>
    <row r="9" spans="1:26" ht="15" customHeight="1" x14ac:dyDescent="0.2">
      <c r="A9" s="51">
        <v>2</v>
      </c>
      <c r="B9" s="51">
        <v>8500007</v>
      </c>
      <c r="C9" s="51" t="s">
        <v>73</v>
      </c>
      <c r="D9" s="52" t="s">
        <v>45</v>
      </c>
      <c r="E9" s="52" t="s">
        <v>11</v>
      </c>
      <c r="F9" s="53">
        <v>197000</v>
      </c>
      <c r="G9" s="53">
        <f>VLOOKUP(B9,'26.08'!B9:R42,16,0)</f>
        <v>9</v>
      </c>
      <c r="H9" s="54"/>
      <c r="I9" s="54">
        <f t="shared" ref="I9:I41" si="1">SUM(J9:L9)</f>
        <v>1</v>
      </c>
      <c r="J9" s="54"/>
      <c r="K9" s="96">
        <v>1</v>
      </c>
      <c r="L9" s="96">
        <f>L43</f>
        <v>0</v>
      </c>
      <c r="M9" s="54"/>
      <c r="N9" s="54"/>
      <c r="O9" s="54">
        <f t="shared" ref="O9:O45" si="2">F9*K9</f>
        <v>197000</v>
      </c>
      <c r="P9" s="54">
        <f t="shared" ref="P9:P45" si="3">M9+N9+O9</f>
        <v>197000</v>
      </c>
      <c r="Q9" s="54">
        <f t="shared" si="0"/>
        <v>8</v>
      </c>
      <c r="R9" s="54">
        <v>8</v>
      </c>
      <c r="S9" s="54">
        <f t="shared" ref="S9:S41" si="4">R9-Q9</f>
        <v>0</v>
      </c>
      <c r="T9" s="54">
        <v>10</v>
      </c>
      <c r="U9" s="55" t="s">
        <v>73</v>
      </c>
      <c r="V9" s="54">
        <v>93000</v>
      </c>
      <c r="W9" s="54">
        <v>197000</v>
      </c>
      <c r="X9" s="56">
        <f t="shared" ref="X9:X41" si="5">Y9-W9</f>
        <v>18000</v>
      </c>
      <c r="Y9" s="55">
        <v>215000</v>
      </c>
      <c r="Z9" s="54"/>
    </row>
    <row r="10" spans="1:26" ht="15" customHeight="1" x14ac:dyDescent="0.2">
      <c r="A10" s="51">
        <v>3</v>
      </c>
      <c r="B10" s="51">
        <v>8500008</v>
      </c>
      <c r="C10" s="51" t="s">
        <v>79</v>
      </c>
      <c r="D10" s="52" t="s">
        <v>51</v>
      </c>
      <c r="E10" s="52" t="s">
        <v>17</v>
      </c>
      <c r="F10" s="53">
        <v>170000</v>
      </c>
      <c r="G10" s="53">
        <f>VLOOKUP(B10,'26.08'!B10:R43,16,0)</f>
        <v>6</v>
      </c>
      <c r="H10" s="54"/>
      <c r="I10" s="54">
        <f t="shared" si="1"/>
        <v>0</v>
      </c>
      <c r="J10" s="54"/>
      <c r="K10" s="54"/>
      <c r="L10" s="54"/>
      <c r="M10" s="54"/>
      <c r="N10" s="54"/>
      <c r="O10" s="54">
        <f t="shared" si="2"/>
        <v>0</v>
      </c>
      <c r="P10" s="54">
        <f t="shared" si="3"/>
        <v>0</v>
      </c>
      <c r="Q10" s="54">
        <f t="shared" si="0"/>
        <v>6</v>
      </c>
      <c r="R10" s="54">
        <v>6</v>
      </c>
      <c r="S10" s="54">
        <f t="shared" si="4"/>
        <v>0</v>
      </c>
      <c r="T10" s="54">
        <v>10</v>
      </c>
      <c r="U10" s="55" t="s">
        <v>79</v>
      </c>
      <c r="V10" s="54">
        <v>78000</v>
      </c>
      <c r="W10" s="54">
        <v>170000</v>
      </c>
      <c r="X10" s="56">
        <f t="shared" si="5"/>
        <v>15000</v>
      </c>
      <c r="Y10" s="55">
        <v>185000</v>
      </c>
      <c r="Z10" s="54"/>
    </row>
    <row r="11" spans="1:26" ht="15" customHeight="1" x14ac:dyDescent="0.2">
      <c r="A11" s="51">
        <v>4</v>
      </c>
      <c r="B11" s="51">
        <v>8500009</v>
      </c>
      <c r="C11" s="51" t="s">
        <v>74</v>
      </c>
      <c r="D11" s="52" t="s">
        <v>46</v>
      </c>
      <c r="E11" s="52" t="s">
        <v>12</v>
      </c>
      <c r="F11" s="53">
        <v>159000</v>
      </c>
      <c r="G11" s="53">
        <f>VLOOKUP(B11,'26.08'!B11:R44,16,0)</f>
        <v>9</v>
      </c>
      <c r="H11" s="54"/>
      <c r="I11" s="54">
        <f t="shared" si="1"/>
        <v>3</v>
      </c>
      <c r="J11" s="54"/>
      <c r="K11" s="96">
        <v>3</v>
      </c>
      <c r="L11" s="96">
        <f>L43</f>
        <v>0</v>
      </c>
      <c r="M11" s="54"/>
      <c r="N11" s="54"/>
      <c r="O11" s="54">
        <f>F11*1+F11*2*0.8</f>
        <v>413400</v>
      </c>
      <c r="P11" s="54">
        <f t="shared" si="3"/>
        <v>413400</v>
      </c>
      <c r="Q11" s="54">
        <f t="shared" si="0"/>
        <v>6</v>
      </c>
      <c r="R11" s="54">
        <v>6</v>
      </c>
      <c r="S11" s="54">
        <f t="shared" si="4"/>
        <v>0</v>
      </c>
      <c r="T11" s="54">
        <v>10</v>
      </c>
      <c r="U11" s="55"/>
      <c r="V11" s="54"/>
      <c r="W11" s="54"/>
      <c r="X11" s="56"/>
      <c r="Y11" s="55"/>
      <c r="Z11" s="54"/>
    </row>
    <row r="12" spans="1:26" ht="15" customHeight="1" x14ac:dyDescent="0.2">
      <c r="A12" s="51">
        <v>5</v>
      </c>
      <c r="B12" s="51">
        <v>8500031</v>
      </c>
      <c r="C12" s="51" t="s">
        <v>76</v>
      </c>
      <c r="D12" s="52" t="s">
        <v>48</v>
      </c>
      <c r="E12" s="52" t="s">
        <v>14</v>
      </c>
      <c r="F12" s="53">
        <v>146000</v>
      </c>
      <c r="G12" s="53">
        <f>VLOOKUP(B12,'26.08'!B12:R45,16,0)</f>
        <v>10</v>
      </c>
      <c r="H12" s="54"/>
      <c r="I12" s="54">
        <f t="shared" si="1"/>
        <v>0</v>
      </c>
      <c r="J12" s="54"/>
      <c r="K12" s="54"/>
      <c r="L12" s="54"/>
      <c r="M12" s="54"/>
      <c r="N12" s="54"/>
      <c r="O12" s="54">
        <f t="shared" si="2"/>
        <v>0</v>
      </c>
      <c r="P12" s="54">
        <f t="shared" si="3"/>
        <v>0</v>
      </c>
      <c r="Q12" s="54">
        <f t="shared" si="0"/>
        <v>10</v>
      </c>
      <c r="R12" s="54">
        <v>10</v>
      </c>
      <c r="S12" s="54">
        <f t="shared" si="4"/>
        <v>0</v>
      </c>
      <c r="T12" s="54"/>
      <c r="U12" s="55"/>
      <c r="V12" s="54"/>
      <c r="W12" s="54"/>
      <c r="X12" s="56"/>
      <c r="Y12" s="55"/>
      <c r="Z12" s="54"/>
    </row>
    <row r="13" spans="1:26" ht="15" customHeight="1" x14ac:dyDescent="0.2">
      <c r="A13" s="51">
        <v>6</v>
      </c>
      <c r="B13" s="51">
        <v>8500011</v>
      </c>
      <c r="C13" s="51" t="s">
        <v>78</v>
      </c>
      <c r="D13" s="52" t="s">
        <v>50</v>
      </c>
      <c r="E13" s="52" t="s">
        <v>16</v>
      </c>
      <c r="F13" s="53">
        <v>135000</v>
      </c>
      <c r="G13" s="53">
        <f>VLOOKUP(B13,'26.08'!B13:R46,16,0)</f>
        <v>0</v>
      </c>
      <c r="H13" s="54"/>
      <c r="I13" s="54">
        <f t="shared" si="1"/>
        <v>0</v>
      </c>
      <c r="J13" s="54"/>
      <c r="K13" s="54"/>
      <c r="L13" s="54"/>
      <c r="M13" s="54"/>
      <c r="N13" s="54"/>
      <c r="O13" s="54">
        <f t="shared" si="2"/>
        <v>0</v>
      </c>
      <c r="P13" s="54">
        <f t="shared" si="3"/>
        <v>0</v>
      </c>
      <c r="Q13" s="54">
        <f t="shared" si="0"/>
        <v>0</v>
      </c>
      <c r="R13" s="54"/>
      <c r="S13" s="54">
        <f t="shared" si="4"/>
        <v>0</v>
      </c>
      <c r="T13" s="54">
        <v>10</v>
      </c>
      <c r="U13" s="55"/>
      <c r="V13" s="54"/>
      <c r="W13" s="54"/>
      <c r="X13" s="56"/>
      <c r="Y13" s="55"/>
      <c r="Z13" s="54"/>
    </row>
    <row r="14" spans="1:26" ht="15" customHeight="1" x14ac:dyDescent="0.2">
      <c r="A14" s="51">
        <v>7</v>
      </c>
      <c r="B14" s="51">
        <v>8500010</v>
      </c>
      <c r="C14" s="51" t="s">
        <v>81</v>
      </c>
      <c r="D14" s="52" t="s">
        <v>53</v>
      </c>
      <c r="E14" s="52" t="s">
        <v>19</v>
      </c>
      <c r="F14" s="53">
        <v>146000</v>
      </c>
      <c r="G14" s="53">
        <f>VLOOKUP(B14,'26.08'!B14:R47,16,0)</f>
        <v>8</v>
      </c>
      <c r="H14" s="54"/>
      <c r="I14" s="54">
        <f t="shared" si="1"/>
        <v>0</v>
      </c>
      <c r="J14" s="54"/>
      <c r="K14" s="54"/>
      <c r="L14" s="54"/>
      <c r="M14" s="54"/>
      <c r="N14" s="54"/>
      <c r="O14" s="54">
        <f t="shared" si="2"/>
        <v>0</v>
      </c>
      <c r="P14" s="54">
        <f t="shared" si="3"/>
        <v>0</v>
      </c>
      <c r="Q14" s="54">
        <f t="shared" si="0"/>
        <v>8</v>
      </c>
      <c r="R14" s="54">
        <v>8</v>
      </c>
      <c r="S14" s="54">
        <f t="shared" si="4"/>
        <v>0</v>
      </c>
      <c r="T14" s="54">
        <v>10</v>
      </c>
      <c r="U14" s="55"/>
      <c r="V14" s="54"/>
      <c r="W14" s="54"/>
      <c r="X14" s="56"/>
      <c r="Y14" s="55"/>
      <c r="Z14" s="54"/>
    </row>
    <row r="15" spans="1:26" ht="15" customHeight="1" x14ac:dyDescent="0.2">
      <c r="A15" s="51">
        <v>8</v>
      </c>
      <c r="B15" s="51">
        <v>8500012</v>
      </c>
      <c r="C15" s="51" t="s">
        <v>70</v>
      </c>
      <c r="D15" s="52" t="s">
        <v>42</v>
      </c>
      <c r="E15" s="52" t="s">
        <v>8</v>
      </c>
      <c r="F15" s="53">
        <v>135000</v>
      </c>
      <c r="G15" s="53">
        <f>VLOOKUP(B15,'26.08'!B15:R48,16,0)</f>
        <v>0</v>
      </c>
      <c r="H15" s="54"/>
      <c r="I15" s="54">
        <f t="shared" si="1"/>
        <v>0</v>
      </c>
      <c r="J15" s="54"/>
      <c r="K15" s="54"/>
      <c r="L15" s="54"/>
      <c r="M15" s="54"/>
      <c r="N15" s="54"/>
      <c r="O15" s="54">
        <f t="shared" si="2"/>
        <v>0</v>
      </c>
      <c r="P15" s="54">
        <f t="shared" si="3"/>
        <v>0</v>
      </c>
      <c r="Q15" s="54">
        <f t="shared" si="0"/>
        <v>0</v>
      </c>
      <c r="R15" s="54"/>
      <c r="S15" s="54">
        <f t="shared" si="4"/>
        <v>0</v>
      </c>
      <c r="T15" s="54">
        <v>10</v>
      </c>
      <c r="U15" s="55"/>
      <c r="V15" s="54"/>
      <c r="W15" s="54"/>
      <c r="X15" s="56"/>
      <c r="Y15" s="55"/>
      <c r="Z15" s="54"/>
    </row>
    <row r="16" spans="1:26" ht="15" customHeight="1" x14ac:dyDescent="0.2">
      <c r="A16" s="51">
        <v>9</v>
      </c>
      <c r="B16" s="51">
        <v>8500005</v>
      </c>
      <c r="C16" s="51" t="s">
        <v>71</v>
      </c>
      <c r="D16" s="52" t="s">
        <v>43</v>
      </c>
      <c r="E16" s="52" t="s">
        <v>9</v>
      </c>
      <c r="F16" s="53">
        <v>146000</v>
      </c>
      <c r="G16" s="53">
        <f>VLOOKUP(B16,'26.08'!B16:R49,16,0)</f>
        <v>6</v>
      </c>
      <c r="H16" s="54"/>
      <c r="I16" s="54">
        <f t="shared" si="1"/>
        <v>1</v>
      </c>
      <c r="J16" s="54"/>
      <c r="K16" s="54">
        <v>1</v>
      </c>
      <c r="L16" s="54"/>
      <c r="M16" s="54"/>
      <c r="N16" s="54"/>
      <c r="O16" s="54">
        <f t="shared" si="2"/>
        <v>146000</v>
      </c>
      <c r="P16" s="54">
        <f t="shared" si="3"/>
        <v>146000</v>
      </c>
      <c r="Q16" s="54">
        <f t="shared" si="0"/>
        <v>5</v>
      </c>
      <c r="R16" s="54">
        <v>5</v>
      </c>
      <c r="S16" s="54">
        <f t="shared" si="4"/>
        <v>0</v>
      </c>
      <c r="T16" s="54">
        <v>10</v>
      </c>
      <c r="U16" s="55"/>
      <c r="V16" s="54"/>
      <c r="W16" s="54"/>
      <c r="X16" s="56"/>
      <c r="Y16" s="55"/>
      <c r="Z16" s="54"/>
    </row>
    <row r="17" spans="1:26" ht="15" customHeight="1" x14ac:dyDescent="0.2">
      <c r="A17" s="51">
        <v>10</v>
      </c>
      <c r="B17" s="51">
        <v>8500013</v>
      </c>
      <c r="C17" s="51" t="s">
        <v>72</v>
      </c>
      <c r="D17" s="52" t="s">
        <v>44</v>
      </c>
      <c r="E17" s="52" t="s">
        <v>10</v>
      </c>
      <c r="F17" s="53">
        <v>146000</v>
      </c>
      <c r="G17" s="53">
        <f>VLOOKUP(B17,'26.08'!B17:R50,16,0)</f>
        <v>9</v>
      </c>
      <c r="H17" s="54"/>
      <c r="I17" s="54">
        <f t="shared" si="1"/>
        <v>0</v>
      </c>
      <c r="J17" s="54"/>
      <c r="K17" s="54"/>
      <c r="L17" s="54"/>
      <c r="M17" s="54"/>
      <c r="N17" s="54"/>
      <c r="O17" s="54">
        <f t="shared" si="2"/>
        <v>0</v>
      </c>
      <c r="P17" s="54">
        <f t="shared" si="3"/>
        <v>0</v>
      </c>
      <c r="Q17" s="54">
        <f t="shared" si="0"/>
        <v>9</v>
      </c>
      <c r="R17" s="54">
        <v>9</v>
      </c>
      <c r="S17" s="54">
        <f t="shared" si="4"/>
        <v>0</v>
      </c>
      <c r="T17" s="54"/>
      <c r="U17" s="55"/>
      <c r="V17" s="54"/>
      <c r="W17" s="54"/>
      <c r="X17" s="56"/>
      <c r="Y17" s="55"/>
      <c r="Z17" s="54"/>
    </row>
    <row r="18" spans="1:26" ht="15" customHeight="1" x14ac:dyDescent="0.2">
      <c r="A18" s="51">
        <v>11</v>
      </c>
      <c r="B18" s="51">
        <v>8500058</v>
      </c>
      <c r="C18" s="51" t="s">
        <v>91</v>
      </c>
      <c r="D18" s="52" t="s">
        <v>95</v>
      </c>
      <c r="E18" s="52" t="s">
        <v>28</v>
      </c>
      <c r="F18" s="53">
        <v>203000</v>
      </c>
      <c r="G18" s="53">
        <f>VLOOKUP(B18,'26.08'!B18:R51,16,0)</f>
        <v>0</v>
      </c>
      <c r="H18" s="54"/>
      <c r="I18" s="54">
        <f t="shared" si="1"/>
        <v>0</v>
      </c>
      <c r="J18" s="54"/>
      <c r="K18" s="96"/>
      <c r="L18" s="96">
        <f>L43</f>
        <v>0</v>
      </c>
      <c r="M18" s="54"/>
      <c r="N18" s="54"/>
      <c r="O18" s="54">
        <f t="shared" si="2"/>
        <v>0</v>
      </c>
      <c r="P18" s="54">
        <f t="shared" si="3"/>
        <v>0</v>
      </c>
      <c r="Q18" s="54">
        <f t="shared" si="0"/>
        <v>0</v>
      </c>
      <c r="R18" s="54"/>
      <c r="S18" s="54">
        <f t="shared" si="4"/>
        <v>0</v>
      </c>
      <c r="T18" s="54"/>
      <c r="U18" s="55"/>
      <c r="V18" s="54"/>
      <c r="W18" s="54"/>
      <c r="X18" s="56"/>
      <c r="Y18" s="55"/>
      <c r="Z18" s="54"/>
    </row>
    <row r="19" spans="1:26" ht="15" customHeight="1" x14ac:dyDescent="0.2">
      <c r="A19" s="51">
        <v>12</v>
      </c>
      <c r="B19" s="51">
        <v>8500059</v>
      </c>
      <c r="C19" s="51" t="s">
        <v>92</v>
      </c>
      <c r="D19" s="52" t="s">
        <v>96</v>
      </c>
      <c r="E19" s="52" t="s">
        <v>29</v>
      </c>
      <c r="F19" s="53">
        <v>186000</v>
      </c>
      <c r="G19" s="53">
        <f>VLOOKUP(B19,'26.08'!B19:R52,16,0)</f>
        <v>0</v>
      </c>
      <c r="H19" s="54"/>
      <c r="I19" s="54">
        <f t="shared" si="1"/>
        <v>0</v>
      </c>
      <c r="J19" s="54"/>
      <c r="K19" s="54"/>
      <c r="L19" s="54"/>
      <c r="M19" s="54"/>
      <c r="N19" s="54"/>
      <c r="O19" s="54">
        <f t="shared" si="2"/>
        <v>0</v>
      </c>
      <c r="P19" s="54">
        <f t="shared" si="3"/>
        <v>0</v>
      </c>
      <c r="Q19" s="54">
        <f t="shared" si="0"/>
        <v>0</v>
      </c>
      <c r="R19" s="54"/>
      <c r="S19" s="54">
        <f t="shared" si="4"/>
        <v>0</v>
      </c>
      <c r="T19" s="54"/>
      <c r="U19" s="55"/>
      <c r="V19" s="54"/>
      <c r="W19" s="54"/>
      <c r="X19" s="56"/>
      <c r="Y19" s="55"/>
      <c r="Z19" s="54"/>
    </row>
    <row r="20" spans="1:26" ht="15" customHeight="1" x14ac:dyDescent="0.2">
      <c r="A20" s="51">
        <v>13</v>
      </c>
      <c r="B20" s="51">
        <v>8500060</v>
      </c>
      <c r="C20" s="51" t="s">
        <v>93</v>
      </c>
      <c r="D20" s="52" t="s">
        <v>97</v>
      </c>
      <c r="E20" s="52" t="s">
        <v>30</v>
      </c>
      <c r="F20" s="53">
        <v>159000</v>
      </c>
      <c r="G20" s="53">
        <f>VLOOKUP(B20,'26.08'!B20:R53,16,0)</f>
        <v>0</v>
      </c>
      <c r="H20" s="54"/>
      <c r="I20" s="54">
        <f t="shared" si="1"/>
        <v>0</v>
      </c>
      <c r="J20" s="54"/>
      <c r="K20" s="54"/>
      <c r="L20" s="54"/>
      <c r="M20" s="54"/>
      <c r="N20" s="54"/>
      <c r="O20" s="54">
        <f t="shared" si="2"/>
        <v>0</v>
      </c>
      <c r="P20" s="54">
        <f t="shared" si="3"/>
        <v>0</v>
      </c>
      <c r="Q20" s="54">
        <f t="shared" si="0"/>
        <v>0</v>
      </c>
      <c r="R20" s="54"/>
      <c r="S20" s="54">
        <f t="shared" si="4"/>
        <v>0</v>
      </c>
      <c r="T20" s="54"/>
      <c r="U20" s="55"/>
      <c r="V20" s="54"/>
      <c r="W20" s="54"/>
      <c r="X20" s="56"/>
      <c r="Y20" s="55"/>
      <c r="Z20" s="54"/>
    </row>
    <row r="21" spans="1:26" ht="15" customHeight="1" x14ac:dyDescent="0.2">
      <c r="A21" s="51">
        <v>14</v>
      </c>
      <c r="B21" s="51">
        <v>8500061</v>
      </c>
      <c r="C21" s="51" t="s">
        <v>94</v>
      </c>
      <c r="D21" s="52" t="s">
        <v>98</v>
      </c>
      <c r="E21" s="52" t="s">
        <v>31</v>
      </c>
      <c r="F21" s="53">
        <v>168000</v>
      </c>
      <c r="G21" s="53">
        <f>VLOOKUP(B21,'26.08'!B21:R54,16,0)</f>
        <v>0</v>
      </c>
      <c r="H21" s="54"/>
      <c r="I21" s="54">
        <f t="shared" si="1"/>
        <v>0</v>
      </c>
      <c r="J21" s="54"/>
      <c r="K21" s="96"/>
      <c r="L21" s="96">
        <f>L43</f>
        <v>0</v>
      </c>
      <c r="M21" s="54"/>
      <c r="N21" s="54"/>
      <c r="O21" s="54">
        <f t="shared" si="2"/>
        <v>0</v>
      </c>
      <c r="P21" s="54">
        <f t="shared" si="3"/>
        <v>0</v>
      </c>
      <c r="Q21" s="54">
        <f t="shared" si="0"/>
        <v>0</v>
      </c>
      <c r="R21" s="54"/>
      <c r="S21" s="54">
        <f t="shared" si="4"/>
        <v>0</v>
      </c>
      <c r="T21" s="54"/>
      <c r="U21" s="55"/>
      <c r="V21" s="54"/>
      <c r="W21" s="54"/>
      <c r="X21" s="56"/>
      <c r="Y21" s="55"/>
      <c r="Z21" s="54"/>
    </row>
    <row r="22" spans="1:26" ht="15" customHeight="1" x14ac:dyDescent="0.2">
      <c r="A22" s="51">
        <v>15</v>
      </c>
      <c r="B22" s="51">
        <v>8500033</v>
      </c>
      <c r="C22" s="51" t="s">
        <v>67</v>
      </c>
      <c r="D22" s="52" t="s">
        <v>39</v>
      </c>
      <c r="E22" s="52" t="s">
        <v>5</v>
      </c>
      <c r="F22" s="53">
        <v>337000</v>
      </c>
      <c r="G22" s="53">
        <f>VLOOKUP(B22,'26.08'!B22:R55,16,0)</f>
        <v>8</v>
      </c>
      <c r="H22" s="54"/>
      <c r="I22" s="54">
        <f t="shared" si="1"/>
        <v>0</v>
      </c>
      <c r="J22" s="54"/>
      <c r="K22" s="95"/>
      <c r="L22" s="95">
        <f>L42</f>
        <v>0</v>
      </c>
      <c r="M22" s="54"/>
      <c r="N22" s="54"/>
      <c r="O22" s="54">
        <f t="shared" si="2"/>
        <v>0</v>
      </c>
      <c r="P22" s="54">
        <f t="shared" si="3"/>
        <v>0</v>
      </c>
      <c r="Q22" s="54">
        <f t="shared" si="0"/>
        <v>8</v>
      </c>
      <c r="R22" s="54">
        <v>8</v>
      </c>
      <c r="S22" s="54">
        <f t="shared" si="4"/>
        <v>0</v>
      </c>
      <c r="T22" s="54"/>
      <c r="U22" s="55"/>
      <c r="V22" s="54"/>
      <c r="W22" s="54"/>
      <c r="X22" s="56"/>
      <c r="Y22" s="55"/>
      <c r="Z22" s="54"/>
    </row>
    <row r="23" spans="1:26" ht="15" customHeight="1" x14ac:dyDescent="0.2">
      <c r="A23" s="51">
        <v>16</v>
      </c>
      <c r="B23" s="51">
        <v>8500034</v>
      </c>
      <c r="C23" s="51" t="s">
        <v>65</v>
      </c>
      <c r="D23" s="52" t="s">
        <v>37</v>
      </c>
      <c r="E23" s="52" t="s">
        <v>3</v>
      </c>
      <c r="F23" s="53">
        <v>240000</v>
      </c>
      <c r="G23" s="53">
        <f>VLOOKUP(B23,'26.08'!B23:R56,16,0)</f>
        <v>7</v>
      </c>
      <c r="H23" s="54"/>
      <c r="I23" s="54">
        <f t="shared" si="1"/>
        <v>0</v>
      </c>
      <c r="J23" s="54"/>
      <c r="K23" s="54"/>
      <c r="L23" s="54"/>
      <c r="M23" s="54"/>
      <c r="N23" s="54"/>
      <c r="O23" s="54">
        <f t="shared" si="2"/>
        <v>0</v>
      </c>
      <c r="P23" s="54">
        <f t="shared" si="3"/>
        <v>0</v>
      </c>
      <c r="Q23" s="54">
        <f t="shared" si="0"/>
        <v>7</v>
      </c>
      <c r="R23" s="54">
        <v>7</v>
      </c>
      <c r="S23" s="54">
        <f t="shared" si="4"/>
        <v>0</v>
      </c>
      <c r="T23" s="54"/>
      <c r="U23" s="55"/>
      <c r="V23" s="54"/>
      <c r="W23" s="54"/>
      <c r="X23" s="56"/>
      <c r="Y23" s="55"/>
      <c r="Z23" s="54"/>
    </row>
    <row r="24" spans="1:26" ht="15" customHeight="1" x14ac:dyDescent="0.2">
      <c r="A24" s="51">
        <v>17</v>
      </c>
      <c r="B24" s="51">
        <v>8500035</v>
      </c>
      <c r="C24" s="51" t="s">
        <v>69</v>
      </c>
      <c r="D24" s="52" t="s">
        <v>41</v>
      </c>
      <c r="E24" s="52" t="s">
        <v>7</v>
      </c>
      <c r="F24" s="53">
        <v>196000</v>
      </c>
      <c r="G24" s="53">
        <f>VLOOKUP(B24,'26.08'!B24:R57,16,0)</f>
        <v>6</v>
      </c>
      <c r="H24" s="54"/>
      <c r="I24" s="54">
        <f t="shared" si="1"/>
        <v>0</v>
      </c>
      <c r="J24" s="54"/>
      <c r="K24" s="95"/>
      <c r="L24" s="95">
        <f>L42+L45</f>
        <v>0</v>
      </c>
      <c r="M24" s="54"/>
      <c r="N24" s="54"/>
      <c r="O24" s="54">
        <f t="shared" si="2"/>
        <v>0</v>
      </c>
      <c r="P24" s="54">
        <f t="shared" si="3"/>
        <v>0</v>
      </c>
      <c r="Q24" s="54">
        <f t="shared" si="0"/>
        <v>6</v>
      </c>
      <c r="R24" s="54">
        <v>6</v>
      </c>
      <c r="S24" s="54">
        <f t="shared" si="4"/>
        <v>0</v>
      </c>
      <c r="T24" s="54">
        <v>10</v>
      </c>
      <c r="U24" s="55"/>
      <c r="V24" s="54"/>
      <c r="W24" s="54"/>
      <c r="X24" s="56"/>
      <c r="Y24" s="55"/>
      <c r="Z24" s="54"/>
    </row>
    <row r="25" spans="1:26" ht="15" customHeight="1" x14ac:dyDescent="0.2">
      <c r="A25" s="51">
        <v>18</v>
      </c>
      <c r="B25" s="51">
        <v>8500036</v>
      </c>
      <c r="C25" s="51" t="s">
        <v>66</v>
      </c>
      <c r="D25" s="52" t="s">
        <v>38</v>
      </c>
      <c r="E25" s="52" t="s">
        <v>4</v>
      </c>
      <c r="F25" s="53">
        <v>188000</v>
      </c>
      <c r="G25" s="53">
        <f>VLOOKUP(B25,'26.08'!B25:R58,16,0)</f>
        <v>7</v>
      </c>
      <c r="H25" s="54"/>
      <c r="I25" s="54">
        <f t="shared" si="1"/>
        <v>1</v>
      </c>
      <c r="J25" s="54"/>
      <c r="K25" s="54">
        <v>1</v>
      </c>
      <c r="L25" s="54"/>
      <c r="M25" s="54"/>
      <c r="N25" s="54"/>
      <c r="O25" s="54">
        <f t="shared" si="2"/>
        <v>188000</v>
      </c>
      <c r="P25" s="54">
        <f t="shared" si="3"/>
        <v>188000</v>
      </c>
      <c r="Q25" s="54">
        <f t="shared" si="0"/>
        <v>6</v>
      </c>
      <c r="R25" s="54">
        <v>6</v>
      </c>
      <c r="S25" s="54">
        <f t="shared" si="4"/>
        <v>0</v>
      </c>
      <c r="T25" s="54">
        <v>10</v>
      </c>
      <c r="U25" s="55"/>
      <c r="V25" s="54"/>
      <c r="W25" s="54"/>
      <c r="X25" s="56"/>
      <c r="Y25" s="55"/>
      <c r="Z25" s="54"/>
    </row>
    <row r="26" spans="1:26" ht="15" customHeight="1" x14ac:dyDescent="0.2">
      <c r="A26" s="51">
        <v>19</v>
      </c>
      <c r="B26" s="51">
        <v>8500037</v>
      </c>
      <c r="C26" s="51" t="s">
        <v>68</v>
      </c>
      <c r="D26" s="52" t="s">
        <v>40</v>
      </c>
      <c r="E26" s="52" t="s">
        <v>6</v>
      </c>
      <c r="F26" s="53">
        <v>179000</v>
      </c>
      <c r="G26" s="53">
        <f>VLOOKUP(B26,'26.08'!B26:R59,16,0)</f>
        <v>8</v>
      </c>
      <c r="H26" s="54"/>
      <c r="I26" s="54">
        <f t="shared" si="1"/>
        <v>0</v>
      </c>
      <c r="J26" s="54"/>
      <c r="K26" s="54"/>
      <c r="L26" s="54"/>
      <c r="M26" s="54"/>
      <c r="N26" s="54"/>
      <c r="O26" s="54">
        <f t="shared" si="2"/>
        <v>0</v>
      </c>
      <c r="P26" s="54">
        <f t="shared" si="3"/>
        <v>0</v>
      </c>
      <c r="Q26" s="54">
        <f t="shared" si="0"/>
        <v>8</v>
      </c>
      <c r="R26" s="54">
        <v>8</v>
      </c>
      <c r="S26" s="54">
        <f t="shared" si="4"/>
        <v>0</v>
      </c>
      <c r="T26" s="54">
        <v>10</v>
      </c>
      <c r="U26" s="55"/>
      <c r="V26" s="54"/>
      <c r="W26" s="54"/>
      <c r="X26" s="56"/>
      <c r="Y26" s="55"/>
      <c r="Z26" s="54"/>
    </row>
    <row r="27" spans="1:26" ht="15" customHeight="1" x14ac:dyDescent="0.2">
      <c r="A27" s="51">
        <v>20</v>
      </c>
      <c r="B27" s="51">
        <v>8500039</v>
      </c>
      <c r="C27" s="51" t="s">
        <v>77</v>
      </c>
      <c r="D27" s="52" t="s">
        <v>49</v>
      </c>
      <c r="E27" s="52" t="s">
        <v>15</v>
      </c>
      <c r="F27" s="53">
        <v>169000</v>
      </c>
      <c r="G27" s="53">
        <f>VLOOKUP(B27,'26.08'!B27:R60,16,0)</f>
        <v>3</v>
      </c>
      <c r="H27" s="54"/>
      <c r="I27" s="54">
        <f t="shared" si="1"/>
        <v>0</v>
      </c>
      <c r="J27" s="54"/>
      <c r="K27" s="54"/>
      <c r="L27" s="54"/>
      <c r="M27" s="54"/>
      <c r="N27" s="54"/>
      <c r="O27" s="54">
        <f t="shared" si="2"/>
        <v>0</v>
      </c>
      <c r="P27" s="54">
        <f t="shared" si="3"/>
        <v>0</v>
      </c>
      <c r="Q27" s="54">
        <f t="shared" si="0"/>
        <v>3</v>
      </c>
      <c r="R27" s="54">
        <v>3</v>
      </c>
      <c r="S27" s="54">
        <f t="shared" si="4"/>
        <v>0</v>
      </c>
      <c r="T27" s="54">
        <v>10</v>
      </c>
      <c r="U27" s="55"/>
      <c r="V27" s="54"/>
      <c r="W27" s="54"/>
      <c r="X27" s="56"/>
      <c r="Y27" s="55"/>
      <c r="Z27" s="54"/>
    </row>
    <row r="28" spans="1:26" ht="15" customHeight="1" x14ac:dyDescent="0.2">
      <c r="A28" s="51">
        <v>21</v>
      </c>
      <c r="B28" s="51">
        <v>8500038</v>
      </c>
      <c r="C28" s="51" t="s">
        <v>80</v>
      </c>
      <c r="D28" s="52" t="s">
        <v>52</v>
      </c>
      <c r="E28" s="52" t="s">
        <v>18</v>
      </c>
      <c r="F28" s="53">
        <v>179000</v>
      </c>
      <c r="G28" s="53">
        <f>VLOOKUP(B28,'26.08'!B28:R61,16,0)</f>
        <v>4</v>
      </c>
      <c r="H28" s="54"/>
      <c r="I28" s="54">
        <f t="shared" si="1"/>
        <v>1</v>
      </c>
      <c r="J28" s="54"/>
      <c r="K28" s="95">
        <v>1</v>
      </c>
      <c r="L28" s="95">
        <f>L42</f>
        <v>0</v>
      </c>
      <c r="M28" s="54"/>
      <c r="N28" s="54"/>
      <c r="O28" s="54">
        <f t="shared" si="2"/>
        <v>179000</v>
      </c>
      <c r="P28" s="54">
        <f t="shared" si="3"/>
        <v>179000</v>
      </c>
      <c r="Q28" s="54">
        <f t="shared" si="0"/>
        <v>3</v>
      </c>
      <c r="R28" s="54">
        <v>3</v>
      </c>
      <c r="S28" s="54">
        <f t="shared" si="4"/>
        <v>0</v>
      </c>
      <c r="T28" s="54">
        <v>10</v>
      </c>
      <c r="U28" s="55"/>
      <c r="V28" s="54"/>
      <c r="W28" s="54"/>
      <c r="X28" s="56"/>
      <c r="Y28" s="55"/>
      <c r="Z28" s="54"/>
    </row>
    <row r="29" spans="1:26" s="2" customFormat="1" ht="15" customHeight="1" x14ac:dyDescent="0.2">
      <c r="A29" s="51">
        <v>22</v>
      </c>
      <c r="B29" s="51">
        <v>8500040</v>
      </c>
      <c r="C29" s="51" t="s">
        <v>62</v>
      </c>
      <c r="D29" s="52" t="s">
        <v>34</v>
      </c>
      <c r="E29" s="52" t="s">
        <v>0</v>
      </c>
      <c r="F29" s="53">
        <v>169000</v>
      </c>
      <c r="G29" s="53">
        <f>VLOOKUP(B29,'26.08'!B29:R62,16,0)</f>
        <v>7</v>
      </c>
      <c r="H29" s="57"/>
      <c r="I29" s="54">
        <f t="shared" si="1"/>
        <v>0</v>
      </c>
      <c r="J29" s="54"/>
      <c r="K29" s="54"/>
      <c r="L29" s="54"/>
      <c r="M29" s="54"/>
      <c r="N29" s="54"/>
      <c r="O29" s="54">
        <f t="shared" si="2"/>
        <v>0</v>
      </c>
      <c r="P29" s="54">
        <f t="shared" si="3"/>
        <v>0</v>
      </c>
      <c r="Q29" s="54">
        <f t="shared" si="0"/>
        <v>7</v>
      </c>
      <c r="R29" s="54">
        <v>7</v>
      </c>
      <c r="S29" s="54">
        <f t="shared" si="4"/>
        <v>0</v>
      </c>
      <c r="T29" s="54"/>
      <c r="U29" s="51"/>
      <c r="V29" s="57"/>
      <c r="W29" s="57"/>
      <c r="X29" s="56"/>
      <c r="Y29" s="51"/>
      <c r="Z29" s="54"/>
    </row>
    <row r="30" spans="1:26" ht="15" customHeight="1" x14ac:dyDescent="0.2">
      <c r="A30" s="51">
        <v>23</v>
      </c>
      <c r="B30" s="51">
        <v>8500041</v>
      </c>
      <c r="C30" s="51" t="s">
        <v>63</v>
      </c>
      <c r="D30" s="52" t="s">
        <v>35</v>
      </c>
      <c r="E30" s="52" t="s">
        <v>1</v>
      </c>
      <c r="F30" s="53">
        <v>179000</v>
      </c>
      <c r="G30" s="53">
        <f>VLOOKUP(B30,'26.08'!B30:R63,16,0)</f>
        <v>8</v>
      </c>
      <c r="H30" s="54"/>
      <c r="I30" s="54">
        <f t="shared" si="1"/>
        <v>0</v>
      </c>
      <c r="J30" s="54"/>
      <c r="K30" s="95"/>
      <c r="L30" s="95">
        <f>L42</f>
        <v>0</v>
      </c>
      <c r="M30" s="54"/>
      <c r="N30" s="54"/>
      <c r="O30" s="54">
        <f t="shared" si="2"/>
        <v>0</v>
      </c>
      <c r="P30" s="54">
        <f t="shared" si="3"/>
        <v>0</v>
      </c>
      <c r="Q30" s="54">
        <f t="shared" si="0"/>
        <v>8</v>
      </c>
      <c r="R30" s="54">
        <v>8</v>
      </c>
      <c r="S30" s="54">
        <f t="shared" si="4"/>
        <v>0</v>
      </c>
      <c r="T30" s="54"/>
      <c r="U30" s="55"/>
      <c r="V30" s="54"/>
      <c r="W30" s="54"/>
      <c r="X30" s="56"/>
      <c r="Y30" s="55"/>
      <c r="Z30" s="54"/>
    </row>
    <row r="31" spans="1:26" ht="15" customHeight="1" x14ac:dyDescent="0.2">
      <c r="A31" s="51">
        <v>24</v>
      </c>
      <c r="B31" s="51">
        <v>8500043</v>
      </c>
      <c r="C31" s="51" t="s">
        <v>64</v>
      </c>
      <c r="D31" s="52" t="s">
        <v>36</v>
      </c>
      <c r="E31" s="52" t="s">
        <v>2</v>
      </c>
      <c r="F31" s="53">
        <v>179000</v>
      </c>
      <c r="G31" s="53">
        <f>VLOOKUP(B31,'26.08'!B31:R64,16,0)</f>
        <v>8</v>
      </c>
      <c r="H31" s="54"/>
      <c r="I31" s="54">
        <f t="shared" si="1"/>
        <v>0</v>
      </c>
      <c r="J31" s="54"/>
      <c r="K31" s="54"/>
      <c r="L31" s="54"/>
      <c r="M31" s="54"/>
      <c r="N31" s="54"/>
      <c r="O31" s="54">
        <f t="shared" si="2"/>
        <v>0</v>
      </c>
      <c r="P31" s="54">
        <f t="shared" si="3"/>
        <v>0</v>
      </c>
      <c r="Q31" s="54">
        <f t="shared" si="0"/>
        <v>8</v>
      </c>
      <c r="R31" s="54">
        <v>8</v>
      </c>
      <c r="S31" s="54">
        <f t="shared" si="4"/>
        <v>0</v>
      </c>
      <c r="T31" s="54"/>
      <c r="U31" s="55"/>
      <c r="V31" s="54"/>
      <c r="W31" s="54"/>
      <c r="X31" s="56"/>
      <c r="Y31" s="55"/>
      <c r="Z31" s="54"/>
    </row>
    <row r="32" spans="1:26" ht="15" customHeight="1" x14ac:dyDescent="0.2">
      <c r="A32" s="51">
        <v>25</v>
      </c>
      <c r="B32" s="51">
        <v>8500062</v>
      </c>
      <c r="C32" s="51" t="s">
        <v>99</v>
      </c>
      <c r="D32" s="52" t="s">
        <v>126</v>
      </c>
      <c r="E32" s="52" t="s">
        <v>32</v>
      </c>
      <c r="F32" s="53">
        <v>194000</v>
      </c>
      <c r="G32" s="53">
        <f>VLOOKUP(B32,'26.08'!B32:R65,16,0)</f>
        <v>0</v>
      </c>
      <c r="H32" s="54"/>
      <c r="I32" s="54">
        <f t="shared" si="1"/>
        <v>0</v>
      </c>
      <c r="J32" s="54"/>
      <c r="K32" s="54"/>
      <c r="L32" s="54"/>
      <c r="M32" s="54"/>
      <c r="N32" s="54"/>
      <c r="O32" s="54">
        <f t="shared" si="2"/>
        <v>0</v>
      </c>
      <c r="P32" s="54">
        <f t="shared" si="3"/>
        <v>0</v>
      </c>
      <c r="Q32" s="54">
        <f t="shared" si="0"/>
        <v>0</v>
      </c>
      <c r="R32" s="54"/>
      <c r="S32" s="54">
        <f t="shared" si="4"/>
        <v>0</v>
      </c>
      <c r="T32" s="54"/>
      <c r="U32" s="55"/>
      <c r="V32" s="54"/>
      <c r="W32" s="54"/>
      <c r="X32" s="56"/>
      <c r="Y32" s="55"/>
      <c r="Z32" s="54"/>
    </row>
    <row r="33" spans="1:26" ht="15" customHeight="1" x14ac:dyDescent="0.2">
      <c r="A33" s="51">
        <v>26</v>
      </c>
      <c r="B33" s="51">
        <v>8500063</v>
      </c>
      <c r="C33" s="51" t="s">
        <v>100</v>
      </c>
      <c r="D33" s="52" t="s">
        <v>127</v>
      </c>
      <c r="E33" s="52" t="s">
        <v>33</v>
      </c>
      <c r="F33" s="53">
        <v>194000</v>
      </c>
      <c r="G33" s="53">
        <f>VLOOKUP(B33,'26.08'!B33:R66,16,0)</f>
        <v>0</v>
      </c>
      <c r="H33" s="54"/>
      <c r="I33" s="54">
        <f t="shared" si="1"/>
        <v>0</v>
      </c>
      <c r="J33" s="54"/>
      <c r="K33" s="54"/>
      <c r="L33" s="54"/>
      <c r="M33" s="54"/>
      <c r="N33" s="54"/>
      <c r="O33" s="54">
        <f t="shared" si="2"/>
        <v>0</v>
      </c>
      <c r="P33" s="54">
        <f t="shared" si="3"/>
        <v>0</v>
      </c>
      <c r="Q33" s="54">
        <f t="shared" si="0"/>
        <v>0</v>
      </c>
      <c r="R33" s="54"/>
      <c r="S33" s="54">
        <f t="shared" si="4"/>
        <v>0</v>
      </c>
      <c r="T33" s="54"/>
      <c r="U33" s="55"/>
      <c r="V33" s="54"/>
      <c r="W33" s="54"/>
      <c r="X33" s="56"/>
      <c r="Y33" s="55"/>
      <c r="Z33" s="54"/>
    </row>
    <row r="34" spans="1:26" ht="15" customHeight="1" x14ac:dyDescent="0.2">
      <c r="A34" s="51">
        <v>27</v>
      </c>
      <c r="B34" s="51">
        <v>8500050</v>
      </c>
      <c r="C34" s="51" t="s">
        <v>82</v>
      </c>
      <c r="D34" s="52" t="s">
        <v>54</v>
      </c>
      <c r="E34" s="52" t="s">
        <v>20</v>
      </c>
      <c r="F34" s="53">
        <v>168000</v>
      </c>
      <c r="G34" s="53">
        <f>VLOOKUP(B34,'26.08'!B34:R67,16,0)</f>
        <v>20</v>
      </c>
      <c r="H34" s="54"/>
      <c r="I34" s="54">
        <f t="shared" si="1"/>
        <v>12</v>
      </c>
      <c r="J34" s="54"/>
      <c r="K34" s="97">
        <f>10+K44</f>
        <v>12</v>
      </c>
      <c r="L34" s="97">
        <f>+L44</f>
        <v>0</v>
      </c>
      <c r="M34" s="54"/>
      <c r="N34" s="54"/>
      <c r="O34" s="54">
        <f>F34*9-K44*F34+3*F34*0.8</f>
        <v>1579200</v>
      </c>
      <c r="P34" s="54">
        <f t="shared" si="3"/>
        <v>1579200</v>
      </c>
      <c r="Q34" s="54">
        <f t="shared" si="0"/>
        <v>8</v>
      </c>
      <c r="R34" s="54">
        <v>8</v>
      </c>
      <c r="S34" s="54">
        <f t="shared" si="4"/>
        <v>0</v>
      </c>
      <c r="T34" s="54">
        <v>20</v>
      </c>
      <c r="U34" s="51"/>
      <c r="V34" s="57"/>
      <c r="W34" s="57"/>
      <c r="X34" s="56"/>
      <c r="Y34" s="55"/>
      <c r="Z34" s="54"/>
    </row>
    <row r="35" spans="1:26" s="2" customFormat="1" ht="15" customHeight="1" x14ac:dyDescent="0.2">
      <c r="A35" s="51">
        <v>28</v>
      </c>
      <c r="B35" s="51">
        <v>8500051</v>
      </c>
      <c r="C35" s="51" t="s">
        <v>83</v>
      </c>
      <c r="D35" s="52" t="s">
        <v>55</v>
      </c>
      <c r="E35" s="52" t="s">
        <v>21</v>
      </c>
      <c r="F35" s="53">
        <v>149000</v>
      </c>
      <c r="G35" s="53">
        <f>VLOOKUP(B35,'26.08'!B35:R68,16,0)</f>
        <v>12</v>
      </c>
      <c r="H35" s="57"/>
      <c r="I35" s="54">
        <f t="shared" si="1"/>
        <v>8</v>
      </c>
      <c r="J35" s="54"/>
      <c r="K35" s="54">
        <v>8</v>
      </c>
      <c r="L35" s="54"/>
      <c r="M35" s="54"/>
      <c r="N35" s="54"/>
      <c r="O35" s="54">
        <f>F35*6+F35*0.8*2</f>
        <v>1132400</v>
      </c>
      <c r="P35" s="54">
        <f t="shared" si="3"/>
        <v>1132400</v>
      </c>
      <c r="Q35" s="54">
        <f t="shared" si="0"/>
        <v>4</v>
      </c>
      <c r="R35" s="54">
        <v>4</v>
      </c>
      <c r="S35" s="54">
        <f t="shared" si="4"/>
        <v>0</v>
      </c>
      <c r="T35" s="54">
        <v>20</v>
      </c>
      <c r="U35" s="55"/>
      <c r="V35" s="54"/>
      <c r="W35" s="54"/>
      <c r="X35" s="56"/>
      <c r="Y35" s="51"/>
      <c r="Z35" s="54"/>
    </row>
    <row r="36" spans="1:26" ht="15" customHeight="1" x14ac:dyDescent="0.2">
      <c r="A36" s="51">
        <v>29</v>
      </c>
      <c r="B36" s="51">
        <v>8500052</v>
      </c>
      <c r="C36" s="51" t="s">
        <v>84</v>
      </c>
      <c r="D36" s="52" t="s">
        <v>120</v>
      </c>
      <c r="E36" s="52" t="s">
        <v>22</v>
      </c>
      <c r="F36" s="53">
        <v>149000</v>
      </c>
      <c r="G36" s="53">
        <f>VLOOKUP(B36,'26.08'!B36:R69,16,0)</f>
        <v>31</v>
      </c>
      <c r="H36" s="54"/>
      <c r="I36" s="54">
        <f t="shared" si="1"/>
        <v>10</v>
      </c>
      <c r="J36" s="54"/>
      <c r="K36" s="97">
        <f>8+K44</f>
        <v>10</v>
      </c>
      <c r="L36" s="97">
        <f>L44</f>
        <v>0</v>
      </c>
      <c r="M36" s="54"/>
      <c r="N36" s="54"/>
      <c r="O36" s="54">
        <f>F36*K36-K44*F36</f>
        <v>1192000</v>
      </c>
      <c r="P36" s="54">
        <f t="shared" si="3"/>
        <v>1192000</v>
      </c>
      <c r="Q36" s="54">
        <f t="shared" si="0"/>
        <v>21</v>
      </c>
      <c r="R36" s="54">
        <v>21</v>
      </c>
      <c r="S36" s="54">
        <f t="shared" si="4"/>
        <v>0</v>
      </c>
      <c r="T36" s="54"/>
      <c r="U36" s="55"/>
      <c r="V36" s="54"/>
      <c r="W36" s="54"/>
      <c r="X36" s="56"/>
      <c r="Y36" s="55"/>
      <c r="Z36" s="54"/>
    </row>
    <row r="37" spans="1:26" ht="15" customHeight="1" x14ac:dyDescent="0.2">
      <c r="A37" s="51">
        <v>30</v>
      </c>
      <c r="B37" s="51">
        <v>8500053</v>
      </c>
      <c r="C37" s="51" t="s">
        <v>85</v>
      </c>
      <c r="D37" s="52" t="s">
        <v>57</v>
      </c>
      <c r="E37" s="52" t="s">
        <v>23</v>
      </c>
      <c r="F37" s="53">
        <v>149000</v>
      </c>
      <c r="G37" s="53">
        <f>VLOOKUP(B37,'26.08'!B37:R70,16,0)</f>
        <v>17</v>
      </c>
      <c r="H37" s="54"/>
      <c r="I37" s="54">
        <f t="shared" si="1"/>
        <v>4</v>
      </c>
      <c r="J37" s="54"/>
      <c r="K37" s="97">
        <f>2+K44</f>
        <v>4</v>
      </c>
      <c r="L37" s="97">
        <f>L44</f>
        <v>0</v>
      </c>
      <c r="M37" s="54"/>
      <c r="N37" s="54"/>
      <c r="O37" s="54">
        <f>F37*3-K44*F37+F37*0.8</f>
        <v>268200</v>
      </c>
      <c r="P37" s="54">
        <f t="shared" si="3"/>
        <v>268200</v>
      </c>
      <c r="Q37" s="54">
        <f t="shared" si="0"/>
        <v>13</v>
      </c>
      <c r="R37" s="54">
        <v>13</v>
      </c>
      <c r="S37" s="54">
        <f t="shared" si="4"/>
        <v>0</v>
      </c>
      <c r="T37" s="54">
        <v>20</v>
      </c>
      <c r="U37" s="55"/>
      <c r="V37" s="54"/>
      <c r="W37" s="54"/>
      <c r="X37" s="56"/>
      <c r="Y37" s="55"/>
      <c r="Z37" s="54"/>
    </row>
    <row r="38" spans="1:26" ht="15" customHeight="1" x14ac:dyDescent="0.2">
      <c r="A38" s="51">
        <v>31</v>
      </c>
      <c r="B38" s="51">
        <v>8500054</v>
      </c>
      <c r="C38" s="51" t="s">
        <v>86</v>
      </c>
      <c r="D38" s="52" t="s">
        <v>58</v>
      </c>
      <c r="E38" s="52" t="s">
        <v>24</v>
      </c>
      <c r="F38" s="53">
        <v>168000</v>
      </c>
      <c r="G38" s="53">
        <f>VLOOKUP(B38,'26.08'!B38:R71,16,0)</f>
        <v>44</v>
      </c>
      <c r="H38" s="54"/>
      <c r="I38" s="54">
        <f t="shared" si="1"/>
        <v>4</v>
      </c>
      <c r="J38" s="54"/>
      <c r="K38" s="54">
        <v>4</v>
      </c>
      <c r="L38" s="54"/>
      <c r="M38" s="54"/>
      <c r="N38" s="54"/>
      <c r="O38" s="54">
        <f>F38*2+F38*2*0.8</f>
        <v>604800</v>
      </c>
      <c r="P38" s="54">
        <f t="shared" si="3"/>
        <v>604800</v>
      </c>
      <c r="Q38" s="54">
        <f t="shared" si="0"/>
        <v>40</v>
      </c>
      <c r="R38" s="54">
        <v>40</v>
      </c>
      <c r="S38" s="54">
        <f t="shared" si="4"/>
        <v>0</v>
      </c>
      <c r="T38" s="54"/>
      <c r="U38" s="55"/>
      <c r="V38" s="54"/>
      <c r="W38" s="54"/>
      <c r="X38" s="56"/>
      <c r="Y38" s="55"/>
      <c r="Z38" s="54"/>
    </row>
    <row r="39" spans="1:26" ht="15" customHeight="1" x14ac:dyDescent="0.2">
      <c r="A39" s="51">
        <v>32</v>
      </c>
      <c r="B39" s="51">
        <v>8500055</v>
      </c>
      <c r="C39" s="51" t="s">
        <v>87</v>
      </c>
      <c r="D39" s="52" t="s">
        <v>59</v>
      </c>
      <c r="E39" s="52" t="s">
        <v>25</v>
      </c>
      <c r="F39" s="53">
        <v>149000</v>
      </c>
      <c r="G39" s="53">
        <f>VLOOKUP(B39,'26.08'!B39:R72,16,0)</f>
        <v>39</v>
      </c>
      <c r="H39" s="54"/>
      <c r="I39" s="54">
        <f t="shared" si="1"/>
        <v>7</v>
      </c>
      <c r="J39" s="54"/>
      <c r="K39" s="97">
        <f>5+K44</f>
        <v>7</v>
      </c>
      <c r="L39" s="97">
        <f>L44</f>
        <v>0</v>
      </c>
      <c r="M39" s="54"/>
      <c r="N39" s="54"/>
      <c r="O39" s="54">
        <f>F39*5-K44*F39+F39*2*0.8</f>
        <v>685400</v>
      </c>
      <c r="P39" s="54">
        <f t="shared" si="3"/>
        <v>685400</v>
      </c>
      <c r="Q39" s="54">
        <f t="shared" si="0"/>
        <v>32</v>
      </c>
      <c r="R39" s="54">
        <v>32</v>
      </c>
      <c r="S39" s="54">
        <f t="shared" si="4"/>
        <v>0</v>
      </c>
      <c r="T39" s="54"/>
      <c r="U39" s="55"/>
      <c r="V39" s="54"/>
      <c r="W39" s="54"/>
      <c r="X39" s="56"/>
      <c r="Y39" s="55"/>
      <c r="Z39" s="54"/>
    </row>
    <row r="40" spans="1:26" ht="15" customHeight="1" x14ac:dyDescent="0.2">
      <c r="A40" s="51">
        <v>33</v>
      </c>
      <c r="B40" s="51">
        <v>8500056</v>
      </c>
      <c r="C40" s="51" t="s">
        <v>88</v>
      </c>
      <c r="D40" s="52" t="s">
        <v>60</v>
      </c>
      <c r="E40" s="52" t="s">
        <v>26</v>
      </c>
      <c r="F40" s="53">
        <v>149000</v>
      </c>
      <c r="G40" s="53">
        <f>VLOOKUP(B40,'26.08'!B40:R73,16,0)</f>
        <v>14</v>
      </c>
      <c r="H40" s="54"/>
      <c r="I40" s="54">
        <f t="shared" si="1"/>
        <v>7</v>
      </c>
      <c r="J40" s="54"/>
      <c r="K40" s="98">
        <v>7</v>
      </c>
      <c r="L40" s="98">
        <f>+L45</f>
        <v>0</v>
      </c>
      <c r="M40" s="54"/>
      <c r="N40" s="54"/>
      <c r="O40" s="54">
        <f t="shared" si="2"/>
        <v>1043000</v>
      </c>
      <c r="P40" s="54">
        <f t="shared" si="3"/>
        <v>1043000</v>
      </c>
      <c r="Q40" s="54">
        <f t="shared" si="0"/>
        <v>7</v>
      </c>
      <c r="R40" s="54">
        <v>7</v>
      </c>
      <c r="S40" s="54">
        <f t="shared" si="4"/>
        <v>0</v>
      </c>
      <c r="T40" s="54">
        <v>20</v>
      </c>
      <c r="U40" s="55"/>
      <c r="V40" s="54"/>
      <c r="W40" s="54"/>
      <c r="X40" s="56"/>
      <c r="Y40" s="55"/>
      <c r="Z40" s="54"/>
    </row>
    <row r="41" spans="1:26" ht="15" customHeight="1" x14ac:dyDescent="0.2">
      <c r="A41" s="51">
        <v>34</v>
      </c>
      <c r="B41" s="51">
        <v>8500057</v>
      </c>
      <c r="C41" s="51" t="s">
        <v>89</v>
      </c>
      <c r="D41" s="52" t="s">
        <v>61</v>
      </c>
      <c r="E41" s="52" t="s">
        <v>27</v>
      </c>
      <c r="F41" s="53">
        <v>168000</v>
      </c>
      <c r="G41" s="53">
        <f>VLOOKUP(B41,'26.08'!B41:R74,16,0)</f>
        <v>50</v>
      </c>
      <c r="H41" s="54"/>
      <c r="I41" s="54">
        <f t="shared" si="1"/>
        <v>1</v>
      </c>
      <c r="J41" s="54"/>
      <c r="K41" s="54">
        <v>1</v>
      </c>
      <c r="L41" s="54"/>
      <c r="M41" s="54"/>
      <c r="N41" s="54"/>
      <c r="O41" s="54">
        <f t="shared" si="2"/>
        <v>168000</v>
      </c>
      <c r="P41" s="54">
        <f t="shared" si="3"/>
        <v>168000</v>
      </c>
      <c r="Q41" s="54">
        <f t="shared" si="0"/>
        <v>49</v>
      </c>
      <c r="R41" s="54">
        <v>49</v>
      </c>
      <c r="S41" s="54">
        <f t="shared" si="4"/>
        <v>0</v>
      </c>
      <c r="T41" s="54"/>
      <c r="U41" s="55" t="s">
        <v>89</v>
      </c>
      <c r="V41" s="54">
        <v>66364</v>
      </c>
      <c r="W41" s="54">
        <v>168000</v>
      </c>
      <c r="X41" s="56">
        <f t="shared" si="5"/>
        <v>-6000</v>
      </c>
      <c r="Y41" s="55">
        <v>162000</v>
      </c>
      <c r="Z41" s="54"/>
    </row>
    <row r="42" spans="1:26" ht="15" customHeight="1" x14ac:dyDescent="0.2">
      <c r="A42" s="81"/>
      <c r="B42" s="81"/>
      <c r="C42" s="81"/>
      <c r="D42" s="87" t="s">
        <v>140</v>
      </c>
      <c r="E42" s="87"/>
      <c r="F42" s="88">
        <v>800000</v>
      </c>
      <c r="G42" s="82"/>
      <c r="H42" s="83"/>
      <c r="I42" s="83"/>
      <c r="J42" s="83"/>
      <c r="K42" s="83"/>
      <c r="L42" s="83"/>
      <c r="M42" s="83"/>
      <c r="N42" s="83"/>
      <c r="O42" s="54">
        <f t="shared" si="2"/>
        <v>0</v>
      </c>
      <c r="P42" s="54">
        <f t="shared" si="3"/>
        <v>0</v>
      </c>
      <c r="Q42" s="83"/>
      <c r="R42" s="83"/>
      <c r="S42" s="83"/>
      <c r="T42" s="83"/>
      <c r="U42" s="84"/>
      <c r="V42" s="85"/>
      <c r="W42" s="85"/>
      <c r="X42" s="86"/>
      <c r="Y42" s="84"/>
      <c r="Z42" s="83"/>
    </row>
    <row r="43" spans="1:26" ht="15" customHeight="1" x14ac:dyDescent="0.2">
      <c r="A43" s="81"/>
      <c r="B43" s="81"/>
      <c r="C43" s="81"/>
      <c r="D43" s="89" t="s">
        <v>141</v>
      </c>
      <c r="E43" s="89"/>
      <c r="F43" s="90">
        <v>650000</v>
      </c>
      <c r="G43" s="82"/>
      <c r="H43" s="83"/>
      <c r="I43" s="83"/>
      <c r="J43" s="83"/>
      <c r="K43" s="83"/>
      <c r="L43" s="83"/>
      <c r="M43" s="83"/>
      <c r="N43" s="83"/>
      <c r="O43" s="54">
        <f t="shared" si="2"/>
        <v>0</v>
      </c>
      <c r="P43" s="54">
        <f t="shared" si="3"/>
        <v>0</v>
      </c>
      <c r="Q43" s="83"/>
      <c r="R43" s="83"/>
      <c r="S43" s="83"/>
      <c r="T43" s="83"/>
      <c r="U43" s="84"/>
      <c r="V43" s="85"/>
      <c r="W43" s="85"/>
      <c r="X43" s="86"/>
      <c r="Y43" s="84"/>
      <c r="Z43" s="83"/>
    </row>
    <row r="44" spans="1:26" ht="15" customHeight="1" x14ac:dyDescent="0.2">
      <c r="A44" s="81"/>
      <c r="B44" s="81"/>
      <c r="C44" s="81"/>
      <c r="D44" s="91" t="s">
        <v>142</v>
      </c>
      <c r="E44" s="91"/>
      <c r="F44" s="92">
        <v>550000</v>
      </c>
      <c r="G44" s="82"/>
      <c r="H44" s="83"/>
      <c r="I44" s="83"/>
      <c r="J44" s="83"/>
      <c r="K44" s="83">
        <v>2</v>
      </c>
      <c r="L44" s="83"/>
      <c r="M44" s="83"/>
      <c r="N44" s="83"/>
      <c r="O44" s="54">
        <f t="shared" si="2"/>
        <v>1100000</v>
      </c>
      <c r="P44" s="54">
        <f t="shared" si="3"/>
        <v>1100000</v>
      </c>
      <c r="Q44" s="83"/>
      <c r="R44" s="83"/>
      <c r="S44" s="83"/>
      <c r="T44" s="83"/>
      <c r="U44" s="84"/>
      <c r="V44" s="85"/>
      <c r="W44" s="85"/>
      <c r="X44" s="86"/>
      <c r="Y44" s="84"/>
      <c r="Z44" s="83"/>
    </row>
    <row r="45" spans="1:26" ht="15" customHeight="1" x14ac:dyDescent="0.2">
      <c r="A45" s="81"/>
      <c r="B45" s="81"/>
      <c r="C45" s="81"/>
      <c r="D45" s="93" t="s">
        <v>143</v>
      </c>
      <c r="E45" s="93"/>
      <c r="F45" s="94">
        <v>310000</v>
      </c>
      <c r="G45" s="82"/>
      <c r="H45" s="83"/>
      <c r="I45" s="83"/>
      <c r="J45" s="83"/>
      <c r="K45" s="83"/>
      <c r="L45" s="83"/>
      <c r="M45" s="83"/>
      <c r="N45" s="83"/>
      <c r="O45" s="54">
        <f t="shared" si="2"/>
        <v>0</v>
      </c>
      <c r="P45" s="54">
        <f t="shared" si="3"/>
        <v>0</v>
      </c>
      <c r="Q45" s="83"/>
      <c r="R45" s="83"/>
      <c r="S45" s="83"/>
      <c r="T45" s="83"/>
      <c r="U45" s="84"/>
      <c r="V45" s="85"/>
      <c r="W45" s="85"/>
      <c r="X45" s="86"/>
      <c r="Y45" s="84"/>
      <c r="Z45" s="83"/>
    </row>
    <row r="46" spans="1:26" s="17" customFormat="1" x14ac:dyDescent="0.2">
      <c r="A46" s="47"/>
      <c r="B46" s="48"/>
      <c r="C46" s="48"/>
      <c r="D46" s="48" t="s">
        <v>108</v>
      </c>
      <c r="E46" s="49"/>
      <c r="F46" s="50"/>
      <c r="G46" s="50">
        <f>SUM(G8:G41)</f>
        <v>359</v>
      </c>
      <c r="H46" s="50">
        <f t="shared" ref="H46:O46" si="6">SUM(H8:H41)</f>
        <v>0</v>
      </c>
      <c r="I46" s="50">
        <f t="shared" si="6"/>
        <v>62</v>
      </c>
      <c r="J46" s="50">
        <f t="shared" si="6"/>
        <v>0</v>
      </c>
      <c r="K46" s="50">
        <f t="shared" si="6"/>
        <v>62</v>
      </c>
      <c r="L46" s="50">
        <f t="shared" si="6"/>
        <v>0</v>
      </c>
      <c r="M46" s="50">
        <f t="shared" si="6"/>
        <v>0</v>
      </c>
      <c r="N46" s="50">
        <f t="shared" si="6"/>
        <v>0</v>
      </c>
      <c r="O46" s="50">
        <f t="shared" si="6"/>
        <v>8374400</v>
      </c>
      <c r="P46" s="50">
        <f>SUM(P8:P45)</f>
        <v>9474400</v>
      </c>
      <c r="Q46" s="50">
        <f>SUM(Q8:Q41)</f>
        <v>297</v>
      </c>
      <c r="R46" s="50">
        <f>SUM(R8:R41)</f>
        <v>297</v>
      </c>
      <c r="S46" s="50"/>
      <c r="T46" s="50"/>
      <c r="Z46" s="50"/>
    </row>
    <row r="47" spans="1:26" x14ac:dyDescent="0.2">
      <c r="A47" s="5"/>
    </row>
    <row r="48" spans="1:26" s="2" customFormat="1" x14ac:dyDescent="0.2">
      <c r="B48" s="2" t="s">
        <v>124</v>
      </c>
      <c r="F48" s="6"/>
      <c r="G48" s="6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V48" s="103"/>
      <c r="W48" s="103"/>
      <c r="Z48" s="103"/>
    </row>
    <row r="52" spans="1:1" x14ac:dyDescent="0.2">
      <c r="A52" s="1" t="s">
        <v>134</v>
      </c>
    </row>
  </sheetData>
  <mergeCells count="16">
    <mergeCell ref="Z6:Z7"/>
    <mergeCell ref="A3:T3"/>
    <mergeCell ref="G5:Q5"/>
    <mergeCell ref="A6:A7"/>
    <mergeCell ref="B6:B7"/>
    <mergeCell ref="C6:C7"/>
    <mergeCell ref="D6:D7"/>
    <mergeCell ref="F6:F7"/>
    <mergeCell ref="G6:G7"/>
    <mergeCell ref="H6:H7"/>
    <mergeCell ref="I6:L6"/>
    <mergeCell ref="M6:P6"/>
    <mergeCell ref="Q6:Q7"/>
    <mergeCell ref="R6:R7"/>
    <mergeCell ref="S6:S7"/>
    <mergeCell ref="T6:T7"/>
  </mergeCells>
  <pageMargins left="0.2" right="0.2" top="0.25" bottom="0.25" header="0.3" footer="0.3"/>
  <pageSetup paperSize="9" orientation="landscape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zoomScaleNormal="100" workbookViewId="0">
      <pane xSplit="6" ySplit="7" topLeftCell="I23" activePane="bottomRight" state="frozen"/>
      <selection activeCell="CJ8" sqref="CJ8:CJ41"/>
      <selection pane="topRight" activeCell="CJ8" sqref="CJ8:CJ41"/>
      <selection pane="bottomLeft" activeCell="CJ8" sqref="CJ8:CJ41"/>
      <selection pane="bottomRight" activeCell="O34" sqref="O34"/>
    </sheetView>
  </sheetViews>
  <sheetFormatPr defaultRowHeight="12.75" x14ac:dyDescent="0.2"/>
  <cols>
    <col min="1" max="1" width="4.85546875" style="1" customWidth="1"/>
    <col min="2" max="2" width="8.85546875" style="2" customWidth="1"/>
    <col min="3" max="3" width="5.28515625" style="2" customWidth="1"/>
    <col min="4" max="4" width="38.28515625" style="1" customWidth="1"/>
    <col min="5" max="5" width="34.7109375" style="1" hidden="1" customWidth="1"/>
    <col min="6" max="6" width="10.28515625" style="6" customWidth="1"/>
    <col min="7" max="7" width="8.140625" style="6" customWidth="1"/>
    <col min="8" max="8" width="9.42578125" style="3" customWidth="1"/>
    <col min="9" max="9" width="10" style="3" customWidth="1"/>
    <col min="10" max="14" width="9.140625" style="3" customWidth="1"/>
    <col min="15" max="15" width="10.28515625" style="3" customWidth="1"/>
    <col min="16" max="16" width="11.28515625" style="3" customWidth="1"/>
    <col min="17" max="19" width="10.7109375" style="3" customWidth="1"/>
    <col min="20" max="20" width="9.140625" style="3" customWidth="1"/>
    <col min="21" max="21" width="6.28515625" style="1" hidden="1" customWidth="1"/>
    <col min="22" max="23" width="11.28515625" style="3" hidden="1" customWidth="1"/>
    <col min="24" max="25" width="0" style="1" hidden="1" customWidth="1"/>
    <col min="26" max="26" width="9.140625" style="3" customWidth="1"/>
    <col min="27" max="27" width="9.140625" style="1" customWidth="1"/>
    <col min="28" max="16384" width="9.140625" style="1"/>
  </cols>
  <sheetData>
    <row r="1" spans="1:26" x14ac:dyDescent="0.2">
      <c r="A1" s="17" t="s">
        <v>128</v>
      </c>
    </row>
    <row r="2" spans="1:26" x14ac:dyDescent="0.2">
      <c r="A2" s="1" t="s">
        <v>114</v>
      </c>
    </row>
    <row r="3" spans="1:26" ht="19.5" customHeight="1" x14ac:dyDescent="0.3">
      <c r="A3" s="131" t="s">
        <v>122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Z3" s="1"/>
    </row>
    <row r="5" spans="1:26" ht="15" hidden="1" customHeight="1" x14ac:dyDescent="0.2">
      <c r="G5" s="133" t="s">
        <v>117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04"/>
      <c r="S5" s="104"/>
      <c r="T5" s="1"/>
      <c r="Z5" s="1"/>
    </row>
    <row r="6" spans="1:26" s="17" customFormat="1" ht="15" customHeight="1" x14ac:dyDescent="0.2">
      <c r="A6" s="128" t="s">
        <v>109</v>
      </c>
      <c r="B6" s="128" t="s">
        <v>110</v>
      </c>
      <c r="C6" s="128" t="s">
        <v>111</v>
      </c>
      <c r="D6" s="128" t="s">
        <v>112</v>
      </c>
      <c r="E6" s="16" t="s">
        <v>90</v>
      </c>
      <c r="F6" s="128" t="s">
        <v>113</v>
      </c>
      <c r="G6" s="128" t="s">
        <v>115</v>
      </c>
      <c r="H6" s="128" t="s">
        <v>101</v>
      </c>
      <c r="I6" s="132" t="s">
        <v>102</v>
      </c>
      <c r="J6" s="132"/>
      <c r="K6" s="132"/>
      <c r="L6" s="132"/>
      <c r="M6" s="134" t="s">
        <v>129</v>
      </c>
      <c r="N6" s="134"/>
      <c r="O6" s="134"/>
      <c r="P6" s="134"/>
      <c r="Q6" s="128" t="s">
        <v>118</v>
      </c>
      <c r="R6" s="128" t="s">
        <v>135</v>
      </c>
      <c r="S6" s="128" t="s">
        <v>136</v>
      </c>
      <c r="T6" s="128" t="s">
        <v>119</v>
      </c>
      <c r="U6" s="19" t="s">
        <v>121</v>
      </c>
      <c r="V6" s="40"/>
      <c r="W6" s="40"/>
      <c r="Z6" s="128" t="s">
        <v>125</v>
      </c>
    </row>
    <row r="7" spans="1:26" s="18" customFormat="1" x14ac:dyDescent="0.2">
      <c r="A7" s="130"/>
      <c r="B7" s="130" t="s">
        <v>110</v>
      </c>
      <c r="C7" s="130"/>
      <c r="D7" s="130" t="s">
        <v>112</v>
      </c>
      <c r="E7" s="44" t="s">
        <v>90</v>
      </c>
      <c r="F7" s="130" t="s">
        <v>113</v>
      </c>
      <c r="G7" s="130"/>
      <c r="H7" s="130"/>
      <c r="I7" s="45" t="s">
        <v>106</v>
      </c>
      <c r="J7" s="46" t="s">
        <v>107</v>
      </c>
      <c r="K7" s="46" t="s">
        <v>104</v>
      </c>
      <c r="L7" s="46" t="s">
        <v>105</v>
      </c>
      <c r="M7" s="61" t="s">
        <v>131</v>
      </c>
      <c r="N7" s="62" t="s">
        <v>132</v>
      </c>
      <c r="O7" s="62" t="s">
        <v>130</v>
      </c>
      <c r="P7" s="68" t="s">
        <v>133</v>
      </c>
      <c r="Q7" s="130"/>
      <c r="R7" s="129"/>
      <c r="S7" s="129"/>
      <c r="T7" s="130"/>
      <c r="V7" s="41"/>
      <c r="W7" s="41"/>
      <c r="Z7" s="130"/>
    </row>
    <row r="8" spans="1:26" ht="15" customHeight="1" x14ac:dyDescent="0.2">
      <c r="A8" s="51">
        <v>1</v>
      </c>
      <c r="B8" s="51">
        <v>8500006</v>
      </c>
      <c r="C8" s="51" t="s">
        <v>75</v>
      </c>
      <c r="D8" s="52" t="s">
        <v>47</v>
      </c>
      <c r="E8" s="52" t="s">
        <v>13</v>
      </c>
      <c r="F8" s="53">
        <v>289000</v>
      </c>
      <c r="G8" s="53">
        <f>VLOOKUP(B8,'27.08'!B8:R41,16,0)</f>
        <v>7</v>
      </c>
      <c r="H8" s="54"/>
      <c r="I8" s="54">
        <f>SUM(J8:L8)</f>
        <v>1</v>
      </c>
      <c r="J8" s="54"/>
      <c r="K8" s="54">
        <v>1</v>
      </c>
      <c r="L8" s="54"/>
      <c r="M8" s="54"/>
      <c r="N8" s="54"/>
      <c r="O8" s="54">
        <f>F8*K8</f>
        <v>289000</v>
      </c>
      <c r="P8" s="54">
        <f>M8+N8+O8</f>
        <v>289000</v>
      </c>
      <c r="Q8" s="54">
        <f t="shared" ref="Q8:Q41" si="0">+G8+H8-I8</f>
        <v>6</v>
      </c>
      <c r="R8" s="54">
        <v>6</v>
      </c>
      <c r="S8" s="54">
        <f>R8-Q8</f>
        <v>0</v>
      </c>
      <c r="T8" s="54">
        <v>10</v>
      </c>
      <c r="U8" s="55" t="s">
        <v>75</v>
      </c>
      <c r="V8" s="54">
        <v>143000</v>
      </c>
      <c r="W8" s="54">
        <v>289000</v>
      </c>
      <c r="X8" s="56">
        <f>Y8-W8</f>
        <v>26000</v>
      </c>
      <c r="Y8" s="55">
        <v>315000</v>
      </c>
      <c r="Z8" s="54"/>
    </row>
    <row r="9" spans="1:26" ht="15" customHeight="1" x14ac:dyDescent="0.2">
      <c r="A9" s="51">
        <v>2</v>
      </c>
      <c r="B9" s="51">
        <v>8500007</v>
      </c>
      <c r="C9" s="51" t="s">
        <v>73</v>
      </c>
      <c r="D9" s="52" t="s">
        <v>45</v>
      </c>
      <c r="E9" s="52" t="s">
        <v>11</v>
      </c>
      <c r="F9" s="53">
        <v>197000</v>
      </c>
      <c r="G9" s="53">
        <f>VLOOKUP(B9,'27.08'!B9:R42,16,0)</f>
        <v>8</v>
      </c>
      <c r="H9" s="54"/>
      <c r="I9" s="54">
        <f t="shared" ref="I9:I41" si="1">SUM(J9:L9)</f>
        <v>2</v>
      </c>
      <c r="J9" s="54"/>
      <c r="K9" s="96">
        <v>2</v>
      </c>
      <c r="L9" s="96">
        <f>L43</f>
        <v>0</v>
      </c>
      <c r="M9" s="54"/>
      <c r="N9" s="54"/>
      <c r="O9" s="54">
        <f t="shared" ref="O9:O45" si="2">F9*K9</f>
        <v>394000</v>
      </c>
      <c r="P9" s="54">
        <f t="shared" ref="P9:P45" si="3">M9+N9+O9</f>
        <v>394000</v>
      </c>
      <c r="Q9" s="54">
        <f t="shared" si="0"/>
        <v>6</v>
      </c>
      <c r="R9" s="54">
        <v>6</v>
      </c>
      <c r="S9" s="54">
        <f t="shared" ref="S9:S41" si="4">R9-Q9</f>
        <v>0</v>
      </c>
      <c r="T9" s="54">
        <v>10</v>
      </c>
      <c r="U9" s="55" t="s">
        <v>73</v>
      </c>
      <c r="V9" s="54">
        <v>93000</v>
      </c>
      <c r="W9" s="54">
        <v>197000</v>
      </c>
      <c r="X9" s="56">
        <f t="shared" ref="X9:X41" si="5">Y9-W9</f>
        <v>18000</v>
      </c>
      <c r="Y9" s="55">
        <v>215000</v>
      </c>
      <c r="Z9" s="54"/>
    </row>
    <row r="10" spans="1:26" ht="15" customHeight="1" x14ac:dyDescent="0.2">
      <c r="A10" s="51">
        <v>3</v>
      </c>
      <c r="B10" s="51">
        <v>8500008</v>
      </c>
      <c r="C10" s="51" t="s">
        <v>79</v>
      </c>
      <c r="D10" s="52" t="s">
        <v>51</v>
      </c>
      <c r="E10" s="52" t="s">
        <v>17</v>
      </c>
      <c r="F10" s="53">
        <v>170000</v>
      </c>
      <c r="G10" s="53">
        <f>VLOOKUP(B10,'27.08'!B10:R43,16,0)</f>
        <v>6</v>
      </c>
      <c r="H10" s="54"/>
      <c r="I10" s="54">
        <f t="shared" si="1"/>
        <v>3</v>
      </c>
      <c r="J10" s="54"/>
      <c r="K10" s="54">
        <v>3</v>
      </c>
      <c r="L10" s="54"/>
      <c r="M10" s="54"/>
      <c r="N10" s="54"/>
      <c r="O10" s="54">
        <f t="shared" si="2"/>
        <v>510000</v>
      </c>
      <c r="P10" s="54">
        <f t="shared" si="3"/>
        <v>510000</v>
      </c>
      <c r="Q10" s="54">
        <f t="shared" si="0"/>
        <v>3</v>
      </c>
      <c r="R10" s="54">
        <v>3</v>
      </c>
      <c r="S10" s="54">
        <f t="shared" si="4"/>
        <v>0</v>
      </c>
      <c r="T10" s="54">
        <v>10</v>
      </c>
      <c r="U10" s="55" t="s">
        <v>79</v>
      </c>
      <c r="V10" s="54">
        <v>78000</v>
      </c>
      <c r="W10" s="54">
        <v>170000</v>
      </c>
      <c r="X10" s="56">
        <f t="shared" si="5"/>
        <v>15000</v>
      </c>
      <c r="Y10" s="55">
        <v>185000</v>
      </c>
      <c r="Z10" s="54"/>
    </row>
    <row r="11" spans="1:26" ht="15" customHeight="1" x14ac:dyDescent="0.2">
      <c r="A11" s="51">
        <v>4</v>
      </c>
      <c r="B11" s="51">
        <v>8500009</v>
      </c>
      <c r="C11" s="51" t="s">
        <v>74</v>
      </c>
      <c r="D11" s="52" t="s">
        <v>46</v>
      </c>
      <c r="E11" s="52" t="s">
        <v>12</v>
      </c>
      <c r="F11" s="53">
        <v>159000</v>
      </c>
      <c r="G11" s="53">
        <f>VLOOKUP(B11,'27.08'!B11:R44,16,0)</f>
        <v>6</v>
      </c>
      <c r="H11" s="54"/>
      <c r="I11" s="54">
        <f t="shared" si="1"/>
        <v>1</v>
      </c>
      <c r="J11" s="54"/>
      <c r="K11" s="96">
        <v>1</v>
      </c>
      <c r="L11" s="96">
        <f>L43</f>
        <v>0</v>
      </c>
      <c r="M11" s="54"/>
      <c r="N11" s="54"/>
      <c r="O11" s="54">
        <f t="shared" si="2"/>
        <v>159000</v>
      </c>
      <c r="P11" s="54">
        <f t="shared" si="3"/>
        <v>159000</v>
      </c>
      <c r="Q11" s="54">
        <f t="shared" si="0"/>
        <v>5</v>
      </c>
      <c r="R11" s="54">
        <v>5</v>
      </c>
      <c r="S11" s="54">
        <f t="shared" si="4"/>
        <v>0</v>
      </c>
      <c r="T11" s="54">
        <v>10</v>
      </c>
      <c r="U11" s="55" t="s">
        <v>74</v>
      </c>
      <c r="V11" s="54">
        <v>72000</v>
      </c>
      <c r="W11" s="54">
        <v>159000</v>
      </c>
      <c r="X11" s="56">
        <f t="shared" si="5"/>
        <v>14000</v>
      </c>
      <c r="Y11" s="55">
        <v>173000</v>
      </c>
      <c r="Z11" s="54"/>
    </row>
    <row r="12" spans="1:26" ht="15" customHeight="1" x14ac:dyDescent="0.2">
      <c r="A12" s="51">
        <v>5</v>
      </c>
      <c r="B12" s="51">
        <v>8500031</v>
      </c>
      <c r="C12" s="51" t="s">
        <v>76</v>
      </c>
      <c r="D12" s="52" t="s">
        <v>48</v>
      </c>
      <c r="E12" s="52" t="s">
        <v>14</v>
      </c>
      <c r="F12" s="53">
        <v>146000</v>
      </c>
      <c r="G12" s="53">
        <f>VLOOKUP(B12,'27.08'!B12:R45,16,0)</f>
        <v>10</v>
      </c>
      <c r="H12" s="54"/>
      <c r="I12" s="54">
        <f t="shared" si="1"/>
        <v>1</v>
      </c>
      <c r="J12" s="54"/>
      <c r="K12" s="54">
        <v>1</v>
      </c>
      <c r="L12" s="54"/>
      <c r="M12" s="54"/>
      <c r="N12" s="54"/>
      <c r="O12" s="54">
        <f t="shared" si="2"/>
        <v>146000</v>
      </c>
      <c r="P12" s="54">
        <f t="shared" si="3"/>
        <v>146000</v>
      </c>
      <c r="Q12" s="54">
        <f t="shared" si="0"/>
        <v>9</v>
      </c>
      <c r="R12" s="54">
        <v>9</v>
      </c>
      <c r="S12" s="54">
        <f t="shared" si="4"/>
        <v>0</v>
      </c>
      <c r="T12" s="54"/>
      <c r="U12" s="55" t="s">
        <v>76</v>
      </c>
      <c r="V12" s="54">
        <v>65000</v>
      </c>
      <c r="W12" s="54">
        <v>146000</v>
      </c>
      <c r="X12" s="56">
        <f t="shared" si="5"/>
        <v>13000</v>
      </c>
      <c r="Y12" s="55">
        <v>159000</v>
      </c>
      <c r="Z12" s="54"/>
    </row>
    <row r="13" spans="1:26" ht="15" customHeight="1" x14ac:dyDescent="0.2">
      <c r="A13" s="51">
        <v>6</v>
      </c>
      <c r="B13" s="51">
        <v>8500011</v>
      </c>
      <c r="C13" s="51" t="s">
        <v>78</v>
      </c>
      <c r="D13" s="52" t="s">
        <v>50</v>
      </c>
      <c r="E13" s="52" t="s">
        <v>16</v>
      </c>
      <c r="F13" s="53">
        <v>135000</v>
      </c>
      <c r="G13" s="53">
        <f>VLOOKUP(B13,'27.08'!B13:R46,16,0)</f>
        <v>0</v>
      </c>
      <c r="H13" s="54"/>
      <c r="I13" s="54">
        <f t="shared" si="1"/>
        <v>0</v>
      </c>
      <c r="J13" s="54"/>
      <c r="K13" s="54"/>
      <c r="L13" s="54"/>
      <c r="M13" s="54"/>
      <c r="N13" s="54"/>
      <c r="O13" s="54">
        <f t="shared" si="2"/>
        <v>0</v>
      </c>
      <c r="P13" s="54">
        <f t="shared" si="3"/>
        <v>0</v>
      </c>
      <c r="Q13" s="54">
        <f t="shared" si="0"/>
        <v>0</v>
      </c>
      <c r="R13" s="54"/>
      <c r="S13" s="54">
        <f t="shared" si="4"/>
        <v>0</v>
      </c>
      <c r="T13" s="54"/>
      <c r="U13" s="55" t="s">
        <v>78</v>
      </c>
      <c r="V13" s="54">
        <v>58000</v>
      </c>
      <c r="W13" s="54">
        <v>135000</v>
      </c>
      <c r="X13" s="56">
        <f t="shared" si="5"/>
        <v>10000</v>
      </c>
      <c r="Y13" s="55">
        <v>145000</v>
      </c>
      <c r="Z13" s="54"/>
    </row>
    <row r="14" spans="1:26" ht="15" customHeight="1" x14ac:dyDescent="0.2">
      <c r="A14" s="51">
        <v>7</v>
      </c>
      <c r="B14" s="51">
        <v>8500010</v>
      </c>
      <c r="C14" s="51" t="s">
        <v>81</v>
      </c>
      <c r="D14" s="52" t="s">
        <v>53</v>
      </c>
      <c r="E14" s="52" t="s">
        <v>19</v>
      </c>
      <c r="F14" s="53">
        <v>146000</v>
      </c>
      <c r="G14" s="53">
        <f>VLOOKUP(B14,'27.08'!B14:R47,16,0)</f>
        <v>8</v>
      </c>
      <c r="H14" s="54"/>
      <c r="I14" s="54">
        <f t="shared" si="1"/>
        <v>1</v>
      </c>
      <c r="J14" s="54"/>
      <c r="K14" s="54">
        <v>1</v>
      </c>
      <c r="L14" s="54"/>
      <c r="M14" s="54"/>
      <c r="N14" s="54"/>
      <c r="O14" s="54">
        <f t="shared" si="2"/>
        <v>146000</v>
      </c>
      <c r="P14" s="54">
        <f t="shared" si="3"/>
        <v>146000</v>
      </c>
      <c r="Q14" s="54">
        <f t="shared" si="0"/>
        <v>7</v>
      </c>
      <c r="R14" s="54">
        <v>7</v>
      </c>
      <c r="S14" s="54">
        <f t="shared" si="4"/>
        <v>0</v>
      </c>
      <c r="T14" s="54"/>
      <c r="U14" s="55" t="s">
        <v>81</v>
      </c>
      <c r="V14" s="54">
        <v>61000</v>
      </c>
      <c r="W14" s="54">
        <v>146000</v>
      </c>
      <c r="X14" s="56">
        <f t="shared" si="5"/>
        <v>5000</v>
      </c>
      <c r="Y14" s="55">
        <v>151000</v>
      </c>
      <c r="Z14" s="54"/>
    </row>
    <row r="15" spans="1:26" ht="15" customHeight="1" x14ac:dyDescent="0.2">
      <c r="A15" s="51">
        <v>8</v>
      </c>
      <c r="B15" s="51">
        <v>8500012</v>
      </c>
      <c r="C15" s="51" t="s">
        <v>70</v>
      </c>
      <c r="D15" s="52" t="s">
        <v>42</v>
      </c>
      <c r="E15" s="52" t="s">
        <v>8</v>
      </c>
      <c r="F15" s="53">
        <v>135000</v>
      </c>
      <c r="G15" s="53">
        <f>VLOOKUP(B15,'27.08'!B15:R48,16,0)</f>
        <v>0</v>
      </c>
      <c r="H15" s="54"/>
      <c r="I15" s="54">
        <f t="shared" si="1"/>
        <v>0</v>
      </c>
      <c r="J15" s="54"/>
      <c r="K15" s="54"/>
      <c r="L15" s="54"/>
      <c r="M15" s="54"/>
      <c r="N15" s="54"/>
      <c r="O15" s="54">
        <f t="shared" si="2"/>
        <v>0</v>
      </c>
      <c r="P15" s="54">
        <f t="shared" si="3"/>
        <v>0</v>
      </c>
      <c r="Q15" s="54">
        <f t="shared" si="0"/>
        <v>0</v>
      </c>
      <c r="R15" s="54"/>
      <c r="S15" s="54">
        <f t="shared" si="4"/>
        <v>0</v>
      </c>
      <c r="T15" s="54"/>
      <c r="U15" s="55" t="s">
        <v>70</v>
      </c>
      <c r="V15" s="54">
        <v>59000</v>
      </c>
      <c r="W15" s="54">
        <v>135000</v>
      </c>
      <c r="X15" s="56">
        <f t="shared" si="5"/>
        <v>12000</v>
      </c>
      <c r="Y15" s="55">
        <v>147000</v>
      </c>
      <c r="Z15" s="54"/>
    </row>
    <row r="16" spans="1:26" ht="15" customHeight="1" x14ac:dyDescent="0.2">
      <c r="A16" s="51">
        <v>9</v>
      </c>
      <c r="B16" s="51">
        <v>8500005</v>
      </c>
      <c r="C16" s="51" t="s">
        <v>71</v>
      </c>
      <c r="D16" s="52" t="s">
        <v>43</v>
      </c>
      <c r="E16" s="52" t="s">
        <v>9</v>
      </c>
      <c r="F16" s="53">
        <v>146000</v>
      </c>
      <c r="G16" s="53">
        <f>VLOOKUP(B16,'27.08'!B16:R49,16,0)</f>
        <v>5</v>
      </c>
      <c r="H16" s="54"/>
      <c r="I16" s="54">
        <f t="shared" si="1"/>
        <v>2</v>
      </c>
      <c r="J16" s="54"/>
      <c r="K16" s="54">
        <v>2</v>
      </c>
      <c r="L16" s="54"/>
      <c r="M16" s="54"/>
      <c r="N16" s="54"/>
      <c r="O16" s="54">
        <f t="shared" si="2"/>
        <v>292000</v>
      </c>
      <c r="P16" s="54">
        <f t="shared" si="3"/>
        <v>292000</v>
      </c>
      <c r="Q16" s="54">
        <f t="shared" si="0"/>
        <v>3</v>
      </c>
      <c r="R16" s="54">
        <v>3</v>
      </c>
      <c r="S16" s="54">
        <f t="shared" si="4"/>
        <v>0</v>
      </c>
      <c r="T16" s="54">
        <v>10</v>
      </c>
      <c r="U16" s="55" t="s">
        <v>71</v>
      </c>
      <c r="V16" s="54">
        <v>63000</v>
      </c>
      <c r="W16" s="54">
        <v>146000</v>
      </c>
      <c r="X16" s="56">
        <f t="shared" si="5"/>
        <v>9000</v>
      </c>
      <c r="Y16" s="55">
        <v>155000</v>
      </c>
      <c r="Z16" s="54"/>
    </row>
    <row r="17" spans="1:26" ht="15" customHeight="1" x14ac:dyDescent="0.2">
      <c r="A17" s="51">
        <v>10</v>
      </c>
      <c r="B17" s="51">
        <v>8500013</v>
      </c>
      <c r="C17" s="51" t="s">
        <v>72</v>
      </c>
      <c r="D17" s="52" t="s">
        <v>44</v>
      </c>
      <c r="E17" s="52" t="s">
        <v>10</v>
      </c>
      <c r="F17" s="53">
        <v>146000</v>
      </c>
      <c r="G17" s="53">
        <f>VLOOKUP(B17,'27.08'!B17:R50,16,0)</f>
        <v>9</v>
      </c>
      <c r="H17" s="54"/>
      <c r="I17" s="54">
        <f t="shared" si="1"/>
        <v>2</v>
      </c>
      <c r="J17" s="54"/>
      <c r="K17" s="54">
        <v>2</v>
      </c>
      <c r="L17" s="54"/>
      <c r="M17" s="54"/>
      <c r="N17" s="54"/>
      <c r="O17" s="54">
        <f t="shared" si="2"/>
        <v>292000</v>
      </c>
      <c r="P17" s="54">
        <f t="shared" si="3"/>
        <v>292000</v>
      </c>
      <c r="Q17" s="54">
        <f t="shared" si="0"/>
        <v>7</v>
      </c>
      <c r="R17" s="54">
        <v>7</v>
      </c>
      <c r="S17" s="54">
        <f t="shared" si="4"/>
        <v>0</v>
      </c>
      <c r="T17" s="54"/>
      <c r="U17" s="55" t="s">
        <v>72</v>
      </c>
      <c r="V17" s="54">
        <v>64000</v>
      </c>
      <c r="W17" s="54">
        <v>146000</v>
      </c>
      <c r="X17" s="56">
        <f t="shared" si="5"/>
        <v>11000</v>
      </c>
      <c r="Y17" s="55">
        <v>157000</v>
      </c>
      <c r="Z17" s="54"/>
    </row>
    <row r="18" spans="1:26" ht="15" customHeight="1" x14ac:dyDescent="0.2">
      <c r="A18" s="51">
        <v>11</v>
      </c>
      <c r="B18" s="51">
        <v>8500058</v>
      </c>
      <c r="C18" s="51" t="s">
        <v>91</v>
      </c>
      <c r="D18" s="52" t="s">
        <v>95</v>
      </c>
      <c r="E18" s="52" t="s">
        <v>28</v>
      </c>
      <c r="F18" s="53">
        <v>203000</v>
      </c>
      <c r="G18" s="53">
        <f>VLOOKUP(B18,'27.08'!B18:R51,16,0)</f>
        <v>0</v>
      </c>
      <c r="H18" s="54"/>
      <c r="I18" s="54">
        <f t="shared" si="1"/>
        <v>0</v>
      </c>
      <c r="J18" s="54"/>
      <c r="K18" s="96"/>
      <c r="L18" s="96">
        <f>L43</f>
        <v>0</v>
      </c>
      <c r="M18" s="54"/>
      <c r="N18" s="54"/>
      <c r="O18" s="54">
        <f t="shared" si="2"/>
        <v>0</v>
      </c>
      <c r="P18" s="54">
        <f t="shared" si="3"/>
        <v>0</v>
      </c>
      <c r="Q18" s="54">
        <f t="shared" si="0"/>
        <v>0</v>
      </c>
      <c r="R18" s="54"/>
      <c r="S18" s="54">
        <f t="shared" si="4"/>
        <v>0</v>
      </c>
      <c r="T18" s="54"/>
      <c r="U18" s="55" t="s">
        <v>91</v>
      </c>
      <c r="V18" s="54">
        <v>96000</v>
      </c>
      <c r="W18" s="54">
        <v>203000</v>
      </c>
      <c r="X18" s="56">
        <f t="shared" si="5"/>
        <v>18000</v>
      </c>
      <c r="Y18" s="55">
        <v>221000</v>
      </c>
      <c r="Z18" s="54"/>
    </row>
    <row r="19" spans="1:26" ht="15" customHeight="1" x14ac:dyDescent="0.2">
      <c r="A19" s="51">
        <v>12</v>
      </c>
      <c r="B19" s="51">
        <v>8500059</v>
      </c>
      <c r="C19" s="51" t="s">
        <v>92</v>
      </c>
      <c r="D19" s="52" t="s">
        <v>96</v>
      </c>
      <c r="E19" s="52" t="s">
        <v>29</v>
      </c>
      <c r="F19" s="53">
        <v>186000</v>
      </c>
      <c r="G19" s="53">
        <f>VLOOKUP(B19,'27.08'!B19:R52,16,0)</f>
        <v>0</v>
      </c>
      <c r="H19" s="54"/>
      <c r="I19" s="54">
        <f t="shared" si="1"/>
        <v>0</v>
      </c>
      <c r="J19" s="54"/>
      <c r="K19" s="54"/>
      <c r="L19" s="54"/>
      <c r="M19" s="54"/>
      <c r="N19" s="54"/>
      <c r="O19" s="54">
        <f t="shared" si="2"/>
        <v>0</v>
      </c>
      <c r="P19" s="54">
        <f t="shared" si="3"/>
        <v>0</v>
      </c>
      <c r="Q19" s="54">
        <f t="shared" si="0"/>
        <v>0</v>
      </c>
      <c r="R19" s="54"/>
      <c r="S19" s="54">
        <f t="shared" si="4"/>
        <v>0</v>
      </c>
      <c r="T19" s="54"/>
      <c r="U19" s="55" t="s">
        <v>92</v>
      </c>
      <c r="V19" s="54">
        <v>87000</v>
      </c>
      <c r="W19" s="54">
        <v>186000</v>
      </c>
      <c r="X19" s="56">
        <f t="shared" si="5"/>
        <v>17000</v>
      </c>
      <c r="Y19" s="55">
        <v>203000</v>
      </c>
      <c r="Z19" s="54"/>
    </row>
    <row r="20" spans="1:26" ht="15" customHeight="1" x14ac:dyDescent="0.2">
      <c r="A20" s="51">
        <v>13</v>
      </c>
      <c r="B20" s="51">
        <v>8500060</v>
      </c>
      <c r="C20" s="51" t="s">
        <v>93</v>
      </c>
      <c r="D20" s="52" t="s">
        <v>97</v>
      </c>
      <c r="E20" s="52" t="s">
        <v>30</v>
      </c>
      <c r="F20" s="53">
        <v>159000</v>
      </c>
      <c r="G20" s="53">
        <f>VLOOKUP(B20,'27.08'!B20:R53,16,0)</f>
        <v>0</v>
      </c>
      <c r="H20" s="54"/>
      <c r="I20" s="54">
        <f t="shared" si="1"/>
        <v>0</v>
      </c>
      <c r="J20" s="54"/>
      <c r="K20" s="54"/>
      <c r="L20" s="54"/>
      <c r="M20" s="54"/>
      <c r="N20" s="54"/>
      <c r="O20" s="54">
        <f t="shared" si="2"/>
        <v>0</v>
      </c>
      <c r="P20" s="54">
        <f t="shared" si="3"/>
        <v>0</v>
      </c>
      <c r="Q20" s="54">
        <f t="shared" si="0"/>
        <v>0</v>
      </c>
      <c r="R20" s="54"/>
      <c r="S20" s="54">
        <f t="shared" si="4"/>
        <v>0</v>
      </c>
      <c r="T20" s="54"/>
      <c r="U20" s="55" t="s">
        <v>93</v>
      </c>
      <c r="V20" s="54">
        <v>72000</v>
      </c>
      <c r="W20" s="54">
        <v>159000</v>
      </c>
      <c r="X20" s="56">
        <f t="shared" si="5"/>
        <v>14000</v>
      </c>
      <c r="Y20" s="55">
        <v>173000</v>
      </c>
      <c r="Z20" s="54"/>
    </row>
    <row r="21" spans="1:26" ht="15" customHeight="1" x14ac:dyDescent="0.2">
      <c r="A21" s="51">
        <v>14</v>
      </c>
      <c r="B21" s="51">
        <v>8500061</v>
      </c>
      <c r="C21" s="51" t="s">
        <v>94</v>
      </c>
      <c r="D21" s="52" t="s">
        <v>98</v>
      </c>
      <c r="E21" s="52" t="s">
        <v>31</v>
      </c>
      <c r="F21" s="53">
        <v>168000</v>
      </c>
      <c r="G21" s="53">
        <f>VLOOKUP(B21,'27.08'!B21:R54,16,0)</f>
        <v>0</v>
      </c>
      <c r="H21" s="54"/>
      <c r="I21" s="54">
        <f t="shared" si="1"/>
        <v>0</v>
      </c>
      <c r="J21" s="54"/>
      <c r="K21" s="96"/>
      <c r="L21" s="96">
        <f>L43</f>
        <v>0</v>
      </c>
      <c r="M21" s="54"/>
      <c r="N21" s="54"/>
      <c r="O21" s="54">
        <f t="shared" si="2"/>
        <v>0</v>
      </c>
      <c r="P21" s="54">
        <f t="shared" si="3"/>
        <v>0</v>
      </c>
      <c r="Q21" s="54">
        <f t="shared" si="0"/>
        <v>0</v>
      </c>
      <c r="R21" s="54"/>
      <c r="S21" s="54">
        <f t="shared" si="4"/>
        <v>0</v>
      </c>
      <c r="T21" s="54"/>
      <c r="U21" s="55" t="s">
        <v>94</v>
      </c>
      <c r="V21" s="54">
        <v>77000</v>
      </c>
      <c r="W21" s="54">
        <v>168000</v>
      </c>
      <c r="X21" s="56">
        <f t="shared" si="5"/>
        <v>15000</v>
      </c>
      <c r="Y21" s="55">
        <v>183000</v>
      </c>
      <c r="Z21" s="54"/>
    </row>
    <row r="22" spans="1:26" ht="15" customHeight="1" x14ac:dyDescent="0.2">
      <c r="A22" s="51">
        <v>15</v>
      </c>
      <c r="B22" s="51">
        <v>8500033</v>
      </c>
      <c r="C22" s="51" t="s">
        <v>67</v>
      </c>
      <c r="D22" s="52" t="s">
        <v>39</v>
      </c>
      <c r="E22" s="52" t="s">
        <v>5</v>
      </c>
      <c r="F22" s="53">
        <v>337000</v>
      </c>
      <c r="G22" s="53">
        <f>VLOOKUP(B22,'27.08'!B22:R55,16,0)</f>
        <v>8</v>
      </c>
      <c r="H22" s="54"/>
      <c r="I22" s="54">
        <f t="shared" si="1"/>
        <v>0</v>
      </c>
      <c r="J22" s="54"/>
      <c r="K22" s="95"/>
      <c r="L22" s="95">
        <f>L42</f>
        <v>0</v>
      </c>
      <c r="M22" s="54"/>
      <c r="N22" s="54"/>
      <c r="O22" s="54">
        <f t="shared" si="2"/>
        <v>0</v>
      </c>
      <c r="P22" s="54">
        <f t="shared" si="3"/>
        <v>0</v>
      </c>
      <c r="Q22" s="54">
        <f t="shared" si="0"/>
        <v>8</v>
      </c>
      <c r="R22" s="54">
        <v>8</v>
      </c>
      <c r="S22" s="54">
        <f t="shared" si="4"/>
        <v>0</v>
      </c>
      <c r="T22" s="54"/>
      <c r="U22" s="55" t="s">
        <v>67</v>
      </c>
      <c r="V22" s="54">
        <v>169000</v>
      </c>
      <c r="W22" s="54">
        <v>337000</v>
      </c>
      <c r="X22" s="56">
        <f t="shared" si="5"/>
        <v>30000</v>
      </c>
      <c r="Y22" s="55">
        <v>367000</v>
      </c>
      <c r="Z22" s="54"/>
    </row>
    <row r="23" spans="1:26" ht="15" customHeight="1" x14ac:dyDescent="0.2">
      <c r="A23" s="51">
        <v>16</v>
      </c>
      <c r="B23" s="51">
        <v>8500034</v>
      </c>
      <c r="C23" s="51" t="s">
        <v>65</v>
      </c>
      <c r="D23" s="52" t="s">
        <v>37</v>
      </c>
      <c r="E23" s="52" t="s">
        <v>3</v>
      </c>
      <c r="F23" s="53">
        <v>240000</v>
      </c>
      <c r="G23" s="53">
        <f>VLOOKUP(B23,'27.08'!B23:R56,16,0)</f>
        <v>7</v>
      </c>
      <c r="H23" s="54"/>
      <c r="I23" s="54">
        <f t="shared" si="1"/>
        <v>1</v>
      </c>
      <c r="J23" s="54"/>
      <c r="K23" s="54">
        <v>1</v>
      </c>
      <c r="L23" s="54"/>
      <c r="M23" s="54"/>
      <c r="N23" s="54"/>
      <c r="O23" s="54">
        <f t="shared" si="2"/>
        <v>240000</v>
      </c>
      <c r="P23" s="54">
        <f t="shared" si="3"/>
        <v>240000</v>
      </c>
      <c r="Q23" s="54">
        <f t="shared" si="0"/>
        <v>6</v>
      </c>
      <c r="R23" s="54">
        <v>6</v>
      </c>
      <c r="S23" s="54">
        <f t="shared" si="4"/>
        <v>0</v>
      </c>
      <c r="T23" s="54">
        <v>10</v>
      </c>
      <c r="U23" s="55" t="s">
        <v>65</v>
      </c>
      <c r="V23" s="54">
        <v>116000</v>
      </c>
      <c r="W23" s="54">
        <v>240000</v>
      </c>
      <c r="X23" s="56">
        <f t="shared" si="5"/>
        <v>21000</v>
      </c>
      <c r="Y23" s="55">
        <v>261000</v>
      </c>
      <c r="Z23" s="54"/>
    </row>
    <row r="24" spans="1:26" ht="15" customHeight="1" x14ac:dyDescent="0.2">
      <c r="A24" s="51">
        <v>17</v>
      </c>
      <c r="B24" s="51">
        <v>8500035</v>
      </c>
      <c r="C24" s="51" t="s">
        <v>69</v>
      </c>
      <c r="D24" s="52" t="s">
        <v>41</v>
      </c>
      <c r="E24" s="52" t="s">
        <v>7</v>
      </c>
      <c r="F24" s="53">
        <v>196000</v>
      </c>
      <c r="G24" s="53">
        <f>VLOOKUP(B24,'27.08'!B24:R57,16,0)</f>
        <v>6</v>
      </c>
      <c r="H24" s="54"/>
      <c r="I24" s="54">
        <f t="shared" si="1"/>
        <v>1</v>
      </c>
      <c r="J24" s="54"/>
      <c r="K24" s="95">
        <v>1</v>
      </c>
      <c r="L24" s="95">
        <f>L42+L45</f>
        <v>0</v>
      </c>
      <c r="M24" s="54"/>
      <c r="N24" s="54"/>
      <c r="O24" s="54">
        <f t="shared" si="2"/>
        <v>196000</v>
      </c>
      <c r="P24" s="54">
        <f t="shared" si="3"/>
        <v>196000</v>
      </c>
      <c r="Q24" s="54">
        <f t="shared" si="0"/>
        <v>5</v>
      </c>
      <c r="R24" s="54">
        <v>5</v>
      </c>
      <c r="S24" s="54">
        <f t="shared" si="4"/>
        <v>0</v>
      </c>
      <c r="T24" s="54">
        <v>10</v>
      </c>
      <c r="U24" s="55" t="s">
        <v>69</v>
      </c>
      <c r="V24" s="54">
        <v>92000</v>
      </c>
      <c r="W24" s="54">
        <v>196000</v>
      </c>
      <c r="X24" s="56">
        <f t="shared" si="5"/>
        <v>17000</v>
      </c>
      <c r="Y24" s="55">
        <v>213000</v>
      </c>
      <c r="Z24" s="54"/>
    </row>
    <row r="25" spans="1:26" ht="15" customHeight="1" x14ac:dyDescent="0.2">
      <c r="A25" s="51">
        <v>18</v>
      </c>
      <c r="B25" s="51">
        <v>8500036</v>
      </c>
      <c r="C25" s="51" t="s">
        <v>66</v>
      </c>
      <c r="D25" s="52" t="s">
        <v>38</v>
      </c>
      <c r="E25" s="52" t="s">
        <v>4</v>
      </c>
      <c r="F25" s="53">
        <v>188000</v>
      </c>
      <c r="G25" s="53">
        <f>VLOOKUP(B25,'27.08'!B25:R58,16,0)</f>
        <v>6</v>
      </c>
      <c r="H25" s="54"/>
      <c r="I25" s="54">
        <f t="shared" si="1"/>
        <v>1</v>
      </c>
      <c r="J25" s="54"/>
      <c r="K25" s="54">
        <v>1</v>
      </c>
      <c r="L25" s="54"/>
      <c r="M25" s="54"/>
      <c r="N25" s="54"/>
      <c r="O25" s="54">
        <f t="shared" si="2"/>
        <v>188000</v>
      </c>
      <c r="P25" s="54">
        <f t="shared" si="3"/>
        <v>188000</v>
      </c>
      <c r="Q25" s="54">
        <f t="shared" si="0"/>
        <v>5</v>
      </c>
      <c r="R25" s="54">
        <v>5</v>
      </c>
      <c r="S25" s="54">
        <f t="shared" si="4"/>
        <v>0</v>
      </c>
      <c r="T25" s="54">
        <v>10</v>
      </c>
      <c r="U25" s="55" t="s">
        <v>66</v>
      </c>
      <c r="V25" s="54">
        <v>88000</v>
      </c>
      <c r="W25" s="54">
        <v>188000</v>
      </c>
      <c r="X25" s="56">
        <f t="shared" si="5"/>
        <v>17000</v>
      </c>
      <c r="Y25" s="55">
        <v>205000</v>
      </c>
      <c r="Z25" s="54"/>
    </row>
    <row r="26" spans="1:26" ht="15" customHeight="1" x14ac:dyDescent="0.2">
      <c r="A26" s="51">
        <v>19</v>
      </c>
      <c r="B26" s="51">
        <v>8500037</v>
      </c>
      <c r="C26" s="51" t="s">
        <v>68</v>
      </c>
      <c r="D26" s="52" t="s">
        <v>40</v>
      </c>
      <c r="E26" s="52" t="s">
        <v>6</v>
      </c>
      <c r="F26" s="53">
        <v>179000</v>
      </c>
      <c r="G26" s="53">
        <f>VLOOKUP(B26,'27.08'!B26:R59,16,0)</f>
        <v>8</v>
      </c>
      <c r="H26" s="54"/>
      <c r="I26" s="54">
        <f t="shared" si="1"/>
        <v>0</v>
      </c>
      <c r="J26" s="54"/>
      <c r="K26" s="54"/>
      <c r="L26" s="54"/>
      <c r="M26" s="54"/>
      <c r="N26" s="54"/>
      <c r="O26" s="54">
        <f t="shared" si="2"/>
        <v>0</v>
      </c>
      <c r="P26" s="54">
        <f t="shared" si="3"/>
        <v>0</v>
      </c>
      <c r="Q26" s="54">
        <f t="shared" si="0"/>
        <v>8</v>
      </c>
      <c r="R26" s="54">
        <v>8</v>
      </c>
      <c r="S26" s="54">
        <f t="shared" si="4"/>
        <v>0</v>
      </c>
      <c r="T26" s="54"/>
      <c r="U26" s="55" t="s">
        <v>68</v>
      </c>
      <c r="V26" s="54">
        <v>83000</v>
      </c>
      <c r="W26" s="54">
        <v>179000</v>
      </c>
      <c r="X26" s="56">
        <f t="shared" si="5"/>
        <v>16000</v>
      </c>
      <c r="Y26" s="55">
        <v>195000</v>
      </c>
      <c r="Z26" s="54"/>
    </row>
    <row r="27" spans="1:26" ht="15" customHeight="1" x14ac:dyDescent="0.2">
      <c r="A27" s="51">
        <v>20</v>
      </c>
      <c r="B27" s="51">
        <v>8500039</v>
      </c>
      <c r="C27" s="51" t="s">
        <v>77</v>
      </c>
      <c r="D27" s="52" t="s">
        <v>49</v>
      </c>
      <c r="E27" s="52" t="s">
        <v>15</v>
      </c>
      <c r="F27" s="53">
        <v>169000</v>
      </c>
      <c r="G27" s="53">
        <f>VLOOKUP(B27,'27.08'!B27:R60,16,0)</f>
        <v>3</v>
      </c>
      <c r="H27" s="54"/>
      <c r="I27" s="54">
        <f t="shared" si="1"/>
        <v>0</v>
      </c>
      <c r="J27" s="54"/>
      <c r="K27" s="54"/>
      <c r="L27" s="54"/>
      <c r="M27" s="54"/>
      <c r="N27" s="54"/>
      <c r="O27" s="54">
        <f t="shared" si="2"/>
        <v>0</v>
      </c>
      <c r="P27" s="54">
        <f t="shared" si="3"/>
        <v>0</v>
      </c>
      <c r="Q27" s="54">
        <f t="shared" si="0"/>
        <v>3</v>
      </c>
      <c r="R27" s="54">
        <v>3</v>
      </c>
      <c r="S27" s="54">
        <f t="shared" si="4"/>
        <v>0</v>
      </c>
      <c r="T27" s="54">
        <v>10</v>
      </c>
      <c r="U27" s="55" t="s">
        <v>77</v>
      </c>
      <c r="V27" s="54">
        <v>73000</v>
      </c>
      <c r="W27" s="54">
        <v>169000</v>
      </c>
      <c r="X27" s="56">
        <f t="shared" si="5"/>
        <v>6000</v>
      </c>
      <c r="Y27" s="55">
        <v>175000</v>
      </c>
      <c r="Z27" s="54"/>
    </row>
    <row r="28" spans="1:26" ht="15" customHeight="1" x14ac:dyDescent="0.2">
      <c r="A28" s="51">
        <v>21</v>
      </c>
      <c r="B28" s="51">
        <v>8500038</v>
      </c>
      <c r="C28" s="51" t="s">
        <v>80</v>
      </c>
      <c r="D28" s="52" t="s">
        <v>52</v>
      </c>
      <c r="E28" s="52" t="s">
        <v>18</v>
      </c>
      <c r="F28" s="53">
        <v>179000</v>
      </c>
      <c r="G28" s="53">
        <f>VLOOKUP(B28,'27.08'!B28:R61,16,0)</f>
        <v>3</v>
      </c>
      <c r="H28" s="54"/>
      <c r="I28" s="54">
        <f t="shared" si="1"/>
        <v>1</v>
      </c>
      <c r="J28" s="54"/>
      <c r="K28" s="95">
        <v>1</v>
      </c>
      <c r="L28" s="95">
        <f>L42</f>
        <v>0</v>
      </c>
      <c r="M28" s="54"/>
      <c r="N28" s="54"/>
      <c r="O28" s="54">
        <f t="shared" si="2"/>
        <v>179000</v>
      </c>
      <c r="P28" s="54">
        <f t="shared" si="3"/>
        <v>179000</v>
      </c>
      <c r="Q28" s="54">
        <f t="shared" si="0"/>
        <v>2</v>
      </c>
      <c r="R28" s="54">
        <v>2</v>
      </c>
      <c r="S28" s="54">
        <f t="shared" si="4"/>
        <v>0</v>
      </c>
      <c r="T28" s="54">
        <v>10</v>
      </c>
      <c r="U28" s="55" t="s">
        <v>80</v>
      </c>
      <c r="V28" s="54">
        <v>76000</v>
      </c>
      <c r="W28" s="54">
        <v>179000</v>
      </c>
      <c r="X28" s="56">
        <f t="shared" si="5"/>
        <v>2000</v>
      </c>
      <c r="Y28" s="55">
        <v>181000</v>
      </c>
      <c r="Z28" s="54"/>
    </row>
    <row r="29" spans="1:26" s="2" customFormat="1" ht="15" customHeight="1" x14ac:dyDescent="0.2">
      <c r="A29" s="51">
        <v>22</v>
      </c>
      <c r="B29" s="51">
        <v>8500040</v>
      </c>
      <c r="C29" s="51" t="s">
        <v>62</v>
      </c>
      <c r="D29" s="52" t="s">
        <v>34</v>
      </c>
      <c r="E29" s="52" t="s">
        <v>0</v>
      </c>
      <c r="F29" s="53">
        <v>169000</v>
      </c>
      <c r="G29" s="53">
        <f>VLOOKUP(B29,'27.08'!B29:R62,16,0)</f>
        <v>7</v>
      </c>
      <c r="H29" s="57"/>
      <c r="I29" s="54">
        <f t="shared" si="1"/>
        <v>0</v>
      </c>
      <c r="J29" s="54"/>
      <c r="K29" s="54"/>
      <c r="L29" s="54"/>
      <c r="M29" s="54"/>
      <c r="N29" s="54"/>
      <c r="O29" s="54">
        <f t="shared" si="2"/>
        <v>0</v>
      </c>
      <c r="P29" s="54">
        <f t="shared" si="3"/>
        <v>0</v>
      </c>
      <c r="Q29" s="54">
        <f t="shared" si="0"/>
        <v>7</v>
      </c>
      <c r="R29" s="54">
        <v>7</v>
      </c>
      <c r="S29" s="54">
        <f t="shared" si="4"/>
        <v>0</v>
      </c>
      <c r="T29" s="54"/>
      <c r="U29" s="51" t="s">
        <v>62</v>
      </c>
      <c r="V29" s="57">
        <v>78000</v>
      </c>
      <c r="W29" s="57">
        <v>169000</v>
      </c>
      <c r="X29" s="56">
        <f t="shared" si="5"/>
        <v>16000</v>
      </c>
      <c r="Y29" s="51">
        <v>185000</v>
      </c>
      <c r="Z29" s="54"/>
    </row>
    <row r="30" spans="1:26" ht="15" customHeight="1" x14ac:dyDescent="0.2">
      <c r="A30" s="51">
        <v>23</v>
      </c>
      <c r="B30" s="51">
        <v>8500041</v>
      </c>
      <c r="C30" s="51" t="s">
        <v>63</v>
      </c>
      <c r="D30" s="52" t="s">
        <v>35</v>
      </c>
      <c r="E30" s="52" t="s">
        <v>1</v>
      </c>
      <c r="F30" s="53">
        <v>179000</v>
      </c>
      <c r="G30" s="53">
        <f>VLOOKUP(B30,'27.08'!B30:R63,16,0)</f>
        <v>8</v>
      </c>
      <c r="H30" s="54"/>
      <c r="I30" s="54">
        <f t="shared" si="1"/>
        <v>1</v>
      </c>
      <c r="J30" s="54"/>
      <c r="K30" s="95">
        <v>1</v>
      </c>
      <c r="L30" s="95">
        <f>L42</f>
        <v>0</v>
      </c>
      <c r="M30" s="54"/>
      <c r="N30" s="54"/>
      <c r="O30" s="54">
        <f t="shared" si="2"/>
        <v>179000</v>
      </c>
      <c r="P30" s="54">
        <f t="shared" si="3"/>
        <v>179000</v>
      </c>
      <c r="Q30" s="54">
        <f t="shared" si="0"/>
        <v>7</v>
      </c>
      <c r="R30" s="54">
        <v>7</v>
      </c>
      <c r="S30" s="54">
        <f t="shared" si="4"/>
        <v>0</v>
      </c>
      <c r="T30" s="54"/>
      <c r="U30" s="55" t="s">
        <v>63</v>
      </c>
      <c r="V30" s="54">
        <v>82000</v>
      </c>
      <c r="W30" s="54">
        <v>179000</v>
      </c>
      <c r="X30" s="56">
        <f t="shared" si="5"/>
        <v>14000</v>
      </c>
      <c r="Y30" s="55">
        <v>193000</v>
      </c>
      <c r="Z30" s="54"/>
    </row>
    <row r="31" spans="1:26" ht="15" customHeight="1" x14ac:dyDescent="0.2">
      <c r="A31" s="51">
        <v>24</v>
      </c>
      <c r="B31" s="51">
        <v>8500043</v>
      </c>
      <c r="C31" s="51" t="s">
        <v>64</v>
      </c>
      <c r="D31" s="52" t="s">
        <v>36</v>
      </c>
      <c r="E31" s="52" t="s">
        <v>2</v>
      </c>
      <c r="F31" s="53">
        <v>179000</v>
      </c>
      <c r="G31" s="53">
        <f>VLOOKUP(B31,'27.08'!B31:R64,16,0)</f>
        <v>8</v>
      </c>
      <c r="H31" s="54"/>
      <c r="I31" s="54">
        <f t="shared" si="1"/>
        <v>0</v>
      </c>
      <c r="J31" s="54"/>
      <c r="K31" s="54"/>
      <c r="L31" s="54"/>
      <c r="M31" s="54"/>
      <c r="N31" s="54"/>
      <c r="O31" s="54">
        <f t="shared" si="2"/>
        <v>0</v>
      </c>
      <c r="P31" s="54">
        <f t="shared" si="3"/>
        <v>0</v>
      </c>
      <c r="Q31" s="54">
        <f t="shared" si="0"/>
        <v>8</v>
      </c>
      <c r="R31" s="54">
        <v>8</v>
      </c>
      <c r="S31" s="54">
        <f t="shared" si="4"/>
        <v>0</v>
      </c>
      <c r="T31" s="54"/>
      <c r="U31" s="55" t="s">
        <v>64</v>
      </c>
      <c r="V31" s="54">
        <v>83000</v>
      </c>
      <c r="W31" s="54">
        <v>179000</v>
      </c>
      <c r="X31" s="56">
        <f t="shared" si="5"/>
        <v>16000</v>
      </c>
      <c r="Y31" s="55">
        <v>195000</v>
      </c>
      <c r="Z31" s="54"/>
    </row>
    <row r="32" spans="1:26" ht="15" customHeight="1" x14ac:dyDescent="0.2">
      <c r="A32" s="51">
        <v>25</v>
      </c>
      <c r="B32" s="51">
        <v>8500062</v>
      </c>
      <c r="C32" s="51" t="s">
        <v>99</v>
      </c>
      <c r="D32" s="52" t="s">
        <v>126</v>
      </c>
      <c r="E32" s="52" t="s">
        <v>32</v>
      </c>
      <c r="F32" s="53">
        <v>194000</v>
      </c>
      <c r="G32" s="53">
        <f>VLOOKUP(B32,'27.08'!B32:R65,16,0)</f>
        <v>0</v>
      </c>
      <c r="H32" s="54"/>
      <c r="I32" s="54">
        <f t="shared" si="1"/>
        <v>0</v>
      </c>
      <c r="J32" s="54"/>
      <c r="K32" s="54"/>
      <c r="L32" s="54"/>
      <c r="M32" s="54"/>
      <c r="N32" s="54"/>
      <c r="O32" s="54">
        <f t="shared" si="2"/>
        <v>0</v>
      </c>
      <c r="P32" s="54">
        <f t="shared" si="3"/>
        <v>0</v>
      </c>
      <c r="Q32" s="54">
        <f t="shared" si="0"/>
        <v>0</v>
      </c>
      <c r="R32" s="54"/>
      <c r="S32" s="54">
        <f t="shared" si="4"/>
        <v>0</v>
      </c>
      <c r="T32" s="54"/>
      <c r="U32" s="55" t="s">
        <v>99</v>
      </c>
      <c r="V32" s="54">
        <v>91200</v>
      </c>
      <c r="W32" s="54">
        <v>194000</v>
      </c>
      <c r="X32" s="56">
        <f t="shared" si="5"/>
        <v>18000</v>
      </c>
      <c r="Y32" s="55">
        <v>212000</v>
      </c>
      <c r="Z32" s="54"/>
    </row>
    <row r="33" spans="1:26" ht="15" customHeight="1" x14ac:dyDescent="0.2">
      <c r="A33" s="51">
        <v>26</v>
      </c>
      <c r="B33" s="51">
        <v>8500063</v>
      </c>
      <c r="C33" s="51" t="s">
        <v>100</v>
      </c>
      <c r="D33" s="52" t="s">
        <v>127</v>
      </c>
      <c r="E33" s="52" t="s">
        <v>33</v>
      </c>
      <c r="F33" s="53">
        <v>194000</v>
      </c>
      <c r="G33" s="53">
        <f>VLOOKUP(B33,'27.08'!B33:R66,16,0)</f>
        <v>0</v>
      </c>
      <c r="H33" s="54"/>
      <c r="I33" s="54">
        <f t="shared" si="1"/>
        <v>0</v>
      </c>
      <c r="J33" s="54"/>
      <c r="K33" s="54"/>
      <c r="L33" s="54"/>
      <c r="M33" s="54"/>
      <c r="N33" s="54"/>
      <c r="O33" s="54">
        <f t="shared" si="2"/>
        <v>0</v>
      </c>
      <c r="P33" s="54">
        <f t="shared" si="3"/>
        <v>0</v>
      </c>
      <c r="Q33" s="54">
        <f t="shared" si="0"/>
        <v>0</v>
      </c>
      <c r="R33" s="54"/>
      <c r="S33" s="54">
        <f t="shared" si="4"/>
        <v>0</v>
      </c>
      <c r="T33" s="54"/>
      <c r="U33" s="55" t="s">
        <v>100</v>
      </c>
      <c r="V33" s="54">
        <v>91200</v>
      </c>
      <c r="W33" s="54">
        <v>194000</v>
      </c>
      <c r="X33" s="56">
        <f t="shared" si="5"/>
        <v>18000</v>
      </c>
      <c r="Y33" s="55">
        <v>212000</v>
      </c>
      <c r="Z33" s="54"/>
    </row>
    <row r="34" spans="1:26" ht="15" customHeight="1" x14ac:dyDescent="0.2">
      <c r="A34" s="51">
        <v>27</v>
      </c>
      <c r="B34" s="51">
        <v>8500050</v>
      </c>
      <c r="C34" s="51" t="s">
        <v>82</v>
      </c>
      <c r="D34" s="52" t="s">
        <v>54</v>
      </c>
      <c r="E34" s="52" t="s">
        <v>20</v>
      </c>
      <c r="F34" s="53">
        <v>168000</v>
      </c>
      <c r="G34" s="53">
        <f>VLOOKUP(B34,'27.08'!B34:R67,16,0)</f>
        <v>8</v>
      </c>
      <c r="H34" s="54"/>
      <c r="I34" s="54">
        <f t="shared" si="1"/>
        <v>8</v>
      </c>
      <c r="J34" s="54"/>
      <c r="K34" s="97">
        <f>7+K44</f>
        <v>8</v>
      </c>
      <c r="L34" s="97">
        <f>+L44</f>
        <v>0</v>
      </c>
      <c r="M34" s="54"/>
      <c r="N34" s="54"/>
      <c r="O34" s="54">
        <f>F34*3+F34*0.8*4</f>
        <v>1041600</v>
      </c>
      <c r="P34" s="54">
        <f t="shared" si="3"/>
        <v>1041600</v>
      </c>
      <c r="Q34" s="54">
        <f t="shared" si="0"/>
        <v>0</v>
      </c>
      <c r="R34" s="54"/>
      <c r="S34" s="54">
        <f t="shared" si="4"/>
        <v>0</v>
      </c>
      <c r="T34" s="54"/>
      <c r="U34" s="51" t="s">
        <v>82</v>
      </c>
      <c r="V34" s="57">
        <v>75909</v>
      </c>
      <c r="W34" s="57">
        <v>168000</v>
      </c>
      <c r="X34" s="56">
        <f t="shared" si="5"/>
        <v>13000</v>
      </c>
      <c r="Y34" s="55">
        <v>181000</v>
      </c>
      <c r="Z34" s="54"/>
    </row>
    <row r="35" spans="1:26" s="2" customFormat="1" ht="15" customHeight="1" x14ac:dyDescent="0.2">
      <c r="A35" s="51">
        <v>28</v>
      </c>
      <c r="B35" s="51">
        <v>8500051</v>
      </c>
      <c r="C35" s="51" t="s">
        <v>83</v>
      </c>
      <c r="D35" s="52" t="s">
        <v>55</v>
      </c>
      <c r="E35" s="52" t="s">
        <v>21</v>
      </c>
      <c r="F35" s="53">
        <v>149000</v>
      </c>
      <c r="G35" s="53">
        <f>VLOOKUP(B35,'27.08'!B35:R68,16,0)</f>
        <v>4</v>
      </c>
      <c r="H35" s="57"/>
      <c r="I35" s="54">
        <f t="shared" si="1"/>
        <v>3</v>
      </c>
      <c r="J35" s="54"/>
      <c r="K35" s="54">
        <v>3</v>
      </c>
      <c r="L35" s="54"/>
      <c r="M35" s="54"/>
      <c r="N35" s="54"/>
      <c r="O35" s="54">
        <f>F35*2+F35*0.8</f>
        <v>417200</v>
      </c>
      <c r="P35" s="54">
        <f t="shared" si="3"/>
        <v>417200</v>
      </c>
      <c r="Q35" s="54">
        <f t="shared" si="0"/>
        <v>1</v>
      </c>
      <c r="R35" s="54">
        <v>1</v>
      </c>
      <c r="S35" s="54">
        <f t="shared" si="4"/>
        <v>0</v>
      </c>
      <c r="T35" s="54">
        <v>40</v>
      </c>
      <c r="U35" s="55" t="s">
        <v>83</v>
      </c>
      <c r="V35" s="54">
        <v>66364</v>
      </c>
      <c r="W35" s="54">
        <v>149000</v>
      </c>
      <c r="X35" s="56">
        <f t="shared" si="5"/>
        <v>13000</v>
      </c>
      <c r="Y35" s="51">
        <v>162000</v>
      </c>
      <c r="Z35" s="54"/>
    </row>
    <row r="36" spans="1:26" ht="15" customHeight="1" x14ac:dyDescent="0.2">
      <c r="A36" s="51">
        <v>29</v>
      </c>
      <c r="B36" s="51">
        <v>8500052</v>
      </c>
      <c r="C36" s="51" t="s">
        <v>84</v>
      </c>
      <c r="D36" s="52" t="s">
        <v>120</v>
      </c>
      <c r="E36" s="52" t="s">
        <v>22</v>
      </c>
      <c r="F36" s="53">
        <v>149000</v>
      </c>
      <c r="G36" s="53">
        <f>VLOOKUP(B36,'27.08'!B36:R69,16,0)</f>
        <v>21</v>
      </c>
      <c r="H36" s="54"/>
      <c r="I36" s="54">
        <f t="shared" si="1"/>
        <v>6</v>
      </c>
      <c r="J36" s="54"/>
      <c r="K36" s="97">
        <f>5+K44</f>
        <v>6</v>
      </c>
      <c r="L36" s="97">
        <f>L44</f>
        <v>0</v>
      </c>
      <c r="M36" s="54"/>
      <c r="N36" s="54"/>
      <c r="O36" s="54">
        <f>F36*2+F36*3*0.8</f>
        <v>655600</v>
      </c>
      <c r="P36" s="54">
        <f t="shared" si="3"/>
        <v>655600</v>
      </c>
      <c r="Q36" s="54">
        <f t="shared" si="0"/>
        <v>15</v>
      </c>
      <c r="R36" s="54">
        <v>15</v>
      </c>
      <c r="S36" s="54">
        <f t="shared" si="4"/>
        <v>0</v>
      </c>
      <c r="T36" s="54">
        <v>20</v>
      </c>
      <c r="U36" s="55" t="s">
        <v>84</v>
      </c>
      <c r="V36" s="54">
        <v>66364</v>
      </c>
      <c r="W36" s="54">
        <v>149000</v>
      </c>
      <c r="X36" s="56">
        <f t="shared" si="5"/>
        <v>13000</v>
      </c>
      <c r="Y36" s="55">
        <v>162000</v>
      </c>
      <c r="Z36" s="54"/>
    </row>
    <row r="37" spans="1:26" ht="15" customHeight="1" x14ac:dyDescent="0.2">
      <c r="A37" s="51">
        <v>30</v>
      </c>
      <c r="B37" s="51">
        <v>8500053</v>
      </c>
      <c r="C37" s="51" t="s">
        <v>85</v>
      </c>
      <c r="D37" s="52" t="s">
        <v>57</v>
      </c>
      <c r="E37" s="52" t="s">
        <v>23</v>
      </c>
      <c r="F37" s="53">
        <v>149000</v>
      </c>
      <c r="G37" s="53">
        <f>VLOOKUP(B37,'27.08'!B37:R70,16,0)</f>
        <v>13</v>
      </c>
      <c r="H37" s="54"/>
      <c r="I37" s="54">
        <f t="shared" si="1"/>
        <v>5</v>
      </c>
      <c r="J37" s="54"/>
      <c r="K37" s="97">
        <f>4+K44</f>
        <v>5</v>
      </c>
      <c r="L37" s="97">
        <f>L44</f>
        <v>0</v>
      </c>
      <c r="M37" s="54"/>
      <c r="N37" s="54"/>
      <c r="O37" s="54">
        <f>F37*4</f>
        <v>596000</v>
      </c>
      <c r="P37" s="54">
        <f t="shared" si="3"/>
        <v>596000</v>
      </c>
      <c r="Q37" s="54">
        <f t="shared" si="0"/>
        <v>8</v>
      </c>
      <c r="R37" s="54">
        <v>8</v>
      </c>
      <c r="S37" s="54">
        <f t="shared" si="4"/>
        <v>0</v>
      </c>
      <c r="T37" s="54">
        <v>40</v>
      </c>
      <c r="U37" s="55" t="s">
        <v>85</v>
      </c>
      <c r="V37" s="54">
        <v>66364</v>
      </c>
      <c r="W37" s="54">
        <v>149000</v>
      </c>
      <c r="X37" s="56">
        <f t="shared" si="5"/>
        <v>13000</v>
      </c>
      <c r="Y37" s="55">
        <v>162000</v>
      </c>
      <c r="Z37" s="54"/>
    </row>
    <row r="38" spans="1:26" ht="15" customHeight="1" x14ac:dyDescent="0.2">
      <c r="A38" s="51">
        <v>31</v>
      </c>
      <c r="B38" s="51">
        <v>8500054</v>
      </c>
      <c r="C38" s="51" t="s">
        <v>86</v>
      </c>
      <c r="D38" s="52" t="s">
        <v>58</v>
      </c>
      <c r="E38" s="52" t="s">
        <v>24</v>
      </c>
      <c r="F38" s="53">
        <v>168000</v>
      </c>
      <c r="G38" s="53">
        <f>VLOOKUP(B38,'27.08'!B38:R71,16,0)</f>
        <v>40</v>
      </c>
      <c r="H38" s="54"/>
      <c r="I38" s="54">
        <f t="shared" si="1"/>
        <v>3</v>
      </c>
      <c r="J38" s="54"/>
      <c r="K38" s="54">
        <v>3</v>
      </c>
      <c r="L38" s="54"/>
      <c r="M38" s="54"/>
      <c r="N38" s="54"/>
      <c r="O38" s="54">
        <f t="shared" si="2"/>
        <v>504000</v>
      </c>
      <c r="P38" s="54">
        <f t="shared" si="3"/>
        <v>504000</v>
      </c>
      <c r="Q38" s="54">
        <f t="shared" si="0"/>
        <v>37</v>
      </c>
      <c r="R38" s="54">
        <v>37</v>
      </c>
      <c r="S38" s="54">
        <f t="shared" si="4"/>
        <v>0</v>
      </c>
      <c r="T38" s="54"/>
      <c r="U38" s="55" t="s">
        <v>86</v>
      </c>
      <c r="V38" s="54">
        <v>75909</v>
      </c>
      <c r="W38" s="54">
        <v>168000</v>
      </c>
      <c r="X38" s="56">
        <f t="shared" si="5"/>
        <v>13000</v>
      </c>
      <c r="Y38" s="55">
        <v>181000</v>
      </c>
      <c r="Z38" s="54"/>
    </row>
    <row r="39" spans="1:26" ht="15" customHeight="1" x14ac:dyDescent="0.2">
      <c r="A39" s="51">
        <v>32</v>
      </c>
      <c r="B39" s="51">
        <v>8500055</v>
      </c>
      <c r="C39" s="51" t="s">
        <v>87</v>
      </c>
      <c r="D39" s="52" t="s">
        <v>59</v>
      </c>
      <c r="E39" s="52" t="s">
        <v>25</v>
      </c>
      <c r="F39" s="53">
        <v>149000</v>
      </c>
      <c r="G39" s="53">
        <f>VLOOKUP(B39,'27.08'!B39:R72,16,0)</f>
        <v>32</v>
      </c>
      <c r="H39" s="54"/>
      <c r="I39" s="54">
        <f t="shared" si="1"/>
        <v>3</v>
      </c>
      <c r="J39" s="54"/>
      <c r="K39" s="97">
        <f>2+K44</f>
        <v>3</v>
      </c>
      <c r="L39" s="97">
        <f>L44</f>
        <v>0</v>
      </c>
      <c r="M39" s="54"/>
      <c r="N39" s="54"/>
      <c r="O39" s="54">
        <f>F39*1+F39*0.8</f>
        <v>268200</v>
      </c>
      <c r="P39" s="54">
        <f t="shared" si="3"/>
        <v>268200</v>
      </c>
      <c r="Q39" s="54">
        <f t="shared" si="0"/>
        <v>29</v>
      </c>
      <c r="R39" s="54">
        <v>29</v>
      </c>
      <c r="S39" s="54">
        <f t="shared" si="4"/>
        <v>0</v>
      </c>
      <c r="T39" s="54"/>
      <c r="U39" s="55" t="s">
        <v>87</v>
      </c>
      <c r="V39" s="54">
        <v>66364</v>
      </c>
      <c r="W39" s="54">
        <v>149000</v>
      </c>
      <c r="X39" s="56">
        <f t="shared" si="5"/>
        <v>13000</v>
      </c>
      <c r="Y39" s="55">
        <v>162000</v>
      </c>
      <c r="Z39" s="54"/>
    </row>
    <row r="40" spans="1:26" ht="15" customHeight="1" x14ac:dyDescent="0.2">
      <c r="A40" s="51">
        <v>33</v>
      </c>
      <c r="B40" s="51">
        <v>8500056</v>
      </c>
      <c r="C40" s="51" t="s">
        <v>88</v>
      </c>
      <c r="D40" s="52" t="s">
        <v>60</v>
      </c>
      <c r="E40" s="52" t="s">
        <v>26</v>
      </c>
      <c r="F40" s="53">
        <v>149000</v>
      </c>
      <c r="G40" s="53">
        <f>VLOOKUP(B40,'27.08'!B40:R73,16,0)</f>
        <v>7</v>
      </c>
      <c r="H40" s="54"/>
      <c r="I40" s="54">
        <f t="shared" si="1"/>
        <v>6</v>
      </c>
      <c r="J40" s="54"/>
      <c r="K40" s="98">
        <v>6</v>
      </c>
      <c r="L40" s="98">
        <f>+L45</f>
        <v>0</v>
      </c>
      <c r="M40" s="54"/>
      <c r="N40" s="54"/>
      <c r="O40" s="54">
        <f>F40*2+F40*4*0.8</f>
        <v>774800</v>
      </c>
      <c r="P40" s="54">
        <f t="shared" si="3"/>
        <v>774800</v>
      </c>
      <c r="Q40" s="54">
        <f t="shared" si="0"/>
        <v>1</v>
      </c>
      <c r="R40" s="54">
        <v>1</v>
      </c>
      <c r="S40" s="54">
        <f t="shared" si="4"/>
        <v>0</v>
      </c>
      <c r="T40" s="54">
        <v>40</v>
      </c>
      <c r="U40" s="55" t="s">
        <v>88</v>
      </c>
      <c r="V40" s="54">
        <v>66364</v>
      </c>
      <c r="W40" s="54">
        <v>149000</v>
      </c>
      <c r="X40" s="56">
        <f t="shared" si="5"/>
        <v>13000</v>
      </c>
      <c r="Y40" s="55">
        <v>162000</v>
      </c>
      <c r="Z40" s="54"/>
    </row>
    <row r="41" spans="1:26" ht="15" customHeight="1" x14ac:dyDescent="0.2">
      <c r="A41" s="51">
        <v>34</v>
      </c>
      <c r="B41" s="51">
        <v>8500057</v>
      </c>
      <c r="C41" s="51" t="s">
        <v>89</v>
      </c>
      <c r="D41" s="52" t="s">
        <v>61</v>
      </c>
      <c r="E41" s="52" t="s">
        <v>27</v>
      </c>
      <c r="F41" s="53">
        <v>168000</v>
      </c>
      <c r="G41" s="53">
        <f>VLOOKUP(B41,'27.08'!B41:R74,16,0)</f>
        <v>49</v>
      </c>
      <c r="H41" s="54"/>
      <c r="I41" s="54">
        <f t="shared" si="1"/>
        <v>4</v>
      </c>
      <c r="J41" s="54"/>
      <c r="K41" s="54">
        <v>4</v>
      </c>
      <c r="L41" s="54"/>
      <c r="M41" s="54"/>
      <c r="N41" s="54"/>
      <c r="O41" s="54">
        <f>F41*1+F41*0.8*3</f>
        <v>571200</v>
      </c>
      <c r="P41" s="54">
        <f t="shared" si="3"/>
        <v>571200</v>
      </c>
      <c r="Q41" s="54">
        <f t="shared" si="0"/>
        <v>45</v>
      </c>
      <c r="R41" s="54">
        <v>45</v>
      </c>
      <c r="S41" s="54">
        <f t="shared" si="4"/>
        <v>0</v>
      </c>
      <c r="T41" s="54"/>
      <c r="U41" s="55" t="s">
        <v>89</v>
      </c>
      <c r="V41" s="54">
        <v>66364</v>
      </c>
      <c r="W41" s="54">
        <v>168000</v>
      </c>
      <c r="X41" s="56">
        <f t="shared" si="5"/>
        <v>-6000</v>
      </c>
      <c r="Y41" s="55">
        <v>162000</v>
      </c>
      <c r="Z41" s="54"/>
    </row>
    <row r="42" spans="1:26" ht="15" customHeight="1" x14ac:dyDescent="0.2">
      <c r="A42" s="81"/>
      <c r="B42" s="81"/>
      <c r="C42" s="81"/>
      <c r="D42" s="87" t="s">
        <v>140</v>
      </c>
      <c r="E42" s="87"/>
      <c r="F42" s="88">
        <v>800000</v>
      </c>
      <c r="G42" s="82"/>
      <c r="H42" s="83"/>
      <c r="I42" s="83"/>
      <c r="J42" s="83"/>
      <c r="K42" s="83"/>
      <c r="L42" s="83"/>
      <c r="M42" s="83"/>
      <c r="N42" s="83"/>
      <c r="O42" s="54">
        <f t="shared" si="2"/>
        <v>0</v>
      </c>
      <c r="P42" s="54">
        <f t="shared" si="3"/>
        <v>0</v>
      </c>
      <c r="Q42" s="83"/>
      <c r="R42" s="83"/>
      <c r="S42" s="83"/>
      <c r="T42" s="83"/>
      <c r="U42" s="84"/>
      <c r="V42" s="85"/>
      <c r="W42" s="85"/>
      <c r="X42" s="86"/>
      <c r="Y42" s="84"/>
      <c r="Z42" s="83"/>
    </row>
    <row r="43" spans="1:26" ht="15" customHeight="1" x14ac:dyDescent="0.2">
      <c r="A43" s="81"/>
      <c r="B43" s="81"/>
      <c r="C43" s="81"/>
      <c r="D43" s="89" t="s">
        <v>141</v>
      </c>
      <c r="E43" s="89"/>
      <c r="F43" s="90">
        <v>650000</v>
      </c>
      <c r="G43" s="82"/>
      <c r="H43" s="83"/>
      <c r="I43" s="83"/>
      <c r="J43" s="83"/>
      <c r="K43" s="83"/>
      <c r="L43" s="83"/>
      <c r="M43" s="83"/>
      <c r="N43" s="83"/>
      <c r="O43" s="54">
        <f t="shared" si="2"/>
        <v>0</v>
      </c>
      <c r="P43" s="54">
        <f t="shared" si="3"/>
        <v>0</v>
      </c>
      <c r="Q43" s="83"/>
      <c r="R43" s="83"/>
      <c r="S43" s="83"/>
      <c r="T43" s="83"/>
      <c r="U43" s="84"/>
      <c r="V43" s="85"/>
      <c r="W43" s="85"/>
      <c r="X43" s="86"/>
      <c r="Y43" s="84"/>
      <c r="Z43" s="83"/>
    </row>
    <row r="44" spans="1:26" ht="15" customHeight="1" x14ac:dyDescent="0.2">
      <c r="A44" s="81"/>
      <c r="B44" s="81"/>
      <c r="C44" s="81"/>
      <c r="D44" s="91" t="s">
        <v>142</v>
      </c>
      <c r="E44" s="91"/>
      <c r="F44" s="92">
        <v>550000</v>
      </c>
      <c r="G44" s="82"/>
      <c r="H44" s="83"/>
      <c r="I44" s="83"/>
      <c r="J44" s="83"/>
      <c r="K44" s="83">
        <v>1</v>
      </c>
      <c r="L44" s="83"/>
      <c r="M44" s="83"/>
      <c r="N44" s="83"/>
      <c r="O44" s="54">
        <f t="shared" si="2"/>
        <v>550000</v>
      </c>
      <c r="P44" s="54">
        <f t="shared" si="3"/>
        <v>550000</v>
      </c>
      <c r="Q44" s="83"/>
      <c r="R44" s="83"/>
      <c r="S44" s="83"/>
      <c r="T44" s="83"/>
      <c r="U44" s="84"/>
      <c r="V44" s="85"/>
      <c r="W44" s="85"/>
      <c r="X44" s="86"/>
      <c r="Y44" s="84"/>
      <c r="Z44" s="83"/>
    </row>
    <row r="45" spans="1:26" ht="15" customHeight="1" x14ac:dyDescent="0.2">
      <c r="A45" s="81"/>
      <c r="B45" s="81"/>
      <c r="C45" s="81"/>
      <c r="D45" s="93" t="s">
        <v>143</v>
      </c>
      <c r="E45" s="93"/>
      <c r="F45" s="94">
        <v>310000</v>
      </c>
      <c r="G45" s="82"/>
      <c r="H45" s="83"/>
      <c r="I45" s="83"/>
      <c r="J45" s="83"/>
      <c r="K45" s="83"/>
      <c r="L45" s="83"/>
      <c r="M45" s="83"/>
      <c r="N45" s="83"/>
      <c r="O45" s="54">
        <f t="shared" si="2"/>
        <v>0</v>
      </c>
      <c r="P45" s="54">
        <f t="shared" si="3"/>
        <v>0</v>
      </c>
      <c r="Q45" s="83"/>
      <c r="R45" s="83"/>
      <c r="S45" s="83"/>
      <c r="T45" s="83"/>
      <c r="U45" s="84"/>
      <c r="V45" s="85"/>
      <c r="W45" s="85"/>
      <c r="X45" s="86"/>
      <c r="Y45" s="84"/>
      <c r="Z45" s="83"/>
    </row>
    <row r="46" spans="1:26" s="17" customFormat="1" x14ac:dyDescent="0.2">
      <c r="A46" s="47"/>
      <c r="B46" s="48"/>
      <c r="C46" s="48"/>
      <c r="D46" s="48" t="s">
        <v>108</v>
      </c>
      <c r="E46" s="49"/>
      <c r="F46" s="50"/>
      <c r="G46" s="50">
        <f>SUM(G8:G41)</f>
        <v>297</v>
      </c>
      <c r="H46" s="50">
        <f t="shared" ref="H46:O46" si="6">SUM(H8:H41)</f>
        <v>0</v>
      </c>
      <c r="I46" s="50">
        <f t="shared" si="6"/>
        <v>56</v>
      </c>
      <c r="J46" s="50">
        <f t="shared" si="6"/>
        <v>0</v>
      </c>
      <c r="K46" s="50">
        <f t="shared" si="6"/>
        <v>56</v>
      </c>
      <c r="L46" s="50">
        <f t="shared" si="6"/>
        <v>0</v>
      </c>
      <c r="M46" s="50">
        <f t="shared" si="6"/>
        <v>0</v>
      </c>
      <c r="N46" s="50">
        <f t="shared" si="6"/>
        <v>0</v>
      </c>
      <c r="O46" s="50">
        <f t="shared" si="6"/>
        <v>8038600</v>
      </c>
      <c r="P46" s="50">
        <f>SUM(P8:P45)</f>
        <v>8588600</v>
      </c>
      <c r="Q46" s="50">
        <f>SUM(Q8:Q41)</f>
        <v>241</v>
      </c>
      <c r="R46" s="50">
        <f>SUM(R8:R41)</f>
        <v>241</v>
      </c>
      <c r="S46" s="50"/>
      <c r="T46" s="50"/>
      <c r="Z46" s="50"/>
    </row>
    <row r="47" spans="1:26" x14ac:dyDescent="0.2">
      <c r="A47" s="5"/>
    </row>
    <row r="48" spans="1:26" s="2" customFormat="1" x14ac:dyDescent="0.2">
      <c r="B48" s="2" t="s">
        <v>124</v>
      </c>
      <c r="F48" s="6"/>
      <c r="G48" s="6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V48" s="104"/>
      <c r="W48" s="104"/>
      <c r="Z48" s="104"/>
    </row>
    <row r="52" spans="1:1" x14ac:dyDescent="0.2">
      <c r="A52" s="1" t="s">
        <v>134</v>
      </c>
    </row>
  </sheetData>
  <mergeCells count="16">
    <mergeCell ref="Z6:Z7"/>
    <mergeCell ref="A3:T3"/>
    <mergeCell ref="G5:Q5"/>
    <mergeCell ref="A6:A7"/>
    <mergeCell ref="B6:B7"/>
    <mergeCell ref="C6:C7"/>
    <mergeCell ref="D6:D7"/>
    <mergeCell ref="F6:F7"/>
    <mergeCell ref="G6:G7"/>
    <mergeCell ref="H6:H7"/>
    <mergeCell ref="I6:L6"/>
    <mergeCell ref="M6:P6"/>
    <mergeCell ref="Q6:Q7"/>
    <mergeCell ref="R6:R7"/>
    <mergeCell ref="S6:S7"/>
    <mergeCell ref="T6:T7"/>
  </mergeCells>
  <pageMargins left="0.2" right="0.2" top="0.25" bottom="0.25" header="0.3" footer="0.3"/>
  <pageSetup paperSize="9" orientation="landscape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zoomScaleNormal="100" workbookViewId="0">
      <pane xSplit="6" ySplit="7" topLeftCell="G26" activePane="bottomRight" state="frozen"/>
      <selection activeCell="CJ8" sqref="CJ8:CJ41"/>
      <selection pane="topRight" activeCell="CJ8" sqref="CJ8:CJ41"/>
      <selection pane="bottomLeft" activeCell="CJ8" sqref="CJ8:CJ41"/>
      <selection pane="bottomRight" activeCell="P34" sqref="P34"/>
    </sheetView>
  </sheetViews>
  <sheetFormatPr defaultRowHeight="12.75" x14ac:dyDescent="0.2"/>
  <cols>
    <col min="1" max="1" width="4.85546875" style="1" customWidth="1"/>
    <col min="2" max="2" width="8.85546875" style="2" customWidth="1"/>
    <col min="3" max="3" width="5.28515625" style="2" customWidth="1"/>
    <col min="4" max="4" width="38.28515625" style="1" customWidth="1"/>
    <col min="5" max="5" width="34.7109375" style="1" hidden="1" customWidth="1"/>
    <col min="6" max="6" width="10.28515625" style="6" customWidth="1"/>
    <col min="7" max="7" width="8.140625" style="6" customWidth="1"/>
    <col min="8" max="8" width="9.42578125" style="3" customWidth="1"/>
    <col min="9" max="9" width="10" style="3" customWidth="1"/>
    <col min="10" max="15" width="9.140625" style="3" customWidth="1"/>
    <col min="16" max="16" width="11.28515625" style="3" customWidth="1"/>
    <col min="17" max="19" width="10.7109375" style="3" customWidth="1"/>
    <col min="20" max="20" width="9.140625" style="3" customWidth="1"/>
    <col min="21" max="21" width="6.28515625" style="1" hidden="1" customWidth="1"/>
    <col min="22" max="23" width="11.28515625" style="3" hidden="1" customWidth="1"/>
    <col min="24" max="25" width="0" style="1" hidden="1" customWidth="1"/>
    <col min="26" max="26" width="9.140625" style="3" customWidth="1"/>
    <col min="27" max="27" width="9.140625" style="1" customWidth="1"/>
    <col min="28" max="16384" width="9.140625" style="1"/>
  </cols>
  <sheetData>
    <row r="1" spans="1:26" x14ac:dyDescent="0.2">
      <c r="A1" s="17" t="s">
        <v>128</v>
      </c>
    </row>
    <row r="2" spans="1:26" x14ac:dyDescent="0.2">
      <c r="A2" s="1" t="s">
        <v>114</v>
      </c>
    </row>
    <row r="3" spans="1:26" ht="19.5" customHeight="1" x14ac:dyDescent="0.3">
      <c r="A3" s="131" t="s">
        <v>122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Z3" s="1"/>
    </row>
    <row r="5" spans="1:26" ht="15" hidden="1" customHeight="1" x14ac:dyDescent="0.2">
      <c r="G5" s="133" t="s">
        <v>117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05"/>
      <c r="S5" s="105"/>
      <c r="T5" s="1"/>
      <c r="Z5" s="1"/>
    </row>
    <row r="6" spans="1:26" s="17" customFormat="1" ht="15" customHeight="1" x14ac:dyDescent="0.2">
      <c r="A6" s="128" t="s">
        <v>109</v>
      </c>
      <c r="B6" s="128" t="s">
        <v>110</v>
      </c>
      <c r="C6" s="128" t="s">
        <v>111</v>
      </c>
      <c r="D6" s="128" t="s">
        <v>112</v>
      </c>
      <c r="E6" s="16" t="s">
        <v>90</v>
      </c>
      <c r="F6" s="128" t="s">
        <v>113</v>
      </c>
      <c r="G6" s="128" t="s">
        <v>115</v>
      </c>
      <c r="H6" s="128" t="s">
        <v>101</v>
      </c>
      <c r="I6" s="132" t="s">
        <v>102</v>
      </c>
      <c r="J6" s="132"/>
      <c r="K6" s="132"/>
      <c r="L6" s="132"/>
      <c r="M6" s="134" t="s">
        <v>129</v>
      </c>
      <c r="N6" s="134"/>
      <c r="O6" s="134"/>
      <c r="P6" s="134"/>
      <c r="Q6" s="128" t="s">
        <v>118</v>
      </c>
      <c r="R6" s="128" t="s">
        <v>135</v>
      </c>
      <c r="S6" s="128" t="s">
        <v>136</v>
      </c>
      <c r="T6" s="128" t="s">
        <v>119</v>
      </c>
      <c r="U6" s="19" t="s">
        <v>121</v>
      </c>
      <c r="V6" s="40"/>
      <c r="W6" s="40"/>
      <c r="Z6" s="128" t="s">
        <v>125</v>
      </c>
    </row>
    <row r="7" spans="1:26" s="18" customFormat="1" x14ac:dyDescent="0.2">
      <c r="A7" s="130"/>
      <c r="B7" s="130" t="s">
        <v>110</v>
      </c>
      <c r="C7" s="130"/>
      <c r="D7" s="130" t="s">
        <v>112</v>
      </c>
      <c r="E7" s="44" t="s">
        <v>90</v>
      </c>
      <c r="F7" s="130" t="s">
        <v>113</v>
      </c>
      <c r="G7" s="130"/>
      <c r="H7" s="130"/>
      <c r="I7" s="45" t="s">
        <v>106</v>
      </c>
      <c r="J7" s="46" t="s">
        <v>107</v>
      </c>
      <c r="K7" s="46" t="s">
        <v>104</v>
      </c>
      <c r="L7" s="46" t="s">
        <v>105</v>
      </c>
      <c r="M7" s="61" t="s">
        <v>131</v>
      </c>
      <c r="N7" s="62" t="s">
        <v>132</v>
      </c>
      <c r="O7" s="62" t="s">
        <v>130</v>
      </c>
      <c r="P7" s="68" t="s">
        <v>133</v>
      </c>
      <c r="Q7" s="130"/>
      <c r="R7" s="129"/>
      <c r="S7" s="129"/>
      <c r="T7" s="130"/>
      <c r="V7" s="41"/>
      <c r="W7" s="41"/>
      <c r="Z7" s="130"/>
    </row>
    <row r="8" spans="1:26" ht="15" customHeight="1" x14ac:dyDescent="0.2">
      <c r="A8" s="51">
        <v>1</v>
      </c>
      <c r="B8" s="51">
        <v>8500006</v>
      </c>
      <c r="C8" s="51" t="s">
        <v>75</v>
      </c>
      <c r="D8" s="52" t="s">
        <v>47</v>
      </c>
      <c r="E8" s="52" t="s">
        <v>13</v>
      </c>
      <c r="F8" s="53">
        <v>289000</v>
      </c>
      <c r="G8" s="53">
        <f>VLOOKUP(B8,'28.08'!B8:R41,16,0)</f>
        <v>6</v>
      </c>
      <c r="H8" s="54"/>
      <c r="I8" s="54">
        <f>SUM(J8:L8)</f>
        <v>0</v>
      </c>
      <c r="J8" s="54"/>
      <c r="K8" s="54"/>
      <c r="L8" s="54"/>
      <c r="M8" s="54"/>
      <c r="N8" s="54"/>
      <c r="O8" s="54">
        <f>F8*K8</f>
        <v>0</v>
      </c>
      <c r="P8" s="54">
        <f>M8+N8+O8</f>
        <v>0</v>
      </c>
      <c r="Q8" s="54">
        <f t="shared" ref="Q8:Q41" si="0">+G8+H8-I8</f>
        <v>6</v>
      </c>
      <c r="R8" s="54">
        <v>6</v>
      </c>
      <c r="S8" s="54">
        <f>R8-Q8</f>
        <v>0</v>
      </c>
      <c r="T8" s="54"/>
      <c r="U8" s="55" t="s">
        <v>75</v>
      </c>
      <c r="V8" s="54">
        <v>143000</v>
      </c>
      <c r="W8" s="54">
        <v>289000</v>
      </c>
      <c r="X8" s="56">
        <f>Y8-W8</f>
        <v>26000</v>
      </c>
      <c r="Y8" s="55">
        <v>315000</v>
      </c>
      <c r="Z8" s="54"/>
    </row>
    <row r="9" spans="1:26" ht="15" customHeight="1" x14ac:dyDescent="0.2">
      <c r="A9" s="51">
        <v>2</v>
      </c>
      <c r="B9" s="51">
        <v>8500007</v>
      </c>
      <c r="C9" s="51" t="s">
        <v>73</v>
      </c>
      <c r="D9" s="52" t="s">
        <v>45</v>
      </c>
      <c r="E9" s="52" t="s">
        <v>11</v>
      </c>
      <c r="F9" s="53">
        <v>197000</v>
      </c>
      <c r="G9" s="53">
        <f>VLOOKUP(B9,'28.08'!B9:R42,16,0)</f>
        <v>6</v>
      </c>
      <c r="H9" s="54"/>
      <c r="I9" s="54">
        <f t="shared" ref="I9:I41" si="1">SUM(J9:L9)</f>
        <v>0</v>
      </c>
      <c r="J9" s="54"/>
      <c r="K9" s="96"/>
      <c r="L9" s="96">
        <f>L43</f>
        <v>0</v>
      </c>
      <c r="M9" s="54"/>
      <c r="N9" s="54"/>
      <c r="O9" s="54">
        <f t="shared" ref="O9:O45" si="2">F9*K9</f>
        <v>0</v>
      </c>
      <c r="P9" s="54">
        <f t="shared" ref="P9:P45" si="3">M9+N9+O9</f>
        <v>0</v>
      </c>
      <c r="Q9" s="54">
        <f t="shared" si="0"/>
        <v>6</v>
      </c>
      <c r="R9" s="54">
        <v>6</v>
      </c>
      <c r="S9" s="54">
        <f t="shared" ref="S9:S41" si="4">R9-Q9</f>
        <v>0</v>
      </c>
      <c r="T9" s="54"/>
      <c r="U9" s="55" t="s">
        <v>73</v>
      </c>
      <c r="V9" s="54">
        <v>93000</v>
      </c>
      <c r="W9" s="54">
        <v>197000</v>
      </c>
      <c r="X9" s="56">
        <f t="shared" ref="X9:X41" si="5">Y9-W9</f>
        <v>18000</v>
      </c>
      <c r="Y9" s="55">
        <v>215000</v>
      </c>
      <c r="Z9" s="54"/>
    </row>
    <row r="10" spans="1:26" ht="15" customHeight="1" x14ac:dyDescent="0.2">
      <c r="A10" s="51">
        <v>3</v>
      </c>
      <c r="B10" s="51">
        <v>8500008</v>
      </c>
      <c r="C10" s="51" t="s">
        <v>79</v>
      </c>
      <c r="D10" s="52" t="s">
        <v>51</v>
      </c>
      <c r="E10" s="52" t="s">
        <v>17</v>
      </c>
      <c r="F10" s="53">
        <v>170000</v>
      </c>
      <c r="G10" s="53">
        <f>VLOOKUP(B10,'28.08'!B10:R43,16,0)</f>
        <v>3</v>
      </c>
      <c r="H10" s="54"/>
      <c r="I10" s="54">
        <f t="shared" si="1"/>
        <v>2</v>
      </c>
      <c r="J10" s="54">
        <v>1</v>
      </c>
      <c r="K10" s="54">
        <v>1</v>
      </c>
      <c r="L10" s="54"/>
      <c r="M10" s="54"/>
      <c r="N10" s="54"/>
      <c r="O10" s="54">
        <f t="shared" si="2"/>
        <v>170000</v>
      </c>
      <c r="P10" s="54">
        <f t="shared" si="3"/>
        <v>170000</v>
      </c>
      <c r="Q10" s="54">
        <f t="shared" si="0"/>
        <v>1</v>
      </c>
      <c r="R10" s="54">
        <v>1</v>
      </c>
      <c r="S10" s="54">
        <f t="shared" si="4"/>
        <v>0</v>
      </c>
      <c r="T10" s="54">
        <v>10</v>
      </c>
      <c r="U10" s="55" t="s">
        <v>79</v>
      </c>
      <c r="V10" s="54">
        <v>78000</v>
      </c>
      <c r="W10" s="54">
        <v>170000</v>
      </c>
      <c r="X10" s="56">
        <f t="shared" si="5"/>
        <v>15000</v>
      </c>
      <c r="Y10" s="55">
        <v>185000</v>
      </c>
      <c r="Z10" s="54" t="s">
        <v>146</v>
      </c>
    </row>
    <row r="11" spans="1:26" ht="15" customHeight="1" x14ac:dyDescent="0.2">
      <c r="A11" s="51">
        <v>4</v>
      </c>
      <c r="B11" s="51">
        <v>8500009</v>
      </c>
      <c r="C11" s="51" t="s">
        <v>74</v>
      </c>
      <c r="D11" s="52" t="s">
        <v>46</v>
      </c>
      <c r="E11" s="52" t="s">
        <v>12</v>
      </c>
      <c r="F11" s="53">
        <v>159000</v>
      </c>
      <c r="G11" s="53">
        <f>VLOOKUP(B11,'28.08'!B11:R44,16,0)</f>
        <v>5</v>
      </c>
      <c r="H11" s="54"/>
      <c r="I11" s="54">
        <f t="shared" si="1"/>
        <v>2</v>
      </c>
      <c r="J11" s="54"/>
      <c r="K11" s="96">
        <v>2</v>
      </c>
      <c r="L11" s="96">
        <f>L43</f>
        <v>0</v>
      </c>
      <c r="M11" s="54"/>
      <c r="N11" s="54"/>
      <c r="O11" s="54">
        <f t="shared" si="2"/>
        <v>318000</v>
      </c>
      <c r="P11" s="54">
        <f t="shared" si="3"/>
        <v>318000</v>
      </c>
      <c r="Q11" s="54">
        <f t="shared" si="0"/>
        <v>3</v>
      </c>
      <c r="R11" s="54">
        <v>3</v>
      </c>
      <c r="S11" s="54">
        <f t="shared" si="4"/>
        <v>0</v>
      </c>
      <c r="T11" s="54">
        <v>10</v>
      </c>
      <c r="U11" s="55" t="s">
        <v>74</v>
      </c>
      <c r="V11" s="54">
        <v>72000</v>
      </c>
      <c r="W11" s="54">
        <v>159000</v>
      </c>
      <c r="X11" s="56">
        <f t="shared" si="5"/>
        <v>14000</v>
      </c>
      <c r="Y11" s="55">
        <v>173000</v>
      </c>
      <c r="Z11" s="54"/>
    </row>
    <row r="12" spans="1:26" ht="15" customHeight="1" x14ac:dyDescent="0.2">
      <c r="A12" s="51">
        <v>5</v>
      </c>
      <c r="B12" s="51">
        <v>8500031</v>
      </c>
      <c r="C12" s="51" t="s">
        <v>76</v>
      </c>
      <c r="D12" s="52" t="s">
        <v>48</v>
      </c>
      <c r="E12" s="52" t="s">
        <v>14</v>
      </c>
      <c r="F12" s="53">
        <v>146000</v>
      </c>
      <c r="G12" s="53">
        <f>VLOOKUP(B12,'28.08'!B12:R45,16,0)</f>
        <v>9</v>
      </c>
      <c r="H12" s="54"/>
      <c r="I12" s="54">
        <f t="shared" si="1"/>
        <v>1</v>
      </c>
      <c r="J12" s="54">
        <v>1</v>
      </c>
      <c r="K12" s="54"/>
      <c r="L12" s="54"/>
      <c r="M12" s="54"/>
      <c r="N12" s="54"/>
      <c r="O12" s="54">
        <f t="shared" si="2"/>
        <v>0</v>
      </c>
      <c r="P12" s="54">
        <f t="shared" si="3"/>
        <v>0</v>
      </c>
      <c r="Q12" s="54">
        <f t="shared" si="0"/>
        <v>8</v>
      </c>
      <c r="R12" s="54">
        <v>8</v>
      </c>
      <c r="S12" s="54">
        <f t="shared" si="4"/>
        <v>0</v>
      </c>
      <c r="T12" s="54"/>
      <c r="U12" s="55" t="s">
        <v>76</v>
      </c>
      <c r="V12" s="54">
        <v>65000</v>
      </c>
      <c r="W12" s="54">
        <v>146000</v>
      </c>
      <c r="X12" s="56">
        <f t="shared" si="5"/>
        <v>13000</v>
      </c>
      <c r="Y12" s="55">
        <v>159000</v>
      </c>
      <c r="Z12" s="54" t="s">
        <v>146</v>
      </c>
    </row>
    <row r="13" spans="1:26" ht="15" customHeight="1" x14ac:dyDescent="0.2">
      <c r="A13" s="51">
        <v>6</v>
      </c>
      <c r="B13" s="51">
        <v>8500011</v>
      </c>
      <c r="C13" s="51" t="s">
        <v>78</v>
      </c>
      <c r="D13" s="52" t="s">
        <v>50</v>
      </c>
      <c r="E13" s="52" t="s">
        <v>16</v>
      </c>
      <c r="F13" s="53">
        <v>135000</v>
      </c>
      <c r="G13" s="53">
        <f>VLOOKUP(B13,'28.08'!B13:R46,16,0)</f>
        <v>0</v>
      </c>
      <c r="H13" s="54"/>
      <c r="I13" s="54">
        <f t="shared" si="1"/>
        <v>0</v>
      </c>
      <c r="J13" s="54"/>
      <c r="K13" s="54"/>
      <c r="L13" s="54"/>
      <c r="M13" s="54"/>
      <c r="N13" s="54"/>
      <c r="O13" s="54">
        <f t="shared" si="2"/>
        <v>0</v>
      </c>
      <c r="P13" s="54">
        <f t="shared" si="3"/>
        <v>0</v>
      </c>
      <c r="Q13" s="54">
        <f t="shared" si="0"/>
        <v>0</v>
      </c>
      <c r="R13" s="54"/>
      <c r="S13" s="54">
        <f t="shared" si="4"/>
        <v>0</v>
      </c>
      <c r="T13" s="54"/>
      <c r="U13" s="55" t="s">
        <v>78</v>
      </c>
      <c r="V13" s="54">
        <v>58000</v>
      </c>
      <c r="W13" s="54">
        <v>135000</v>
      </c>
      <c r="X13" s="56">
        <f t="shared" si="5"/>
        <v>10000</v>
      </c>
      <c r="Y13" s="55">
        <v>145000</v>
      </c>
      <c r="Z13" s="54"/>
    </row>
    <row r="14" spans="1:26" ht="15" customHeight="1" x14ac:dyDescent="0.2">
      <c r="A14" s="51">
        <v>7</v>
      </c>
      <c r="B14" s="51">
        <v>8500010</v>
      </c>
      <c r="C14" s="51" t="s">
        <v>81</v>
      </c>
      <c r="D14" s="52" t="s">
        <v>53</v>
      </c>
      <c r="E14" s="52" t="s">
        <v>19</v>
      </c>
      <c r="F14" s="53">
        <v>146000</v>
      </c>
      <c r="G14" s="53">
        <f>VLOOKUP(B14,'28.08'!B14:R47,16,0)</f>
        <v>7</v>
      </c>
      <c r="H14" s="54"/>
      <c r="I14" s="54">
        <f t="shared" si="1"/>
        <v>3</v>
      </c>
      <c r="J14" s="54"/>
      <c r="K14" s="54">
        <v>3</v>
      </c>
      <c r="L14" s="54"/>
      <c r="M14" s="54"/>
      <c r="N14" s="54"/>
      <c r="O14" s="54">
        <f t="shared" si="2"/>
        <v>438000</v>
      </c>
      <c r="P14" s="54">
        <f t="shared" si="3"/>
        <v>438000</v>
      </c>
      <c r="Q14" s="54">
        <f t="shared" si="0"/>
        <v>4</v>
      </c>
      <c r="R14" s="54">
        <v>4</v>
      </c>
      <c r="S14" s="54">
        <f t="shared" si="4"/>
        <v>0</v>
      </c>
      <c r="T14" s="54">
        <v>10</v>
      </c>
      <c r="U14" s="55" t="s">
        <v>81</v>
      </c>
      <c r="V14" s="54">
        <v>61000</v>
      </c>
      <c r="W14" s="54">
        <v>146000</v>
      </c>
      <c r="X14" s="56">
        <f t="shared" si="5"/>
        <v>5000</v>
      </c>
      <c r="Y14" s="55">
        <v>151000</v>
      </c>
      <c r="Z14" s="54"/>
    </row>
    <row r="15" spans="1:26" ht="15" customHeight="1" x14ac:dyDescent="0.2">
      <c r="A15" s="51">
        <v>8</v>
      </c>
      <c r="B15" s="51">
        <v>8500012</v>
      </c>
      <c r="C15" s="51" t="s">
        <v>70</v>
      </c>
      <c r="D15" s="52" t="s">
        <v>42</v>
      </c>
      <c r="E15" s="52" t="s">
        <v>8</v>
      </c>
      <c r="F15" s="53">
        <v>135000</v>
      </c>
      <c r="G15" s="53">
        <f>VLOOKUP(B15,'28.08'!B15:R48,16,0)</f>
        <v>0</v>
      </c>
      <c r="H15" s="54"/>
      <c r="I15" s="54">
        <f t="shared" si="1"/>
        <v>0</v>
      </c>
      <c r="J15" s="54"/>
      <c r="K15" s="54"/>
      <c r="L15" s="54"/>
      <c r="M15" s="54"/>
      <c r="N15" s="54"/>
      <c r="O15" s="54">
        <f t="shared" si="2"/>
        <v>0</v>
      </c>
      <c r="P15" s="54">
        <f t="shared" si="3"/>
        <v>0</v>
      </c>
      <c r="Q15" s="54">
        <f t="shared" si="0"/>
        <v>0</v>
      </c>
      <c r="R15" s="54"/>
      <c r="S15" s="54">
        <f t="shared" si="4"/>
        <v>0</v>
      </c>
      <c r="T15" s="54"/>
      <c r="U15" s="55" t="s">
        <v>70</v>
      </c>
      <c r="V15" s="54">
        <v>59000</v>
      </c>
      <c r="W15" s="54">
        <v>135000</v>
      </c>
      <c r="X15" s="56">
        <f t="shared" si="5"/>
        <v>12000</v>
      </c>
      <c r="Y15" s="55">
        <v>147000</v>
      </c>
      <c r="Z15" s="54"/>
    </row>
    <row r="16" spans="1:26" ht="15" customHeight="1" x14ac:dyDescent="0.2">
      <c r="A16" s="51">
        <v>9</v>
      </c>
      <c r="B16" s="51">
        <v>8500005</v>
      </c>
      <c r="C16" s="51" t="s">
        <v>71</v>
      </c>
      <c r="D16" s="52" t="s">
        <v>43</v>
      </c>
      <c r="E16" s="52" t="s">
        <v>9</v>
      </c>
      <c r="F16" s="53">
        <v>146000</v>
      </c>
      <c r="G16" s="53">
        <f>VLOOKUP(B16,'28.08'!B16:R49,16,0)</f>
        <v>3</v>
      </c>
      <c r="H16" s="54"/>
      <c r="I16" s="54">
        <f t="shared" si="1"/>
        <v>0</v>
      </c>
      <c r="J16" s="54"/>
      <c r="K16" s="54"/>
      <c r="L16" s="54"/>
      <c r="M16" s="54"/>
      <c r="N16" s="54"/>
      <c r="O16" s="54">
        <f t="shared" si="2"/>
        <v>0</v>
      </c>
      <c r="P16" s="54">
        <f t="shared" si="3"/>
        <v>0</v>
      </c>
      <c r="Q16" s="54">
        <f t="shared" si="0"/>
        <v>3</v>
      </c>
      <c r="R16" s="54">
        <v>3</v>
      </c>
      <c r="S16" s="54">
        <f t="shared" si="4"/>
        <v>0</v>
      </c>
      <c r="T16" s="54">
        <v>10</v>
      </c>
      <c r="U16" s="55" t="s">
        <v>71</v>
      </c>
      <c r="V16" s="54">
        <v>63000</v>
      </c>
      <c r="W16" s="54">
        <v>146000</v>
      </c>
      <c r="X16" s="56">
        <f t="shared" si="5"/>
        <v>9000</v>
      </c>
      <c r="Y16" s="55">
        <v>155000</v>
      </c>
      <c r="Z16" s="54"/>
    </row>
    <row r="17" spans="1:26" ht="15" customHeight="1" x14ac:dyDescent="0.2">
      <c r="A17" s="51">
        <v>10</v>
      </c>
      <c r="B17" s="51">
        <v>8500013</v>
      </c>
      <c r="C17" s="51" t="s">
        <v>72</v>
      </c>
      <c r="D17" s="52" t="s">
        <v>44</v>
      </c>
      <c r="E17" s="52" t="s">
        <v>10</v>
      </c>
      <c r="F17" s="53">
        <v>146000</v>
      </c>
      <c r="G17" s="53">
        <f>VLOOKUP(B17,'28.08'!B17:R50,16,0)</f>
        <v>7</v>
      </c>
      <c r="H17" s="54"/>
      <c r="I17" s="54">
        <f t="shared" si="1"/>
        <v>0</v>
      </c>
      <c r="J17" s="54"/>
      <c r="K17" s="54"/>
      <c r="L17" s="54"/>
      <c r="M17" s="54"/>
      <c r="N17" s="54"/>
      <c r="O17" s="54">
        <f t="shared" si="2"/>
        <v>0</v>
      </c>
      <c r="P17" s="54">
        <f t="shared" si="3"/>
        <v>0</v>
      </c>
      <c r="Q17" s="54">
        <f t="shared" si="0"/>
        <v>7</v>
      </c>
      <c r="R17" s="54">
        <v>7</v>
      </c>
      <c r="S17" s="54">
        <f t="shared" si="4"/>
        <v>0</v>
      </c>
      <c r="T17" s="54"/>
      <c r="U17" s="55" t="s">
        <v>72</v>
      </c>
      <c r="V17" s="54">
        <v>64000</v>
      </c>
      <c r="W17" s="54">
        <v>146000</v>
      </c>
      <c r="X17" s="56">
        <f t="shared" si="5"/>
        <v>11000</v>
      </c>
      <c r="Y17" s="55">
        <v>157000</v>
      </c>
      <c r="Z17" s="54"/>
    </row>
    <row r="18" spans="1:26" ht="15" customHeight="1" x14ac:dyDescent="0.2">
      <c r="A18" s="51">
        <v>11</v>
      </c>
      <c r="B18" s="51">
        <v>8500058</v>
      </c>
      <c r="C18" s="51" t="s">
        <v>91</v>
      </c>
      <c r="D18" s="52" t="s">
        <v>95</v>
      </c>
      <c r="E18" s="52" t="s">
        <v>28</v>
      </c>
      <c r="F18" s="53">
        <v>203000</v>
      </c>
      <c r="G18" s="53">
        <f>VLOOKUP(B18,'28.08'!B18:R51,16,0)</f>
        <v>0</v>
      </c>
      <c r="H18" s="54"/>
      <c r="I18" s="54">
        <f t="shared" si="1"/>
        <v>0</v>
      </c>
      <c r="J18" s="54"/>
      <c r="K18" s="96"/>
      <c r="L18" s="96">
        <f>L43</f>
        <v>0</v>
      </c>
      <c r="M18" s="54"/>
      <c r="N18" s="54"/>
      <c r="O18" s="54">
        <f t="shared" si="2"/>
        <v>0</v>
      </c>
      <c r="P18" s="54">
        <f t="shared" si="3"/>
        <v>0</v>
      </c>
      <c r="Q18" s="54">
        <f t="shared" si="0"/>
        <v>0</v>
      </c>
      <c r="R18" s="54"/>
      <c r="S18" s="54">
        <f t="shared" si="4"/>
        <v>0</v>
      </c>
      <c r="T18" s="54"/>
      <c r="U18" s="55" t="s">
        <v>91</v>
      </c>
      <c r="V18" s="54">
        <v>96000</v>
      </c>
      <c r="W18" s="54">
        <v>203000</v>
      </c>
      <c r="X18" s="56">
        <f t="shared" si="5"/>
        <v>18000</v>
      </c>
      <c r="Y18" s="55">
        <v>221000</v>
      </c>
      <c r="Z18" s="54"/>
    </row>
    <row r="19" spans="1:26" ht="15" customHeight="1" x14ac:dyDescent="0.2">
      <c r="A19" s="51">
        <v>12</v>
      </c>
      <c r="B19" s="51">
        <v>8500059</v>
      </c>
      <c r="C19" s="51" t="s">
        <v>92</v>
      </c>
      <c r="D19" s="52" t="s">
        <v>96</v>
      </c>
      <c r="E19" s="52" t="s">
        <v>29</v>
      </c>
      <c r="F19" s="53">
        <v>186000</v>
      </c>
      <c r="G19" s="53">
        <f>VLOOKUP(B19,'28.08'!B19:R52,16,0)</f>
        <v>0</v>
      </c>
      <c r="H19" s="54"/>
      <c r="I19" s="54">
        <f t="shared" si="1"/>
        <v>0</v>
      </c>
      <c r="J19" s="54"/>
      <c r="K19" s="54"/>
      <c r="L19" s="54"/>
      <c r="M19" s="54"/>
      <c r="N19" s="54"/>
      <c r="O19" s="54">
        <f t="shared" si="2"/>
        <v>0</v>
      </c>
      <c r="P19" s="54">
        <f t="shared" si="3"/>
        <v>0</v>
      </c>
      <c r="Q19" s="54">
        <f t="shared" si="0"/>
        <v>0</v>
      </c>
      <c r="R19" s="54"/>
      <c r="S19" s="54">
        <f t="shared" si="4"/>
        <v>0</v>
      </c>
      <c r="T19" s="54"/>
      <c r="U19" s="55" t="s">
        <v>92</v>
      </c>
      <c r="V19" s="54">
        <v>87000</v>
      </c>
      <c r="W19" s="54">
        <v>186000</v>
      </c>
      <c r="X19" s="56">
        <f t="shared" si="5"/>
        <v>17000</v>
      </c>
      <c r="Y19" s="55">
        <v>203000</v>
      </c>
      <c r="Z19" s="54"/>
    </row>
    <row r="20" spans="1:26" ht="15" customHeight="1" x14ac:dyDescent="0.2">
      <c r="A20" s="51">
        <v>13</v>
      </c>
      <c r="B20" s="51">
        <v>8500060</v>
      </c>
      <c r="C20" s="51" t="s">
        <v>93</v>
      </c>
      <c r="D20" s="52" t="s">
        <v>97</v>
      </c>
      <c r="E20" s="52" t="s">
        <v>30</v>
      </c>
      <c r="F20" s="53">
        <v>159000</v>
      </c>
      <c r="G20" s="53">
        <f>VLOOKUP(B20,'28.08'!B20:R53,16,0)</f>
        <v>0</v>
      </c>
      <c r="H20" s="54"/>
      <c r="I20" s="54">
        <f t="shared" si="1"/>
        <v>0</v>
      </c>
      <c r="J20" s="54"/>
      <c r="K20" s="54"/>
      <c r="L20" s="54"/>
      <c r="M20" s="54"/>
      <c r="N20" s="54"/>
      <c r="O20" s="54">
        <f t="shared" si="2"/>
        <v>0</v>
      </c>
      <c r="P20" s="54">
        <f t="shared" si="3"/>
        <v>0</v>
      </c>
      <c r="Q20" s="54">
        <f t="shared" si="0"/>
        <v>0</v>
      </c>
      <c r="R20" s="54"/>
      <c r="S20" s="54">
        <f t="shared" si="4"/>
        <v>0</v>
      </c>
      <c r="T20" s="54"/>
      <c r="U20" s="55" t="s">
        <v>93</v>
      </c>
      <c r="V20" s="54">
        <v>72000</v>
      </c>
      <c r="W20" s="54">
        <v>159000</v>
      </c>
      <c r="X20" s="56">
        <f t="shared" si="5"/>
        <v>14000</v>
      </c>
      <c r="Y20" s="55">
        <v>173000</v>
      </c>
      <c r="Z20" s="54"/>
    </row>
    <row r="21" spans="1:26" ht="15" customHeight="1" x14ac:dyDescent="0.2">
      <c r="A21" s="51">
        <v>14</v>
      </c>
      <c r="B21" s="51">
        <v>8500061</v>
      </c>
      <c r="C21" s="51" t="s">
        <v>94</v>
      </c>
      <c r="D21" s="52" t="s">
        <v>98</v>
      </c>
      <c r="E21" s="52" t="s">
        <v>31</v>
      </c>
      <c r="F21" s="53">
        <v>168000</v>
      </c>
      <c r="G21" s="53">
        <f>VLOOKUP(B21,'28.08'!B21:R54,16,0)</f>
        <v>0</v>
      </c>
      <c r="H21" s="54"/>
      <c r="I21" s="54">
        <f t="shared" si="1"/>
        <v>0</v>
      </c>
      <c r="J21" s="54"/>
      <c r="K21" s="96"/>
      <c r="L21" s="96">
        <f>L43</f>
        <v>0</v>
      </c>
      <c r="M21" s="54"/>
      <c r="N21" s="54"/>
      <c r="O21" s="54">
        <f t="shared" si="2"/>
        <v>0</v>
      </c>
      <c r="P21" s="54">
        <f t="shared" si="3"/>
        <v>0</v>
      </c>
      <c r="Q21" s="54">
        <f t="shared" si="0"/>
        <v>0</v>
      </c>
      <c r="R21" s="54"/>
      <c r="S21" s="54">
        <f t="shared" si="4"/>
        <v>0</v>
      </c>
      <c r="T21" s="54"/>
      <c r="U21" s="55" t="s">
        <v>94</v>
      </c>
      <c r="V21" s="54">
        <v>77000</v>
      </c>
      <c r="W21" s="54">
        <v>168000</v>
      </c>
      <c r="X21" s="56">
        <f t="shared" si="5"/>
        <v>15000</v>
      </c>
      <c r="Y21" s="55">
        <v>183000</v>
      </c>
      <c r="Z21" s="54"/>
    </row>
    <row r="22" spans="1:26" ht="15" customHeight="1" x14ac:dyDescent="0.2">
      <c r="A22" s="51">
        <v>15</v>
      </c>
      <c r="B22" s="51">
        <v>8500033</v>
      </c>
      <c r="C22" s="51" t="s">
        <v>67</v>
      </c>
      <c r="D22" s="52" t="s">
        <v>39</v>
      </c>
      <c r="E22" s="52" t="s">
        <v>5</v>
      </c>
      <c r="F22" s="53">
        <v>337000</v>
      </c>
      <c r="G22" s="53">
        <f>VLOOKUP(B22,'28.08'!B22:R55,16,0)</f>
        <v>8</v>
      </c>
      <c r="H22" s="54"/>
      <c r="I22" s="54">
        <f t="shared" si="1"/>
        <v>0</v>
      </c>
      <c r="J22" s="54"/>
      <c r="K22" s="95"/>
      <c r="L22" s="95">
        <f>L42</f>
        <v>0</v>
      </c>
      <c r="M22" s="54"/>
      <c r="N22" s="54"/>
      <c r="O22" s="54">
        <f t="shared" si="2"/>
        <v>0</v>
      </c>
      <c r="P22" s="54">
        <f t="shared" si="3"/>
        <v>0</v>
      </c>
      <c r="Q22" s="54">
        <f t="shared" si="0"/>
        <v>8</v>
      </c>
      <c r="R22" s="54">
        <v>8</v>
      </c>
      <c r="S22" s="54">
        <f t="shared" si="4"/>
        <v>0</v>
      </c>
      <c r="T22" s="54"/>
      <c r="U22" s="55" t="s">
        <v>67</v>
      </c>
      <c r="V22" s="54">
        <v>169000</v>
      </c>
      <c r="W22" s="54">
        <v>337000</v>
      </c>
      <c r="X22" s="56">
        <f t="shared" si="5"/>
        <v>30000</v>
      </c>
      <c r="Y22" s="55">
        <v>367000</v>
      </c>
      <c r="Z22" s="54"/>
    </row>
    <row r="23" spans="1:26" ht="15" customHeight="1" x14ac:dyDescent="0.2">
      <c r="A23" s="51">
        <v>16</v>
      </c>
      <c r="B23" s="51">
        <v>8500034</v>
      </c>
      <c r="C23" s="51" t="s">
        <v>65</v>
      </c>
      <c r="D23" s="52" t="s">
        <v>37</v>
      </c>
      <c r="E23" s="52" t="s">
        <v>3</v>
      </c>
      <c r="F23" s="53">
        <v>240000</v>
      </c>
      <c r="G23" s="53">
        <f>VLOOKUP(B23,'28.08'!B23:R56,16,0)</f>
        <v>6</v>
      </c>
      <c r="H23" s="54"/>
      <c r="I23" s="54">
        <f t="shared" si="1"/>
        <v>0</v>
      </c>
      <c r="J23" s="54"/>
      <c r="K23" s="54"/>
      <c r="L23" s="54"/>
      <c r="M23" s="54"/>
      <c r="N23" s="54"/>
      <c r="O23" s="54">
        <f t="shared" si="2"/>
        <v>0</v>
      </c>
      <c r="P23" s="54">
        <f t="shared" si="3"/>
        <v>0</v>
      </c>
      <c r="Q23" s="54">
        <f t="shared" si="0"/>
        <v>6</v>
      </c>
      <c r="R23" s="54">
        <v>6</v>
      </c>
      <c r="S23" s="54">
        <f t="shared" si="4"/>
        <v>0</v>
      </c>
      <c r="T23" s="54">
        <v>10</v>
      </c>
      <c r="U23" s="55" t="s">
        <v>65</v>
      </c>
      <c r="V23" s="54">
        <v>116000</v>
      </c>
      <c r="W23" s="54">
        <v>240000</v>
      </c>
      <c r="X23" s="56">
        <f t="shared" si="5"/>
        <v>21000</v>
      </c>
      <c r="Y23" s="55">
        <v>261000</v>
      </c>
      <c r="Z23" s="54"/>
    </row>
    <row r="24" spans="1:26" ht="15" customHeight="1" x14ac:dyDescent="0.2">
      <c r="A24" s="51">
        <v>17</v>
      </c>
      <c r="B24" s="51">
        <v>8500035</v>
      </c>
      <c r="C24" s="51" t="s">
        <v>69</v>
      </c>
      <c r="D24" s="52" t="s">
        <v>41</v>
      </c>
      <c r="E24" s="52" t="s">
        <v>7</v>
      </c>
      <c r="F24" s="53">
        <v>196000</v>
      </c>
      <c r="G24" s="53">
        <f>VLOOKUP(B24,'28.08'!B24:R57,16,0)</f>
        <v>5</v>
      </c>
      <c r="H24" s="54"/>
      <c r="I24" s="54">
        <f t="shared" si="1"/>
        <v>1</v>
      </c>
      <c r="J24" s="54"/>
      <c r="K24" s="95">
        <v>1</v>
      </c>
      <c r="L24" s="95">
        <f>L42+L45</f>
        <v>0</v>
      </c>
      <c r="M24" s="54"/>
      <c r="N24" s="54"/>
      <c r="O24" s="54">
        <f t="shared" si="2"/>
        <v>196000</v>
      </c>
      <c r="P24" s="54">
        <f t="shared" si="3"/>
        <v>196000</v>
      </c>
      <c r="Q24" s="54">
        <f t="shared" si="0"/>
        <v>4</v>
      </c>
      <c r="R24" s="54">
        <v>4</v>
      </c>
      <c r="S24" s="54">
        <f t="shared" si="4"/>
        <v>0</v>
      </c>
      <c r="T24" s="54">
        <v>10</v>
      </c>
      <c r="U24" s="55" t="s">
        <v>69</v>
      </c>
      <c r="V24" s="54">
        <v>92000</v>
      </c>
      <c r="W24" s="54">
        <v>196000</v>
      </c>
      <c r="X24" s="56">
        <f t="shared" si="5"/>
        <v>17000</v>
      </c>
      <c r="Y24" s="55">
        <v>213000</v>
      </c>
      <c r="Z24" s="54"/>
    </row>
    <row r="25" spans="1:26" ht="15" customHeight="1" x14ac:dyDescent="0.2">
      <c r="A25" s="51">
        <v>18</v>
      </c>
      <c r="B25" s="51">
        <v>8500036</v>
      </c>
      <c r="C25" s="51" t="s">
        <v>66</v>
      </c>
      <c r="D25" s="52" t="s">
        <v>38</v>
      </c>
      <c r="E25" s="52" t="s">
        <v>4</v>
      </c>
      <c r="F25" s="53">
        <v>188000</v>
      </c>
      <c r="G25" s="53">
        <f>VLOOKUP(B25,'28.08'!B25:R58,16,0)</f>
        <v>5</v>
      </c>
      <c r="H25" s="54"/>
      <c r="I25" s="54">
        <f t="shared" si="1"/>
        <v>1</v>
      </c>
      <c r="J25" s="54"/>
      <c r="K25" s="54">
        <v>1</v>
      </c>
      <c r="L25" s="54"/>
      <c r="M25" s="54"/>
      <c r="N25" s="54"/>
      <c r="O25" s="54">
        <f t="shared" si="2"/>
        <v>188000</v>
      </c>
      <c r="P25" s="54">
        <f t="shared" si="3"/>
        <v>188000</v>
      </c>
      <c r="Q25" s="54">
        <f t="shared" si="0"/>
        <v>4</v>
      </c>
      <c r="R25" s="54">
        <v>4</v>
      </c>
      <c r="S25" s="54">
        <f t="shared" si="4"/>
        <v>0</v>
      </c>
      <c r="T25" s="54">
        <v>10</v>
      </c>
      <c r="U25" s="55" t="s">
        <v>66</v>
      </c>
      <c r="V25" s="54">
        <v>88000</v>
      </c>
      <c r="W25" s="54">
        <v>188000</v>
      </c>
      <c r="X25" s="56">
        <f t="shared" si="5"/>
        <v>17000</v>
      </c>
      <c r="Y25" s="55">
        <v>205000</v>
      </c>
      <c r="Z25" s="54"/>
    </row>
    <row r="26" spans="1:26" ht="15" customHeight="1" x14ac:dyDescent="0.2">
      <c r="A26" s="51">
        <v>19</v>
      </c>
      <c r="B26" s="51">
        <v>8500037</v>
      </c>
      <c r="C26" s="51" t="s">
        <v>68</v>
      </c>
      <c r="D26" s="52" t="s">
        <v>40</v>
      </c>
      <c r="E26" s="52" t="s">
        <v>6</v>
      </c>
      <c r="F26" s="53">
        <v>179000</v>
      </c>
      <c r="G26" s="53">
        <f>VLOOKUP(B26,'28.08'!B26:R59,16,0)</f>
        <v>8</v>
      </c>
      <c r="H26" s="54"/>
      <c r="I26" s="54">
        <f t="shared" si="1"/>
        <v>0</v>
      </c>
      <c r="J26" s="54"/>
      <c r="K26" s="54"/>
      <c r="L26" s="54"/>
      <c r="M26" s="54"/>
      <c r="N26" s="54"/>
      <c r="O26" s="54">
        <f t="shared" si="2"/>
        <v>0</v>
      </c>
      <c r="P26" s="54">
        <f t="shared" si="3"/>
        <v>0</v>
      </c>
      <c r="Q26" s="54">
        <f t="shared" si="0"/>
        <v>8</v>
      </c>
      <c r="R26" s="54">
        <v>8</v>
      </c>
      <c r="S26" s="54">
        <f t="shared" si="4"/>
        <v>0</v>
      </c>
      <c r="T26" s="54"/>
      <c r="U26" s="55" t="s">
        <v>68</v>
      </c>
      <c r="V26" s="54">
        <v>83000</v>
      </c>
      <c r="W26" s="54">
        <v>179000</v>
      </c>
      <c r="X26" s="56">
        <f t="shared" si="5"/>
        <v>16000</v>
      </c>
      <c r="Y26" s="55">
        <v>195000</v>
      </c>
      <c r="Z26" s="54"/>
    </row>
    <row r="27" spans="1:26" ht="15" customHeight="1" x14ac:dyDescent="0.2">
      <c r="A27" s="51">
        <v>20</v>
      </c>
      <c r="B27" s="51">
        <v>8500039</v>
      </c>
      <c r="C27" s="51" t="s">
        <v>77</v>
      </c>
      <c r="D27" s="52" t="s">
        <v>49</v>
      </c>
      <c r="E27" s="52" t="s">
        <v>15</v>
      </c>
      <c r="F27" s="53">
        <v>169000</v>
      </c>
      <c r="G27" s="53">
        <f>VLOOKUP(B27,'28.08'!B27:R60,16,0)</f>
        <v>3</v>
      </c>
      <c r="H27" s="54"/>
      <c r="I27" s="54">
        <f t="shared" si="1"/>
        <v>0</v>
      </c>
      <c r="J27" s="54"/>
      <c r="K27" s="54"/>
      <c r="L27" s="54"/>
      <c r="M27" s="54"/>
      <c r="N27" s="54"/>
      <c r="O27" s="54">
        <f t="shared" si="2"/>
        <v>0</v>
      </c>
      <c r="P27" s="54">
        <f t="shared" si="3"/>
        <v>0</v>
      </c>
      <c r="Q27" s="54">
        <f t="shared" si="0"/>
        <v>3</v>
      </c>
      <c r="R27" s="54">
        <v>3</v>
      </c>
      <c r="S27" s="54">
        <f t="shared" si="4"/>
        <v>0</v>
      </c>
      <c r="T27" s="54">
        <v>10</v>
      </c>
      <c r="U27" s="55" t="s">
        <v>77</v>
      </c>
      <c r="V27" s="54">
        <v>73000</v>
      </c>
      <c r="W27" s="54">
        <v>169000</v>
      </c>
      <c r="X27" s="56">
        <f t="shared" si="5"/>
        <v>6000</v>
      </c>
      <c r="Y27" s="55">
        <v>175000</v>
      </c>
      <c r="Z27" s="54"/>
    </row>
    <row r="28" spans="1:26" ht="15" customHeight="1" x14ac:dyDescent="0.2">
      <c r="A28" s="51">
        <v>21</v>
      </c>
      <c r="B28" s="51">
        <v>8500038</v>
      </c>
      <c r="C28" s="51" t="s">
        <v>80</v>
      </c>
      <c r="D28" s="52" t="s">
        <v>52</v>
      </c>
      <c r="E28" s="52" t="s">
        <v>18</v>
      </c>
      <c r="F28" s="53">
        <v>179000</v>
      </c>
      <c r="G28" s="53">
        <f>VLOOKUP(B28,'28.08'!B28:R61,16,0)</f>
        <v>2</v>
      </c>
      <c r="H28" s="54"/>
      <c r="I28" s="54">
        <f t="shared" si="1"/>
        <v>0</v>
      </c>
      <c r="J28" s="54"/>
      <c r="K28" s="95"/>
      <c r="L28" s="95">
        <f>L42</f>
        <v>0</v>
      </c>
      <c r="M28" s="54"/>
      <c r="N28" s="54"/>
      <c r="O28" s="54">
        <f t="shared" si="2"/>
        <v>0</v>
      </c>
      <c r="P28" s="54">
        <f t="shared" si="3"/>
        <v>0</v>
      </c>
      <c r="Q28" s="54">
        <f t="shared" si="0"/>
        <v>2</v>
      </c>
      <c r="R28" s="54">
        <v>2</v>
      </c>
      <c r="S28" s="54">
        <f t="shared" si="4"/>
        <v>0</v>
      </c>
      <c r="T28" s="54">
        <v>10</v>
      </c>
      <c r="U28" s="55" t="s">
        <v>80</v>
      </c>
      <c r="V28" s="54">
        <v>76000</v>
      </c>
      <c r="W28" s="54">
        <v>179000</v>
      </c>
      <c r="X28" s="56">
        <f t="shared" si="5"/>
        <v>2000</v>
      </c>
      <c r="Y28" s="55">
        <v>181000</v>
      </c>
      <c r="Z28" s="54"/>
    </row>
    <row r="29" spans="1:26" s="2" customFormat="1" ht="15" customHeight="1" x14ac:dyDescent="0.2">
      <c r="A29" s="51">
        <v>22</v>
      </c>
      <c r="B29" s="51">
        <v>8500040</v>
      </c>
      <c r="C29" s="51" t="s">
        <v>62</v>
      </c>
      <c r="D29" s="52" t="s">
        <v>34</v>
      </c>
      <c r="E29" s="52" t="s">
        <v>0</v>
      </c>
      <c r="F29" s="53">
        <v>169000</v>
      </c>
      <c r="G29" s="53">
        <f>VLOOKUP(B29,'28.08'!B29:R62,16,0)</f>
        <v>7</v>
      </c>
      <c r="H29" s="57"/>
      <c r="I29" s="54">
        <f t="shared" si="1"/>
        <v>0</v>
      </c>
      <c r="J29" s="54"/>
      <c r="K29" s="54"/>
      <c r="L29" s="54"/>
      <c r="M29" s="54"/>
      <c r="N29" s="54"/>
      <c r="O29" s="54">
        <f t="shared" si="2"/>
        <v>0</v>
      </c>
      <c r="P29" s="54">
        <f t="shared" si="3"/>
        <v>0</v>
      </c>
      <c r="Q29" s="54">
        <f t="shared" si="0"/>
        <v>7</v>
      </c>
      <c r="R29" s="54">
        <v>7</v>
      </c>
      <c r="S29" s="54">
        <f t="shared" si="4"/>
        <v>0</v>
      </c>
      <c r="T29" s="54"/>
      <c r="U29" s="51" t="s">
        <v>62</v>
      </c>
      <c r="V29" s="57">
        <v>78000</v>
      </c>
      <c r="W29" s="57">
        <v>169000</v>
      </c>
      <c r="X29" s="56">
        <f t="shared" si="5"/>
        <v>16000</v>
      </c>
      <c r="Y29" s="51">
        <v>185000</v>
      </c>
      <c r="Z29" s="54"/>
    </row>
    <row r="30" spans="1:26" ht="15" customHeight="1" x14ac:dyDescent="0.2">
      <c r="A30" s="51">
        <v>23</v>
      </c>
      <c r="B30" s="51">
        <v>8500041</v>
      </c>
      <c r="C30" s="51" t="s">
        <v>63</v>
      </c>
      <c r="D30" s="52" t="s">
        <v>35</v>
      </c>
      <c r="E30" s="52" t="s">
        <v>1</v>
      </c>
      <c r="F30" s="53">
        <v>179000</v>
      </c>
      <c r="G30" s="53">
        <f>VLOOKUP(B30,'28.08'!B30:R63,16,0)</f>
        <v>7</v>
      </c>
      <c r="H30" s="54"/>
      <c r="I30" s="54">
        <f t="shared" si="1"/>
        <v>0</v>
      </c>
      <c r="J30" s="54"/>
      <c r="K30" s="95"/>
      <c r="L30" s="95">
        <f>L42</f>
        <v>0</v>
      </c>
      <c r="M30" s="54"/>
      <c r="N30" s="54"/>
      <c r="O30" s="54">
        <f t="shared" si="2"/>
        <v>0</v>
      </c>
      <c r="P30" s="54">
        <f t="shared" si="3"/>
        <v>0</v>
      </c>
      <c r="Q30" s="54">
        <f t="shared" si="0"/>
        <v>7</v>
      </c>
      <c r="R30" s="54">
        <v>7</v>
      </c>
      <c r="S30" s="54">
        <f t="shared" si="4"/>
        <v>0</v>
      </c>
      <c r="T30" s="54"/>
      <c r="U30" s="55" t="s">
        <v>63</v>
      </c>
      <c r="V30" s="54">
        <v>82000</v>
      </c>
      <c r="W30" s="54">
        <v>179000</v>
      </c>
      <c r="X30" s="56">
        <f t="shared" si="5"/>
        <v>14000</v>
      </c>
      <c r="Y30" s="55">
        <v>193000</v>
      </c>
      <c r="Z30" s="54"/>
    </row>
    <row r="31" spans="1:26" ht="15" customHeight="1" x14ac:dyDescent="0.2">
      <c r="A31" s="51">
        <v>24</v>
      </c>
      <c r="B31" s="51">
        <v>8500043</v>
      </c>
      <c r="C31" s="51" t="s">
        <v>64</v>
      </c>
      <c r="D31" s="52" t="s">
        <v>36</v>
      </c>
      <c r="E31" s="52" t="s">
        <v>2</v>
      </c>
      <c r="F31" s="53">
        <v>179000</v>
      </c>
      <c r="G31" s="53">
        <f>VLOOKUP(B31,'28.08'!B31:R64,16,0)</f>
        <v>8</v>
      </c>
      <c r="H31" s="54"/>
      <c r="I31" s="54">
        <f t="shared" si="1"/>
        <v>0</v>
      </c>
      <c r="J31" s="54"/>
      <c r="K31" s="54"/>
      <c r="L31" s="54"/>
      <c r="M31" s="54"/>
      <c r="N31" s="54"/>
      <c r="O31" s="54">
        <f t="shared" si="2"/>
        <v>0</v>
      </c>
      <c r="P31" s="54">
        <f t="shared" si="3"/>
        <v>0</v>
      </c>
      <c r="Q31" s="54">
        <f t="shared" si="0"/>
        <v>8</v>
      </c>
      <c r="R31" s="54">
        <v>8</v>
      </c>
      <c r="S31" s="54">
        <f t="shared" si="4"/>
        <v>0</v>
      </c>
      <c r="T31" s="54"/>
      <c r="U31" s="55" t="s">
        <v>64</v>
      </c>
      <c r="V31" s="54">
        <v>83000</v>
      </c>
      <c r="W31" s="54">
        <v>179000</v>
      </c>
      <c r="X31" s="56">
        <f t="shared" si="5"/>
        <v>16000</v>
      </c>
      <c r="Y31" s="55">
        <v>195000</v>
      </c>
      <c r="Z31" s="54"/>
    </row>
    <row r="32" spans="1:26" ht="15" customHeight="1" x14ac:dyDescent="0.2">
      <c r="A32" s="51">
        <v>25</v>
      </c>
      <c r="B32" s="51">
        <v>8500062</v>
      </c>
      <c r="C32" s="51" t="s">
        <v>99</v>
      </c>
      <c r="D32" s="52" t="s">
        <v>126</v>
      </c>
      <c r="E32" s="52" t="s">
        <v>32</v>
      </c>
      <c r="F32" s="53">
        <v>194000</v>
      </c>
      <c r="G32" s="53">
        <f>VLOOKUP(B32,'28.08'!B32:R65,16,0)</f>
        <v>0</v>
      </c>
      <c r="H32" s="54"/>
      <c r="I32" s="54">
        <f t="shared" si="1"/>
        <v>0</v>
      </c>
      <c r="J32" s="54"/>
      <c r="K32" s="54"/>
      <c r="L32" s="54"/>
      <c r="M32" s="54"/>
      <c r="N32" s="54"/>
      <c r="O32" s="54">
        <f t="shared" si="2"/>
        <v>0</v>
      </c>
      <c r="P32" s="54">
        <f t="shared" si="3"/>
        <v>0</v>
      </c>
      <c r="Q32" s="54">
        <f t="shared" si="0"/>
        <v>0</v>
      </c>
      <c r="R32" s="54"/>
      <c r="S32" s="54">
        <f t="shared" si="4"/>
        <v>0</v>
      </c>
      <c r="T32" s="54"/>
      <c r="U32" s="55" t="s">
        <v>99</v>
      </c>
      <c r="V32" s="54">
        <v>91200</v>
      </c>
      <c r="W32" s="54">
        <v>194000</v>
      </c>
      <c r="X32" s="56">
        <f t="shared" si="5"/>
        <v>18000</v>
      </c>
      <c r="Y32" s="55">
        <v>212000</v>
      </c>
      <c r="Z32" s="54"/>
    </row>
    <row r="33" spans="1:26" ht="15" customHeight="1" x14ac:dyDescent="0.2">
      <c r="A33" s="51">
        <v>26</v>
      </c>
      <c r="B33" s="51">
        <v>8500063</v>
      </c>
      <c r="C33" s="51" t="s">
        <v>100</v>
      </c>
      <c r="D33" s="52" t="s">
        <v>127</v>
      </c>
      <c r="E33" s="52" t="s">
        <v>33</v>
      </c>
      <c r="F33" s="53">
        <v>194000</v>
      </c>
      <c r="G33" s="53">
        <f>VLOOKUP(B33,'28.08'!B33:R66,16,0)</f>
        <v>0</v>
      </c>
      <c r="H33" s="54"/>
      <c r="I33" s="54">
        <f t="shared" si="1"/>
        <v>0</v>
      </c>
      <c r="J33" s="54"/>
      <c r="K33" s="54"/>
      <c r="L33" s="54"/>
      <c r="M33" s="54"/>
      <c r="N33" s="54"/>
      <c r="O33" s="54">
        <f t="shared" si="2"/>
        <v>0</v>
      </c>
      <c r="P33" s="54">
        <f t="shared" si="3"/>
        <v>0</v>
      </c>
      <c r="Q33" s="54">
        <f t="shared" si="0"/>
        <v>0</v>
      </c>
      <c r="R33" s="54"/>
      <c r="S33" s="54">
        <f t="shared" si="4"/>
        <v>0</v>
      </c>
      <c r="T33" s="54"/>
      <c r="U33" s="55" t="s">
        <v>100</v>
      </c>
      <c r="V33" s="54">
        <v>91200</v>
      </c>
      <c r="W33" s="54">
        <v>194000</v>
      </c>
      <c r="X33" s="56">
        <f t="shared" si="5"/>
        <v>18000</v>
      </c>
      <c r="Y33" s="55">
        <v>212000</v>
      </c>
      <c r="Z33" s="54"/>
    </row>
    <row r="34" spans="1:26" ht="15" customHeight="1" x14ac:dyDescent="0.2">
      <c r="A34" s="51">
        <v>27</v>
      </c>
      <c r="B34" s="51">
        <v>8500050</v>
      </c>
      <c r="C34" s="51" t="s">
        <v>82</v>
      </c>
      <c r="D34" s="52" t="s">
        <v>54</v>
      </c>
      <c r="E34" s="52" t="s">
        <v>20</v>
      </c>
      <c r="F34" s="53">
        <v>168000</v>
      </c>
      <c r="G34" s="53">
        <f>VLOOKUP(B34,'28.08'!B34:R67,16,0)</f>
        <v>0</v>
      </c>
      <c r="H34" s="54">
        <v>20</v>
      </c>
      <c r="I34" s="54">
        <f t="shared" si="1"/>
        <v>0</v>
      </c>
      <c r="J34" s="54"/>
      <c r="K34" s="97"/>
      <c r="L34" s="97">
        <f>+L44</f>
        <v>0</v>
      </c>
      <c r="M34" s="54"/>
      <c r="N34" s="54"/>
      <c r="O34" s="54">
        <f t="shared" si="2"/>
        <v>0</v>
      </c>
      <c r="P34" s="54">
        <f t="shared" si="3"/>
        <v>0</v>
      </c>
      <c r="Q34" s="54">
        <f t="shared" si="0"/>
        <v>20</v>
      </c>
      <c r="R34" s="54">
        <v>20</v>
      </c>
      <c r="S34" s="54">
        <f t="shared" si="4"/>
        <v>0</v>
      </c>
      <c r="T34" s="54">
        <v>20</v>
      </c>
      <c r="U34" s="51" t="s">
        <v>82</v>
      </c>
      <c r="V34" s="57">
        <v>75909</v>
      </c>
      <c r="W34" s="57">
        <v>168000</v>
      </c>
      <c r="X34" s="56">
        <f t="shared" si="5"/>
        <v>13000</v>
      </c>
      <c r="Y34" s="55">
        <v>181000</v>
      </c>
      <c r="Z34" s="54"/>
    </row>
    <row r="35" spans="1:26" s="2" customFormat="1" ht="15" customHeight="1" x14ac:dyDescent="0.2">
      <c r="A35" s="51">
        <v>28</v>
      </c>
      <c r="B35" s="51">
        <v>8500051</v>
      </c>
      <c r="C35" s="51" t="s">
        <v>83</v>
      </c>
      <c r="D35" s="52" t="s">
        <v>55</v>
      </c>
      <c r="E35" s="52" t="s">
        <v>21</v>
      </c>
      <c r="F35" s="53">
        <v>149000</v>
      </c>
      <c r="G35" s="53">
        <f>VLOOKUP(B35,'28.08'!B35:R68,16,0)</f>
        <v>1</v>
      </c>
      <c r="H35" s="57">
        <v>10</v>
      </c>
      <c r="I35" s="54">
        <f t="shared" si="1"/>
        <v>1</v>
      </c>
      <c r="J35" s="54"/>
      <c r="K35" s="54">
        <v>1</v>
      </c>
      <c r="L35" s="54"/>
      <c r="M35" s="54"/>
      <c r="N35" s="54"/>
      <c r="O35" s="54">
        <f t="shared" si="2"/>
        <v>149000</v>
      </c>
      <c r="P35" s="54">
        <f t="shared" si="3"/>
        <v>149000</v>
      </c>
      <c r="Q35" s="54">
        <f t="shared" si="0"/>
        <v>10</v>
      </c>
      <c r="R35" s="54">
        <v>10</v>
      </c>
      <c r="S35" s="54">
        <f t="shared" si="4"/>
        <v>0</v>
      </c>
      <c r="T35" s="54">
        <v>10</v>
      </c>
      <c r="U35" s="55" t="s">
        <v>83</v>
      </c>
      <c r="V35" s="54">
        <v>66364</v>
      </c>
      <c r="W35" s="54">
        <v>149000</v>
      </c>
      <c r="X35" s="56">
        <f t="shared" si="5"/>
        <v>13000</v>
      </c>
      <c r="Y35" s="51">
        <v>162000</v>
      </c>
      <c r="Z35" s="54"/>
    </row>
    <row r="36" spans="1:26" ht="15" customHeight="1" x14ac:dyDescent="0.2">
      <c r="A36" s="51">
        <v>29</v>
      </c>
      <c r="B36" s="51">
        <v>8500052</v>
      </c>
      <c r="C36" s="51" t="s">
        <v>84</v>
      </c>
      <c r="D36" s="52" t="s">
        <v>120</v>
      </c>
      <c r="E36" s="52" t="s">
        <v>22</v>
      </c>
      <c r="F36" s="53">
        <v>149000</v>
      </c>
      <c r="G36" s="53">
        <f>VLOOKUP(B36,'28.08'!B36:R69,16,0)</f>
        <v>15</v>
      </c>
      <c r="H36" s="54"/>
      <c r="I36" s="54">
        <f t="shared" si="1"/>
        <v>2</v>
      </c>
      <c r="J36" s="54"/>
      <c r="K36" s="97">
        <v>2</v>
      </c>
      <c r="L36" s="97">
        <f>L44</f>
        <v>0</v>
      </c>
      <c r="M36" s="54"/>
      <c r="N36" s="54"/>
      <c r="O36" s="54">
        <f t="shared" si="2"/>
        <v>298000</v>
      </c>
      <c r="P36" s="54">
        <f t="shared" si="3"/>
        <v>298000</v>
      </c>
      <c r="Q36" s="54">
        <f t="shared" si="0"/>
        <v>13</v>
      </c>
      <c r="R36" s="54">
        <v>13</v>
      </c>
      <c r="S36" s="54">
        <f t="shared" si="4"/>
        <v>0</v>
      </c>
      <c r="T36" s="54"/>
      <c r="U36" s="55" t="s">
        <v>84</v>
      </c>
      <c r="V36" s="54">
        <v>66364</v>
      </c>
      <c r="W36" s="54">
        <v>149000</v>
      </c>
      <c r="X36" s="56">
        <f t="shared" si="5"/>
        <v>13000</v>
      </c>
      <c r="Y36" s="55">
        <v>162000</v>
      </c>
      <c r="Z36" s="54"/>
    </row>
    <row r="37" spans="1:26" ht="15" customHeight="1" x14ac:dyDescent="0.2">
      <c r="A37" s="51">
        <v>30</v>
      </c>
      <c r="B37" s="51">
        <v>8500053</v>
      </c>
      <c r="C37" s="51" t="s">
        <v>85</v>
      </c>
      <c r="D37" s="52" t="s">
        <v>57</v>
      </c>
      <c r="E37" s="52" t="s">
        <v>23</v>
      </c>
      <c r="F37" s="53">
        <v>149000</v>
      </c>
      <c r="G37" s="53">
        <f>VLOOKUP(B37,'28.08'!B37:R70,16,0)</f>
        <v>8</v>
      </c>
      <c r="H37" s="54"/>
      <c r="I37" s="54">
        <f t="shared" si="1"/>
        <v>2</v>
      </c>
      <c r="J37" s="54"/>
      <c r="K37" s="97">
        <v>2</v>
      </c>
      <c r="L37" s="97">
        <f>L44</f>
        <v>0</v>
      </c>
      <c r="M37" s="54"/>
      <c r="N37" s="54"/>
      <c r="O37" s="54">
        <f t="shared" si="2"/>
        <v>298000</v>
      </c>
      <c r="P37" s="54">
        <f t="shared" si="3"/>
        <v>298000</v>
      </c>
      <c r="Q37" s="54">
        <f t="shared" si="0"/>
        <v>6</v>
      </c>
      <c r="R37" s="54">
        <v>6</v>
      </c>
      <c r="S37" s="54">
        <f t="shared" si="4"/>
        <v>0</v>
      </c>
      <c r="T37" s="54">
        <v>20</v>
      </c>
      <c r="U37" s="55" t="s">
        <v>85</v>
      </c>
      <c r="V37" s="54">
        <v>66364</v>
      </c>
      <c r="W37" s="54">
        <v>149000</v>
      </c>
      <c r="X37" s="56">
        <f t="shared" si="5"/>
        <v>13000</v>
      </c>
      <c r="Y37" s="55">
        <v>162000</v>
      </c>
      <c r="Z37" s="54"/>
    </row>
    <row r="38" spans="1:26" ht="15" customHeight="1" x14ac:dyDescent="0.2">
      <c r="A38" s="51">
        <v>31</v>
      </c>
      <c r="B38" s="51">
        <v>8500054</v>
      </c>
      <c r="C38" s="51" t="s">
        <v>86</v>
      </c>
      <c r="D38" s="52" t="s">
        <v>58</v>
      </c>
      <c r="E38" s="52" t="s">
        <v>24</v>
      </c>
      <c r="F38" s="53">
        <v>168000</v>
      </c>
      <c r="G38" s="53">
        <f>VLOOKUP(B38,'28.08'!B38:R71,16,0)</f>
        <v>37</v>
      </c>
      <c r="H38" s="54"/>
      <c r="I38" s="54">
        <f t="shared" si="1"/>
        <v>0</v>
      </c>
      <c r="J38" s="54"/>
      <c r="K38" s="54"/>
      <c r="L38" s="54"/>
      <c r="M38" s="54"/>
      <c r="N38" s="54"/>
      <c r="O38" s="54">
        <f t="shared" si="2"/>
        <v>0</v>
      </c>
      <c r="P38" s="54">
        <f t="shared" si="3"/>
        <v>0</v>
      </c>
      <c r="Q38" s="54">
        <f t="shared" si="0"/>
        <v>37</v>
      </c>
      <c r="R38" s="54">
        <v>37</v>
      </c>
      <c r="S38" s="54">
        <f t="shared" si="4"/>
        <v>0</v>
      </c>
      <c r="T38" s="54"/>
      <c r="U38" s="55" t="s">
        <v>86</v>
      </c>
      <c r="V38" s="54">
        <v>75909</v>
      </c>
      <c r="W38" s="54">
        <v>168000</v>
      </c>
      <c r="X38" s="56">
        <f t="shared" si="5"/>
        <v>13000</v>
      </c>
      <c r="Y38" s="55">
        <v>181000</v>
      </c>
      <c r="Z38" s="54"/>
    </row>
    <row r="39" spans="1:26" ht="15" customHeight="1" x14ac:dyDescent="0.2">
      <c r="A39" s="51">
        <v>32</v>
      </c>
      <c r="B39" s="51">
        <v>8500055</v>
      </c>
      <c r="C39" s="51" t="s">
        <v>87</v>
      </c>
      <c r="D39" s="52" t="s">
        <v>59</v>
      </c>
      <c r="E39" s="52" t="s">
        <v>25</v>
      </c>
      <c r="F39" s="53">
        <v>149000</v>
      </c>
      <c r="G39" s="53">
        <f>VLOOKUP(B39,'28.08'!B39:R72,16,0)</f>
        <v>29</v>
      </c>
      <c r="H39" s="54"/>
      <c r="I39" s="54">
        <f t="shared" si="1"/>
        <v>5</v>
      </c>
      <c r="J39" s="54">
        <v>1</v>
      </c>
      <c r="K39" s="97">
        <v>4</v>
      </c>
      <c r="L39" s="97">
        <f>L44</f>
        <v>0</v>
      </c>
      <c r="M39" s="54"/>
      <c r="N39" s="54"/>
      <c r="O39" s="54">
        <f t="shared" si="2"/>
        <v>596000</v>
      </c>
      <c r="P39" s="54">
        <f t="shared" si="3"/>
        <v>596000</v>
      </c>
      <c r="Q39" s="54">
        <f t="shared" si="0"/>
        <v>24</v>
      </c>
      <c r="R39" s="54">
        <v>24</v>
      </c>
      <c r="S39" s="54">
        <f t="shared" si="4"/>
        <v>0</v>
      </c>
      <c r="T39" s="54"/>
      <c r="U39" s="55" t="s">
        <v>87</v>
      </c>
      <c r="V39" s="54">
        <v>66364</v>
      </c>
      <c r="W39" s="54">
        <v>149000</v>
      </c>
      <c r="X39" s="56">
        <f t="shared" si="5"/>
        <v>13000</v>
      </c>
      <c r="Y39" s="55">
        <v>162000</v>
      </c>
      <c r="Z39" s="54" t="s">
        <v>146</v>
      </c>
    </row>
    <row r="40" spans="1:26" ht="15" customHeight="1" x14ac:dyDescent="0.2">
      <c r="A40" s="51">
        <v>33</v>
      </c>
      <c r="B40" s="51">
        <v>8500056</v>
      </c>
      <c r="C40" s="51" t="s">
        <v>88</v>
      </c>
      <c r="D40" s="52" t="s">
        <v>60</v>
      </c>
      <c r="E40" s="52" t="s">
        <v>26</v>
      </c>
      <c r="F40" s="53">
        <v>149000</v>
      </c>
      <c r="G40" s="53">
        <f>VLOOKUP(B40,'28.08'!B40:R73,16,0)</f>
        <v>1</v>
      </c>
      <c r="H40" s="54">
        <v>10</v>
      </c>
      <c r="I40" s="54">
        <f t="shared" si="1"/>
        <v>1</v>
      </c>
      <c r="J40" s="54">
        <v>1</v>
      </c>
      <c r="K40" s="98"/>
      <c r="L40" s="98">
        <f>+L45</f>
        <v>0</v>
      </c>
      <c r="M40" s="54"/>
      <c r="N40" s="54"/>
      <c r="O40" s="54">
        <f t="shared" si="2"/>
        <v>0</v>
      </c>
      <c r="P40" s="54">
        <f t="shared" si="3"/>
        <v>0</v>
      </c>
      <c r="Q40" s="54">
        <f t="shared" si="0"/>
        <v>10</v>
      </c>
      <c r="R40" s="54">
        <v>10</v>
      </c>
      <c r="S40" s="54">
        <f t="shared" si="4"/>
        <v>0</v>
      </c>
      <c r="T40" s="54">
        <v>10</v>
      </c>
      <c r="U40" s="55" t="s">
        <v>88</v>
      </c>
      <c r="V40" s="54">
        <v>66364</v>
      </c>
      <c r="W40" s="54">
        <v>149000</v>
      </c>
      <c r="X40" s="56">
        <f t="shared" si="5"/>
        <v>13000</v>
      </c>
      <c r="Y40" s="55">
        <v>162000</v>
      </c>
      <c r="Z40" s="54" t="s">
        <v>146</v>
      </c>
    </row>
    <row r="41" spans="1:26" ht="15" customHeight="1" x14ac:dyDescent="0.2">
      <c r="A41" s="51">
        <v>34</v>
      </c>
      <c r="B41" s="51">
        <v>8500057</v>
      </c>
      <c r="C41" s="51" t="s">
        <v>89</v>
      </c>
      <c r="D41" s="52" t="s">
        <v>61</v>
      </c>
      <c r="E41" s="52" t="s">
        <v>27</v>
      </c>
      <c r="F41" s="53">
        <v>168000</v>
      </c>
      <c r="G41" s="53">
        <f>VLOOKUP(B41,'28.08'!B41:R74,16,0)</f>
        <v>45</v>
      </c>
      <c r="H41" s="54"/>
      <c r="I41" s="54">
        <f t="shared" si="1"/>
        <v>2</v>
      </c>
      <c r="J41" s="54"/>
      <c r="K41" s="54">
        <v>2</v>
      </c>
      <c r="L41" s="54"/>
      <c r="M41" s="54"/>
      <c r="N41" s="54"/>
      <c r="O41" s="54">
        <f t="shared" si="2"/>
        <v>336000</v>
      </c>
      <c r="P41" s="54">
        <f t="shared" si="3"/>
        <v>336000</v>
      </c>
      <c r="Q41" s="54">
        <f t="shared" si="0"/>
        <v>43</v>
      </c>
      <c r="R41" s="54">
        <v>43</v>
      </c>
      <c r="S41" s="54">
        <f t="shared" si="4"/>
        <v>0</v>
      </c>
      <c r="T41" s="54"/>
      <c r="U41" s="55" t="s">
        <v>89</v>
      </c>
      <c r="V41" s="54">
        <v>66364</v>
      </c>
      <c r="W41" s="54">
        <v>168000</v>
      </c>
      <c r="X41" s="56">
        <f t="shared" si="5"/>
        <v>-6000</v>
      </c>
      <c r="Y41" s="55">
        <v>162000</v>
      </c>
      <c r="Z41" s="54"/>
    </row>
    <row r="42" spans="1:26" ht="15" customHeight="1" x14ac:dyDescent="0.2">
      <c r="A42" s="81"/>
      <c r="B42" s="81"/>
      <c r="C42" s="81"/>
      <c r="D42" s="87" t="s">
        <v>140</v>
      </c>
      <c r="E42" s="87"/>
      <c r="F42" s="88">
        <v>800000</v>
      </c>
      <c r="G42" s="82"/>
      <c r="H42" s="83"/>
      <c r="I42" s="83"/>
      <c r="J42" s="83"/>
      <c r="K42" s="83"/>
      <c r="L42" s="83"/>
      <c r="M42" s="83"/>
      <c r="N42" s="83"/>
      <c r="O42" s="54">
        <f t="shared" si="2"/>
        <v>0</v>
      </c>
      <c r="P42" s="54">
        <f t="shared" si="3"/>
        <v>0</v>
      </c>
      <c r="Q42" s="83"/>
      <c r="R42" s="83"/>
      <c r="S42" s="83"/>
      <c r="T42" s="83"/>
      <c r="U42" s="84"/>
      <c r="V42" s="85"/>
      <c r="W42" s="85"/>
      <c r="X42" s="86"/>
      <c r="Y42" s="84"/>
      <c r="Z42" s="83"/>
    </row>
    <row r="43" spans="1:26" ht="15" customHeight="1" x14ac:dyDescent="0.2">
      <c r="A43" s="81"/>
      <c r="B43" s="81"/>
      <c r="C43" s="81"/>
      <c r="D43" s="89" t="s">
        <v>141</v>
      </c>
      <c r="E43" s="89"/>
      <c r="F43" s="90">
        <v>650000</v>
      </c>
      <c r="G43" s="82"/>
      <c r="H43" s="83"/>
      <c r="I43" s="83"/>
      <c r="J43" s="83"/>
      <c r="K43" s="83"/>
      <c r="L43" s="83"/>
      <c r="M43" s="83"/>
      <c r="N43" s="83"/>
      <c r="O43" s="54">
        <f t="shared" si="2"/>
        <v>0</v>
      </c>
      <c r="P43" s="54">
        <f t="shared" si="3"/>
        <v>0</v>
      </c>
      <c r="Q43" s="83"/>
      <c r="R43" s="83"/>
      <c r="S43" s="83"/>
      <c r="T43" s="83"/>
      <c r="U43" s="84"/>
      <c r="V43" s="85"/>
      <c r="W43" s="85"/>
      <c r="X43" s="86"/>
      <c r="Y43" s="84"/>
      <c r="Z43" s="83"/>
    </row>
    <row r="44" spans="1:26" ht="15" customHeight="1" x14ac:dyDescent="0.2">
      <c r="A44" s="81"/>
      <c r="B44" s="81"/>
      <c r="C44" s="81"/>
      <c r="D44" s="91" t="s">
        <v>142</v>
      </c>
      <c r="E44" s="91"/>
      <c r="F44" s="92">
        <v>550000</v>
      </c>
      <c r="G44" s="82"/>
      <c r="H44" s="83"/>
      <c r="I44" s="83"/>
      <c r="J44" s="83"/>
      <c r="K44" s="83"/>
      <c r="L44" s="83"/>
      <c r="M44" s="83"/>
      <c r="N44" s="83"/>
      <c r="O44" s="54">
        <f t="shared" si="2"/>
        <v>0</v>
      </c>
      <c r="P44" s="54">
        <f t="shared" si="3"/>
        <v>0</v>
      </c>
      <c r="Q44" s="83"/>
      <c r="R44" s="83"/>
      <c r="S44" s="83"/>
      <c r="T44" s="83"/>
      <c r="U44" s="84"/>
      <c r="V44" s="85"/>
      <c r="W44" s="85"/>
      <c r="X44" s="86"/>
      <c r="Y44" s="84"/>
      <c r="Z44" s="83"/>
    </row>
    <row r="45" spans="1:26" ht="15" customHeight="1" x14ac:dyDescent="0.2">
      <c r="A45" s="81"/>
      <c r="B45" s="81"/>
      <c r="C45" s="81"/>
      <c r="D45" s="93" t="s">
        <v>143</v>
      </c>
      <c r="E45" s="93"/>
      <c r="F45" s="94">
        <v>310000</v>
      </c>
      <c r="G45" s="82"/>
      <c r="H45" s="83"/>
      <c r="I45" s="83"/>
      <c r="J45" s="83"/>
      <c r="K45" s="83"/>
      <c r="L45" s="83"/>
      <c r="M45" s="83"/>
      <c r="N45" s="83"/>
      <c r="O45" s="54">
        <f t="shared" si="2"/>
        <v>0</v>
      </c>
      <c r="P45" s="54">
        <f t="shared" si="3"/>
        <v>0</v>
      </c>
      <c r="Q45" s="83"/>
      <c r="R45" s="83"/>
      <c r="S45" s="83"/>
      <c r="T45" s="83"/>
      <c r="U45" s="84"/>
      <c r="V45" s="85"/>
      <c r="W45" s="85"/>
      <c r="X45" s="86"/>
      <c r="Y45" s="84"/>
      <c r="Z45" s="83"/>
    </row>
    <row r="46" spans="1:26" s="17" customFormat="1" x14ac:dyDescent="0.2">
      <c r="A46" s="47"/>
      <c r="B46" s="48"/>
      <c r="C46" s="48"/>
      <c r="D46" s="48" t="s">
        <v>108</v>
      </c>
      <c r="E46" s="49"/>
      <c r="F46" s="50"/>
      <c r="G46" s="50">
        <f>SUM(G8:G41)</f>
        <v>241</v>
      </c>
      <c r="H46" s="50">
        <f t="shared" ref="H46:O46" si="6">SUM(H8:H41)</f>
        <v>40</v>
      </c>
      <c r="I46" s="50">
        <f t="shared" si="6"/>
        <v>23</v>
      </c>
      <c r="J46" s="50">
        <f t="shared" si="6"/>
        <v>4</v>
      </c>
      <c r="K46" s="50">
        <f t="shared" si="6"/>
        <v>19</v>
      </c>
      <c r="L46" s="50">
        <f t="shared" si="6"/>
        <v>0</v>
      </c>
      <c r="M46" s="50">
        <f t="shared" si="6"/>
        <v>0</v>
      </c>
      <c r="N46" s="50">
        <f t="shared" si="6"/>
        <v>0</v>
      </c>
      <c r="O46" s="50">
        <f t="shared" si="6"/>
        <v>2987000</v>
      </c>
      <c r="P46" s="50">
        <f>SUM(P8:P41)</f>
        <v>2987000</v>
      </c>
      <c r="Q46" s="50">
        <f>SUM(Q8:Q41)</f>
        <v>258</v>
      </c>
      <c r="R46" s="50">
        <f>SUM(R8:R41)</f>
        <v>258</v>
      </c>
      <c r="S46" s="50"/>
      <c r="T46" s="50"/>
      <c r="Z46" s="50"/>
    </row>
    <row r="47" spans="1:26" x14ac:dyDescent="0.2">
      <c r="A47" s="5"/>
    </row>
    <row r="48" spans="1:26" s="2" customFormat="1" x14ac:dyDescent="0.2">
      <c r="B48" s="2" t="s">
        <v>124</v>
      </c>
      <c r="F48" s="6"/>
      <c r="G48" s="6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V48" s="105"/>
      <c r="W48" s="105"/>
      <c r="Z48" s="105"/>
    </row>
    <row r="52" spans="1:1" x14ac:dyDescent="0.2">
      <c r="A52" s="1" t="s">
        <v>134</v>
      </c>
    </row>
  </sheetData>
  <mergeCells count="16">
    <mergeCell ref="Z6:Z7"/>
    <mergeCell ref="A3:T3"/>
    <mergeCell ref="G5:Q5"/>
    <mergeCell ref="A6:A7"/>
    <mergeCell ref="B6:B7"/>
    <mergeCell ref="C6:C7"/>
    <mergeCell ref="D6:D7"/>
    <mergeCell ref="F6:F7"/>
    <mergeCell ref="G6:G7"/>
    <mergeCell ref="H6:H7"/>
    <mergeCell ref="I6:L6"/>
    <mergeCell ref="M6:P6"/>
    <mergeCell ref="Q6:Q7"/>
    <mergeCell ref="R6:R7"/>
    <mergeCell ref="S6:S7"/>
    <mergeCell ref="T6:T7"/>
  </mergeCells>
  <pageMargins left="0.2" right="0.2" top="0.25" bottom="0.25" header="0.3" footer="0.3"/>
  <pageSetup paperSize="9" orientation="landscape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zoomScaleNormal="100" workbookViewId="0">
      <pane xSplit="6" ySplit="7" topLeftCell="L32" activePane="bottomRight" state="frozen"/>
      <selection activeCell="CJ8" sqref="CJ8:CJ41"/>
      <selection pane="topRight" activeCell="CJ8" sqref="CJ8:CJ41"/>
      <selection pane="bottomLeft" activeCell="CJ8" sqref="CJ8:CJ41"/>
      <selection pane="bottomRight" activeCell="P47" sqref="P47"/>
    </sheetView>
  </sheetViews>
  <sheetFormatPr defaultRowHeight="12.75" x14ac:dyDescent="0.2"/>
  <cols>
    <col min="1" max="1" width="4.85546875" style="1" customWidth="1"/>
    <col min="2" max="2" width="8.85546875" style="2" customWidth="1"/>
    <col min="3" max="3" width="5.28515625" style="2" customWidth="1"/>
    <col min="4" max="4" width="38.28515625" style="1" customWidth="1"/>
    <col min="5" max="5" width="34.7109375" style="1" hidden="1" customWidth="1"/>
    <col min="6" max="6" width="10.28515625" style="6" customWidth="1"/>
    <col min="7" max="7" width="8.140625" style="6" customWidth="1"/>
    <col min="8" max="8" width="9.42578125" style="3" customWidth="1"/>
    <col min="9" max="9" width="10" style="3" customWidth="1"/>
    <col min="10" max="15" width="9.140625" style="3" customWidth="1"/>
    <col min="16" max="16" width="11.28515625" style="3" customWidth="1"/>
    <col min="17" max="19" width="10.7109375" style="3" customWidth="1"/>
    <col min="20" max="20" width="9.140625" style="3" customWidth="1"/>
    <col min="21" max="21" width="6.28515625" style="1" hidden="1" customWidth="1"/>
    <col min="22" max="23" width="11.28515625" style="3" hidden="1" customWidth="1"/>
    <col min="24" max="25" width="0" style="1" hidden="1" customWidth="1"/>
    <col min="26" max="26" width="9.140625" style="3" customWidth="1"/>
    <col min="27" max="27" width="9.140625" style="1" customWidth="1"/>
    <col min="28" max="16384" width="9.140625" style="1"/>
  </cols>
  <sheetData>
    <row r="1" spans="1:26" x14ac:dyDescent="0.2">
      <c r="A1" s="17" t="s">
        <v>128</v>
      </c>
    </row>
    <row r="2" spans="1:26" x14ac:dyDescent="0.2">
      <c r="A2" s="1" t="s">
        <v>114</v>
      </c>
    </row>
    <row r="3" spans="1:26" ht="19.5" customHeight="1" x14ac:dyDescent="0.3">
      <c r="A3" s="131" t="s">
        <v>122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Z3" s="1"/>
    </row>
    <row r="5" spans="1:26" ht="15" hidden="1" customHeight="1" x14ac:dyDescent="0.2">
      <c r="G5" s="133" t="s">
        <v>117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06"/>
      <c r="S5" s="106"/>
      <c r="T5" s="1"/>
      <c r="Z5" s="1"/>
    </row>
    <row r="6" spans="1:26" s="17" customFormat="1" ht="15" customHeight="1" x14ac:dyDescent="0.2">
      <c r="A6" s="128" t="s">
        <v>109</v>
      </c>
      <c r="B6" s="128" t="s">
        <v>110</v>
      </c>
      <c r="C6" s="128" t="s">
        <v>111</v>
      </c>
      <c r="D6" s="128" t="s">
        <v>112</v>
      </c>
      <c r="E6" s="16" t="s">
        <v>90</v>
      </c>
      <c r="F6" s="128" t="s">
        <v>113</v>
      </c>
      <c r="G6" s="128" t="s">
        <v>115</v>
      </c>
      <c r="H6" s="128" t="s">
        <v>101</v>
      </c>
      <c r="I6" s="132" t="s">
        <v>102</v>
      </c>
      <c r="J6" s="132"/>
      <c r="K6" s="132"/>
      <c r="L6" s="132"/>
      <c r="M6" s="134" t="s">
        <v>129</v>
      </c>
      <c r="N6" s="134"/>
      <c r="O6" s="134"/>
      <c r="P6" s="134"/>
      <c r="Q6" s="128" t="s">
        <v>118</v>
      </c>
      <c r="R6" s="128" t="s">
        <v>135</v>
      </c>
      <c r="S6" s="128" t="s">
        <v>136</v>
      </c>
      <c r="T6" s="128" t="s">
        <v>119</v>
      </c>
      <c r="U6" s="19" t="s">
        <v>121</v>
      </c>
      <c r="V6" s="40"/>
      <c r="W6" s="40"/>
      <c r="Z6" s="128" t="s">
        <v>125</v>
      </c>
    </row>
    <row r="7" spans="1:26" s="18" customFormat="1" x14ac:dyDescent="0.2">
      <c r="A7" s="130"/>
      <c r="B7" s="130" t="s">
        <v>110</v>
      </c>
      <c r="C7" s="130"/>
      <c r="D7" s="130" t="s">
        <v>112</v>
      </c>
      <c r="E7" s="44" t="s">
        <v>90</v>
      </c>
      <c r="F7" s="130" t="s">
        <v>113</v>
      </c>
      <c r="G7" s="130"/>
      <c r="H7" s="130"/>
      <c r="I7" s="45" t="s">
        <v>106</v>
      </c>
      <c r="J7" s="46" t="s">
        <v>107</v>
      </c>
      <c r="K7" s="46" t="s">
        <v>104</v>
      </c>
      <c r="L7" s="46" t="s">
        <v>105</v>
      </c>
      <c r="M7" s="61" t="s">
        <v>131</v>
      </c>
      <c r="N7" s="62" t="s">
        <v>132</v>
      </c>
      <c r="O7" s="62" t="s">
        <v>130</v>
      </c>
      <c r="P7" s="68" t="s">
        <v>133</v>
      </c>
      <c r="Q7" s="130"/>
      <c r="R7" s="129"/>
      <c r="S7" s="129"/>
      <c r="T7" s="130"/>
      <c r="V7" s="41"/>
      <c r="W7" s="41"/>
      <c r="Z7" s="130"/>
    </row>
    <row r="8" spans="1:26" ht="15" customHeight="1" x14ac:dyDescent="0.2">
      <c r="A8" s="51">
        <v>1</v>
      </c>
      <c r="B8" s="51">
        <v>8500006</v>
      </c>
      <c r="C8" s="51" t="s">
        <v>75</v>
      </c>
      <c r="D8" s="52" t="s">
        <v>47</v>
      </c>
      <c r="E8" s="52" t="s">
        <v>13</v>
      </c>
      <c r="F8" s="53">
        <v>289000</v>
      </c>
      <c r="G8" s="53">
        <f>VLOOKUP(B8,'29.08'!B8:R41,16,0)</f>
        <v>6</v>
      </c>
      <c r="H8" s="54"/>
      <c r="I8" s="54">
        <f>SUM(J8:L8)</f>
        <v>0</v>
      </c>
      <c r="J8" s="54"/>
      <c r="K8" s="54"/>
      <c r="L8" s="54"/>
      <c r="M8" s="54"/>
      <c r="N8" s="54"/>
      <c r="O8" s="54">
        <f>F8*K8</f>
        <v>0</v>
      </c>
      <c r="P8" s="54">
        <f>M8+N8+O8</f>
        <v>0</v>
      </c>
      <c r="Q8" s="54">
        <f t="shared" ref="Q8:Q41" si="0">+G8+H8-I8</f>
        <v>6</v>
      </c>
      <c r="R8" s="54">
        <v>6</v>
      </c>
      <c r="S8" s="54">
        <f>R8-Q8</f>
        <v>0</v>
      </c>
      <c r="T8" s="54"/>
      <c r="U8" s="55" t="s">
        <v>75</v>
      </c>
      <c r="V8" s="54">
        <v>143000</v>
      </c>
      <c r="W8" s="54">
        <v>289000</v>
      </c>
      <c r="X8" s="56">
        <f>Y8-W8</f>
        <v>26000</v>
      </c>
      <c r="Y8" s="55">
        <v>315000</v>
      </c>
      <c r="Z8" s="54"/>
    </row>
    <row r="9" spans="1:26" ht="15" customHeight="1" x14ac:dyDescent="0.2">
      <c r="A9" s="51">
        <v>2</v>
      </c>
      <c r="B9" s="51">
        <v>8500007</v>
      </c>
      <c r="C9" s="51" t="s">
        <v>73</v>
      </c>
      <c r="D9" s="52" t="s">
        <v>45</v>
      </c>
      <c r="E9" s="52" t="s">
        <v>11</v>
      </c>
      <c r="F9" s="53">
        <v>197000</v>
      </c>
      <c r="G9" s="53">
        <f>VLOOKUP(B9,'29.08'!B9:R42,16,0)</f>
        <v>6</v>
      </c>
      <c r="H9" s="54"/>
      <c r="I9" s="54">
        <f t="shared" ref="I9:I41" si="1">SUM(J9:L9)</f>
        <v>0</v>
      </c>
      <c r="J9" s="54"/>
      <c r="K9" s="96"/>
      <c r="L9" s="96">
        <f>L43</f>
        <v>0</v>
      </c>
      <c r="M9" s="54"/>
      <c r="N9" s="54"/>
      <c r="O9" s="54">
        <f t="shared" ref="O9:O45" si="2">F9*K9</f>
        <v>0</v>
      </c>
      <c r="P9" s="54">
        <f t="shared" ref="P9:P45" si="3">M9+N9+O9</f>
        <v>0</v>
      </c>
      <c r="Q9" s="54">
        <f t="shared" si="0"/>
        <v>6</v>
      </c>
      <c r="R9" s="54">
        <v>6</v>
      </c>
      <c r="S9" s="54">
        <f t="shared" ref="S9:S41" si="4">R9-Q9</f>
        <v>0</v>
      </c>
      <c r="T9" s="54"/>
      <c r="U9" s="55" t="s">
        <v>73</v>
      </c>
      <c r="V9" s="54">
        <v>93000</v>
      </c>
      <c r="W9" s="54">
        <v>197000</v>
      </c>
      <c r="X9" s="56">
        <f t="shared" ref="X9:X41" si="5">Y9-W9</f>
        <v>18000</v>
      </c>
      <c r="Y9" s="55">
        <v>215000</v>
      </c>
      <c r="Z9" s="54"/>
    </row>
    <row r="10" spans="1:26" ht="15" customHeight="1" x14ac:dyDescent="0.2">
      <c r="A10" s="51">
        <v>3</v>
      </c>
      <c r="B10" s="51">
        <v>8500008</v>
      </c>
      <c r="C10" s="51" t="s">
        <v>79</v>
      </c>
      <c r="D10" s="52" t="s">
        <v>51</v>
      </c>
      <c r="E10" s="52" t="s">
        <v>17</v>
      </c>
      <c r="F10" s="53">
        <v>170000</v>
      </c>
      <c r="G10" s="53">
        <f>VLOOKUP(B10,'29.08'!B10:R43,16,0)</f>
        <v>1</v>
      </c>
      <c r="H10" s="54"/>
      <c r="I10" s="54">
        <f t="shared" si="1"/>
        <v>0</v>
      </c>
      <c r="J10" s="54"/>
      <c r="K10" s="54"/>
      <c r="L10" s="54"/>
      <c r="M10" s="54"/>
      <c r="N10" s="54"/>
      <c r="O10" s="54">
        <f t="shared" si="2"/>
        <v>0</v>
      </c>
      <c r="P10" s="54">
        <f t="shared" si="3"/>
        <v>0</v>
      </c>
      <c r="Q10" s="54">
        <f t="shared" si="0"/>
        <v>1</v>
      </c>
      <c r="R10" s="54">
        <v>1</v>
      </c>
      <c r="S10" s="54">
        <f t="shared" si="4"/>
        <v>0</v>
      </c>
      <c r="T10" s="54">
        <v>10</v>
      </c>
      <c r="U10" s="55" t="s">
        <v>79</v>
      </c>
      <c r="V10" s="54">
        <v>78000</v>
      </c>
      <c r="W10" s="54">
        <v>170000</v>
      </c>
      <c r="X10" s="56">
        <f t="shared" si="5"/>
        <v>15000</v>
      </c>
      <c r="Y10" s="55">
        <v>185000</v>
      </c>
      <c r="Z10" s="54"/>
    </row>
    <row r="11" spans="1:26" ht="15" customHeight="1" x14ac:dyDescent="0.2">
      <c r="A11" s="51">
        <v>4</v>
      </c>
      <c r="B11" s="51">
        <v>8500009</v>
      </c>
      <c r="C11" s="51" t="s">
        <v>74</v>
      </c>
      <c r="D11" s="52" t="s">
        <v>46</v>
      </c>
      <c r="E11" s="52" t="s">
        <v>12</v>
      </c>
      <c r="F11" s="53">
        <v>159000</v>
      </c>
      <c r="G11" s="53">
        <f>VLOOKUP(B11,'29.08'!B11:R44,16,0)</f>
        <v>3</v>
      </c>
      <c r="H11" s="54"/>
      <c r="I11" s="54">
        <f t="shared" si="1"/>
        <v>0</v>
      </c>
      <c r="J11" s="54"/>
      <c r="K11" s="96"/>
      <c r="L11" s="96">
        <f>L43</f>
        <v>0</v>
      </c>
      <c r="M11" s="54"/>
      <c r="N11" s="54"/>
      <c r="O11" s="54">
        <f t="shared" si="2"/>
        <v>0</v>
      </c>
      <c r="P11" s="54">
        <f t="shared" si="3"/>
        <v>0</v>
      </c>
      <c r="Q11" s="54">
        <f t="shared" si="0"/>
        <v>3</v>
      </c>
      <c r="R11" s="54">
        <v>3</v>
      </c>
      <c r="S11" s="54">
        <f t="shared" si="4"/>
        <v>0</v>
      </c>
      <c r="T11" s="54">
        <v>10</v>
      </c>
      <c r="U11" s="55" t="s">
        <v>74</v>
      </c>
      <c r="V11" s="54">
        <v>72000</v>
      </c>
      <c r="W11" s="54">
        <v>159000</v>
      </c>
      <c r="X11" s="56">
        <f t="shared" si="5"/>
        <v>14000</v>
      </c>
      <c r="Y11" s="55">
        <v>173000</v>
      </c>
      <c r="Z11" s="54"/>
    </row>
    <row r="12" spans="1:26" ht="15" customHeight="1" x14ac:dyDescent="0.2">
      <c r="A12" s="51">
        <v>5</v>
      </c>
      <c r="B12" s="51">
        <v>8500031</v>
      </c>
      <c r="C12" s="51" t="s">
        <v>76</v>
      </c>
      <c r="D12" s="52" t="s">
        <v>48</v>
      </c>
      <c r="E12" s="52" t="s">
        <v>14</v>
      </c>
      <c r="F12" s="53">
        <v>146000</v>
      </c>
      <c r="G12" s="53">
        <f>VLOOKUP(B12,'29.08'!B12:R45,16,0)</f>
        <v>8</v>
      </c>
      <c r="H12" s="54"/>
      <c r="I12" s="54">
        <f t="shared" si="1"/>
        <v>0</v>
      </c>
      <c r="J12" s="54"/>
      <c r="K12" s="54"/>
      <c r="L12" s="54"/>
      <c r="M12" s="54"/>
      <c r="N12" s="54"/>
      <c r="O12" s="54">
        <f t="shared" si="2"/>
        <v>0</v>
      </c>
      <c r="P12" s="54">
        <f t="shared" si="3"/>
        <v>0</v>
      </c>
      <c r="Q12" s="54">
        <f t="shared" si="0"/>
        <v>8</v>
      </c>
      <c r="R12" s="54">
        <v>8</v>
      </c>
      <c r="S12" s="54">
        <f t="shared" si="4"/>
        <v>0</v>
      </c>
      <c r="T12" s="54"/>
      <c r="U12" s="55" t="s">
        <v>76</v>
      </c>
      <c r="V12" s="54">
        <v>65000</v>
      </c>
      <c r="W12" s="54">
        <v>146000</v>
      </c>
      <c r="X12" s="56">
        <f t="shared" si="5"/>
        <v>13000</v>
      </c>
      <c r="Y12" s="55">
        <v>159000</v>
      </c>
      <c r="Z12" s="54"/>
    </row>
    <row r="13" spans="1:26" ht="15" customHeight="1" x14ac:dyDescent="0.2">
      <c r="A13" s="51">
        <v>6</v>
      </c>
      <c r="B13" s="51">
        <v>8500011</v>
      </c>
      <c r="C13" s="51" t="s">
        <v>78</v>
      </c>
      <c r="D13" s="52" t="s">
        <v>50</v>
      </c>
      <c r="E13" s="52" t="s">
        <v>16</v>
      </c>
      <c r="F13" s="53">
        <v>135000</v>
      </c>
      <c r="G13" s="53">
        <f>VLOOKUP(B13,'29.08'!B13:R46,16,0)</f>
        <v>0</v>
      </c>
      <c r="H13" s="54"/>
      <c r="I13" s="54">
        <f t="shared" si="1"/>
        <v>0</v>
      </c>
      <c r="J13" s="54"/>
      <c r="K13" s="54"/>
      <c r="L13" s="54"/>
      <c r="M13" s="54"/>
      <c r="N13" s="54"/>
      <c r="O13" s="54">
        <f t="shared" si="2"/>
        <v>0</v>
      </c>
      <c r="P13" s="54">
        <f t="shared" si="3"/>
        <v>0</v>
      </c>
      <c r="Q13" s="54">
        <f t="shared" si="0"/>
        <v>0</v>
      </c>
      <c r="R13" s="54"/>
      <c r="S13" s="54">
        <f t="shared" si="4"/>
        <v>0</v>
      </c>
      <c r="T13" s="54"/>
      <c r="U13" s="55" t="s">
        <v>78</v>
      </c>
      <c r="V13" s="54">
        <v>58000</v>
      </c>
      <c r="W13" s="54">
        <v>135000</v>
      </c>
      <c r="X13" s="56">
        <f t="shared" si="5"/>
        <v>10000</v>
      </c>
      <c r="Y13" s="55">
        <v>145000</v>
      </c>
      <c r="Z13" s="54"/>
    </row>
    <row r="14" spans="1:26" ht="15" customHeight="1" x14ac:dyDescent="0.2">
      <c r="A14" s="51">
        <v>7</v>
      </c>
      <c r="B14" s="51">
        <v>8500010</v>
      </c>
      <c r="C14" s="51" t="s">
        <v>81</v>
      </c>
      <c r="D14" s="52" t="s">
        <v>53</v>
      </c>
      <c r="E14" s="52" t="s">
        <v>19</v>
      </c>
      <c r="F14" s="53">
        <v>146000</v>
      </c>
      <c r="G14" s="53">
        <f>VLOOKUP(B14,'29.08'!B14:R47,16,0)</f>
        <v>4</v>
      </c>
      <c r="H14" s="54"/>
      <c r="I14" s="54">
        <f t="shared" si="1"/>
        <v>0</v>
      </c>
      <c r="J14" s="54"/>
      <c r="K14" s="54"/>
      <c r="L14" s="54"/>
      <c r="M14" s="54"/>
      <c r="N14" s="54"/>
      <c r="O14" s="54">
        <f t="shared" si="2"/>
        <v>0</v>
      </c>
      <c r="P14" s="54">
        <f t="shared" si="3"/>
        <v>0</v>
      </c>
      <c r="Q14" s="54">
        <f t="shared" si="0"/>
        <v>4</v>
      </c>
      <c r="R14" s="54">
        <v>4</v>
      </c>
      <c r="S14" s="54">
        <f t="shared" si="4"/>
        <v>0</v>
      </c>
      <c r="T14" s="54">
        <v>10</v>
      </c>
      <c r="U14" s="55" t="s">
        <v>81</v>
      </c>
      <c r="V14" s="54">
        <v>61000</v>
      </c>
      <c r="W14" s="54">
        <v>146000</v>
      </c>
      <c r="X14" s="56">
        <f t="shared" si="5"/>
        <v>5000</v>
      </c>
      <c r="Y14" s="55">
        <v>151000</v>
      </c>
      <c r="Z14" s="54"/>
    </row>
    <row r="15" spans="1:26" ht="15" customHeight="1" x14ac:dyDescent="0.2">
      <c r="A15" s="51">
        <v>8</v>
      </c>
      <c r="B15" s="51">
        <v>8500012</v>
      </c>
      <c r="C15" s="51" t="s">
        <v>70</v>
      </c>
      <c r="D15" s="52" t="s">
        <v>42</v>
      </c>
      <c r="E15" s="52" t="s">
        <v>8</v>
      </c>
      <c r="F15" s="53">
        <v>135000</v>
      </c>
      <c r="G15" s="53">
        <f>VLOOKUP(B15,'29.08'!B15:R48,16,0)</f>
        <v>0</v>
      </c>
      <c r="H15" s="54"/>
      <c r="I15" s="54">
        <f t="shared" si="1"/>
        <v>0</v>
      </c>
      <c r="J15" s="54"/>
      <c r="K15" s="54"/>
      <c r="L15" s="54"/>
      <c r="M15" s="54"/>
      <c r="N15" s="54"/>
      <c r="O15" s="54">
        <f t="shared" si="2"/>
        <v>0</v>
      </c>
      <c r="P15" s="54">
        <f t="shared" si="3"/>
        <v>0</v>
      </c>
      <c r="Q15" s="54">
        <f t="shared" si="0"/>
        <v>0</v>
      </c>
      <c r="R15" s="54"/>
      <c r="S15" s="54">
        <f t="shared" si="4"/>
        <v>0</v>
      </c>
      <c r="T15" s="54"/>
      <c r="U15" s="55" t="s">
        <v>70</v>
      </c>
      <c r="V15" s="54">
        <v>59000</v>
      </c>
      <c r="W15" s="54">
        <v>135000</v>
      </c>
      <c r="X15" s="56">
        <f t="shared" si="5"/>
        <v>12000</v>
      </c>
      <c r="Y15" s="55">
        <v>147000</v>
      </c>
      <c r="Z15" s="54"/>
    </row>
    <row r="16" spans="1:26" ht="15" customHeight="1" x14ac:dyDescent="0.2">
      <c r="A16" s="51">
        <v>9</v>
      </c>
      <c r="B16" s="51">
        <v>8500005</v>
      </c>
      <c r="C16" s="51" t="s">
        <v>71</v>
      </c>
      <c r="D16" s="52" t="s">
        <v>43</v>
      </c>
      <c r="E16" s="52" t="s">
        <v>9</v>
      </c>
      <c r="F16" s="53">
        <v>146000</v>
      </c>
      <c r="G16" s="53">
        <f>VLOOKUP(B16,'29.08'!B16:R49,16,0)</f>
        <v>3</v>
      </c>
      <c r="H16" s="54"/>
      <c r="I16" s="54">
        <f t="shared" si="1"/>
        <v>0</v>
      </c>
      <c r="J16" s="54"/>
      <c r="K16" s="54"/>
      <c r="L16" s="54"/>
      <c r="M16" s="54"/>
      <c r="N16" s="54"/>
      <c r="O16" s="54">
        <f t="shared" si="2"/>
        <v>0</v>
      </c>
      <c r="P16" s="54">
        <f t="shared" si="3"/>
        <v>0</v>
      </c>
      <c r="Q16" s="54">
        <f t="shared" si="0"/>
        <v>3</v>
      </c>
      <c r="R16" s="54">
        <v>3</v>
      </c>
      <c r="S16" s="54">
        <f t="shared" si="4"/>
        <v>0</v>
      </c>
      <c r="T16" s="54">
        <v>10</v>
      </c>
      <c r="U16" s="55" t="s">
        <v>71</v>
      </c>
      <c r="V16" s="54">
        <v>63000</v>
      </c>
      <c r="W16" s="54">
        <v>146000</v>
      </c>
      <c r="X16" s="56">
        <f t="shared" si="5"/>
        <v>9000</v>
      </c>
      <c r="Y16" s="55">
        <v>155000</v>
      </c>
      <c r="Z16" s="54"/>
    </row>
    <row r="17" spans="1:26" ht="15" customHeight="1" x14ac:dyDescent="0.2">
      <c r="A17" s="51">
        <v>10</v>
      </c>
      <c r="B17" s="51">
        <v>8500013</v>
      </c>
      <c r="C17" s="51" t="s">
        <v>72</v>
      </c>
      <c r="D17" s="52" t="s">
        <v>44</v>
      </c>
      <c r="E17" s="52" t="s">
        <v>10</v>
      </c>
      <c r="F17" s="53">
        <v>146000</v>
      </c>
      <c r="G17" s="53">
        <f>VLOOKUP(B17,'29.08'!B17:R50,16,0)</f>
        <v>7</v>
      </c>
      <c r="H17" s="54"/>
      <c r="I17" s="54">
        <f t="shared" si="1"/>
        <v>0</v>
      </c>
      <c r="J17" s="54"/>
      <c r="K17" s="54"/>
      <c r="L17" s="54"/>
      <c r="M17" s="54"/>
      <c r="N17" s="54"/>
      <c r="O17" s="54">
        <f t="shared" si="2"/>
        <v>0</v>
      </c>
      <c r="P17" s="54">
        <f t="shared" si="3"/>
        <v>0</v>
      </c>
      <c r="Q17" s="54">
        <f t="shared" si="0"/>
        <v>7</v>
      </c>
      <c r="R17" s="54">
        <v>7</v>
      </c>
      <c r="S17" s="54">
        <f t="shared" si="4"/>
        <v>0</v>
      </c>
      <c r="T17" s="54"/>
      <c r="U17" s="55" t="s">
        <v>72</v>
      </c>
      <c r="V17" s="54">
        <v>64000</v>
      </c>
      <c r="W17" s="54">
        <v>146000</v>
      </c>
      <c r="X17" s="56">
        <f t="shared" si="5"/>
        <v>11000</v>
      </c>
      <c r="Y17" s="55">
        <v>157000</v>
      </c>
      <c r="Z17" s="54"/>
    </row>
    <row r="18" spans="1:26" ht="15" customHeight="1" x14ac:dyDescent="0.2">
      <c r="A18" s="51">
        <v>11</v>
      </c>
      <c r="B18" s="51">
        <v>8500058</v>
      </c>
      <c r="C18" s="51" t="s">
        <v>91</v>
      </c>
      <c r="D18" s="52" t="s">
        <v>95</v>
      </c>
      <c r="E18" s="52" t="s">
        <v>28</v>
      </c>
      <c r="F18" s="53">
        <v>203000</v>
      </c>
      <c r="G18" s="53">
        <f>VLOOKUP(B18,'29.08'!B18:R51,16,0)</f>
        <v>0</v>
      </c>
      <c r="H18" s="54"/>
      <c r="I18" s="54">
        <f t="shared" si="1"/>
        <v>0</v>
      </c>
      <c r="J18" s="54"/>
      <c r="K18" s="96"/>
      <c r="L18" s="96">
        <f>L43</f>
        <v>0</v>
      </c>
      <c r="M18" s="54"/>
      <c r="N18" s="54"/>
      <c r="O18" s="54">
        <f t="shared" si="2"/>
        <v>0</v>
      </c>
      <c r="P18" s="54">
        <f t="shared" si="3"/>
        <v>0</v>
      </c>
      <c r="Q18" s="54">
        <f t="shared" si="0"/>
        <v>0</v>
      </c>
      <c r="R18" s="54"/>
      <c r="S18" s="54">
        <f t="shared" si="4"/>
        <v>0</v>
      </c>
      <c r="T18" s="54"/>
      <c r="U18" s="55" t="s">
        <v>91</v>
      </c>
      <c r="V18" s="54">
        <v>96000</v>
      </c>
      <c r="W18" s="54">
        <v>203000</v>
      </c>
      <c r="X18" s="56">
        <f t="shared" si="5"/>
        <v>18000</v>
      </c>
      <c r="Y18" s="55">
        <v>221000</v>
      </c>
      <c r="Z18" s="54"/>
    </row>
    <row r="19" spans="1:26" ht="15" customHeight="1" x14ac:dyDescent="0.2">
      <c r="A19" s="51">
        <v>12</v>
      </c>
      <c r="B19" s="51">
        <v>8500059</v>
      </c>
      <c r="C19" s="51" t="s">
        <v>92</v>
      </c>
      <c r="D19" s="52" t="s">
        <v>96</v>
      </c>
      <c r="E19" s="52" t="s">
        <v>29</v>
      </c>
      <c r="F19" s="53">
        <v>186000</v>
      </c>
      <c r="G19" s="53">
        <f>VLOOKUP(B19,'29.08'!B19:R52,16,0)</f>
        <v>0</v>
      </c>
      <c r="H19" s="54"/>
      <c r="I19" s="54">
        <f t="shared" si="1"/>
        <v>0</v>
      </c>
      <c r="J19" s="54"/>
      <c r="K19" s="54"/>
      <c r="L19" s="54"/>
      <c r="M19" s="54"/>
      <c r="N19" s="54"/>
      <c r="O19" s="54">
        <f t="shared" si="2"/>
        <v>0</v>
      </c>
      <c r="P19" s="54">
        <f t="shared" si="3"/>
        <v>0</v>
      </c>
      <c r="Q19" s="54">
        <f t="shared" si="0"/>
        <v>0</v>
      </c>
      <c r="R19" s="54"/>
      <c r="S19" s="54">
        <f t="shared" si="4"/>
        <v>0</v>
      </c>
      <c r="T19" s="54"/>
      <c r="U19" s="55" t="s">
        <v>92</v>
      </c>
      <c r="V19" s="54">
        <v>87000</v>
      </c>
      <c r="W19" s="54">
        <v>186000</v>
      </c>
      <c r="X19" s="56">
        <f t="shared" si="5"/>
        <v>17000</v>
      </c>
      <c r="Y19" s="55">
        <v>203000</v>
      </c>
      <c r="Z19" s="54"/>
    </row>
    <row r="20" spans="1:26" ht="15" customHeight="1" x14ac:dyDescent="0.2">
      <c r="A20" s="51">
        <v>13</v>
      </c>
      <c r="B20" s="51">
        <v>8500060</v>
      </c>
      <c r="C20" s="51" t="s">
        <v>93</v>
      </c>
      <c r="D20" s="52" t="s">
        <v>97</v>
      </c>
      <c r="E20" s="52" t="s">
        <v>30</v>
      </c>
      <c r="F20" s="53">
        <v>159000</v>
      </c>
      <c r="G20" s="53">
        <f>VLOOKUP(B20,'29.08'!B20:R53,16,0)</f>
        <v>0</v>
      </c>
      <c r="H20" s="54"/>
      <c r="I20" s="54">
        <f t="shared" si="1"/>
        <v>0</v>
      </c>
      <c r="J20" s="54"/>
      <c r="K20" s="54"/>
      <c r="L20" s="54"/>
      <c r="M20" s="54"/>
      <c r="N20" s="54"/>
      <c r="O20" s="54">
        <f t="shared" si="2"/>
        <v>0</v>
      </c>
      <c r="P20" s="54">
        <f t="shared" si="3"/>
        <v>0</v>
      </c>
      <c r="Q20" s="54">
        <f t="shared" si="0"/>
        <v>0</v>
      </c>
      <c r="R20" s="54"/>
      <c r="S20" s="54">
        <f t="shared" si="4"/>
        <v>0</v>
      </c>
      <c r="T20" s="54"/>
      <c r="U20" s="55" t="s">
        <v>93</v>
      </c>
      <c r="V20" s="54">
        <v>72000</v>
      </c>
      <c r="W20" s="54">
        <v>159000</v>
      </c>
      <c r="X20" s="56">
        <f t="shared" si="5"/>
        <v>14000</v>
      </c>
      <c r="Y20" s="55">
        <v>173000</v>
      </c>
      <c r="Z20" s="54"/>
    </row>
    <row r="21" spans="1:26" ht="15" customHeight="1" x14ac:dyDescent="0.2">
      <c r="A21" s="51">
        <v>14</v>
      </c>
      <c r="B21" s="51">
        <v>8500061</v>
      </c>
      <c r="C21" s="51" t="s">
        <v>94</v>
      </c>
      <c r="D21" s="52" t="s">
        <v>98</v>
      </c>
      <c r="E21" s="52" t="s">
        <v>31</v>
      </c>
      <c r="F21" s="53">
        <v>168000</v>
      </c>
      <c r="G21" s="53">
        <f>VLOOKUP(B21,'29.08'!B21:R54,16,0)</f>
        <v>0</v>
      </c>
      <c r="H21" s="54"/>
      <c r="I21" s="54">
        <f t="shared" si="1"/>
        <v>0</v>
      </c>
      <c r="J21" s="54"/>
      <c r="K21" s="96"/>
      <c r="L21" s="96">
        <f>L43</f>
        <v>0</v>
      </c>
      <c r="M21" s="54"/>
      <c r="N21" s="54"/>
      <c r="O21" s="54">
        <f t="shared" si="2"/>
        <v>0</v>
      </c>
      <c r="P21" s="54">
        <f t="shared" si="3"/>
        <v>0</v>
      </c>
      <c r="Q21" s="54">
        <f t="shared" si="0"/>
        <v>0</v>
      </c>
      <c r="R21" s="54"/>
      <c r="S21" s="54">
        <f t="shared" si="4"/>
        <v>0</v>
      </c>
      <c r="T21" s="54"/>
      <c r="U21" s="55" t="s">
        <v>94</v>
      </c>
      <c r="V21" s="54">
        <v>77000</v>
      </c>
      <c r="W21" s="54">
        <v>168000</v>
      </c>
      <c r="X21" s="56">
        <f t="shared" si="5"/>
        <v>15000</v>
      </c>
      <c r="Y21" s="55">
        <v>183000</v>
      </c>
      <c r="Z21" s="54"/>
    </row>
    <row r="22" spans="1:26" ht="15" customHeight="1" x14ac:dyDescent="0.2">
      <c r="A22" s="51">
        <v>15</v>
      </c>
      <c r="B22" s="51">
        <v>8500033</v>
      </c>
      <c r="C22" s="51" t="s">
        <v>67</v>
      </c>
      <c r="D22" s="52" t="s">
        <v>39</v>
      </c>
      <c r="E22" s="52" t="s">
        <v>5</v>
      </c>
      <c r="F22" s="53">
        <v>337000</v>
      </c>
      <c r="G22" s="53">
        <f>VLOOKUP(B22,'29.08'!B22:R55,16,0)</f>
        <v>8</v>
      </c>
      <c r="H22" s="54"/>
      <c r="I22" s="54">
        <f t="shared" si="1"/>
        <v>1</v>
      </c>
      <c r="J22" s="54"/>
      <c r="K22" s="95">
        <v>1</v>
      </c>
      <c r="L22" s="95">
        <f>L42</f>
        <v>0</v>
      </c>
      <c r="M22" s="54"/>
      <c r="N22" s="54"/>
      <c r="O22" s="54">
        <f t="shared" si="2"/>
        <v>337000</v>
      </c>
      <c r="P22" s="54">
        <f t="shared" si="3"/>
        <v>337000</v>
      </c>
      <c r="Q22" s="54">
        <f t="shared" si="0"/>
        <v>7</v>
      </c>
      <c r="R22" s="54">
        <v>7</v>
      </c>
      <c r="S22" s="54">
        <f t="shared" si="4"/>
        <v>0</v>
      </c>
      <c r="T22" s="54"/>
      <c r="U22" s="55" t="s">
        <v>67</v>
      </c>
      <c r="V22" s="54">
        <v>169000</v>
      </c>
      <c r="W22" s="54">
        <v>337000</v>
      </c>
      <c r="X22" s="56">
        <f t="shared" si="5"/>
        <v>30000</v>
      </c>
      <c r="Y22" s="55">
        <v>367000</v>
      </c>
      <c r="Z22" s="54"/>
    </row>
    <row r="23" spans="1:26" ht="15" customHeight="1" x14ac:dyDescent="0.2">
      <c r="A23" s="51">
        <v>16</v>
      </c>
      <c r="B23" s="51">
        <v>8500034</v>
      </c>
      <c r="C23" s="51" t="s">
        <v>65</v>
      </c>
      <c r="D23" s="52" t="s">
        <v>37</v>
      </c>
      <c r="E23" s="52" t="s">
        <v>3</v>
      </c>
      <c r="F23" s="53">
        <v>240000</v>
      </c>
      <c r="G23" s="53">
        <f>VLOOKUP(B23,'29.08'!B23:R56,16,0)</f>
        <v>6</v>
      </c>
      <c r="H23" s="54"/>
      <c r="I23" s="54">
        <f t="shared" si="1"/>
        <v>1</v>
      </c>
      <c r="J23" s="54"/>
      <c r="K23" s="54">
        <v>1</v>
      </c>
      <c r="L23" s="54"/>
      <c r="M23" s="54"/>
      <c r="N23" s="54"/>
      <c r="O23" s="54">
        <f t="shared" si="2"/>
        <v>240000</v>
      </c>
      <c r="P23" s="54">
        <f t="shared" si="3"/>
        <v>240000</v>
      </c>
      <c r="Q23" s="54">
        <f t="shared" si="0"/>
        <v>5</v>
      </c>
      <c r="R23" s="54">
        <v>5</v>
      </c>
      <c r="S23" s="54">
        <f t="shared" si="4"/>
        <v>0</v>
      </c>
      <c r="T23" s="54">
        <v>10</v>
      </c>
      <c r="U23" s="55" t="s">
        <v>65</v>
      </c>
      <c r="V23" s="54">
        <v>116000</v>
      </c>
      <c r="W23" s="54">
        <v>240000</v>
      </c>
      <c r="X23" s="56">
        <f t="shared" si="5"/>
        <v>21000</v>
      </c>
      <c r="Y23" s="55">
        <v>261000</v>
      </c>
      <c r="Z23" s="54"/>
    </row>
    <row r="24" spans="1:26" ht="15" customHeight="1" x14ac:dyDescent="0.2">
      <c r="A24" s="51">
        <v>17</v>
      </c>
      <c r="B24" s="51">
        <v>8500035</v>
      </c>
      <c r="C24" s="51" t="s">
        <v>69</v>
      </c>
      <c r="D24" s="52" t="s">
        <v>41</v>
      </c>
      <c r="E24" s="52" t="s">
        <v>7</v>
      </c>
      <c r="F24" s="53">
        <v>196000</v>
      </c>
      <c r="G24" s="53">
        <f>VLOOKUP(B24,'29.08'!B24:R57,16,0)</f>
        <v>4</v>
      </c>
      <c r="H24" s="54"/>
      <c r="I24" s="54">
        <f t="shared" si="1"/>
        <v>0</v>
      </c>
      <c r="J24" s="54"/>
      <c r="K24" s="95"/>
      <c r="L24" s="95">
        <f>L42+L45</f>
        <v>0</v>
      </c>
      <c r="M24" s="54"/>
      <c r="N24" s="54"/>
      <c r="O24" s="54">
        <f t="shared" si="2"/>
        <v>0</v>
      </c>
      <c r="P24" s="54">
        <f t="shared" si="3"/>
        <v>0</v>
      </c>
      <c r="Q24" s="54">
        <f t="shared" si="0"/>
        <v>4</v>
      </c>
      <c r="R24" s="54">
        <v>4</v>
      </c>
      <c r="S24" s="54">
        <f t="shared" si="4"/>
        <v>0</v>
      </c>
      <c r="T24" s="54">
        <v>10</v>
      </c>
      <c r="U24" s="55" t="s">
        <v>69</v>
      </c>
      <c r="V24" s="54">
        <v>92000</v>
      </c>
      <c r="W24" s="54">
        <v>196000</v>
      </c>
      <c r="X24" s="56">
        <f t="shared" si="5"/>
        <v>17000</v>
      </c>
      <c r="Y24" s="55">
        <v>213000</v>
      </c>
      <c r="Z24" s="54"/>
    </row>
    <row r="25" spans="1:26" ht="15" customHeight="1" x14ac:dyDescent="0.2">
      <c r="A25" s="51">
        <v>18</v>
      </c>
      <c r="B25" s="51">
        <v>8500036</v>
      </c>
      <c r="C25" s="51" t="s">
        <v>66</v>
      </c>
      <c r="D25" s="52" t="s">
        <v>38</v>
      </c>
      <c r="E25" s="52" t="s">
        <v>4</v>
      </c>
      <c r="F25" s="53">
        <v>188000</v>
      </c>
      <c r="G25" s="53">
        <f>VLOOKUP(B25,'29.08'!B25:R58,16,0)</f>
        <v>4</v>
      </c>
      <c r="H25" s="54"/>
      <c r="I25" s="54">
        <f t="shared" si="1"/>
        <v>1</v>
      </c>
      <c r="J25" s="54"/>
      <c r="K25" s="54">
        <v>1</v>
      </c>
      <c r="L25" s="54"/>
      <c r="M25" s="54"/>
      <c r="N25" s="54"/>
      <c r="O25" s="54">
        <f t="shared" si="2"/>
        <v>188000</v>
      </c>
      <c r="P25" s="54">
        <f t="shared" si="3"/>
        <v>188000</v>
      </c>
      <c r="Q25" s="54">
        <f t="shared" si="0"/>
        <v>3</v>
      </c>
      <c r="R25" s="54">
        <v>3</v>
      </c>
      <c r="S25" s="54">
        <f t="shared" si="4"/>
        <v>0</v>
      </c>
      <c r="T25" s="54">
        <v>10</v>
      </c>
      <c r="U25" s="55" t="s">
        <v>66</v>
      </c>
      <c r="V25" s="54">
        <v>88000</v>
      </c>
      <c r="W25" s="54">
        <v>188000</v>
      </c>
      <c r="X25" s="56">
        <f t="shared" si="5"/>
        <v>17000</v>
      </c>
      <c r="Y25" s="55">
        <v>205000</v>
      </c>
      <c r="Z25" s="54"/>
    </row>
    <row r="26" spans="1:26" ht="15" customHeight="1" x14ac:dyDescent="0.2">
      <c r="A26" s="51">
        <v>19</v>
      </c>
      <c r="B26" s="51">
        <v>8500037</v>
      </c>
      <c r="C26" s="51" t="s">
        <v>68</v>
      </c>
      <c r="D26" s="52" t="s">
        <v>40</v>
      </c>
      <c r="E26" s="52" t="s">
        <v>6</v>
      </c>
      <c r="F26" s="53">
        <v>179000</v>
      </c>
      <c r="G26" s="53">
        <f>VLOOKUP(B26,'29.08'!B26:R59,16,0)</f>
        <v>8</v>
      </c>
      <c r="H26" s="54"/>
      <c r="I26" s="54">
        <f t="shared" si="1"/>
        <v>1</v>
      </c>
      <c r="J26" s="54"/>
      <c r="K26" s="54">
        <v>1</v>
      </c>
      <c r="L26" s="54"/>
      <c r="M26" s="54"/>
      <c r="N26" s="54"/>
      <c r="O26" s="54">
        <f t="shared" si="2"/>
        <v>179000</v>
      </c>
      <c r="P26" s="54">
        <f t="shared" si="3"/>
        <v>179000</v>
      </c>
      <c r="Q26" s="54">
        <f t="shared" si="0"/>
        <v>7</v>
      </c>
      <c r="R26" s="54">
        <v>7</v>
      </c>
      <c r="S26" s="54">
        <f t="shared" si="4"/>
        <v>0</v>
      </c>
      <c r="T26" s="54"/>
      <c r="U26" s="55" t="s">
        <v>68</v>
      </c>
      <c r="V26" s="54">
        <v>83000</v>
      </c>
      <c r="W26" s="54">
        <v>179000</v>
      </c>
      <c r="X26" s="56">
        <f t="shared" si="5"/>
        <v>16000</v>
      </c>
      <c r="Y26" s="55">
        <v>195000</v>
      </c>
      <c r="Z26" s="54"/>
    </row>
    <row r="27" spans="1:26" ht="15" customHeight="1" x14ac:dyDescent="0.2">
      <c r="A27" s="51">
        <v>20</v>
      </c>
      <c r="B27" s="51">
        <v>8500039</v>
      </c>
      <c r="C27" s="51" t="s">
        <v>77</v>
      </c>
      <c r="D27" s="52" t="s">
        <v>49</v>
      </c>
      <c r="E27" s="52" t="s">
        <v>15</v>
      </c>
      <c r="F27" s="53">
        <v>169000</v>
      </c>
      <c r="G27" s="53">
        <f>VLOOKUP(B27,'29.08'!B27:R60,16,0)</f>
        <v>3</v>
      </c>
      <c r="H27" s="54"/>
      <c r="I27" s="54">
        <f t="shared" si="1"/>
        <v>0</v>
      </c>
      <c r="J27" s="54"/>
      <c r="K27" s="54"/>
      <c r="L27" s="54"/>
      <c r="M27" s="54"/>
      <c r="N27" s="54"/>
      <c r="O27" s="54">
        <f t="shared" si="2"/>
        <v>0</v>
      </c>
      <c r="P27" s="54">
        <f t="shared" si="3"/>
        <v>0</v>
      </c>
      <c r="Q27" s="54">
        <f t="shared" si="0"/>
        <v>3</v>
      </c>
      <c r="R27" s="54">
        <v>3</v>
      </c>
      <c r="S27" s="54">
        <f t="shared" si="4"/>
        <v>0</v>
      </c>
      <c r="T27" s="54">
        <v>10</v>
      </c>
      <c r="U27" s="55" t="s">
        <v>77</v>
      </c>
      <c r="V27" s="54">
        <v>73000</v>
      </c>
      <c r="W27" s="54">
        <v>169000</v>
      </c>
      <c r="X27" s="56">
        <f t="shared" si="5"/>
        <v>6000</v>
      </c>
      <c r="Y27" s="55">
        <v>175000</v>
      </c>
      <c r="Z27" s="54"/>
    </row>
    <row r="28" spans="1:26" ht="15" customHeight="1" x14ac:dyDescent="0.2">
      <c r="A28" s="51">
        <v>21</v>
      </c>
      <c r="B28" s="51">
        <v>8500038</v>
      </c>
      <c r="C28" s="51" t="s">
        <v>80</v>
      </c>
      <c r="D28" s="52" t="s">
        <v>52</v>
      </c>
      <c r="E28" s="52" t="s">
        <v>18</v>
      </c>
      <c r="F28" s="53">
        <v>179000</v>
      </c>
      <c r="G28" s="53">
        <f>VLOOKUP(B28,'29.08'!B28:R61,16,0)</f>
        <v>2</v>
      </c>
      <c r="H28" s="54"/>
      <c r="I28" s="54">
        <f t="shared" si="1"/>
        <v>0</v>
      </c>
      <c r="J28" s="54"/>
      <c r="K28" s="95"/>
      <c r="L28" s="95">
        <f>L42</f>
        <v>0</v>
      </c>
      <c r="M28" s="54"/>
      <c r="N28" s="54"/>
      <c r="O28" s="54">
        <f t="shared" si="2"/>
        <v>0</v>
      </c>
      <c r="P28" s="54">
        <f t="shared" si="3"/>
        <v>0</v>
      </c>
      <c r="Q28" s="54">
        <f t="shared" si="0"/>
        <v>2</v>
      </c>
      <c r="R28" s="54">
        <v>2</v>
      </c>
      <c r="S28" s="54">
        <f t="shared" si="4"/>
        <v>0</v>
      </c>
      <c r="T28" s="54">
        <v>10</v>
      </c>
      <c r="U28" s="55" t="s">
        <v>80</v>
      </c>
      <c r="V28" s="54">
        <v>76000</v>
      </c>
      <c r="W28" s="54">
        <v>179000</v>
      </c>
      <c r="X28" s="56">
        <f t="shared" si="5"/>
        <v>2000</v>
      </c>
      <c r="Y28" s="55">
        <v>181000</v>
      </c>
      <c r="Z28" s="54"/>
    </row>
    <row r="29" spans="1:26" s="2" customFormat="1" ht="15" customHeight="1" x14ac:dyDescent="0.2">
      <c r="A29" s="51">
        <v>22</v>
      </c>
      <c r="B29" s="51">
        <v>8500040</v>
      </c>
      <c r="C29" s="51" t="s">
        <v>62</v>
      </c>
      <c r="D29" s="52" t="s">
        <v>34</v>
      </c>
      <c r="E29" s="52" t="s">
        <v>0</v>
      </c>
      <c r="F29" s="53">
        <v>169000</v>
      </c>
      <c r="G29" s="53">
        <f>VLOOKUP(B29,'29.08'!B29:R62,16,0)</f>
        <v>7</v>
      </c>
      <c r="H29" s="57"/>
      <c r="I29" s="54">
        <f t="shared" si="1"/>
        <v>0</v>
      </c>
      <c r="J29" s="54"/>
      <c r="K29" s="54"/>
      <c r="L29" s="54"/>
      <c r="M29" s="54"/>
      <c r="N29" s="54"/>
      <c r="O29" s="54">
        <f t="shared" si="2"/>
        <v>0</v>
      </c>
      <c r="P29" s="54">
        <f t="shared" si="3"/>
        <v>0</v>
      </c>
      <c r="Q29" s="54">
        <f t="shared" si="0"/>
        <v>7</v>
      </c>
      <c r="R29" s="54">
        <v>7</v>
      </c>
      <c r="S29" s="54">
        <f t="shared" si="4"/>
        <v>0</v>
      </c>
      <c r="T29" s="54"/>
      <c r="U29" s="51" t="s">
        <v>62</v>
      </c>
      <c r="V29" s="57">
        <v>78000</v>
      </c>
      <c r="W29" s="57">
        <v>169000</v>
      </c>
      <c r="X29" s="56">
        <f t="shared" si="5"/>
        <v>16000</v>
      </c>
      <c r="Y29" s="51">
        <v>185000</v>
      </c>
      <c r="Z29" s="54"/>
    </row>
    <row r="30" spans="1:26" ht="15" customHeight="1" x14ac:dyDescent="0.2">
      <c r="A30" s="51">
        <v>23</v>
      </c>
      <c r="B30" s="51">
        <v>8500041</v>
      </c>
      <c r="C30" s="51" t="s">
        <v>63</v>
      </c>
      <c r="D30" s="52" t="s">
        <v>35</v>
      </c>
      <c r="E30" s="52" t="s">
        <v>1</v>
      </c>
      <c r="F30" s="53">
        <v>179000</v>
      </c>
      <c r="G30" s="53">
        <f>VLOOKUP(B30,'29.08'!B30:R63,16,0)</f>
        <v>7</v>
      </c>
      <c r="H30" s="54"/>
      <c r="I30" s="54">
        <f t="shared" si="1"/>
        <v>0</v>
      </c>
      <c r="J30" s="54"/>
      <c r="K30" s="95"/>
      <c r="L30" s="95">
        <f>L42</f>
        <v>0</v>
      </c>
      <c r="M30" s="54"/>
      <c r="N30" s="54"/>
      <c r="O30" s="54">
        <f t="shared" si="2"/>
        <v>0</v>
      </c>
      <c r="P30" s="54">
        <f t="shared" si="3"/>
        <v>0</v>
      </c>
      <c r="Q30" s="54">
        <f t="shared" si="0"/>
        <v>7</v>
      </c>
      <c r="R30" s="54">
        <v>7</v>
      </c>
      <c r="S30" s="54">
        <f t="shared" si="4"/>
        <v>0</v>
      </c>
      <c r="T30" s="54"/>
      <c r="U30" s="55" t="s">
        <v>63</v>
      </c>
      <c r="V30" s="54">
        <v>82000</v>
      </c>
      <c r="W30" s="54">
        <v>179000</v>
      </c>
      <c r="X30" s="56">
        <f t="shared" si="5"/>
        <v>14000</v>
      </c>
      <c r="Y30" s="55">
        <v>193000</v>
      </c>
      <c r="Z30" s="54"/>
    </row>
    <row r="31" spans="1:26" ht="15" customHeight="1" x14ac:dyDescent="0.2">
      <c r="A31" s="51">
        <v>24</v>
      </c>
      <c r="B31" s="51">
        <v>8500043</v>
      </c>
      <c r="C31" s="51" t="s">
        <v>64</v>
      </c>
      <c r="D31" s="52" t="s">
        <v>36</v>
      </c>
      <c r="E31" s="52" t="s">
        <v>2</v>
      </c>
      <c r="F31" s="53">
        <v>179000</v>
      </c>
      <c r="G31" s="53">
        <f>VLOOKUP(B31,'29.08'!B31:R64,16,0)</f>
        <v>8</v>
      </c>
      <c r="H31" s="54"/>
      <c r="I31" s="54">
        <f t="shared" si="1"/>
        <v>0</v>
      </c>
      <c r="J31" s="54"/>
      <c r="K31" s="54"/>
      <c r="L31" s="54"/>
      <c r="M31" s="54"/>
      <c r="N31" s="54"/>
      <c r="O31" s="54">
        <f t="shared" si="2"/>
        <v>0</v>
      </c>
      <c r="P31" s="54">
        <f t="shared" si="3"/>
        <v>0</v>
      </c>
      <c r="Q31" s="54">
        <f t="shared" si="0"/>
        <v>8</v>
      </c>
      <c r="R31" s="54">
        <v>8</v>
      </c>
      <c r="S31" s="54">
        <f t="shared" si="4"/>
        <v>0</v>
      </c>
      <c r="T31" s="54"/>
      <c r="U31" s="55" t="s">
        <v>64</v>
      </c>
      <c r="V31" s="54">
        <v>83000</v>
      </c>
      <c r="W31" s="54">
        <v>179000</v>
      </c>
      <c r="X31" s="56">
        <f t="shared" si="5"/>
        <v>16000</v>
      </c>
      <c r="Y31" s="55">
        <v>195000</v>
      </c>
      <c r="Z31" s="54"/>
    </row>
    <row r="32" spans="1:26" ht="15" customHeight="1" x14ac:dyDescent="0.2">
      <c r="A32" s="51">
        <v>25</v>
      </c>
      <c r="B32" s="51">
        <v>8500062</v>
      </c>
      <c r="C32" s="51" t="s">
        <v>99</v>
      </c>
      <c r="D32" s="52" t="s">
        <v>126</v>
      </c>
      <c r="E32" s="52" t="s">
        <v>32</v>
      </c>
      <c r="F32" s="53">
        <v>194000</v>
      </c>
      <c r="G32" s="53">
        <f>VLOOKUP(B32,'29.08'!B32:R65,16,0)</f>
        <v>0</v>
      </c>
      <c r="H32" s="54"/>
      <c r="I32" s="54">
        <f t="shared" si="1"/>
        <v>0</v>
      </c>
      <c r="J32" s="54"/>
      <c r="K32" s="54"/>
      <c r="L32" s="54"/>
      <c r="M32" s="54"/>
      <c r="N32" s="54"/>
      <c r="O32" s="54">
        <f t="shared" si="2"/>
        <v>0</v>
      </c>
      <c r="P32" s="54">
        <f t="shared" si="3"/>
        <v>0</v>
      </c>
      <c r="Q32" s="54">
        <f t="shared" si="0"/>
        <v>0</v>
      </c>
      <c r="R32" s="54"/>
      <c r="S32" s="54">
        <f t="shared" si="4"/>
        <v>0</v>
      </c>
      <c r="T32" s="54"/>
      <c r="U32" s="55" t="s">
        <v>99</v>
      </c>
      <c r="V32" s="54">
        <v>91200</v>
      </c>
      <c r="W32" s="54">
        <v>194000</v>
      </c>
      <c r="X32" s="56">
        <f t="shared" si="5"/>
        <v>18000</v>
      </c>
      <c r="Y32" s="55">
        <v>212000</v>
      </c>
      <c r="Z32" s="54"/>
    </row>
    <row r="33" spans="1:26" ht="15" customHeight="1" x14ac:dyDescent="0.2">
      <c r="A33" s="51">
        <v>26</v>
      </c>
      <c r="B33" s="51">
        <v>8500063</v>
      </c>
      <c r="C33" s="51" t="s">
        <v>100</v>
      </c>
      <c r="D33" s="52" t="s">
        <v>127</v>
      </c>
      <c r="E33" s="52" t="s">
        <v>33</v>
      </c>
      <c r="F33" s="53">
        <v>194000</v>
      </c>
      <c r="G33" s="53">
        <f>VLOOKUP(B33,'29.08'!B33:R66,16,0)</f>
        <v>0</v>
      </c>
      <c r="H33" s="54"/>
      <c r="I33" s="54">
        <f t="shared" si="1"/>
        <v>0</v>
      </c>
      <c r="J33" s="54"/>
      <c r="K33" s="54"/>
      <c r="L33" s="54"/>
      <c r="M33" s="54"/>
      <c r="N33" s="54"/>
      <c r="O33" s="54">
        <f t="shared" si="2"/>
        <v>0</v>
      </c>
      <c r="P33" s="54">
        <f t="shared" si="3"/>
        <v>0</v>
      </c>
      <c r="Q33" s="54">
        <f t="shared" si="0"/>
        <v>0</v>
      </c>
      <c r="R33" s="54"/>
      <c r="S33" s="54">
        <f t="shared" si="4"/>
        <v>0</v>
      </c>
      <c r="T33" s="54"/>
      <c r="U33" s="55" t="s">
        <v>100</v>
      </c>
      <c r="V33" s="54">
        <v>91200</v>
      </c>
      <c r="W33" s="54">
        <v>194000</v>
      </c>
      <c r="X33" s="56">
        <f t="shared" si="5"/>
        <v>18000</v>
      </c>
      <c r="Y33" s="55">
        <v>212000</v>
      </c>
      <c r="Z33" s="54"/>
    </row>
    <row r="34" spans="1:26" ht="15" customHeight="1" x14ac:dyDescent="0.2">
      <c r="A34" s="51">
        <v>27</v>
      </c>
      <c r="B34" s="51">
        <v>8500050</v>
      </c>
      <c r="C34" s="51" t="s">
        <v>82</v>
      </c>
      <c r="D34" s="52" t="s">
        <v>54</v>
      </c>
      <c r="E34" s="52" t="s">
        <v>20</v>
      </c>
      <c r="F34" s="53">
        <v>168000</v>
      </c>
      <c r="G34" s="53">
        <f>VLOOKUP(B34,'29.08'!B34:R67,16,0)</f>
        <v>20</v>
      </c>
      <c r="H34" s="54"/>
      <c r="I34" s="54">
        <f t="shared" si="1"/>
        <v>4</v>
      </c>
      <c r="J34" s="54"/>
      <c r="K34" s="97">
        <v>4</v>
      </c>
      <c r="L34" s="97">
        <f>+L44</f>
        <v>0</v>
      </c>
      <c r="M34" s="54"/>
      <c r="N34" s="54"/>
      <c r="O34" s="54">
        <f t="shared" si="2"/>
        <v>672000</v>
      </c>
      <c r="P34" s="54">
        <f t="shared" si="3"/>
        <v>672000</v>
      </c>
      <c r="Q34" s="54">
        <f t="shared" si="0"/>
        <v>16</v>
      </c>
      <c r="R34" s="54">
        <v>16</v>
      </c>
      <c r="S34" s="54">
        <f t="shared" si="4"/>
        <v>0</v>
      </c>
      <c r="T34" s="54">
        <v>20</v>
      </c>
      <c r="U34" s="51" t="s">
        <v>82</v>
      </c>
      <c r="V34" s="57">
        <v>75909</v>
      </c>
      <c r="W34" s="57">
        <v>168000</v>
      </c>
      <c r="X34" s="56">
        <f t="shared" si="5"/>
        <v>13000</v>
      </c>
      <c r="Y34" s="55">
        <v>181000</v>
      </c>
      <c r="Z34" s="54"/>
    </row>
    <row r="35" spans="1:26" s="2" customFormat="1" ht="15" customHeight="1" x14ac:dyDescent="0.2">
      <c r="A35" s="51">
        <v>28</v>
      </c>
      <c r="B35" s="51">
        <v>8500051</v>
      </c>
      <c r="C35" s="51" t="s">
        <v>83</v>
      </c>
      <c r="D35" s="52" t="s">
        <v>55</v>
      </c>
      <c r="E35" s="52" t="s">
        <v>21</v>
      </c>
      <c r="F35" s="53">
        <v>149000</v>
      </c>
      <c r="G35" s="53">
        <f>VLOOKUP(B35,'29.08'!B35:R68,16,0)</f>
        <v>10</v>
      </c>
      <c r="H35" s="57"/>
      <c r="I35" s="54">
        <f t="shared" si="1"/>
        <v>1</v>
      </c>
      <c r="J35" s="54"/>
      <c r="K35" s="54">
        <v>1</v>
      </c>
      <c r="L35" s="54"/>
      <c r="M35" s="54"/>
      <c r="N35" s="54"/>
      <c r="O35" s="54">
        <f t="shared" si="2"/>
        <v>149000</v>
      </c>
      <c r="P35" s="54">
        <f t="shared" si="3"/>
        <v>149000</v>
      </c>
      <c r="Q35" s="54">
        <f t="shared" si="0"/>
        <v>9</v>
      </c>
      <c r="R35" s="54">
        <v>9</v>
      </c>
      <c r="S35" s="54">
        <f t="shared" si="4"/>
        <v>0</v>
      </c>
      <c r="T35" s="54">
        <v>40</v>
      </c>
      <c r="U35" s="55" t="s">
        <v>83</v>
      </c>
      <c r="V35" s="54">
        <v>66364</v>
      </c>
      <c r="W35" s="54">
        <v>149000</v>
      </c>
      <c r="X35" s="56">
        <f t="shared" si="5"/>
        <v>13000</v>
      </c>
      <c r="Y35" s="51">
        <v>162000</v>
      </c>
      <c r="Z35" s="54"/>
    </row>
    <row r="36" spans="1:26" ht="15" customHeight="1" x14ac:dyDescent="0.2">
      <c r="A36" s="51">
        <v>29</v>
      </c>
      <c r="B36" s="51">
        <v>8500052</v>
      </c>
      <c r="C36" s="51" t="s">
        <v>84</v>
      </c>
      <c r="D36" s="52" t="s">
        <v>120</v>
      </c>
      <c r="E36" s="52" t="s">
        <v>22</v>
      </c>
      <c r="F36" s="53">
        <v>149000</v>
      </c>
      <c r="G36" s="53">
        <f>VLOOKUP(B36,'29.08'!B36:R69,16,0)</f>
        <v>13</v>
      </c>
      <c r="H36" s="54"/>
      <c r="I36" s="54">
        <f t="shared" si="1"/>
        <v>3</v>
      </c>
      <c r="J36" s="54"/>
      <c r="K36" s="97">
        <v>3</v>
      </c>
      <c r="L36" s="97">
        <f>L44</f>
        <v>0</v>
      </c>
      <c r="M36" s="54"/>
      <c r="N36" s="54"/>
      <c r="O36" s="54">
        <f t="shared" si="2"/>
        <v>447000</v>
      </c>
      <c r="P36" s="54">
        <f t="shared" si="3"/>
        <v>447000</v>
      </c>
      <c r="Q36" s="54">
        <f t="shared" si="0"/>
        <v>10</v>
      </c>
      <c r="R36" s="54">
        <v>10</v>
      </c>
      <c r="S36" s="54">
        <f t="shared" si="4"/>
        <v>0</v>
      </c>
      <c r="T36" s="54">
        <v>40</v>
      </c>
      <c r="U36" s="55" t="s">
        <v>84</v>
      </c>
      <c r="V36" s="54">
        <v>66364</v>
      </c>
      <c r="W36" s="54">
        <v>149000</v>
      </c>
      <c r="X36" s="56">
        <f t="shared" si="5"/>
        <v>13000</v>
      </c>
      <c r="Y36" s="55">
        <v>162000</v>
      </c>
      <c r="Z36" s="54"/>
    </row>
    <row r="37" spans="1:26" ht="15" customHeight="1" x14ac:dyDescent="0.2">
      <c r="A37" s="51">
        <v>30</v>
      </c>
      <c r="B37" s="51">
        <v>8500053</v>
      </c>
      <c r="C37" s="51" t="s">
        <v>85</v>
      </c>
      <c r="D37" s="52" t="s">
        <v>57</v>
      </c>
      <c r="E37" s="52" t="s">
        <v>23</v>
      </c>
      <c r="F37" s="53">
        <v>149000</v>
      </c>
      <c r="G37" s="53">
        <f>VLOOKUP(B37,'29.08'!B37:R70,16,0)</f>
        <v>6</v>
      </c>
      <c r="H37" s="54"/>
      <c r="I37" s="54">
        <f t="shared" si="1"/>
        <v>1</v>
      </c>
      <c r="J37" s="54"/>
      <c r="K37" s="97">
        <v>1</v>
      </c>
      <c r="L37" s="97">
        <f>L44</f>
        <v>0</v>
      </c>
      <c r="M37" s="54"/>
      <c r="N37" s="54"/>
      <c r="O37" s="54">
        <f t="shared" si="2"/>
        <v>149000</v>
      </c>
      <c r="P37" s="54">
        <f t="shared" si="3"/>
        <v>149000</v>
      </c>
      <c r="Q37" s="54">
        <f t="shared" si="0"/>
        <v>5</v>
      </c>
      <c r="R37" s="54">
        <v>5</v>
      </c>
      <c r="S37" s="54">
        <f t="shared" si="4"/>
        <v>0</v>
      </c>
      <c r="T37" s="54">
        <v>40</v>
      </c>
      <c r="U37" s="55" t="s">
        <v>85</v>
      </c>
      <c r="V37" s="54">
        <v>66364</v>
      </c>
      <c r="W37" s="54">
        <v>149000</v>
      </c>
      <c r="X37" s="56">
        <f t="shared" si="5"/>
        <v>13000</v>
      </c>
      <c r="Y37" s="55">
        <v>162000</v>
      </c>
      <c r="Z37" s="54"/>
    </row>
    <row r="38" spans="1:26" ht="15" customHeight="1" x14ac:dyDescent="0.2">
      <c r="A38" s="51">
        <v>31</v>
      </c>
      <c r="B38" s="51">
        <v>8500054</v>
      </c>
      <c r="C38" s="51" t="s">
        <v>86</v>
      </c>
      <c r="D38" s="52" t="s">
        <v>58</v>
      </c>
      <c r="E38" s="52" t="s">
        <v>24</v>
      </c>
      <c r="F38" s="53">
        <v>168000</v>
      </c>
      <c r="G38" s="53">
        <f>VLOOKUP(B38,'29.08'!B38:R71,16,0)</f>
        <v>37</v>
      </c>
      <c r="H38" s="54"/>
      <c r="I38" s="54">
        <f t="shared" si="1"/>
        <v>1</v>
      </c>
      <c r="J38" s="54"/>
      <c r="K38" s="54">
        <v>1</v>
      </c>
      <c r="L38" s="54"/>
      <c r="M38" s="54"/>
      <c r="N38" s="54"/>
      <c r="O38" s="54">
        <f t="shared" si="2"/>
        <v>168000</v>
      </c>
      <c r="P38" s="54">
        <f t="shared" si="3"/>
        <v>168000</v>
      </c>
      <c r="Q38" s="54">
        <f t="shared" si="0"/>
        <v>36</v>
      </c>
      <c r="R38" s="54">
        <v>36</v>
      </c>
      <c r="S38" s="54">
        <f t="shared" si="4"/>
        <v>0</v>
      </c>
      <c r="T38" s="54"/>
      <c r="U38" s="55" t="s">
        <v>86</v>
      </c>
      <c r="V38" s="54">
        <v>75909</v>
      </c>
      <c r="W38" s="54">
        <v>168000</v>
      </c>
      <c r="X38" s="56">
        <f t="shared" si="5"/>
        <v>13000</v>
      </c>
      <c r="Y38" s="55">
        <v>181000</v>
      </c>
      <c r="Z38" s="54"/>
    </row>
    <row r="39" spans="1:26" ht="15" customHeight="1" x14ac:dyDescent="0.2">
      <c r="A39" s="51">
        <v>32</v>
      </c>
      <c r="B39" s="51">
        <v>8500055</v>
      </c>
      <c r="C39" s="51" t="s">
        <v>87</v>
      </c>
      <c r="D39" s="52" t="s">
        <v>59</v>
      </c>
      <c r="E39" s="52" t="s">
        <v>25</v>
      </c>
      <c r="F39" s="53">
        <v>149000</v>
      </c>
      <c r="G39" s="53">
        <f>VLOOKUP(B39,'29.08'!B39:R72,16,0)</f>
        <v>24</v>
      </c>
      <c r="H39" s="54"/>
      <c r="I39" s="54">
        <f t="shared" si="1"/>
        <v>1</v>
      </c>
      <c r="J39" s="54"/>
      <c r="K39" s="97">
        <v>1</v>
      </c>
      <c r="L39" s="97">
        <f>L44</f>
        <v>0</v>
      </c>
      <c r="M39" s="54"/>
      <c r="N39" s="54"/>
      <c r="O39" s="54">
        <f t="shared" si="2"/>
        <v>149000</v>
      </c>
      <c r="P39" s="54">
        <f t="shared" si="3"/>
        <v>149000</v>
      </c>
      <c r="Q39" s="54">
        <f t="shared" si="0"/>
        <v>23</v>
      </c>
      <c r="R39" s="54">
        <v>23</v>
      </c>
      <c r="S39" s="54">
        <f t="shared" si="4"/>
        <v>0</v>
      </c>
      <c r="T39" s="54"/>
      <c r="U39" s="55" t="s">
        <v>87</v>
      </c>
      <c r="V39" s="54">
        <v>66364</v>
      </c>
      <c r="W39" s="54">
        <v>149000</v>
      </c>
      <c r="X39" s="56">
        <f t="shared" si="5"/>
        <v>13000</v>
      </c>
      <c r="Y39" s="55">
        <v>162000</v>
      </c>
      <c r="Z39" s="54"/>
    </row>
    <row r="40" spans="1:26" ht="15" customHeight="1" x14ac:dyDescent="0.2">
      <c r="A40" s="51">
        <v>33</v>
      </c>
      <c r="B40" s="51">
        <v>8500056</v>
      </c>
      <c r="C40" s="51" t="s">
        <v>88</v>
      </c>
      <c r="D40" s="52" t="s">
        <v>60</v>
      </c>
      <c r="E40" s="52" t="s">
        <v>26</v>
      </c>
      <c r="F40" s="53">
        <v>149000</v>
      </c>
      <c r="G40" s="53">
        <f>VLOOKUP(B40,'29.08'!B40:R73,16,0)</f>
        <v>10</v>
      </c>
      <c r="H40" s="54"/>
      <c r="I40" s="54">
        <f t="shared" si="1"/>
        <v>4</v>
      </c>
      <c r="J40" s="54"/>
      <c r="K40" s="98">
        <v>4</v>
      </c>
      <c r="L40" s="98">
        <f>+L45</f>
        <v>0</v>
      </c>
      <c r="M40" s="54"/>
      <c r="N40" s="54"/>
      <c r="O40" s="54">
        <f t="shared" si="2"/>
        <v>596000</v>
      </c>
      <c r="P40" s="54">
        <f t="shared" si="3"/>
        <v>596000</v>
      </c>
      <c r="Q40" s="54">
        <f t="shared" si="0"/>
        <v>6</v>
      </c>
      <c r="R40" s="54">
        <v>6</v>
      </c>
      <c r="S40" s="54">
        <f t="shared" si="4"/>
        <v>0</v>
      </c>
      <c r="T40" s="54">
        <v>40</v>
      </c>
      <c r="U40" s="55" t="s">
        <v>88</v>
      </c>
      <c r="V40" s="54">
        <v>66364</v>
      </c>
      <c r="W40" s="54">
        <v>149000</v>
      </c>
      <c r="X40" s="56">
        <f t="shared" si="5"/>
        <v>13000</v>
      </c>
      <c r="Y40" s="55">
        <v>162000</v>
      </c>
      <c r="Z40" s="54"/>
    </row>
    <row r="41" spans="1:26" ht="15" customHeight="1" x14ac:dyDescent="0.2">
      <c r="A41" s="51">
        <v>34</v>
      </c>
      <c r="B41" s="51">
        <v>8500057</v>
      </c>
      <c r="C41" s="51" t="s">
        <v>89</v>
      </c>
      <c r="D41" s="52" t="s">
        <v>61</v>
      </c>
      <c r="E41" s="52" t="s">
        <v>27</v>
      </c>
      <c r="F41" s="53">
        <v>168000</v>
      </c>
      <c r="G41" s="53">
        <f>VLOOKUP(B41,'29.08'!B41:R74,16,0)</f>
        <v>43</v>
      </c>
      <c r="H41" s="54"/>
      <c r="I41" s="54">
        <f t="shared" si="1"/>
        <v>0</v>
      </c>
      <c r="J41" s="54"/>
      <c r="K41" s="54"/>
      <c r="L41" s="54"/>
      <c r="M41" s="54"/>
      <c r="N41" s="54"/>
      <c r="O41" s="54">
        <f t="shared" si="2"/>
        <v>0</v>
      </c>
      <c r="P41" s="54">
        <f t="shared" si="3"/>
        <v>0</v>
      </c>
      <c r="Q41" s="54">
        <f t="shared" si="0"/>
        <v>43</v>
      </c>
      <c r="R41" s="54">
        <v>43</v>
      </c>
      <c r="S41" s="54">
        <f t="shared" si="4"/>
        <v>0</v>
      </c>
      <c r="T41" s="54"/>
      <c r="U41" s="55" t="s">
        <v>89</v>
      </c>
      <c r="V41" s="54">
        <v>66364</v>
      </c>
      <c r="W41" s="54">
        <v>168000</v>
      </c>
      <c r="X41" s="56">
        <f t="shared" si="5"/>
        <v>-6000</v>
      </c>
      <c r="Y41" s="55">
        <v>162000</v>
      </c>
      <c r="Z41" s="54"/>
    </row>
    <row r="42" spans="1:26" ht="15" customHeight="1" x14ac:dyDescent="0.2">
      <c r="A42" s="81"/>
      <c r="B42" s="81"/>
      <c r="C42" s="81"/>
      <c r="D42" s="87" t="s">
        <v>140</v>
      </c>
      <c r="E42" s="87"/>
      <c r="F42" s="88">
        <v>800000</v>
      </c>
      <c r="G42" s="82"/>
      <c r="H42" s="83"/>
      <c r="I42" s="83"/>
      <c r="J42" s="83"/>
      <c r="K42" s="83"/>
      <c r="L42" s="83"/>
      <c r="M42" s="83"/>
      <c r="N42" s="83"/>
      <c r="O42" s="54">
        <f t="shared" si="2"/>
        <v>0</v>
      </c>
      <c r="P42" s="54">
        <f t="shared" si="3"/>
        <v>0</v>
      </c>
      <c r="Q42" s="83"/>
      <c r="R42" s="83"/>
      <c r="S42" s="83"/>
      <c r="T42" s="83"/>
      <c r="U42" s="84"/>
      <c r="V42" s="85"/>
      <c r="W42" s="85"/>
      <c r="X42" s="86"/>
      <c r="Y42" s="84"/>
      <c r="Z42" s="83"/>
    </row>
    <row r="43" spans="1:26" ht="15" customHeight="1" x14ac:dyDescent="0.2">
      <c r="A43" s="81"/>
      <c r="B43" s="81"/>
      <c r="C43" s="81"/>
      <c r="D43" s="89" t="s">
        <v>141</v>
      </c>
      <c r="E43" s="89"/>
      <c r="F43" s="90">
        <v>650000</v>
      </c>
      <c r="G43" s="82"/>
      <c r="H43" s="83"/>
      <c r="I43" s="83"/>
      <c r="J43" s="83"/>
      <c r="K43" s="83"/>
      <c r="L43" s="83"/>
      <c r="M43" s="83"/>
      <c r="N43" s="83"/>
      <c r="O43" s="54">
        <f t="shared" si="2"/>
        <v>0</v>
      </c>
      <c r="P43" s="54">
        <f t="shared" si="3"/>
        <v>0</v>
      </c>
      <c r="Q43" s="83"/>
      <c r="R43" s="83"/>
      <c r="S43" s="83"/>
      <c r="T43" s="83"/>
      <c r="U43" s="84"/>
      <c r="V43" s="85"/>
      <c r="W43" s="85"/>
      <c r="X43" s="86"/>
      <c r="Y43" s="84"/>
      <c r="Z43" s="83"/>
    </row>
    <row r="44" spans="1:26" ht="15" customHeight="1" x14ac:dyDescent="0.2">
      <c r="A44" s="81"/>
      <c r="B44" s="81"/>
      <c r="C44" s="81"/>
      <c r="D44" s="91" t="s">
        <v>142</v>
      </c>
      <c r="E44" s="91"/>
      <c r="F44" s="92">
        <v>550000</v>
      </c>
      <c r="G44" s="82"/>
      <c r="H44" s="83"/>
      <c r="I44" s="83"/>
      <c r="J44" s="83"/>
      <c r="K44" s="83"/>
      <c r="L44" s="83"/>
      <c r="M44" s="83"/>
      <c r="N44" s="83"/>
      <c r="O44" s="54">
        <f t="shared" si="2"/>
        <v>0</v>
      </c>
      <c r="P44" s="54">
        <f t="shared" si="3"/>
        <v>0</v>
      </c>
      <c r="Q44" s="83"/>
      <c r="R44" s="83"/>
      <c r="S44" s="83"/>
      <c r="T44" s="83"/>
      <c r="U44" s="84"/>
      <c r="V44" s="85"/>
      <c r="W44" s="85"/>
      <c r="X44" s="86"/>
      <c r="Y44" s="84"/>
      <c r="Z44" s="83"/>
    </row>
    <row r="45" spans="1:26" ht="15" customHeight="1" x14ac:dyDescent="0.2">
      <c r="A45" s="81"/>
      <c r="B45" s="81"/>
      <c r="C45" s="81"/>
      <c r="D45" s="93" t="s">
        <v>143</v>
      </c>
      <c r="E45" s="93"/>
      <c r="F45" s="94">
        <v>310000</v>
      </c>
      <c r="G45" s="82"/>
      <c r="H45" s="83"/>
      <c r="I45" s="83"/>
      <c r="J45" s="83"/>
      <c r="K45" s="83"/>
      <c r="L45" s="83"/>
      <c r="M45" s="83"/>
      <c r="N45" s="83"/>
      <c r="O45" s="54">
        <f t="shared" si="2"/>
        <v>0</v>
      </c>
      <c r="P45" s="54">
        <f t="shared" si="3"/>
        <v>0</v>
      </c>
      <c r="Q45" s="83"/>
      <c r="R45" s="83"/>
      <c r="S45" s="83"/>
      <c r="T45" s="83"/>
      <c r="U45" s="84"/>
      <c r="V45" s="85"/>
      <c r="W45" s="85"/>
      <c r="X45" s="86"/>
      <c r="Y45" s="84"/>
      <c r="Z45" s="83"/>
    </row>
    <row r="46" spans="1:26" s="17" customFormat="1" x14ac:dyDescent="0.2">
      <c r="A46" s="47"/>
      <c r="B46" s="48"/>
      <c r="C46" s="48"/>
      <c r="D46" s="48" t="s">
        <v>108</v>
      </c>
      <c r="E46" s="49"/>
      <c r="F46" s="50"/>
      <c r="G46" s="50">
        <f>SUM(G8:G41)</f>
        <v>258</v>
      </c>
      <c r="H46" s="50">
        <f t="shared" ref="H46:O46" si="6">SUM(H8:H41)</f>
        <v>0</v>
      </c>
      <c r="I46" s="50">
        <f t="shared" si="6"/>
        <v>19</v>
      </c>
      <c r="J46" s="50">
        <f t="shared" si="6"/>
        <v>0</v>
      </c>
      <c r="K46" s="50">
        <f t="shared" si="6"/>
        <v>19</v>
      </c>
      <c r="L46" s="50">
        <f t="shared" si="6"/>
        <v>0</v>
      </c>
      <c r="M46" s="50">
        <f t="shared" si="6"/>
        <v>0</v>
      </c>
      <c r="N46" s="50">
        <f t="shared" si="6"/>
        <v>0</v>
      </c>
      <c r="O46" s="50">
        <f t="shared" si="6"/>
        <v>3274000</v>
      </c>
      <c r="P46" s="50">
        <f>SUM(P8:P45)</f>
        <v>3274000</v>
      </c>
      <c r="Q46" s="50">
        <f>SUM(Q8:Q41)</f>
        <v>239</v>
      </c>
      <c r="R46" s="50">
        <f>SUM(R8:R41)</f>
        <v>239</v>
      </c>
      <c r="S46" s="50"/>
      <c r="T46" s="50"/>
      <c r="Z46" s="50"/>
    </row>
    <row r="47" spans="1:26" x14ac:dyDescent="0.2">
      <c r="A47" s="5"/>
    </row>
    <row r="48" spans="1:26" s="2" customFormat="1" x14ac:dyDescent="0.2">
      <c r="B48" s="2" t="s">
        <v>124</v>
      </c>
      <c r="F48" s="6"/>
      <c r="G48" s="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V48" s="106"/>
      <c r="W48" s="106"/>
      <c r="Z48" s="106"/>
    </row>
    <row r="52" spans="1:1" x14ac:dyDescent="0.2">
      <c r="A52" s="1" t="s">
        <v>134</v>
      </c>
    </row>
  </sheetData>
  <mergeCells count="16">
    <mergeCell ref="Z6:Z7"/>
    <mergeCell ref="A3:T3"/>
    <mergeCell ref="G5:Q5"/>
    <mergeCell ref="A6:A7"/>
    <mergeCell ref="B6:B7"/>
    <mergeCell ref="C6:C7"/>
    <mergeCell ref="D6:D7"/>
    <mergeCell ref="F6:F7"/>
    <mergeCell ref="G6:G7"/>
    <mergeCell ref="H6:H7"/>
    <mergeCell ref="I6:L6"/>
    <mergeCell ref="M6:P6"/>
    <mergeCell ref="Q6:Q7"/>
    <mergeCell ref="R6:R7"/>
    <mergeCell ref="S6:S7"/>
    <mergeCell ref="T6:T7"/>
  </mergeCells>
  <pageMargins left="0.2" right="0.2" top="0.25" bottom="0.25" header="0.3" footer="0.3"/>
  <pageSetup paperSize="9" orientation="landscape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zoomScaleNormal="100" workbookViewId="0">
      <pane xSplit="6" ySplit="7" topLeftCell="G8" activePane="bottomRight" state="frozen"/>
      <selection activeCell="CJ8" sqref="CJ8:CJ41"/>
      <selection pane="topRight" activeCell="CJ8" sqref="CJ8:CJ41"/>
      <selection pane="bottomLeft" activeCell="CJ8" sqref="CJ8:CJ41"/>
      <selection pane="bottomRight" activeCell="N50" sqref="N50"/>
    </sheetView>
  </sheetViews>
  <sheetFormatPr defaultRowHeight="12.75" x14ac:dyDescent="0.2"/>
  <cols>
    <col min="1" max="1" width="4.85546875" style="1" customWidth="1"/>
    <col min="2" max="2" width="8.85546875" style="2" customWidth="1"/>
    <col min="3" max="3" width="5.28515625" style="2" customWidth="1"/>
    <col min="4" max="4" width="38.28515625" style="1" customWidth="1"/>
    <col min="5" max="5" width="34.7109375" style="1" hidden="1" customWidth="1"/>
    <col min="6" max="6" width="10.28515625" style="6" customWidth="1"/>
    <col min="7" max="7" width="8.140625" style="6" customWidth="1"/>
    <col min="8" max="8" width="9.42578125" style="3" customWidth="1"/>
    <col min="9" max="9" width="10" style="3" customWidth="1"/>
    <col min="10" max="14" width="9.140625" style="3" customWidth="1"/>
    <col min="15" max="15" width="10.140625" style="3" customWidth="1"/>
    <col min="16" max="16" width="11.28515625" style="3" customWidth="1"/>
    <col min="17" max="19" width="10.7109375" style="3" customWidth="1"/>
    <col min="20" max="20" width="9.140625" style="3" customWidth="1"/>
    <col min="21" max="21" width="6.28515625" style="1" hidden="1" customWidth="1"/>
    <col min="22" max="23" width="11.28515625" style="3" hidden="1" customWidth="1"/>
    <col min="24" max="25" width="0" style="1" hidden="1" customWidth="1"/>
    <col min="26" max="26" width="9.140625" style="3" customWidth="1"/>
    <col min="27" max="27" width="9.140625" style="1" customWidth="1"/>
    <col min="28" max="16384" width="9.140625" style="1"/>
  </cols>
  <sheetData>
    <row r="1" spans="1:26" x14ac:dyDescent="0.2">
      <c r="A1" s="17" t="s">
        <v>128</v>
      </c>
    </row>
    <row r="2" spans="1:26" x14ac:dyDescent="0.2">
      <c r="A2" s="1" t="s">
        <v>114</v>
      </c>
      <c r="D2" s="108">
        <f>K42</f>
        <v>1</v>
      </c>
    </row>
    <row r="3" spans="1:26" ht="19.5" customHeight="1" x14ac:dyDescent="0.3">
      <c r="A3" s="131" t="s">
        <v>122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Z3" s="1"/>
    </row>
    <row r="5" spans="1:26" ht="15" hidden="1" customHeight="1" x14ac:dyDescent="0.2">
      <c r="G5" s="133" t="s">
        <v>117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07"/>
      <c r="S5" s="107"/>
      <c r="T5" s="1"/>
      <c r="Z5" s="1"/>
    </row>
    <row r="6" spans="1:26" s="17" customFormat="1" ht="15" customHeight="1" x14ac:dyDescent="0.2">
      <c r="A6" s="128" t="s">
        <v>109</v>
      </c>
      <c r="B6" s="128" t="s">
        <v>110</v>
      </c>
      <c r="C6" s="128" t="s">
        <v>111</v>
      </c>
      <c r="D6" s="128" t="s">
        <v>112</v>
      </c>
      <c r="E6" s="16" t="s">
        <v>90</v>
      </c>
      <c r="F6" s="128" t="s">
        <v>113</v>
      </c>
      <c r="G6" s="128" t="s">
        <v>115</v>
      </c>
      <c r="H6" s="128" t="s">
        <v>101</v>
      </c>
      <c r="I6" s="132" t="s">
        <v>102</v>
      </c>
      <c r="J6" s="132"/>
      <c r="K6" s="132"/>
      <c r="L6" s="132"/>
      <c r="M6" s="134" t="s">
        <v>129</v>
      </c>
      <c r="N6" s="134"/>
      <c r="O6" s="134"/>
      <c r="P6" s="134"/>
      <c r="Q6" s="128" t="s">
        <v>118</v>
      </c>
      <c r="R6" s="128" t="s">
        <v>135</v>
      </c>
      <c r="S6" s="128" t="s">
        <v>136</v>
      </c>
      <c r="T6" s="128" t="s">
        <v>119</v>
      </c>
      <c r="U6" s="19" t="s">
        <v>121</v>
      </c>
      <c r="V6" s="40"/>
      <c r="W6" s="40"/>
      <c r="Z6" s="128" t="s">
        <v>125</v>
      </c>
    </row>
    <row r="7" spans="1:26" s="18" customFormat="1" x14ac:dyDescent="0.2">
      <c r="A7" s="130"/>
      <c r="B7" s="130" t="s">
        <v>110</v>
      </c>
      <c r="C7" s="130"/>
      <c r="D7" s="130" t="s">
        <v>112</v>
      </c>
      <c r="E7" s="44" t="s">
        <v>90</v>
      </c>
      <c r="F7" s="130" t="s">
        <v>113</v>
      </c>
      <c r="G7" s="130"/>
      <c r="H7" s="130"/>
      <c r="I7" s="45" t="s">
        <v>106</v>
      </c>
      <c r="J7" s="46" t="s">
        <v>107</v>
      </c>
      <c r="K7" s="46" t="s">
        <v>104</v>
      </c>
      <c r="L7" s="46" t="s">
        <v>105</v>
      </c>
      <c r="M7" s="61" t="s">
        <v>131</v>
      </c>
      <c r="N7" s="62" t="s">
        <v>132</v>
      </c>
      <c r="O7" s="62" t="s">
        <v>130</v>
      </c>
      <c r="P7" s="68" t="s">
        <v>133</v>
      </c>
      <c r="Q7" s="130"/>
      <c r="R7" s="129"/>
      <c r="S7" s="129"/>
      <c r="T7" s="130"/>
      <c r="V7" s="41"/>
      <c r="W7" s="41"/>
      <c r="Z7" s="130"/>
    </row>
    <row r="8" spans="1:26" ht="15" customHeight="1" x14ac:dyDescent="0.2">
      <c r="A8" s="51">
        <v>1</v>
      </c>
      <c r="B8" s="51">
        <v>8500006</v>
      </c>
      <c r="C8" s="51" t="s">
        <v>75</v>
      </c>
      <c r="D8" s="52" t="s">
        <v>47</v>
      </c>
      <c r="E8" s="52" t="s">
        <v>13</v>
      </c>
      <c r="F8" s="53">
        <v>289000</v>
      </c>
      <c r="G8" s="53">
        <f>VLOOKUP(B8,'30.08'!B8:R41,16,0)</f>
        <v>6</v>
      </c>
      <c r="H8" s="54"/>
      <c r="I8" s="54">
        <f>SUM(J8:L8)</f>
        <v>0</v>
      </c>
      <c r="J8" s="54"/>
      <c r="K8" s="54"/>
      <c r="L8" s="54"/>
      <c r="M8" s="54"/>
      <c r="N8" s="54"/>
      <c r="O8" s="54">
        <f>F8*K8</f>
        <v>0</v>
      </c>
      <c r="P8" s="54">
        <f>M8+N8+O8</f>
        <v>0</v>
      </c>
      <c r="Q8" s="54">
        <f t="shared" ref="Q8:Q41" si="0">+G8+H8-I8</f>
        <v>6</v>
      </c>
      <c r="R8" s="54">
        <v>6</v>
      </c>
      <c r="S8" s="54">
        <f>R8-Q8</f>
        <v>0</v>
      </c>
      <c r="T8" s="54"/>
      <c r="U8" s="55" t="s">
        <v>75</v>
      </c>
      <c r="V8" s="54">
        <v>143000</v>
      </c>
      <c r="W8" s="54">
        <v>289000</v>
      </c>
      <c r="X8" s="56">
        <f>Y8-W8</f>
        <v>26000</v>
      </c>
      <c r="Y8" s="55">
        <v>315000</v>
      </c>
      <c r="Z8" s="54"/>
    </row>
    <row r="9" spans="1:26" ht="15" customHeight="1" x14ac:dyDescent="0.2">
      <c r="A9" s="51">
        <v>2</v>
      </c>
      <c r="B9" s="51">
        <v>8500007</v>
      </c>
      <c r="C9" s="51" t="s">
        <v>73</v>
      </c>
      <c r="D9" s="52" t="s">
        <v>45</v>
      </c>
      <c r="E9" s="52" t="s">
        <v>11</v>
      </c>
      <c r="F9" s="53">
        <v>197000</v>
      </c>
      <c r="G9" s="53">
        <f>VLOOKUP(B9,'30.08'!B9:R42,16,0)</f>
        <v>6</v>
      </c>
      <c r="H9" s="54"/>
      <c r="I9" s="54">
        <f t="shared" ref="I9:I41" si="1">SUM(J9:L9)</f>
        <v>2</v>
      </c>
      <c r="J9" s="54"/>
      <c r="K9" s="96">
        <v>2</v>
      </c>
      <c r="L9" s="96">
        <f>L43</f>
        <v>0</v>
      </c>
      <c r="M9" s="54"/>
      <c r="N9" s="54"/>
      <c r="O9" s="54">
        <f t="shared" ref="O9:O45" si="2">F9*K9</f>
        <v>394000</v>
      </c>
      <c r="P9" s="54">
        <f t="shared" ref="P9:P45" si="3">M9+N9+O9</f>
        <v>394000</v>
      </c>
      <c r="Q9" s="54">
        <f t="shared" si="0"/>
        <v>4</v>
      </c>
      <c r="R9" s="54">
        <v>4</v>
      </c>
      <c r="S9" s="54">
        <f t="shared" ref="S9:S41" si="4">R9-Q9</f>
        <v>0</v>
      </c>
      <c r="T9" s="54"/>
      <c r="U9" s="55" t="s">
        <v>73</v>
      </c>
      <c r="V9" s="54">
        <v>93000</v>
      </c>
      <c r="W9" s="54">
        <v>197000</v>
      </c>
      <c r="X9" s="56">
        <f t="shared" ref="X9:X41" si="5">Y9-W9</f>
        <v>18000</v>
      </c>
      <c r="Y9" s="55">
        <v>215000</v>
      </c>
      <c r="Z9" s="54"/>
    </row>
    <row r="10" spans="1:26" ht="15" customHeight="1" x14ac:dyDescent="0.2">
      <c r="A10" s="51">
        <v>3</v>
      </c>
      <c r="B10" s="51">
        <v>8500008</v>
      </c>
      <c r="C10" s="51" t="s">
        <v>79</v>
      </c>
      <c r="D10" s="52" t="s">
        <v>51</v>
      </c>
      <c r="E10" s="52" t="s">
        <v>17</v>
      </c>
      <c r="F10" s="53">
        <v>170000</v>
      </c>
      <c r="G10" s="53">
        <f>VLOOKUP(B10,'30.08'!B10:R43,16,0)</f>
        <v>1</v>
      </c>
      <c r="H10" s="54"/>
      <c r="I10" s="54">
        <f t="shared" si="1"/>
        <v>1</v>
      </c>
      <c r="J10" s="54"/>
      <c r="K10" s="54">
        <v>1</v>
      </c>
      <c r="L10" s="54"/>
      <c r="M10" s="54"/>
      <c r="N10" s="54"/>
      <c r="O10" s="54">
        <f t="shared" si="2"/>
        <v>170000</v>
      </c>
      <c r="P10" s="54">
        <f t="shared" si="3"/>
        <v>170000</v>
      </c>
      <c r="Q10" s="54">
        <f t="shared" si="0"/>
        <v>0</v>
      </c>
      <c r="R10" s="54"/>
      <c r="S10" s="54">
        <f t="shared" si="4"/>
        <v>0</v>
      </c>
      <c r="T10" s="54">
        <v>10</v>
      </c>
      <c r="U10" s="55" t="s">
        <v>79</v>
      </c>
      <c r="V10" s="54">
        <v>78000</v>
      </c>
      <c r="W10" s="54">
        <v>170000</v>
      </c>
      <c r="X10" s="56">
        <f t="shared" si="5"/>
        <v>15000</v>
      </c>
      <c r="Y10" s="55">
        <v>185000</v>
      </c>
      <c r="Z10" s="54"/>
    </row>
    <row r="11" spans="1:26" ht="15" customHeight="1" x14ac:dyDescent="0.2">
      <c r="A11" s="51">
        <v>4</v>
      </c>
      <c r="B11" s="51">
        <v>8500009</v>
      </c>
      <c r="C11" s="51" t="s">
        <v>74</v>
      </c>
      <c r="D11" s="52" t="s">
        <v>46</v>
      </c>
      <c r="E11" s="52" t="s">
        <v>12</v>
      </c>
      <c r="F11" s="53">
        <v>159000</v>
      </c>
      <c r="G11" s="53">
        <f>VLOOKUP(B11,'30.08'!B11:R44,16,0)</f>
        <v>3</v>
      </c>
      <c r="H11" s="54"/>
      <c r="I11" s="54">
        <f t="shared" si="1"/>
        <v>1</v>
      </c>
      <c r="J11" s="54"/>
      <c r="K11" s="96">
        <v>1</v>
      </c>
      <c r="L11" s="96">
        <f>L43</f>
        <v>0</v>
      </c>
      <c r="M11" s="54"/>
      <c r="N11" s="54"/>
      <c r="O11" s="54">
        <f t="shared" si="2"/>
        <v>159000</v>
      </c>
      <c r="P11" s="54">
        <f t="shared" si="3"/>
        <v>159000</v>
      </c>
      <c r="Q11" s="54">
        <f t="shared" si="0"/>
        <v>2</v>
      </c>
      <c r="R11" s="54">
        <v>2</v>
      </c>
      <c r="S11" s="54">
        <f t="shared" si="4"/>
        <v>0</v>
      </c>
      <c r="T11" s="54">
        <v>10</v>
      </c>
      <c r="U11" s="55" t="s">
        <v>74</v>
      </c>
      <c r="V11" s="54">
        <v>72000</v>
      </c>
      <c r="W11" s="54">
        <v>159000</v>
      </c>
      <c r="X11" s="56">
        <f t="shared" si="5"/>
        <v>14000</v>
      </c>
      <c r="Y11" s="55">
        <v>173000</v>
      </c>
      <c r="Z11" s="54"/>
    </row>
    <row r="12" spans="1:26" ht="15" customHeight="1" x14ac:dyDescent="0.2">
      <c r="A12" s="51">
        <v>5</v>
      </c>
      <c r="B12" s="51">
        <v>8500031</v>
      </c>
      <c r="C12" s="51" t="s">
        <v>76</v>
      </c>
      <c r="D12" s="52" t="s">
        <v>48</v>
      </c>
      <c r="E12" s="52" t="s">
        <v>14</v>
      </c>
      <c r="F12" s="53">
        <v>146000</v>
      </c>
      <c r="G12" s="53">
        <f>VLOOKUP(B12,'30.08'!B12:R45,16,0)</f>
        <v>8</v>
      </c>
      <c r="H12" s="54"/>
      <c r="I12" s="54">
        <f t="shared" si="1"/>
        <v>0</v>
      </c>
      <c r="J12" s="54"/>
      <c r="K12" s="54"/>
      <c r="L12" s="54"/>
      <c r="M12" s="54"/>
      <c r="N12" s="54"/>
      <c r="O12" s="54">
        <f t="shared" si="2"/>
        <v>0</v>
      </c>
      <c r="P12" s="54">
        <f t="shared" si="3"/>
        <v>0</v>
      </c>
      <c r="Q12" s="54">
        <f t="shared" si="0"/>
        <v>8</v>
      </c>
      <c r="R12" s="54">
        <v>8</v>
      </c>
      <c r="S12" s="54">
        <f t="shared" si="4"/>
        <v>0</v>
      </c>
      <c r="T12" s="54"/>
      <c r="U12" s="55" t="s">
        <v>76</v>
      </c>
      <c r="V12" s="54">
        <v>65000</v>
      </c>
      <c r="W12" s="54">
        <v>146000</v>
      </c>
      <c r="X12" s="56">
        <f t="shared" si="5"/>
        <v>13000</v>
      </c>
      <c r="Y12" s="55">
        <v>159000</v>
      </c>
      <c r="Z12" s="54"/>
    </row>
    <row r="13" spans="1:26" ht="15" customHeight="1" x14ac:dyDescent="0.2">
      <c r="A13" s="51">
        <v>6</v>
      </c>
      <c r="B13" s="51">
        <v>8500011</v>
      </c>
      <c r="C13" s="51" t="s">
        <v>78</v>
      </c>
      <c r="D13" s="52" t="s">
        <v>50</v>
      </c>
      <c r="E13" s="52" t="s">
        <v>16</v>
      </c>
      <c r="F13" s="53">
        <v>135000</v>
      </c>
      <c r="G13" s="53">
        <f>VLOOKUP(B13,'30.08'!B13:R46,16,0)</f>
        <v>0</v>
      </c>
      <c r="H13" s="54"/>
      <c r="I13" s="54">
        <f t="shared" si="1"/>
        <v>0</v>
      </c>
      <c r="J13" s="54"/>
      <c r="K13" s="54"/>
      <c r="L13" s="54"/>
      <c r="M13" s="54"/>
      <c r="N13" s="54"/>
      <c r="O13" s="54">
        <f t="shared" si="2"/>
        <v>0</v>
      </c>
      <c r="P13" s="54">
        <f t="shared" si="3"/>
        <v>0</v>
      </c>
      <c r="Q13" s="54">
        <f t="shared" si="0"/>
        <v>0</v>
      </c>
      <c r="R13" s="54"/>
      <c r="S13" s="54">
        <f t="shared" si="4"/>
        <v>0</v>
      </c>
      <c r="T13" s="54"/>
      <c r="U13" s="55" t="s">
        <v>78</v>
      </c>
      <c r="V13" s="54">
        <v>58000</v>
      </c>
      <c r="W13" s="54">
        <v>135000</v>
      </c>
      <c r="X13" s="56">
        <f t="shared" si="5"/>
        <v>10000</v>
      </c>
      <c r="Y13" s="55">
        <v>145000</v>
      </c>
      <c r="Z13" s="54"/>
    </row>
    <row r="14" spans="1:26" ht="15" customHeight="1" x14ac:dyDescent="0.2">
      <c r="A14" s="51">
        <v>7</v>
      </c>
      <c r="B14" s="51">
        <v>8500010</v>
      </c>
      <c r="C14" s="51" t="s">
        <v>81</v>
      </c>
      <c r="D14" s="52" t="s">
        <v>53</v>
      </c>
      <c r="E14" s="52" t="s">
        <v>19</v>
      </c>
      <c r="F14" s="53">
        <v>146000</v>
      </c>
      <c r="G14" s="53">
        <f>VLOOKUP(B14,'30.08'!B14:R47,16,0)</f>
        <v>4</v>
      </c>
      <c r="H14" s="54"/>
      <c r="I14" s="54">
        <f t="shared" si="1"/>
        <v>0</v>
      </c>
      <c r="J14" s="54"/>
      <c r="K14" s="54"/>
      <c r="L14" s="54"/>
      <c r="M14" s="54"/>
      <c r="N14" s="54"/>
      <c r="O14" s="54">
        <f t="shared" si="2"/>
        <v>0</v>
      </c>
      <c r="P14" s="54">
        <f t="shared" si="3"/>
        <v>0</v>
      </c>
      <c r="Q14" s="54">
        <f t="shared" si="0"/>
        <v>4</v>
      </c>
      <c r="R14" s="54">
        <v>4</v>
      </c>
      <c r="S14" s="54">
        <f t="shared" si="4"/>
        <v>0</v>
      </c>
      <c r="T14" s="54">
        <v>10</v>
      </c>
      <c r="U14" s="55" t="s">
        <v>81</v>
      </c>
      <c r="V14" s="54">
        <v>61000</v>
      </c>
      <c r="W14" s="54">
        <v>146000</v>
      </c>
      <c r="X14" s="56">
        <f t="shared" si="5"/>
        <v>5000</v>
      </c>
      <c r="Y14" s="55">
        <v>151000</v>
      </c>
      <c r="Z14" s="54"/>
    </row>
    <row r="15" spans="1:26" ht="15" customHeight="1" x14ac:dyDescent="0.2">
      <c r="A15" s="51">
        <v>8</v>
      </c>
      <c r="B15" s="51">
        <v>8500012</v>
      </c>
      <c r="C15" s="51" t="s">
        <v>70</v>
      </c>
      <c r="D15" s="52" t="s">
        <v>42</v>
      </c>
      <c r="E15" s="52" t="s">
        <v>8</v>
      </c>
      <c r="F15" s="53">
        <v>135000</v>
      </c>
      <c r="G15" s="53">
        <f>VLOOKUP(B15,'30.08'!B15:R48,16,0)</f>
        <v>0</v>
      </c>
      <c r="H15" s="54"/>
      <c r="I15" s="54">
        <f t="shared" si="1"/>
        <v>0</v>
      </c>
      <c r="J15" s="54"/>
      <c r="K15" s="54"/>
      <c r="L15" s="54"/>
      <c r="M15" s="54"/>
      <c r="N15" s="54"/>
      <c r="O15" s="54">
        <f t="shared" si="2"/>
        <v>0</v>
      </c>
      <c r="P15" s="54">
        <f t="shared" si="3"/>
        <v>0</v>
      </c>
      <c r="Q15" s="54">
        <f t="shared" si="0"/>
        <v>0</v>
      </c>
      <c r="R15" s="54"/>
      <c r="S15" s="54">
        <f t="shared" si="4"/>
        <v>0</v>
      </c>
      <c r="T15" s="54"/>
      <c r="U15" s="55" t="s">
        <v>70</v>
      </c>
      <c r="V15" s="54">
        <v>59000</v>
      </c>
      <c r="W15" s="54">
        <v>135000</v>
      </c>
      <c r="X15" s="56">
        <f t="shared" si="5"/>
        <v>12000</v>
      </c>
      <c r="Y15" s="55">
        <v>147000</v>
      </c>
      <c r="Z15" s="54"/>
    </row>
    <row r="16" spans="1:26" ht="15" customHeight="1" x14ac:dyDescent="0.2">
      <c r="A16" s="51">
        <v>9</v>
      </c>
      <c r="B16" s="51">
        <v>8500005</v>
      </c>
      <c r="C16" s="51" t="s">
        <v>71</v>
      </c>
      <c r="D16" s="52" t="s">
        <v>43</v>
      </c>
      <c r="E16" s="52" t="s">
        <v>9</v>
      </c>
      <c r="F16" s="53">
        <v>146000</v>
      </c>
      <c r="G16" s="53">
        <f>VLOOKUP(B16,'30.08'!B16:R49,16,0)</f>
        <v>3</v>
      </c>
      <c r="H16" s="54"/>
      <c r="I16" s="54">
        <f t="shared" si="1"/>
        <v>0</v>
      </c>
      <c r="J16" s="54"/>
      <c r="K16" s="54"/>
      <c r="L16" s="54"/>
      <c r="M16" s="54"/>
      <c r="N16" s="54"/>
      <c r="O16" s="54">
        <f t="shared" si="2"/>
        <v>0</v>
      </c>
      <c r="P16" s="54">
        <f t="shared" si="3"/>
        <v>0</v>
      </c>
      <c r="Q16" s="54">
        <f t="shared" si="0"/>
        <v>3</v>
      </c>
      <c r="R16" s="54">
        <v>3</v>
      </c>
      <c r="S16" s="54">
        <f t="shared" si="4"/>
        <v>0</v>
      </c>
      <c r="T16" s="54">
        <v>10</v>
      </c>
      <c r="U16" s="55" t="s">
        <v>71</v>
      </c>
      <c r="V16" s="54">
        <v>63000</v>
      </c>
      <c r="W16" s="54">
        <v>146000</v>
      </c>
      <c r="X16" s="56">
        <f t="shared" si="5"/>
        <v>9000</v>
      </c>
      <c r="Y16" s="55">
        <v>155000</v>
      </c>
      <c r="Z16" s="54"/>
    </row>
    <row r="17" spans="1:26" ht="15" customHeight="1" x14ac:dyDescent="0.2">
      <c r="A17" s="51">
        <v>10</v>
      </c>
      <c r="B17" s="51">
        <v>8500013</v>
      </c>
      <c r="C17" s="51" t="s">
        <v>72</v>
      </c>
      <c r="D17" s="52" t="s">
        <v>44</v>
      </c>
      <c r="E17" s="52" t="s">
        <v>10</v>
      </c>
      <c r="F17" s="53">
        <v>146000</v>
      </c>
      <c r="G17" s="53">
        <f>VLOOKUP(B17,'30.08'!B17:R50,16,0)</f>
        <v>7</v>
      </c>
      <c r="H17" s="54"/>
      <c r="I17" s="54">
        <f t="shared" si="1"/>
        <v>1</v>
      </c>
      <c r="J17" s="54"/>
      <c r="K17" s="54">
        <v>1</v>
      </c>
      <c r="L17" s="54"/>
      <c r="M17" s="54"/>
      <c r="N17" s="54"/>
      <c r="O17" s="54">
        <f t="shared" si="2"/>
        <v>146000</v>
      </c>
      <c r="P17" s="54">
        <f t="shared" si="3"/>
        <v>146000</v>
      </c>
      <c r="Q17" s="54">
        <f t="shared" si="0"/>
        <v>6</v>
      </c>
      <c r="R17" s="54">
        <v>6</v>
      </c>
      <c r="S17" s="54">
        <f t="shared" si="4"/>
        <v>0</v>
      </c>
      <c r="T17" s="54"/>
      <c r="U17" s="55" t="s">
        <v>72</v>
      </c>
      <c r="V17" s="54">
        <v>64000</v>
      </c>
      <c r="W17" s="54">
        <v>146000</v>
      </c>
      <c r="X17" s="56">
        <f t="shared" si="5"/>
        <v>11000</v>
      </c>
      <c r="Y17" s="55">
        <v>157000</v>
      </c>
      <c r="Z17" s="54"/>
    </row>
    <row r="18" spans="1:26" ht="15" customHeight="1" x14ac:dyDescent="0.2">
      <c r="A18" s="51">
        <v>11</v>
      </c>
      <c r="B18" s="51">
        <v>8500058</v>
      </c>
      <c r="C18" s="51" t="s">
        <v>91</v>
      </c>
      <c r="D18" s="52" t="s">
        <v>95</v>
      </c>
      <c r="E18" s="52" t="s">
        <v>28</v>
      </c>
      <c r="F18" s="53">
        <v>203000</v>
      </c>
      <c r="G18" s="53">
        <f>VLOOKUP(B18,'30.08'!B18:R51,16,0)</f>
        <v>0</v>
      </c>
      <c r="H18" s="54"/>
      <c r="I18" s="54">
        <f t="shared" si="1"/>
        <v>0</v>
      </c>
      <c r="J18" s="54"/>
      <c r="K18" s="96"/>
      <c r="L18" s="96">
        <f>L43</f>
        <v>0</v>
      </c>
      <c r="M18" s="54"/>
      <c r="N18" s="54"/>
      <c r="O18" s="54">
        <f t="shared" si="2"/>
        <v>0</v>
      </c>
      <c r="P18" s="54">
        <f t="shared" si="3"/>
        <v>0</v>
      </c>
      <c r="Q18" s="54">
        <f t="shared" si="0"/>
        <v>0</v>
      </c>
      <c r="R18" s="54"/>
      <c r="S18" s="54">
        <f t="shared" si="4"/>
        <v>0</v>
      </c>
      <c r="T18" s="54"/>
      <c r="U18" s="55" t="s">
        <v>91</v>
      </c>
      <c r="V18" s="54">
        <v>96000</v>
      </c>
      <c r="W18" s="54">
        <v>203000</v>
      </c>
      <c r="X18" s="56">
        <f t="shared" si="5"/>
        <v>18000</v>
      </c>
      <c r="Y18" s="55">
        <v>221000</v>
      </c>
      <c r="Z18" s="54"/>
    </row>
    <row r="19" spans="1:26" ht="15" customHeight="1" x14ac:dyDescent="0.2">
      <c r="A19" s="51">
        <v>12</v>
      </c>
      <c r="B19" s="51">
        <v>8500059</v>
      </c>
      <c r="C19" s="51" t="s">
        <v>92</v>
      </c>
      <c r="D19" s="52" t="s">
        <v>96</v>
      </c>
      <c r="E19" s="52" t="s">
        <v>29</v>
      </c>
      <c r="F19" s="53">
        <v>186000</v>
      </c>
      <c r="G19" s="53">
        <f>VLOOKUP(B19,'30.08'!B19:R52,16,0)</f>
        <v>0</v>
      </c>
      <c r="H19" s="54"/>
      <c r="I19" s="54">
        <f t="shared" si="1"/>
        <v>0</v>
      </c>
      <c r="J19" s="54"/>
      <c r="K19" s="54"/>
      <c r="L19" s="54"/>
      <c r="M19" s="54"/>
      <c r="N19" s="54"/>
      <c r="O19" s="54">
        <f t="shared" si="2"/>
        <v>0</v>
      </c>
      <c r="P19" s="54">
        <f t="shared" si="3"/>
        <v>0</v>
      </c>
      <c r="Q19" s="54">
        <f t="shared" si="0"/>
        <v>0</v>
      </c>
      <c r="R19" s="54"/>
      <c r="S19" s="54">
        <f t="shared" si="4"/>
        <v>0</v>
      </c>
      <c r="T19" s="54"/>
      <c r="U19" s="55" t="s">
        <v>92</v>
      </c>
      <c r="V19" s="54">
        <v>87000</v>
      </c>
      <c r="W19" s="54">
        <v>186000</v>
      </c>
      <c r="X19" s="56">
        <f t="shared" si="5"/>
        <v>17000</v>
      </c>
      <c r="Y19" s="55">
        <v>203000</v>
      </c>
      <c r="Z19" s="54"/>
    </row>
    <row r="20" spans="1:26" ht="15" customHeight="1" x14ac:dyDescent="0.2">
      <c r="A20" s="51">
        <v>13</v>
      </c>
      <c r="B20" s="51">
        <v>8500060</v>
      </c>
      <c r="C20" s="51" t="s">
        <v>93</v>
      </c>
      <c r="D20" s="52" t="s">
        <v>97</v>
      </c>
      <c r="E20" s="52" t="s">
        <v>30</v>
      </c>
      <c r="F20" s="53">
        <v>159000</v>
      </c>
      <c r="G20" s="53">
        <f>VLOOKUP(B20,'30.08'!B20:R53,16,0)</f>
        <v>0</v>
      </c>
      <c r="H20" s="54"/>
      <c r="I20" s="54">
        <f t="shared" si="1"/>
        <v>0</v>
      </c>
      <c r="J20" s="54"/>
      <c r="K20" s="54"/>
      <c r="L20" s="54"/>
      <c r="M20" s="54"/>
      <c r="N20" s="54"/>
      <c r="O20" s="54">
        <f t="shared" si="2"/>
        <v>0</v>
      </c>
      <c r="P20" s="54">
        <f t="shared" si="3"/>
        <v>0</v>
      </c>
      <c r="Q20" s="54">
        <f t="shared" si="0"/>
        <v>0</v>
      </c>
      <c r="R20" s="54"/>
      <c r="S20" s="54">
        <f t="shared" si="4"/>
        <v>0</v>
      </c>
      <c r="T20" s="54"/>
      <c r="U20" s="55" t="s">
        <v>93</v>
      </c>
      <c r="V20" s="54">
        <v>72000</v>
      </c>
      <c r="W20" s="54">
        <v>159000</v>
      </c>
      <c r="X20" s="56">
        <f t="shared" si="5"/>
        <v>14000</v>
      </c>
      <c r="Y20" s="55">
        <v>173000</v>
      </c>
      <c r="Z20" s="54"/>
    </row>
    <row r="21" spans="1:26" ht="15" customHeight="1" x14ac:dyDescent="0.2">
      <c r="A21" s="51">
        <v>14</v>
      </c>
      <c r="B21" s="51">
        <v>8500061</v>
      </c>
      <c r="C21" s="51" t="s">
        <v>94</v>
      </c>
      <c r="D21" s="52" t="s">
        <v>98</v>
      </c>
      <c r="E21" s="52" t="s">
        <v>31</v>
      </c>
      <c r="F21" s="53">
        <v>168000</v>
      </c>
      <c r="G21" s="53">
        <f>VLOOKUP(B21,'30.08'!B21:R54,16,0)</f>
        <v>0</v>
      </c>
      <c r="H21" s="54"/>
      <c r="I21" s="54">
        <f t="shared" si="1"/>
        <v>0</v>
      </c>
      <c r="J21" s="54"/>
      <c r="K21" s="96"/>
      <c r="L21" s="96">
        <f>L43</f>
        <v>0</v>
      </c>
      <c r="M21" s="54"/>
      <c r="N21" s="54"/>
      <c r="O21" s="54">
        <f t="shared" si="2"/>
        <v>0</v>
      </c>
      <c r="P21" s="54">
        <f t="shared" si="3"/>
        <v>0</v>
      </c>
      <c r="Q21" s="54">
        <f t="shared" si="0"/>
        <v>0</v>
      </c>
      <c r="R21" s="54"/>
      <c r="S21" s="54">
        <f t="shared" si="4"/>
        <v>0</v>
      </c>
      <c r="T21" s="54"/>
      <c r="U21" s="55" t="s">
        <v>94</v>
      </c>
      <c r="V21" s="54">
        <v>77000</v>
      </c>
      <c r="W21" s="54">
        <v>168000</v>
      </c>
      <c r="X21" s="56">
        <f t="shared" si="5"/>
        <v>15000</v>
      </c>
      <c r="Y21" s="55">
        <v>183000</v>
      </c>
      <c r="Z21" s="54"/>
    </row>
    <row r="22" spans="1:26" ht="15" customHeight="1" x14ac:dyDescent="0.2">
      <c r="A22" s="51">
        <v>15</v>
      </c>
      <c r="B22" s="51">
        <v>8500033</v>
      </c>
      <c r="C22" s="51" t="s">
        <v>67</v>
      </c>
      <c r="D22" s="52" t="s">
        <v>39</v>
      </c>
      <c r="E22" s="52" t="s">
        <v>5</v>
      </c>
      <c r="F22" s="53">
        <v>337000</v>
      </c>
      <c r="G22" s="53">
        <f>VLOOKUP(B22,'30.08'!B22:R55,16,0)</f>
        <v>7</v>
      </c>
      <c r="H22" s="54"/>
      <c r="I22" s="54">
        <f t="shared" si="1"/>
        <v>2</v>
      </c>
      <c r="J22" s="54"/>
      <c r="K22" s="95">
        <f>1+K42</f>
        <v>2</v>
      </c>
      <c r="L22" s="95">
        <f>L42</f>
        <v>0</v>
      </c>
      <c r="M22" s="54"/>
      <c r="N22" s="54"/>
      <c r="O22" s="54">
        <f>F22*K22-F22</f>
        <v>337000</v>
      </c>
      <c r="P22" s="54">
        <f t="shared" si="3"/>
        <v>337000</v>
      </c>
      <c r="Q22" s="54">
        <f t="shared" si="0"/>
        <v>5</v>
      </c>
      <c r="R22" s="54">
        <v>5</v>
      </c>
      <c r="S22" s="54">
        <f t="shared" si="4"/>
        <v>0</v>
      </c>
      <c r="T22" s="54"/>
      <c r="U22" s="55" t="s">
        <v>67</v>
      </c>
      <c r="V22" s="54">
        <v>169000</v>
      </c>
      <c r="W22" s="54">
        <v>337000</v>
      </c>
      <c r="X22" s="56">
        <f t="shared" si="5"/>
        <v>30000</v>
      </c>
      <c r="Y22" s="55">
        <v>367000</v>
      </c>
      <c r="Z22" s="54"/>
    </row>
    <row r="23" spans="1:26" ht="15" customHeight="1" x14ac:dyDescent="0.2">
      <c r="A23" s="51">
        <v>16</v>
      </c>
      <c r="B23" s="51">
        <v>8500034</v>
      </c>
      <c r="C23" s="51" t="s">
        <v>65</v>
      </c>
      <c r="D23" s="52" t="s">
        <v>37</v>
      </c>
      <c r="E23" s="52" t="s">
        <v>3</v>
      </c>
      <c r="F23" s="53">
        <v>240000</v>
      </c>
      <c r="G23" s="53">
        <f>VLOOKUP(B23,'30.08'!B23:R56,16,0)</f>
        <v>5</v>
      </c>
      <c r="H23" s="54"/>
      <c r="I23" s="54">
        <f t="shared" si="1"/>
        <v>4</v>
      </c>
      <c r="J23" s="54"/>
      <c r="K23" s="54">
        <v>4</v>
      </c>
      <c r="L23" s="54"/>
      <c r="M23" s="54"/>
      <c r="N23" s="54"/>
      <c r="O23" s="54">
        <f t="shared" si="2"/>
        <v>960000</v>
      </c>
      <c r="P23" s="54">
        <f t="shared" si="3"/>
        <v>960000</v>
      </c>
      <c r="Q23" s="54">
        <f t="shared" si="0"/>
        <v>1</v>
      </c>
      <c r="R23" s="54">
        <v>1</v>
      </c>
      <c r="S23" s="54">
        <f t="shared" si="4"/>
        <v>0</v>
      </c>
      <c r="T23" s="54">
        <v>10</v>
      </c>
      <c r="U23" s="55" t="s">
        <v>65</v>
      </c>
      <c r="V23" s="54">
        <v>116000</v>
      </c>
      <c r="W23" s="54">
        <v>240000</v>
      </c>
      <c r="X23" s="56">
        <f t="shared" si="5"/>
        <v>21000</v>
      </c>
      <c r="Y23" s="55">
        <v>261000</v>
      </c>
      <c r="Z23" s="54"/>
    </row>
    <row r="24" spans="1:26" ht="15" customHeight="1" x14ac:dyDescent="0.2">
      <c r="A24" s="51">
        <v>17</v>
      </c>
      <c r="B24" s="51">
        <v>8500035</v>
      </c>
      <c r="C24" s="51" t="s">
        <v>69</v>
      </c>
      <c r="D24" s="52" t="s">
        <v>41</v>
      </c>
      <c r="E24" s="52" t="s">
        <v>7</v>
      </c>
      <c r="F24" s="53">
        <v>196000</v>
      </c>
      <c r="G24" s="53">
        <f>VLOOKUP(B24,'30.08'!B24:R57,16,0)</f>
        <v>4</v>
      </c>
      <c r="H24" s="54"/>
      <c r="I24" s="54">
        <f t="shared" si="1"/>
        <v>1</v>
      </c>
      <c r="J24" s="54"/>
      <c r="K24" s="95">
        <f>K42</f>
        <v>1</v>
      </c>
      <c r="L24" s="95">
        <f>L42+L45</f>
        <v>0</v>
      </c>
      <c r="M24" s="54"/>
      <c r="N24" s="54"/>
      <c r="O24" s="54">
        <f>F24*K24-F24</f>
        <v>0</v>
      </c>
      <c r="P24" s="54">
        <f t="shared" si="3"/>
        <v>0</v>
      </c>
      <c r="Q24" s="54">
        <f t="shared" si="0"/>
        <v>3</v>
      </c>
      <c r="R24" s="54">
        <v>3</v>
      </c>
      <c r="S24" s="54">
        <f t="shared" si="4"/>
        <v>0</v>
      </c>
      <c r="T24" s="54">
        <v>10</v>
      </c>
      <c r="U24" s="55" t="s">
        <v>69</v>
      </c>
      <c r="V24" s="54">
        <v>92000</v>
      </c>
      <c r="W24" s="54">
        <v>196000</v>
      </c>
      <c r="X24" s="56">
        <f t="shared" si="5"/>
        <v>17000</v>
      </c>
      <c r="Y24" s="55">
        <v>213000</v>
      </c>
      <c r="Z24" s="54"/>
    </row>
    <row r="25" spans="1:26" ht="15" customHeight="1" x14ac:dyDescent="0.2">
      <c r="A25" s="51">
        <v>18</v>
      </c>
      <c r="B25" s="51">
        <v>8500036</v>
      </c>
      <c r="C25" s="51" t="s">
        <v>66</v>
      </c>
      <c r="D25" s="52" t="s">
        <v>38</v>
      </c>
      <c r="E25" s="52" t="s">
        <v>4</v>
      </c>
      <c r="F25" s="53">
        <v>188000</v>
      </c>
      <c r="G25" s="53">
        <f>VLOOKUP(B25,'30.08'!B25:R58,16,0)</f>
        <v>3</v>
      </c>
      <c r="H25" s="54"/>
      <c r="I25" s="54">
        <f t="shared" si="1"/>
        <v>2</v>
      </c>
      <c r="J25" s="54"/>
      <c r="K25" s="54">
        <v>2</v>
      </c>
      <c r="L25" s="54"/>
      <c r="M25" s="54"/>
      <c r="N25" s="54"/>
      <c r="O25" s="54">
        <f t="shared" si="2"/>
        <v>376000</v>
      </c>
      <c r="P25" s="54">
        <f t="shared" si="3"/>
        <v>376000</v>
      </c>
      <c r="Q25" s="54">
        <f t="shared" si="0"/>
        <v>1</v>
      </c>
      <c r="R25" s="54">
        <v>1</v>
      </c>
      <c r="S25" s="54">
        <f t="shared" si="4"/>
        <v>0</v>
      </c>
      <c r="T25" s="54">
        <v>10</v>
      </c>
      <c r="U25" s="55" t="s">
        <v>66</v>
      </c>
      <c r="V25" s="54">
        <v>88000</v>
      </c>
      <c r="W25" s="54">
        <v>188000</v>
      </c>
      <c r="X25" s="56">
        <f t="shared" si="5"/>
        <v>17000</v>
      </c>
      <c r="Y25" s="55">
        <v>205000</v>
      </c>
      <c r="Z25" s="54"/>
    </row>
    <row r="26" spans="1:26" ht="15" customHeight="1" x14ac:dyDescent="0.2">
      <c r="A26" s="51">
        <v>19</v>
      </c>
      <c r="B26" s="51">
        <v>8500037</v>
      </c>
      <c r="C26" s="51" t="s">
        <v>68</v>
      </c>
      <c r="D26" s="52" t="s">
        <v>40</v>
      </c>
      <c r="E26" s="52" t="s">
        <v>6</v>
      </c>
      <c r="F26" s="53">
        <v>179000</v>
      </c>
      <c r="G26" s="53">
        <f>VLOOKUP(B26,'30.08'!B26:R59,16,0)</f>
        <v>7</v>
      </c>
      <c r="H26" s="54"/>
      <c r="I26" s="54">
        <f t="shared" si="1"/>
        <v>1</v>
      </c>
      <c r="J26" s="54"/>
      <c r="K26" s="54">
        <v>1</v>
      </c>
      <c r="L26" s="54"/>
      <c r="M26" s="54"/>
      <c r="N26" s="54"/>
      <c r="O26" s="54">
        <f t="shared" si="2"/>
        <v>179000</v>
      </c>
      <c r="P26" s="54">
        <f t="shared" si="3"/>
        <v>179000</v>
      </c>
      <c r="Q26" s="54">
        <f t="shared" si="0"/>
        <v>6</v>
      </c>
      <c r="R26" s="54">
        <v>6</v>
      </c>
      <c r="S26" s="54">
        <f t="shared" si="4"/>
        <v>0</v>
      </c>
      <c r="T26" s="54"/>
      <c r="U26" s="55" t="s">
        <v>68</v>
      </c>
      <c r="V26" s="54">
        <v>83000</v>
      </c>
      <c r="W26" s="54">
        <v>179000</v>
      </c>
      <c r="X26" s="56">
        <f t="shared" si="5"/>
        <v>16000</v>
      </c>
      <c r="Y26" s="55">
        <v>195000</v>
      </c>
      <c r="Z26" s="54"/>
    </row>
    <row r="27" spans="1:26" ht="15" customHeight="1" x14ac:dyDescent="0.2">
      <c r="A27" s="51">
        <v>20</v>
      </c>
      <c r="B27" s="51">
        <v>8500039</v>
      </c>
      <c r="C27" s="51" t="s">
        <v>77</v>
      </c>
      <c r="D27" s="52" t="s">
        <v>49</v>
      </c>
      <c r="E27" s="52" t="s">
        <v>15</v>
      </c>
      <c r="F27" s="53">
        <v>169000</v>
      </c>
      <c r="G27" s="53">
        <f>VLOOKUP(B27,'30.08'!B27:R60,16,0)</f>
        <v>3</v>
      </c>
      <c r="H27" s="54"/>
      <c r="I27" s="54">
        <f t="shared" si="1"/>
        <v>1</v>
      </c>
      <c r="J27" s="54"/>
      <c r="K27" s="54">
        <v>1</v>
      </c>
      <c r="L27" s="54"/>
      <c r="M27" s="54"/>
      <c r="N27" s="54"/>
      <c r="O27" s="54">
        <f t="shared" si="2"/>
        <v>169000</v>
      </c>
      <c r="P27" s="54">
        <f t="shared" si="3"/>
        <v>169000</v>
      </c>
      <c r="Q27" s="54">
        <f t="shared" si="0"/>
        <v>2</v>
      </c>
      <c r="R27" s="54">
        <v>2</v>
      </c>
      <c r="S27" s="54">
        <f t="shared" si="4"/>
        <v>0</v>
      </c>
      <c r="T27" s="54">
        <v>10</v>
      </c>
      <c r="U27" s="55" t="s">
        <v>77</v>
      </c>
      <c r="V27" s="54">
        <v>73000</v>
      </c>
      <c r="W27" s="54">
        <v>169000</v>
      </c>
      <c r="X27" s="56">
        <f t="shared" si="5"/>
        <v>6000</v>
      </c>
      <c r="Y27" s="55">
        <v>175000</v>
      </c>
      <c r="Z27" s="54"/>
    </row>
    <row r="28" spans="1:26" ht="15" customHeight="1" x14ac:dyDescent="0.2">
      <c r="A28" s="51">
        <v>21</v>
      </c>
      <c r="B28" s="51">
        <v>8500038</v>
      </c>
      <c r="C28" s="51" t="s">
        <v>80</v>
      </c>
      <c r="D28" s="52" t="s">
        <v>52</v>
      </c>
      <c r="E28" s="52" t="s">
        <v>18</v>
      </c>
      <c r="F28" s="53">
        <v>179000</v>
      </c>
      <c r="G28" s="53">
        <f>VLOOKUP(B28,'30.08'!B28:R61,16,0)</f>
        <v>2</v>
      </c>
      <c r="H28" s="54"/>
      <c r="I28" s="54">
        <f t="shared" si="1"/>
        <v>1</v>
      </c>
      <c r="J28" s="54"/>
      <c r="K28" s="95">
        <f>K42</f>
        <v>1</v>
      </c>
      <c r="L28" s="95">
        <f>L42</f>
        <v>0</v>
      </c>
      <c r="M28" s="54"/>
      <c r="N28" s="54"/>
      <c r="O28" s="54">
        <f>F28*K28-F28</f>
        <v>0</v>
      </c>
      <c r="P28" s="54">
        <f t="shared" si="3"/>
        <v>0</v>
      </c>
      <c r="Q28" s="54">
        <f t="shared" si="0"/>
        <v>1</v>
      </c>
      <c r="R28" s="54">
        <v>1</v>
      </c>
      <c r="S28" s="54">
        <f t="shared" si="4"/>
        <v>0</v>
      </c>
      <c r="T28" s="54">
        <v>10</v>
      </c>
      <c r="U28" s="55" t="s">
        <v>80</v>
      </c>
      <c r="V28" s="54">
        <v>76000</v>
      </c>
      <c r="W28" s="54">
        <v>179000</v>
      </c>
      <c r="X28" s="56">
        <f t="shared" si="5"/>
        <v>2000</v>
      </c>
      <c r="Y28" s="55">
        <v>181000</v>
      </c>
      <c r="Z28" s="54"/>
    </row>
    <row r="29" spans="1:26" s="2" customFormat="1" ht="15" customHeight="1" x14ac:dyDescent="0.2">
      <c r="A29" s="51">
        <v>22</v>
      </c>
      <c r="B29" s="51">
        <v>8500040</v>
      </c>
      <c r="C29" s="51" t="s">
        <v>62</v>
      </c>
      <c r="D29" s="52" t="s">
        <v>34</v>
      </c>
      <c r="E29" s="52" t="s">
        <v>0</v>
      </c>
      <c r="F29" s="53">
        <v>169000</v>
      </c>
      <c r="G29" s="53">
        <f>VLOOKUP(B29,'30.08'!B29:R62,16,0)</f>
        <v>7</v>
      </c>
      <c r="H29" s="57"/>
      <c r="I29" s="54">
        <f t="shared" si="1"/>
        <v>0</v>
      </c>
      <c r="J29" s="54"/>
      <c r="K29" s="54"/>
      <c r="L29" s="54"/>
      <c r="M29" s="54"/>
      <c r="N29" s="54"/>
      <c r="O29" s="54">
        <f t="shared" si="2"/>
        <v>0</v>
      </c>
      <c r="P29" s="54">
        <f t="shared" si="3"/>
        <v>0</v>
      </c>
      <c r="Q29" s="54">
        <f t="shared" si="0"/>
        <v>7</v>
      </c>
      <c r="R29" s="54">
        <v>7</v>
      </c>
      <c r="S29" s="54">
        <f t="shared" si="4"/>
        <v>0</v>
      </c>
      <c r="T29" s="54"/>
      <c r="U29" s="51" t="s">
        <v>62</v>
      </c>
      <c r="V29" s="57">
        <v>78000</v>
      </c>
      <c r="W29" s="57">
        <v>169000</v>
      </c>
      <c r="X29" s="56">
        <f t="shared" si="5"/>
        <v>16000</v>
      </c>
      <c r="Y29" s="51">
        <v>185000</v>
      </c>
      <c r="Z29" s="54"/>
    </row>
    <row r="30" spans="1:26" ht="15" customHeight="1" x14ac:dyDescent="0.2">
      <c r="A30" s="51">
        <v>23</v>
      </c>
      <c r="B30" s="51">
        <v>8500041</v>
      </c>
      <c r="C30" s="51" t="s">
        <v>63</v>
      </c>
      <c r="D30" s="52" t="s">
        <v>35</v>
      </c>
      <c r="E30" s="52" t="s">
        <v>1</v>
      </c>
      <c r="F30" s="53">
        <v>179000</v>
      </c>
      <c r="G30" s="53">
        <f>VLOOKUP(B30,'30.08'!B30:R63,16,0)</f>
        <v>7</v>
      </c>
      <c r="H30" s="54"/>
      <c r="I30" s="54">
        <f t="shared" si="1"/>
        <v>1</v>
      </c>
      <c r="J30" s="54"/>
      <c r="K30" s="95">
        <f>K42</f>
        <v>1</v>
      </c>
      <c r="L30" s="95">
        <f>L42</f>
        <v>0</v>
      </c>
      <c r="M30" s="54"/>
      <c r="N30" s="54"/>
      <c r="O30" s="54">
        <f>F30*K30-F30</f>
        <v>0</v>
      </c>
      <c r="P30" s="54">
        <f t="shared" si="3"/>
        <v>0</v>
      </c>
      <c r="Q30" s="54">
        <f t="shared" si="0"/>
        <v>6</v>
      </c>
      <c r="R30" s="54">
        <v>6</v>
      </c>
      <c r="S30" s="54">
        <f t="shared" si="4"/>
        <v>0</v>
      </c>
      <c r="T30" s="54"/>
      <c r="U30" s="55" t="s">
        <v>63</v>
      </c>
      <c r="V30" s="54">
        <v>82000</v>
      </c>
      <c r="W30" s="54">
        <v>179000</v>
      </c>
      <c r="X30" s="56">
        <f t="shared" si="5"/>
        <v>14000</v>
      </c>
      <c r="Y30" s="55">
        <v>193000</v>
      </c>
      <c r="Z30" s="54"/>
    </row>
    <row r="31" spans="1:26" ht="15" customHeight="1" x14ac:dyDescent="0.2">
      <c r="A31" s="51">
        <v>24</v>
      </c>
      <c r="B31" s="51">
        <v>8500043</v>
      </c>
      <c r="C31" s="51" t="s">
        <v>64</v>
      </c>
      <c r="D31" s="52" t="s">
        <v>36</v>
      </c>
      <c r="E31" s="52" t="s">
        <v>2</v>
      </c>
      <c r="F31" s="53">
        <v>179000</v>
      </c>
      <c r="G31" s="53">
        <f>VLOOKUP(B31,'30.08'!B31:R64,16,0)</f>
        <v>8</v>
      </c>
      <c r="H31" s="54"/>
      <c r="I31" s="54">
        <f t="shared" si="1"/>
        <v>0</v>
      </c>
      <c r="J31" s="54"/>
      <c r="K31" s="54"/>
      <c r="L31" s="54"/>
      <c r="M31" s="54"/>
      <c r="N31" s="54"/>
      <c r="O31" s="54">
        <f t="shared" si="2"/>
        <v>0</v>
      </c>
      <c r="P31" s="54">
        <f t="shared" si="3"/>
        <v>0</v>
      </c>
      <c r="Q31" s="54">
        <f t="shared" si="0"/>
        <v>8</v>
      </c>
      <c r="R31" s="54">
        <v>8</v>
      </c>
      <c r="S31" s="54">
        <f t="shared" si="4"/>
        <v>0</v>
      </c>
      <c r="T31" s="54"/>
      <c r="U31" s="55" t="s">
        <v>64</v>
      </c>
      <c r="V31" s="54">
        <v>83000</v>
      </c>
      <c r="W31" s="54">
        <v>179000</v>
      </c>
      <c r="X31" s="56">
        <f t="shared" si="5"/>
        <v>16000</v>
      </c>
      <c r="Y31" s="55">
        <v>195000</v>
      </c>
      <c r="Z31" s="54"/>
    </row>
    <row r="32" spans="1:26" ht="15" customHeight="1" x14ac:dyDescent="0.2">
      <c r="A32" s="51">
        <v>25</v>
      </c>
      <c r="B32" s="51">
        <v>8500062</v>
      </c>
      <c r="C32" s="51" t="s">
        <v>99</v>
      </c>
      <c r="D32" s="52" t="s">
        <v>126</v>
      </c>
      <c r="E32" s="52" t="s">
        <v>32</v>
      </c>
      <c r="F32" s="53">
        <v>194000</v>
      </c>
      <c r="G32" s="53">
        <f>VLOOKUP(B32,'30.08'!B32:R65,16,0)</f>
        <v>0</v>
      </c>
      <c r="H32" s="54"/>
      <c r="I32" s="54">
        <f t="shared" si="1"/>
        <v>0</v>
      </c>
      <c r="J32" s="54"/>
      <c r="K32" s="54"/>
      <c r="L32" s="54"/>
      <c r="M32" s="54"/>
      <c r="N32" s="54"/>
      <c r="O32" s="54">
        <f t="shared" si="2"/>
        <v>0</v>
      </c>
      <c r="P32" s="54">
        <f t="shared" si="3"/>
        <v>0</v>
      </c>
      <c r="Q32" s="54">
        <f t="shared" si="0"/>
        <v>0</v>
      </c>
      <c r="R32" s="54"/>
      <c r="S32" s="54">
        <f t="shared" si="4"/>
        <v>0</v>
      </c>
      <c r="T32" s="54"/>
      <c r="U32" s="55" t="s">
        <v>99</v>
      </c>
      <c r="V32" s="54">
        <v>91200</v>
      </c>
      <c r="W32" s="54">
        <v>194000</v>
      </c>
      <c r="X32" s="56">
        <f t="shared" si="5"/>
        <v>18000</v>
      </c>
      <c r="Y32" s="55">
        <v>212000</v>
      </c>
      <c r="Z32" s="54"/>
    </row>
    <row r="33" spans="1:26" ht="15" customHeight="1" x14ac:dyDescent="0.2">
      <c r="A33" s="51">
        <v>26</v>
      </c>
      <c r="B33" s="51">
        <v>8500063</v>
      </c>
      <c r="C33" s="51" t="s">
        <v>100</v>
      </c>
      <c r="D33" s="52" t="s">
        <v>127</v>
      </c>
      <c r="E33" s="52" t="s">
        <v>33</v>
      </c>
      <c r="F33" s="53">
        <v>194000</v>
      </c>
      <c r="G33" s="53">
        <f>VLOOKUP(B33,'30.08'!B33:R66,16,0)</f>
        <v>0</v>
      </c>
      <c r="H33" s="54"/>
      <c r="I33" s="54">
        <f t="shared" si="1"/>
        <v>0</v>
      </c>
      <c r="J33" s="54"/>
      <c r="K33" s="54"/>
      <c r="L33" s="54"/>
      <c r="M33" s="54"/>
      <c r="N33" s="54"/>
      <c r="O33" s="54">
        <f t="shared" si="2"/>
        <v>0</v>
      </c>
      <c r="P33" s="54">
        <f t="shared" si="3"/>
        <v>0</v>
      </c>
      <c r="Q33" s="54">
        <f t="shared" si="0"/>
        <v>0</v>
      </c>
      <c r="R33" s="54"/>
      <c r="S33" s="54">
        <f t="shared" si="4"/>
        <v>0</v>
      </c>
      <c r="T33" s="54"/>
      <c r="U33" s="55" t="s">
        <v>100</v>
      </c>
      <c r="V33" s="54">
        <v>91200</v>
      </c>
      <c r="W33" s="54">
        <v>194000</v>
      </c>
      <c r="X33" s="56">
        <f t="shared" si="5"/>
        <v>18000</v>
      </c>
      <c r="Y33" s="55">
        <v>212000</v>
      </c>
      <c r="Z33" s="54"/>
    </row>
    <row r="34" spans="1:26" ht="15" customHeight="1" x14ac:dyDescent="0.2">
      <c r="A34" s="51">
        <v>27</v>
      </c>
      <c r="B34" s="51">
        <v>8500050</v>
      </c>
      <c r="C34" s="51" t="s">
        <v>82</v>
      </c>
      <c r="D34" s="52" t="s">
        <v>54</v>
      </c>
      <c r="E34" s="52" t="s">
        <v>20</v>
      </c>
      <c r="F34" s="53">
        <v>168000</v>
      </c>
      <c r="G34" s="53">
        <f>VLOOKUP(B34,'30.08'!B34:R67,16,0)</f>
        <v>16</v>
      </c>
      <c r="H34" s="54"/>
      <c r="I34" s="54">
        <f t="shared" si="1"/>
        <v>4</v>
      </c>
      <c r="J34" s="54"/>
      <c r="K34" s="97">
        <f>2+K44</f>
        <v>4</v>
      </c>
      <c r="L34" s="97">
        <f>+L44</f>
        <v>0</v>
      </c>
      <c r="M34" s="54"/>
      <c r="N34" s="54"/>
      <c r="O34" s="54">
        <f>F34*K34-F34*K44</f>
        <v>336000</v>
      </c>
      <c r="P34" s="54">
        <f t="shared" si="3"/>
        <v>336000</v>
      </c>
      <c r="Q34" s="54">
        <f t="shared" si="0"/>
        <v>12</v>
      </c>
      <c r="R34" s="54">
        <v>12</v>
      </c>
      <c r="S34" s="54">
        <f t="shared" si="4"/>
        <v>0</v>
      </c>
      <c r="T34" s="54">
        <v>40</v>
      </c>
      <c r="U34" s="51" t="s">
        <v>82</v>
      </c>
      <c r="V34" s="57">
        <v>75909</v>
      </c>
      <c r="W34" s="57">
        <v>168000</v>
      </c>
      <c r="X34" s="56">
        <f t="shared" si="5"/>
        <v>13000</v>
      </c>
      <c r="Y34" s="55">
        <v>181000</v>
      </c>
      <c r="Z34" s="54"/>
    </row>
    <row r="35" spans="1:26" s="2" customFormat="1" ht="15" customHeight="1" x14ac:dyDescent="0.2">
      <c r="A35" s="51">
        <v>28</v>
      </c>
      <c r="B35" s="51">
        <v>8500051</v>
      </c>
      <c r="C35" s="51" t="s">
        <v>83</v>
      </c>
      <c r="D35" s="52" t="s">
        <v>55</v>
      </c>
      <c r="E35" s="52" t="s">
        <v>21</v>
      </c>
      <c r="F35" s="53">
        <v>149000</v>
      </c>
      <c r="G35" s="53">
        <f>VLOOKUP(B35,'30.08'!B35:R68,16,0)</f>
        <v>9</v>
      </c>
      <c r="H35" s="57">
        <v>10</v>
      </c>
      <c r="I35" s="54">
        <f t="shared" si="1"/>
        <v>5</v>
      </c>
      <c r="J35" s="54"/>
      <c r="K35" s="54">
        <v>5</v>
      </c>
      <c r="L35" s="54"/>
      <c r="M35" s="54"/>
      <c r="N35" s="54"/>
      <c r="O35" s="54">
        <f t="shared" si="2"/>
        <v>745000</v>
      </c>
      <c r="P35" s="54">
        <f t="shared" si="3"/>
        <v>745000</v>
      </c>
      <c r="Q35" s="54">
        <f t="shared" si="0"/>
        <v>14</v>
      </c>
      <c r="R35" s="54">
        <v>14</v>
      </c>
      <c r="S35" s="54">
        <f t="shared" si="4"/>
        <v>0</v>
      </c>
      <c r="T35" s="54">
        <v>40</v>
      </c>
      <c r="U35" s="55" t="s">
        <v>83</v>
      </c>
      <c r="V35" s="54">
        <v>66364</v>
      </c>
      <c r="W35" s="54">
        <v>149000</v>
      </c>
      <c r="X35" s="56">
        <f t="shared" si="5"/>
        <v>13000</v>
      </c>
      <c r="Y35" s="51">
        <v>162000</v>
      </c>
      <c r="Z35" s="54"/>
    </row>
    <row r="36" spans="1:26" ht="15" customHeight="1" x14ac:dyDescent="0.2">
      <c r="A36" s="51">
        <v>29</v>
      </c>
      <c r="B36" s="51">
        <v>8500052</v>
      </c>
      <c r="C36" s="51" t="s">
        <v>84</v>
      </c>
      <c r="D36" s="52" t="s">
        <v>120</v>
      </c>
      <c r="E36" s="52" t="s">
        <v>22</v>
      </c>
      <c r="F36" s="53">
        <v>149000</v>
      </c>
      <c r="G36" s="53">
        <f>VLOOKUP(B36,'30.08'!B36:R69,16,0)</f>
        <v>10</v>
      </c>
      <c r="H36" s="54"/>
      <c r="I36" s="54">
        <f t="shared" si="1"/>
        <v>5</v>
      </c>
      <c r="J36" s="54"/>
      <c r="K36" s="97">
        <f>3+K44</f>
        <v>5</v>
      </c>
      <c r="L36" s="97">
        <f>L44</f>
        <v>0</v>
      </c>
      <c r="M36" s="54"/>
      <c r="N36" s="54"/>
      <c r="O36" s="54">
        <f>F36*K36-F36*K44</f>
        <v>447000</v>
      </c>
      <c r="P36" s="54">
        <f t="shared" si="3"/>
        <v>447000</v>
      </c>
      <c r="Q36" s="54">
        <f t="shared" si="0"/>
        <v>5</v>
      </c>
      <c r="R36" s="54">
        <v>5</v>
      </c>
      <c r="S36" s="54">
        <f t="shared" si="4"/>
        <v>0</v>
      </c>
      <c r="T36" s="54">
        <v>40</v>
      </c>
      <c r="U36" s="55" t="s">
        <v>84</v>
      </c>
      <c r="V36" s="54">
        <v>66364</v>
      </c>
      <c r="W36" s="54">
        <v>149000</v>
      </c>
      <c r="X36" s="56">
        <f t="shared" si="5"/>
        <v>13000</v>
      </c>
      <c r="Y36" s="55">
        <v>162000</v>
      </c>
      <c r="Z36" s="54"/>
    </row>
    <row r="37" spans="1:26" ht="15" customHeight="1" x14ac:dyDescent="0.2">
      <c r="A37" s="51">
        <v>30</v>
      </c>
      <c r="B37" s="51">
        <v>8500053</v>
      </c>
      <c r="C37" s="51" t="s">
        <v>85</v>
      </c>
      <c r="D37" s="52" t="s">
        <v>57</v>
      </c>
      <c r="E37" s="52" t="s">
        <v>23</v>
      </c>
      <c r="F37" s="53">
        <v>149000</v>
      </c>
      <c r="G37" s="53">
        <f>VLOOKUP(B37,'30.08'!B37:R70,16,0)</f>
        <v>5</v>
      </c>
      <c r="H37" s="54">
        <v>20</v>
      </c>
      <c r="I37" s="54">
        <f t="shared" si="1"/>
        <v>5</v>
      </c>
      <c r="J37" s="54"/>
      <c r="K37" s="97">
        <f>3+K44</f>
        <v>5</v>
      </c>
      <c r="L37" s="97">
        <f>L44</f>
        <v>0</v>
      </c>
      <c r="M37" s="54"/>
      <c r="N37" s="54"/>
      <c r="O37" s="54">
        <f>F37*K37-F37*K44</f>
        <v>447000</v>
      </c>
      <c r="P37" s="54">
        <f t="shared" si="3"/>
        <v>447000</v>
      </c>
      <c r="Q37" s="54">
        <f t="shared" si="0"/>
        <v>20</v>
      </c>
      <c r="R37" s="54">
        <v>20</v>
      </c>
      <c r="S37" s="54">
        <f t="shared" si="4"/>
        <v>0</v>
      </c>
      <c r="T37" s="54">
        <v>40</v>
      </c>
      <c r="U37" s="55" t="s">
        <v>85</v>
      </c>
      <c r="V37" s="54">
        <v>66364</v>
      </c>
      <c r="W37" s="54">
        <v>149000</v>
      </c>
      <c r="X37" s="56">
        <f t="shared" si="5"/>
        <v>13000</v>
      </c>
      <c r="Y37" s="55">
        <v>162000</v>
      </c>
      <c r="Z37" s="54"/>
    </row>
    <row r="38" spans="1:26" ht="15" customHeight="1" x14ac:dyDescent="0.2">
      <c r="A38" s="51">
        <v>31</v>
      </c>
      <c r="B38" s="51">
        <v>8500054</v>
      </c>
      <c r="C38" s="51" t="s">
        <v>86</v>
      </c>
      <c r="D38" s="52" t="s">
        <v>58</v>
      </c>
      <c r="E38" s="52" t="s">
        <v>24</v>
      </c>
      <c r="F38" s="53">
        <v>168000</v>
      </c>
      <c r="G38" s="53">
        <f>VLOOKUP(B38,'30.08'!B38:R71,16,0)</f>
        <v>36</v>
      </c>
      <c r="H38" s="54"/>
      <c r="I38" s="54">
        <f t="shared" si="1"/>
        <v>2</v>
      </c>
      <c r="J38" s="54"/>
      <c r="K38" s="54">
        <v>2</v>
      </c>
      <c r="L38" s="54"/>
      <c r="M38" s="54"/>
      <c r="N38" s="54"/>
      <c r="O38" s="54">
        <f t="shared" si="2"/>
        <v>336000</v>
      </c>
      <c r="P38" s="54">
        <f t="shared" si="3"/>
        <v>336000</v>
      </c>
      <c r="Q38" s="54">
        <f t="shared" si="0"/>
        <v>34</v>
      </c>
      <c r="R38" s="54">
        <v>34</v>
      </c>
      <c r="S38" s="54">
        <f t="shared" si="4"/>
        <v>0</v>
      </c>
      <c r="T38" s="54"/>
      <c r="U38" s="55" t="s">
        <v>86</v>
      </c>
      <c r="V38" s="54">
        <v>75909</v>
      </c>
      <c r="W38" s="54">
        <v>168000</v>
      </c>
      <c r="X38" s="56">
        <f t="shared" si="5"/>
        <v>13000</v>
      </c>
      <c r="Y38" s="55">
        <v>181000</v>
      </c>
      <c r="Z38" s="54"/>
    </row>
    <row r="39" spans="1:26" ht="15" customHeight="1" x14ac:dyDescent="0.2">
      <c r="A39" s="51">
        <v>32</v>
      </c>
      <c r="B39" s="51">
        <v>8500055</v>
      </c>
      <c r="C39" s="51" t="s">
        <v>87</v>
      </c>
      <c r="D39" s="52" t="s">
        <v>59</v>
      </c>
      <c r="E39" s="52" t="s">
        <v>25</v>
      </c>
      <c r="F39" s="53">
        <v>149000</v>
      </c>
      <c r="G39" s="53">
        <f>VLOOKUP(B39,'30.08'!B39:R72,16,0)</f>
        <v>23</v>
      </c>
      <c r="H39" s="54"/>
      <c r="I39" s="54">
        <f t="shared" si="1"/>
        <v>7</v>
      </c>
      <c r="J39" s="54"/>
      <c r="K39" s="97">
        <f>5+K44</f>
        <v>7</v>
      </c>
      <c r="L39" s="97">
        <f>L44</f>
        <v>0</v>
      </c>
      <c r="M39" s="54"/>
      <c r="N39" s="54"/>
      <c r="O39" s="54">
        <f>F39*K39-F39*K44</f>
        <v>745000</v>
      </c>
      <c r="P39" s="54">
        <f t="shared" si="3"/>
        <v>745000</v>
      </c>
      <c r="Q39" s="54">
        <f t="shared" si="0"/>
        <v>16</v>
      </c>
      <c r="R39" s="54">
        <v>16</v>
      </c>
      <c r="S39" s="54">
        <f t="shared" si="4"/>
        <v>0</v>
      </c>
      <c r="T39" s="54">
        <v>20</v>
      </c>
      <c r="U39" s="55" t="s">
        <v>87</v>
      </c>
      <c r="V39" s="54">
        <v>66364</v>
      </c>
      <c r="W39" s="54">
        <v>149000</v>
      </c>
      <c r="X39" s="56">
        <f t="shared" si="5"/>
        <v>13000</v>
      </c>
      <c r="Y39" s="55">
        <v>162000</v>
      </c>
      <c r="Z39" s="54"/>
    </row>
    <row r="40" spans="1:26" ht="15" customHeight="1" x14ac:dyDescent="0.2">
      <c r="A40" s="51">
        <v>33</v>
      </c>
      <c r="B40" s="51">
        <v>8500056</v>
      </c>
      <c r="C40" s="51" t="s">
        <v>88</v>
      </c>
      <c r="D40" s="52" t="s">
        <v>60</v>
      </c>
      <c r="E40" s="52" t="s">
        <v>26</v>
      </c>
      <c r="F40" s="53">
        <v>149000</v>
      </c>
      <c r="G40" s="53">
        <f>VLOOKUP(B40,'30.08'!B40:R73,16,0)</f>
        <v>6</v>
      </c>
      <c r="H40" s="54">
        <v>10</v>
      </c>
      <c r="I40" s="54">
        <f t="shared" si="1"/>
        <v>6</v>
      </c>
      <c r="J40" s="54"/>
      <c r="K40" s="98">
        <v>6</v>
      </c>
      <c r="L40" s="98">
        <f>+L45</f>
        <v>0</v>
      </c>
      <c r="M40" s="54"/>
      <c r="N40" s="54"/>
      <c r="O40" s="54">
        <f t="shared" si="2"/>
        <v>894000</v>
      </c>
      <c r="P40" s="54">
        <f t="shared" si="3"/>
        <v>894000</v>
      </c>
      <c r="Q40" s="54">
        <f t="shared" si="0"/>
        <v>10</v>
      </c>
      <c r="R40" s="54">
        <v>10</v>
      </c>
      <c r="S40" s="54">
        <f t="shared" si="4"/>
        <v>0</v>
      </c>
      <c r="T40" s="54">
        <v>40</v>
      </c>
      <c r="U40" s="55" t="s">
        <v>88</v>
      </c>
      <c r="V40" s="54">
        <v>66364</v>
      </c>
      <c r="W40" s="54">
        <v>149000</v>
      </c>
      <c r="X40" s="56">
        <f t="shared" si="5"/>
        <v>13000</v>
      </c>
      <c r="Y40" s="55">
        <v>162000</v>
      </c>
      <c r="Z40" s="54"/>
    </row>
    <row r="41" spans="1:26" ht="15" customHeight="1" x14ac:dyDescent="0.2">
      <c r="A41" s="51">
        <v>34</v>
      </c>
      <c r="B41" s="51">
        <v>8500057</v>
      </c>
      <c r="C41" s="51" t="s">
        <v>89</v>
      </c>
      <c r="D41" s="52" t="s">
        <v>61</v>
      </c>
      <c r="E41" s="52" t="s">
        <v>27</v>
      </c>
      <c r="F41" s="53">
        <v>168000</v>
      </c>
      <c r="G41" s="53">
        <f>VLOOKUP(B41,'30.08'!B41:R74,16,0)</f>
        <v>43</v>
      </c>
      <c r="H41" s="54"/>
      <c r="I41" s="54">
        <f t="shared" si="1"/>
        <v>2</v>
      </c>
      <c r="J41" s="54"/>
      <c r="K41" s="54">
        <v>2</v>
      </c>
      <c r="L41" s="54"/>
      <c r="M41" s="54"/>
      <c r="N41" s="54"/>
      <c r="O41" s="54">
        <f t="shared" si="2"/>
        <v>336000</v>
      </c>
      <c r="P41" s="54">
        <f t="shared" si="3"/>
        <v>336000</v>
      </c>
      <c r="Q41" s="54">
        <f t="shared" si="0"/>
        <v>41</v>
      </c>
      <c r="R41" s="54">
        <v>41</v>
      </c>
      <c r="S41" s="54">
        <f t="shared" si="4"/>
        <v>0</v>
      </c>
      <c r="T41" s="54"/>
      <c r="U41" s="55" t="s">
        <v>89</v>
      </c>
      <c r="V41" s="54">
        <v>66364</v>
      </c>
      <c r="W41" s="54">
        <v>168000</v>
      </c>
      <c r="X41" s="56">
        <f t="shared" si="5"/>
        <v>-6000</v>
      </c>
      <c r="Y41" s="55">
        <v>162000</v>
      </c>
      <c r="Z41" s="54"/>
    </row>
    <row r="42" spans="1:26" ht="15" customHeight="1" x14ac:dyDescent="0.2">
      <c r="A42" s="81"/>
      <c r="B42" s="81"/>
      <c r="C42" s="81"/>
      <c r="D42" s="87" t="s">
        <v>140</v>
      </c>
      <c r="E42" s="87"/>
      <c r="F42" s="88">
        <v>800000</v>
      </c>
      <c r="G42" s="82"/>
      <c r="H42" s="83"/>
      <c r="I42" s="83"/>
      <c r="J42" s="83"/>
      <c r="K42" s="83">
        <v>1</v>
      </c>
      <c r="L42" s="83"/>
      <c r="M42" s="83"/>
      <c r="N42" s="83"/>
      <c r="O42" s="54">
        <f t="shared" si="2"/>
        <v>800000</v>
      </c>
      <c r="P42" s="54">
        <f t="shared" si="3"/>
        <v>800000</v>
      </c>
      <c r="Q42" s="83"/>
      <c r="R42" s="83"/>
      <c r="S42" s="83"/>
      <c r="T42" s="83"/>
      <c r="U42" s="84"/>
      <c r="V42" s="85"/>
      <c r="W42" s="85"/>
      <c r="X42" s="86"/>
      <c r="Y42" s="84"/>
      <c r="Z42" s="83"/>
    </row>
    <row r="43" spans="1:26" ht="15" customHeight="1" x14ac:dyDescent="0.2">
      <c r="A43" s="81"/>
      <c r="B43" s="81"/>
      <c r="C43" s="81"/>
      <c r="D43" s="89" t="s">
        <v>141</v>
      </c>
      <c r="E43" s="89"/>
      <c r="F43" s="90">
        <v>650000</v>
      </c>
      <c r="G43" s="82"/>
      <c r="H43" s="83"/>
      <c r="I43" s="83"/>
      <c r="J43" s="83"/>
      <c r="K43" s="83"/>
      <c r="L43" s="83"/>
      <c r="M43" s="83"/>
      <c r="N43" s="83"/>
      <c r="O43" s="54">
        <f t="shared" si="2"/>
        <v>0</v>
      </c>
      <c r="P43" s="54">
        <f t="shared" si="3"/>
        <v>0</v>
      </c>
      <c r="Q43" s="83"/>
      <c r="R43" s="83"/>
      <c r="S43" s="83"/>
      <c r="T43" s="83"/>
      <c r="U43" s="84"/>
      <c r="V43" s="85"/>
      <c r="W43" s="85"/>
      <c r="X43" s="86"/>
      <c r="Y43" s="84"/>
      <c r="Z43" s="83"/>
    </row>
    <row r="44" spans="1:26" ht="15" customHeight="1" x14ac:dyDescent="0.2">
      <c r="A44" s="81"/>
      <c r="B44" s="81"/>
      <c r="C44" s="81"/>
      <c r="D44" s="91" t="s">
        <v>142</v>
      </c>
      <c r="E44" s="91"/>
      <c r="F44" s="92">
        <v>550000</v>
      </c>
      <c r="G44" s="82"/>
      <c r="H44" s="83"/>
      <c r="I44" s="83"/>
      <c r="J44" s="83"/>
      <c r="K44" s="83">
        <v>2</v>
      </c>
      <c r="L44" s="83"/>
      <c r="M44" s="83"/>
      <c r="N44" s="83"/>
      <c r="O44" s="54">
        <f t="shared" si="2"/>
        <v>1100000</v>
      </c>
      <c r="P44" s="54">
        <f t="shared" si="3"/>
        <v>1100000</v>
      </c>
      <c r="Q44" s="83"/>
      <c r="R44" s="83"/>
      <c r="S44" s="83"/>
      <c r="T44" s="83"/>
      <c r="U44" s="84"/>
      <c r="V44" s="85"/>
      <c r="W44" s="85"/>
      <c r="X44" s="86"/>
      <c r="Y44" s="84"/>
      <c r="Z44" s="83"/>
    </row>
    <row r="45" spans="1:26" ht="15" customHeight="1" x14ac:dyDescent="0.2">
      <c r="A45" s="81"/>
      <c r="B45" s="81"/>
      <c r="C45" s="81"/>
      <c r="D45" s="93" t="s">
        <v>143</v>
      </c>
      <c r="E45" s="93"/>
      <c r="F45" s="94">
        <v>310000</v>
      </c>
      <c r="G45" s="82"/>
      <c r="H45" s="83"/>
      <c r="I45" s="83"/>
      <c r="J45" s="83"/>
      <c r="K45" s="83"/>
      <c r="L45" s="83"/>
      <c r="M45" s="83"/>
      <c r="N45" s="83"/>
      <c r="O45" s="54">
        <f t="shared" si="2"/>
        <v>0</v>
      </c>
      <c r="P45" s="54">
        <f t="shared" si="3"/>
        <v>0</v>
      </c>
      <c r="Q45" s="83"/>
      <c r="R45" s="83"/>
      <c r="S45" s="83"/>
      <c r="T45" s="83"/>
      <c r="U45" s="84"/>
      <c r="V45" s="85"/>
      <c r="W45" s="85"/>
      <c r="X45" s="86"/>
      <c r="Y45" s="84"/>
      <c r="Z45" s="83"/>
    </row>
    <row r="46" spans="1:26" s="17" customFormat="1" x14ac:dyDescent="0.2">
      <c r="A46" s="47"/>
      <c r="B46" s="48"/>
      <c r="C46" s="48"/>
      <c r="D46" s="48" t="s">
        <v>108</v>
      </c>
      <c r="E46" s="49"/>
      <c r="F46" s="50"/>
      <c r="G46" s="50">
        <f>SUM(G8:G41)</f>
        <v>239</v>
      </c>
      <c r="H46" s="50">
        <f t="shared" ref="H46:N46" si="6">SUM(H8:H41)</f>
        <v>40</v>
      </c>
      <c r="I46" s="50">
        <f t="shared" si="6"/>
        <v>54</v>
      </c>
      <c r="J46" s="50">
        <f t="shared" si="6"/>
        <v>0</v>
      </c>
      <c r="K46" s="50">
        <f t="shared" si="6"/>
        <v>54</v>
      </c>
      <c r="L46" s="50">
        <f t="shared" si="6"/>
        <v>0</v>
      </c>
      <c r="M46" s="50">
        <f t="shared" si="6"/>
        <v>0</v>
      </c>
      <c r="N46" s="50">
        <f t="shared" si="6"/>
        <v>0</v>
      </c>
      <c r="O46" s="50">
        <f>SUM(O8:O45)</f>
        <v>9076000</v>
      </c>
      <c r="P46" s="50">
        <f>SUM(P8:P45)</f>
        <v>9076000</v>
      </c>
      <c r="Q46" s="50">
        <f>SUM(Q8:Q41)</f>
        <v>225</v>
      </c>
      <c r="R46" s="50">
        <f>SUM(R8:R41)</f>
        <v>225</v>
      </c>
      <c r="S46" s="50"/>
      <c r="T46" s="50"/>
      <c r="Z46" s="50"/>
    </row>
    <row r="47" spans="1:26" x14ac:dyDescent="0.2">
      <c r="A47" s="5"/>
    </row>
    <row r="48" spans="1:26" s="2" customFormat="1" x14ac:dyDescent="0.2">
      <c r="B48" s="2" t="s">
        <v>124</v>
      </c>
      <c r="F48" s="6"/>
      <c r="G48" s="6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V48" s="107"/>
      <c r="W48" s="107"/>
      <c r="Z48" s="107"/>
    </row>
    <row r="52" spans="1:1" x14ac:dyDescent="0.2">
      <c r="A52" s="1" t="s">
        <v>134</v>
      </c>
    </row>
  </sheetData>
  <mergeCells count="16">
    <mergeCell ref="Z6:Z7"/>
    <mergeCell ref="A3:T3"/>
    <mergeCell ref="G5:Q5"/>
    <mergeCell ref="A6:A7"/>
    <mergeCell ref="B6:B7"/>
    <mergeCell ref="C6:C7"/>
    <mergeCell ref="D6:D7"/>
    <mergeCell ref="F6:F7"/>
    <mergeCell ref="G6:G7"/>
    <mergeCell ref="H6:H7"/>
    <mergeCell ref="I6:L6"/>
    <mergeCell ref="M6:P6"/>
    <mergeCell ref="Q6:Q7"/>
    <mergeCell ref="R6:R7"/>
    <mergeCell ref="S6:S7"/>
    <mergeCell ref="T6:T7"/>
  </mergeCells>
  <pageMargins left="0.2" right="0.2" top="0.25" bottom="0.25" header="0.3" footer="0.3"/>
  <pageSetup paperSize="9" orientation="landscape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zoomScaleNormal="100" workbookViewId="0">
      <pane xSplit="6" ySplit="7" topLeftCell="G32" activePane="bottomRight" state="frozen"/>
      <selection activeCell="CJ8" sqref="CJ8:CJ41"/>
      <selection pane="topRight" activeCell="CJ8" sqref="CJ8:CJ41"/>
      <selection pane="bottomLeft" activeCell="CJ8" sqref="CJ8:CJ41"/>
      <selection pane="bottomRight" activeCell="R42" sqref="R42"/>
    </sheetView>
  </sheetViews>
  <sheetFormatPr defaultRowHeight="12.75" x14ac:dyDescent="0.2"/>
  <cols>
    <col min="1" max="1" width="4.85546875" style="1" customWidth="1"/>
    <col min="2" max="2" width="8.85546875" style="2" customWidth="1"/>
    <col min="3" max="3" width="5.28515625" style="2" customWidth="1"/>
    <col min="4" max="4" width="38.28515625" style="1" customWidth="1"/>
    <col min="5" max="5" width="34.7109375" style="1" hidden="1" customWidth="1"/>
    <col min="6" max="6" width="10.28515625" style="6" customWidth="1"/>
    <col min="7" max="7" width="8.140625" style="6" customWidth="1"/>
    <col min="8" max="8" width="9.42578125" style="3" customWidth="1"/>
    <col min="9" max="9" width="10" style="3" customWidth="1"/>
    <col min="10" max="14" width="9.140625" style="3" customWidth="1"/>
    <col min="15" max="15" width="10.140625" style="3" customWidth="1"/>
    <col min="16" max="16" width="11.28515625" style="3" customWidth="1"/>
    <col min="17" max="19" width="10.7109375" style="3" customWidth="1"/>
    <col min="20" max="20" width="9.140625" style="3" customWidth="1"/>
    <col min="21" max="21" width="6.28515625" style="1" hidden="1" customWidth="1"/>
    <col min="22" max="23" width="11.28515625" style="3" hidden="1" customWidth="1"/>
    <col min="24" max="25" width="0" style="1" hidden="1" customWidth="1"/>
    <col min="26" max="26" width="9.140625" style="3" customWidth="1"/>
    <col min="27" max="27" width="9.140625" style="1" customWidth="1"/>
    <col min="28" max="16384" width="9.140625" style="1"/>
  </cols>
  <sheetData>
    <row r="1" spans="1:26" x14ac:dyDescent="0.2">
      <c r="A1" s="17" t="s">
        <v>128</v>
      </c>
    </row>
    <row r="2" spans="1:26" x14ac:dyDescent="0.2">
      <c r="A2" s="1" t="s">
        <v>114</v>
      </c>
      <c r="D2" s="108">
        <f>K42</f>
        <v>0</v>
      </c>
    </row>
    <row r="3" spans="1:26" ht="19.5" customHeight="1" x14ac:dyDescent="0.3">
      <c r="A3" s="131" t="s">
        <v>122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Z3" s="1"/>
    </row>
    <row r="5" spans="1:26" ht="15" hidden="1" customHeight="1" x14ac:dyDescent="0.2">
      <c r="G5" s="133" t="s">
        <v>117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09"/>
      <c r="S5" s="109"/>
      <c r="T5" s="1"/>
      <c r="Z5" s="1"/>
    </row>
    <row r="6" spans="1:26" s="17" customFormat="1" ht="15" customHeight="1" x14ac:dyDescent="0.2">
      <c r="A6" s="128" t="s">
        <v>109</v>
      </c>
      <c r="B6" s="128" t="s">
        <v>110</v>
      </c>
      <c r="C6" s="128" t="s">
        <v>111</v>
      </c>
      <c r="D6" s="128" t="s">
        <v>112</v>
      </c>
      <c r="E6" s="16" t="s">
        <v>90</v>
      </c>
      <c r="F6" s="128" t="s">
        <v>113</v>
      </c>
      <c r="G6" s="128" t="s">
        <v>115</v>
      </c>
      <c r="H6" s="128" t="s">
        <v>101</v>
      </c>
      <c r="I6" s="132" t="s">
        <v>102</v>
      </c>
      <c r="J6" s="132"/>
      <c r="K6" s="132"/>
      <c r="L6" s="132"/>
      <c r="M6" s="134" t="s">
        <v>129</v>
      </c>
      <c r="N6" s="134"/>
      <c r="O6" s="134"/>
      <c r="P6" s="134"/>
      <c r="Q6" s="128" t="s">
        <v>118</v>
      </c>
      <c r="R6" s="128" t="s">
        <v>135</v>
      </c>
      <c r="S6" s="128" t="s">
        <v>136</v>
      </c>
      <c r="T6" s="128" t="s">
        <v>119</v>
      </c>
      <c r="U6" s="19" t="s">
        <v>121</v>
      </c>
      <c r="V6" s="40"/>
      <c r="W6" s="40"/>
      <c r="Z6" s="128" t="s">
        <v>125</v>
      </c>
    </row>
    <row r="7" spans="1:26" s="18" customFormat="1" x14ac:dyDescent="0.2">
      <c r="A7" s="130"/>
      <c r="B7" s="130" t="s">
        <v>110</v>
      </c>
      <c r="C7" s="130"/>
      <c r="D7" s="130" t="s">
        <v>112</v>
      </c>
      <c r="E7" s="44" t="s">
        <v>90</v>
      </c>
      <c r="F7" s="130" t="s">
        <v>113</v>
      </c>
      <c r="G7" s="130"/>
      <c r="H7" s="130"/>
      <c r="I7" s="45" t="s">
        <v>106</v>
      </c>
      <c r="J7" s="46" t="s">
        <v>107</v>
      </c>
      <c r="K7" s="46" t="s">
        <v>104</v>
      </c>
      <c r="L7" s="46" t="s">
        <v>105</v>
      </c>
      <c r="M7" s="61" t="s">
        <v>131</v>
      </c>
      <c r="N7" s="62" t="s">
        <v>132</v>
      </c>
      <c r="O7" s="62" t="s">
        <v>130</v>
      </c>
      <c r="P7" s="68" t="s">
        <v>133</v>
      </c>
      <c r="Q7" s="130"/>
      <c r="R7" s="129"/>
      <c r="S7" s="129"/>
      <c r="T7" s="130"/>
      <c r="V7" s="41"/>
      <c r="W7" s="41"/>
      <c r="Z7" s="130"/>
    </row>
    <row r="8" spans="1:26" ht="15" customHeight="1" x14ac:dyDescent="0.2">
      <c r="A8" s="51">
        <v>1</v>
      </c>
      <c r="B8" s="51">
        <v>8500006</v>
      </c>
      <c r="C8" s="51" t="s">
        <v>75</v>
      </c>
      <c r="D8" s="52" t="s">
        <v>47</v>
      </c>
      <c r="E8" s="52" t="s">
        <v>13</v>
      </c>
      <c r="F8" s="53">
        <v>289000</v>
      </c>
      <c r="G8" s="53">
        <f>VLOOKUP(B8,'31.08'!B8:R41,16,0)</f>
        <v>6</v>
      </c>
      <c r="H8" s="54"/>
      <c r="I8" s="54">
        <f>SUM(J8:L8)</f>
        <v>3</v>
      </c>
      <c r="J8" s="54"/>
      <c r="K8" s="54">
        <v>3</v>
      </c>
      <c r="L8" s="54"/>
      <c r="M8" s="54"/>
      <c r="N8" s="54"/>
      <c r="O8" s="54">
        <f>F8*K8</f>
        <v>867000</v>
      </c>
      <c r="P8" s="54">
        <f>M8+N8+O8</f>
        <v>867000</v>
      </c>
      <c r="Q8" s="54">
        <f t="shared" ref="Q8:Q41" si="0">+G8+H8-I8</f>
        <v>3</v>
      </c>
      <c r="R8" s="54">
        <v>3</v>
      </c>
      <c r="S8" s="54">
        <f>R8-Q8</f>
        <v>0</v>
      </c>
      <c r="T8" s="54"/>
      <c r="U8" s="55" t="s">
        <v>75</v>
      </c>
      <c r="V8" s="54">
        <v>143000</v>
      </c>
      <c r="W8" s="54">
        <v>289000</v>
      </c>
      <c r="X8" s="56">
        <f>Y8-W8</f>
        <v>26000</v>
      </c>
      <c r="Y8" s="55">
        <v>315000</v>
      </c>
      <c r="Z8" s="54"/>
    </row>
    <row r="9" spans="1:26" ht="15" customHeight="1" x14ac:dyDescent="0.2">
      <c r="A9" s="51">
        <v>2</v>
      </c>
      <c r="B9" s="51">
        <v>8500007</v>
      </c>
      <c r="C9" s="51" t="s">
        <v>73</v>
      </c>
      <c r="D9" s="52" t="s">
        <v>45</v>
      </c>
      <c r="E9" s="52" t="s">
        <v>11</v>
      </c>
      <c r="F9" s="53">
        <v>197000</v>
      </c>
      <c r="G9" s="53">
        <f>VLOOKUP(B9,'31.08'!B9:R42,16,0)</f>
        <v>4</v>
      </c>
      <c r="H9" s="54"/>
      <c r="I9" s="54">
        <f t="shared" ref="I9:I41" si="1">SUM(J9:L9)</f>
        <v>1</v>
      </c>
      <c r="J9" s="54"/>
      <c r="K9" s="96">
        <v>1</v>
      </c>
      <c r="L9" s="96">
        <f>L43</f>
        <v>0</v>
      </c>
      <c r="M9" s="54"/>
      <c r="N9" s="54"/>
      <c r="O9" s="54">
        <f t="shared" ref="O9:O45" si="2">F9*K9</f>
        <v>197000</v>
      </c>
      <c r="P9" s="54">
        <f t="shared" ref="P9:P45" si="3">M9+N9+O9</f>
        <v>197000</v>
      </c>
      <c r="Q9" s="54">
        <f t="shared" si="0"/>
        <v>3</v>
      </c>
      <c r="R9" s="54">
        <v>3</v>
      </c>
      <c r="S9" s="54">
        <f t="shared" ref="S9:S41" si="4">R9-Q9</f>
        <v>0</v>
      </c>
      <c r="T9" s="54"/>
      <c r="U9" s="55" t="s">
        <v>73</v>
      </c>
      <c r="V9" s="54">
        <v>93000</v>
      </c>
      <c r="W9" s="54">
        <v>197000</v>
      </c>
      <c r="X9" s="56">
        <f t="shared" ref="X9:X41" si="5">Y9-W9</f>
        <v>18000</v>
      </c>
      <c r="Y9" s="55">
        <v>215000</v>
      </c>
      <c r="Z9" s="54"/>
    </row>
    <row r="10" spans="1:26" ht="15" customHeight="1" x14ac:dyDescent="0.2">
      <c r="A10" s="51">
        <v>3</v>
      </c>
      <c r="B10" s="51">
        <v>8500008</v>
      </c>
      <c r="C10" s="51" t="s">
        <v>79</v>
      </c>
      <c r="D10" s="52" t="s">
        <v>51</v>
      </c>
      <c r="E10" s="52" t="s">
        <v>17</v>
      </c>
      <c r="F10" s="53">
        <v>170000</v>
      </c>
      <c r="G10" s="53">
        <f>VLOOKUP(B10,'31.08'!B10:R43,16,0)</f>
        <v>0</v>
      </c>
      <c r="H10" s="54"/>
      <c r="I10" s="54">
        <f t="shared" si="1"/>
        <v>0</v>
      </c>
      <c r="J10" s="54"/>
      <c r="K10" s="54"/>
      <c r="L10" s="54"/>
      <c r="M10" s="54"/>
      <c r="N10" s="54"/>
      <c r="O10" s="54">
        <f t="shared" si="2"/>
        <v>0</v>
      </c>
      <c r="P10" s="54">
        <f t="shared" si="3"/>
        <v>0</v>
      </c>
      <c r="Q10" s="54">
        <f t="shared" si="0"/>
        <v>0</v>
      </c>
      <c r="R10" s="54"/>
      <c r="S10" s="54">
        <f t="shared" si="4"/>
        <v>0</v>
      </c>
      <c r="T10" s="54"/>
      <c r="U10" s="55" t="s">
        <v>79</v>
      </c>
      <c r="V10" s="54">
        <v>78000</v>
      </c>
      <c r="W10" s="54">
        <v>170000</v>
      </c>
      <c r="X10" s="56">
        <f t="shared" si="5"/>
        <v>15000</v>
      </c>
      <c r="Y10" s="55">
        <v>185000</v>
      </c>
      <c r="Z10" s="54"/>
    </row>
    <row r="11" spans="1:26" ht="15" customHeight="1" x14ac:dyDescent="0.2">
      <c r="A11" s="51">
        <v>4</v>
      </c>
      <c r="B11" s="51">
        <v>8500009</v>
      </c>
      <c r="C11" s="51" t="s">
        <v>74</v>
      </c>
      <c r="D11" s="52" t="s">
        <v>46</v>
      </c>
      <c r="E11" s="52" t="s">
        <v>12</v>
      </c>
      <c r="F11" s="53">
        <v>159000</v>
      </c>
      <c r="G11" s="53">
        <f>VLOOKUP(B11,'31.08'!B11:R44,16,0)</f>
        <v>2</v>
      </c>
      <c r="H11" s="54"/>
      <c r="I11" s="54">
        <f t="shared" si="1"/>
        <v>1</v>
      </c>
      <c r="J11" s="54"/>
      <c r="K11" s="96">
        <v>1</v>
      </c>
      <c r="L11" s="96">
        <f>L43</f>
        <v>0</v>
      </c>
      <c r="M11" s="54"/>
      <c r="N11" s="54"/>
      <c r="O11" s="54">
        <f t="shared" si="2"/>
        <v>159000</v>
      </c>
      <c r="P11" s="54">
        <f t="shared" si="3"/>
        <v>159000</v>
      </c>
      <c r="Q11" s="54">
        <f t="shared" si="0"/>
        <v>1</v>
      </c>
      <c r="R11" s="54">
        <v>1</v>
      </c>
      <c r="S11" s="54">
        <f t="shared" si="4"/>
        <v>0</v>
      </c>
      <c r="T11" s="54"/>
      <c r="U11" s="55" t="s">
        <v>74</v>
      </c>
      <c r="V11" s="54">
        <v>72000</v>
      </c>
      <c r="W11" s="54">
        <v>159000</v>
      </c>
      <c r="X11" s="56">
        <f t="shared" si="5"/>
        <v>14000</v>
      </c>
      <c r="Y11" s="55">
        <v>173000</v>
      </c>
      <c r="Z11" s="54"/>
    </row>
    <row r="12" spans="1:26" ht="15" customHeight="1" x14ac:dyDescent="0.2">
      <c r="A12" s="51">
        <v>5</v>
      </c>
      <c r="B12" s="51">
        <v>8500031</v>
      </c>
      <c r="C12" s="51" t="s">
        <v>76</v>
      </c>
      <c r="D12" s="52" t="s">
        <v>48</v>
      </c>
      <c r="E12" s="52" t="s">
        <v>14</v>
      </c>
      <c r="F12" s="53">
        <v>146000</v>
      </c>
      <c r="G12" s="53">
        <f>VLOOKUP(B12,'31.08'!B12:R45,16,0)</f>
        <v>8</v>
      </c>
      <c r="H12" s="54"/>
      <c r="I12" s="54">
        <f t="shared" si="1"/>
        <v>0</v>
      </c>
      <c r="J12" s="54"/>
      <c r="K12" s="54"/>
      <c r="L12" s="54"/>
      <c r="M12" s="54"/>
      <c r="N12" s="54"/>
      <c r="O12" s="54">
        <f t="shared" si="2"/>
        <v>0</v>
      </c>
      <c r="P12" s="54">
        <f t="shared" si="3"/>
        <v>0</v>
      </c>
      <c r="Q12" s="54">
        <f t="shared" si="0"/>
        <v>8</v>
      </c>
      <c r="R12" s="54">
        <v>8</v>
      </c>
      <c r="S12" s="54">
        <f t="shared" si="4"/>
        <v>0</v>
      </c>
      <c r="T12" s="54"/>
      <c r="U12" s="55" t="s">
        <v>76</v>
      </c>
      <c r="V12" s="54">
        <v>65000</v>
      </c>
      <c r="W12" s="54">
        <v>146000</v>
      </c>
      <c r="X12" s="56">
        <f t="shared" si="5"/>
        <v>13000</v>
      </c>
      <c r="Y12" s="55">
        <v>159000</v>
      </c>
      <c r="Z12" s="54"/>
    </row>
    <row r="13" spans="1:26" ht="15" customHeight="1" x14ac:dyDescent="0.2">
      <c r="A13" s="51">
        <v>6</v>
      </c>
      <c r="B13" s="51">
        <v>8500011</v>
      </c>
      <c r="C13" s="51" t="s">
        <v>78</v>
      </c>
      <c r="D13" s="52" t="s">
        <v>50</v>
      </c>
      <c r="E13" s="52" t="s">
        <v>16</v>
      </c>
      <c r="F13" s="53">
        <v>135000</v>
      </c>
      <c r="G13" s="53">
        <f>VLOOKUP(B13,'31.08'!B13:R46,16,0)</f>
        <v>0</v>
      </c>
      <c r="H13" s="54"/>
      <c r="I13" s="54">
        <f t="shared" si="1"/>
        <v>0</v>
      </c>
      <c r="J13" s="54"/>
      <c r="K13" s="54"/>
      <c r="L13" s="54"/>
      <c r="M13" s="54"/>
      <c r="N13" s="54"/>
      <c r="O13" s="54">
        <f t="shared" si="2"/>
        <v>0</v>
      </c>
      <c r="P13" s="54">
        <f t="shared" si="3"/>
        <v>0</v>
      </c>
      <c r="Q13" s="54">
        <f t="shared" si="0"/>
        <v>0</v>
      </c>
      <c r="R13" s="54"/>
      <c r="S13" s="54">
        <f t="shared" si="4"/>
        <v>0</v>
      </c>
      <c r="T13" s="54"/>
      <c r="U13" s="55" t="s">
        <v>78</v>
      </c>
      <c r="V13" s="54">
        <v>58000</v>
      </c>
      <c r="W13" s="54">
        <v>135000</v>
      </c>
      <c r="X13" s="56">
        <f t="shared" si="5"/>
        <v>10000</v>
      </c>
      <c r="Y13" s="55">
        <v>145000</v>
      </c>
      <c r="Z13" s="54"/>
    </row>
    <row r="14" spans="1:26" ht="15" customHeight="1" x14ac:dyDescent="0.2">
      <c r="A14" s="51">
        <v>7</v>
      </c>
      <c r="B14" s="51">
        <v>8500010</v>
      </c>
      <c r="C14" s="51" t="s">
        <v>81</v>
      </c>
      <c r="D14" s="52" t="s">
        <v>53</v>
      </c>
      <c r="E14" s="52" t="s">
        <v>19</v>
      </c>
      <c r="F14" s="53">
        <v>146000</v>
      </c>
      <c r="G14" s="53">
        <f>VLOOKUP(B14,'31.08'!B14:R47,16,0)</f>
        <v>4</v>
      </c>
      <c r="H14" s="54"/>
      <c r="I14" s="54">
        <f t="shared" si="1"/>
        <v>0</v>
      </c>
      <c r="J14" s="54"/>
      <c r="K14" s="54"/>
      <c r="L14" s="54"/>
      <c r="M14" s="54"/>
      <c r="N14" s="54"/>
      <c r="O14" s="54">
        <f t="shared" si="2"/>
        <v>0</v>
      </c>
      <c r="P14" s="54">
        <f t="shared" si="3"/>
        <v>0</v>
      </c>
      <c r="Q14" s="54">
        <f t="shared" si="0"/>
        <v>4</v>
      </c>
      <c r="R14" s="54">
        <v>4</v>
      </c>
      <c r="S14" s="54">
        <f t="shared" si="4"/>
        <v>0</v>
      </c>
      <c r="T14" s="54"/>
      <c r="U14" s="55" t="s">
        <v>81</v>
      </c>
      <c r="V14" s="54">
        <v>61000</v>
      </c>
      <c r="W14" s="54">
        <v>146000</v>
      </c>
      <c r="X14" s="56">
        <f t="shared" si="5"/>
        <v>5000</v>
      </c>
      <c r="Y14" s="55">
        <v>151000</v>
      </c>
      <c r="Z14" s="54"/>
    </row>
    <row r="15" spans="1:26" ht="15" customHeight="1" x14ac:dyDescent="0.2">
      <c r="A15" s="51">
        <v>8</v>
      </c>
      <c r="B15" s="51">
        <v>8500012</v>
      </c>
      <c r="C15" s="51" t="s">
        <v>70</v>
      </c>
      <c r="D15" s="52" t="s">
        <v>42</v>
      </c>
      <c r="E15" s="52" t="s">
        <v>8</v>
      </c>
      <c r="F15" s="53">
        <v>135000</v>
      </c>
      <c r="G15" s="53">
        <f>VLOOKUP(B15,'31.08'!B15:R48,16,0)</f>
        <v>0</v>
      </c>
      <c r="H15" s="54"/>
      <c r="I15" s="54">
        <f t="shared" si="1"/>
        <v>0</v>
      </c>
      <c r="J15" s="54"/>
      <c r="K15" s="54"/>
      <c r="L15" s="54"/>
      <c r="M15" s="54"/>
      <c r="N15" s="54"/>
      <c r="O15" s="54">
        <f t="shared" si="2"/>
        <v>0</v>
      </c>
      <c r="P15" s="54">
        <f t="shared" si="3"/>
        <v>0</v>
      </c>
      <c r="Q15" s="54">
        <f t="shared" si="0"/>
        <v>0</v>
      </c>
      <c r="R15" s="54"/>
      <c r="S15" s="54">
        <f t="shared" si="4"/>
        <v>0</v>
      </c>
      <c r="T15" s="54"/>
      <c r="U15" s="55" t="s">
        <v>70</v>
      </c>
      <c r="V15" s="54">
        <v>59000</v>
      </c>
      <c r="W15" s="54">
        <v>135000</v>
      </c>
      <c r="X15" s="56">
        <f t="shared" si="5"/>
        <v>12000</v>
      </c>
      <c r="Y15" s="55">
        <v>147000</v>
      </c>
      <c r="Z15" s="54"/>
    </row>
    <row r="16" spans="1:26" ht="15" customHeight="1" x14ac:dyDescent="0.2">
      <c r="A16" s="51">
        <v>9</v>
      </c>
      <c r="B16" s="51">
        <v>8500005</v>
      </c>
      <c r="C16" s="51" t="s">
        <v>71</v>
      </c>
      <c r="D16" s="52" t="s">
        <v>43</v>
      </c>
      <c r="E16" s="52" t="s">
        <v>9</v>
      </c>
      <c r="F16" s="53">
        <v>146000</v>
      </c>
      <c r="G16" s="53">
        <f>VLOOKUP(B16,'31.08'!B16:R49,16,0)</f>
        <v>3</v>
      </c>
      <c r="H16" s="54"/>
      <c r="I16" s="54">
        <f t="shared" si="1"/>
        <v>2</v>
      </c>
      <c r="J16" s="54"/>
      <c r="K16" s="54">
        <v>2</v>
      </c>
      <c r="L16" s="54"/>
      <c r="M16" s="54"/>
      <c r="N16" s="54"/>
      <c r="O16" s="54">
        <f t="shared" si="2"/>
        <v>292000</v>
      </c>
      <c r="P16" s="54">
        <f t="shared" si="3"/>
        <v>292000</v>
      </c>
      <c r="Q16" s="54">
        <f t="shared" si="0"/>
        <v>1</v>
      </c>
      <c r="R16" s="54">
        <v>1</v>
      </c>
      <c r="S16" s="54">
        <f t="shared" si="4"/>
        <v>0</v>
      </c>
      <c r="T16" s="54"/>
      <c r="U16" s="55" t="s">
        <v>71</v>
      </c>
      <c r="V16" s="54">
        <v>63000</v>
      </c>
      <c r="W16" s="54">
        <v>146000</v>
      </c>
      <c r="X16" s="56">
        <f t="shared" si="5"/>
        <v>9000</v>
      </c>
      <c r="Y16" s="55">
        <v>155000</v>
      </c>
      <c r="Z16" s="54"/>
    </row>
    <row r="17" spans="1:26" ht="15" customHeight="1" x14ac:dyDescent="0.2">
      <c r="A17" s="51">
        <v>10</v>
      </c>
      <c r="B17" s="51">
        <v>8500013</v>
      </c>
      <c r="C17" s="51" t="s">
        <v>72</v>
      </c>
      <c r="D17" s="52" t="s">
        <v>44</v>
      </c>
      <c r="E17" s="52" t="s">
        <v>10</v>
      </c>
      <c r="F17" s="53">
        <v>146000</v>
      </c>
      <c r="G17" s="53">
        <f>VLOOKUP(B17,'31.08'!B17:R50,16,0)</f>
        <v>6</v>
      </c>
      <c r="H17" s="54"/>
      <c r="I17" s="54">
        <f t="shared" si="1"/>
        <v>0</v>
      </c>
      <c r="J17" s="54"/>
      <c r="K17" s="54"/>
      <c r="L17" s="54"/>
      <c r="M17" s="54"/>
      <c r="N17" s="54"/>
      <c r="O17" s="54">
        <f t="shared" si="2"/>
        <v>0</v>
      </c>
      <c r="P17" s="54">
        <f t="shared" si="3"/>
        <v>0</v>
      </c>
      <c r="Q17" s="54">
        <f t="shared" si="0"/>
        <v>6</v>
      </c>
      <c r="R17" s="54">
        <v>6</v>
      </c>
      <c r="S17" s="54">
        <f t="shared" si="4"/>
        <v>0</v>
      </c>
      <c r="T17" s="54"/>
      <c r="U17" s="55" t="s">
        <v>72</v>
      </c>
      <c r="V17" s="54">
        <v>64000</v>
      </c>
      <c r="W17" s="54">
        <v>146000</v>
      </c>
      <c r="X17" s="56">
        <f t="shared" si="5"/>
        <v>11000</v>
      </c>
      <c r="Y17" s="55">
        <v>157000</v>
      </c>
      <c r="Z17" s="54"/>
    </row>
    <row r="18" spans="1:26" ht="15" customHeight="1" x14ac:dyDescent="0.2">
      <c r="A18" s="51">
        <v>11</v>
      </c>
      <c r="B18" s="51">
        <v>8500058</v>
      </c>
      <c r="C18" s="51" t="s">
        <v>91</v>
      </c>
      <c r="D18" s="52" t="s">
        <v>95</v>
      </c>
      <c r="E18" s="52" t="s">
        <v>28</v>
      </c>
      <c r="F18" s="53">
        <v>203000</v>
      </c>
      <c r="G18" s="53">
        <f>VLOOKUP(B18,'31.08'!B18:R51,16,0)</f>
        <v>0</v>
      </c>
      <c r="H18" s="54"/>
      <c r="I18" s="54">
        <f t="shared" si="1"/>
        <v>0</v>
      </c>
      <c r="J18" s="54"/>
      <c r="K18" s="96"/>
      <c r="L18" s="96">
        <f>L43</f>
        <v>0</v>
      </c>
      <c r="M18" s="54"/>
      <c r="N18" s="54"/>
      <c r="O18" s="54">
        <f t="shared" si="2"/>
        <v>0</v>
      </c>
      <c r="P18" s="54">
        <f t="shared" si="3"/>
        <v>0</v>
      </c>
      <c r="Q18" s="54">
        <f t="shared" si="0"/>
        <v>0</v>
      </c>
      <c r="R18" s="54"/>
      <c r="S18" s="54">
        <f t="shared" si="4"/>
        <v>0</v>
      </c>
      <c r="T18" s="54"/>
      <c r="U18" s="55" t="s">
        <v>91</v>
      </c>
      <c r="V18" s="54">
        <v>96000</v>
      </c>
      <c r="W18" s="54">
        <v>203000</v>
      </c>
      <c r="X18" s="56">
        <f t="shared" si="5"/>
        <v>18000</v>
      </c>
      <c r="Y18" s="55">
        <v>221000</v>
      </c>
      <c r="Z18" s="54"/>
    </row>
    <row r="19" spans="1:26" ht="15" customHeight="1" x14ac:dyDescent="0.2">
      <c r="A19" s="51">
        <v>12</v>
      </c>
      <c r="B19" s="51">
        <v>8500059</v>
      </c>
      <c r="C19" s="51" t="s">
        <v>92</v>
      </c>
      <c r="D19" s="52" t="s">
        <v>96</v>
      </c>
      <c r="E19" s="52" t="s">
        <v>29</v>
      </c>
      <c r="F19" s="53">
        <v>186000</v>
      </c>
      <c r="G19" s="53">
        <f>VLOOKUP(B19,'31.08'!B19:R52,16,0)</f>
        <v>0</v>
      </c>
      <c r="H19" s="54"/>
      <c r="I19" s="54">
        <f t="shared" si="1"/>
        <v>0</v>
      </c>
      <c r="J19" s="54"/>
      <c r="K19" s="54"/>
      <c r="L19" s="54"/>
      <c r="M19" s="54"/>
      <c r="N19" s="54"/>
      <c r="O19" s="54">
        <f t="shared" si="2"/>
        <v>0</v>
      </c>
      <c r="P19" s="54">
        <f t="shared" si="3"/>
        <v>0</v>
      </c>
      <c r="Q19" s="54">
        <f t="shared" si="0"/>
        <v>0</v>
      </c>
      <c r="R19" s="54"/>
      <c r="S19" s="54">
        <f t="shared" si="4"/>
        <v>0</v>
      </c>
      <c r="T19" s="54"/>
      <c r="U19" s="55" t="s">
        <v>92</v>
      </c>
      <c r="V19" s="54">
        <v>87000</v>
      </c>
      <c r="W19" s="54">
        <v>186000</v>
      </c>
      <c r="X19" s="56">
        <f t="shared" si="5"/>
        <v>17000</v>
      </c>
      <c r="Y19" s="55">
        <v>203000</v>
      </c>
      <c r="Z19" s="54"/>
    </row>
    <row r="20" spans="1:26" ht="15" customHeight="1" x14ac:dyDescent="0.2">
      <c r="A20" s="51">
        <v>13</v>
      </c>
      <c r="B20" s="51">
        <v>8500060</v>
      </c>
      <c r="C20" s="51" t="s">
        <v>93</v>
      </c>
      <c r="D20" s="52" t="s">
        <v>97</v>
      </c>
      <c r="E20" s="52" t="s">
        <v>30</v>
      </c>
      <c r="F20" s="53">
        <v>159000</v>
      </c>
      <c r="G20" s="53">
        <f>VLOOKUP(B20,'31.08'!B20:R53,16,0)</f>
        <v>0</v>
      </c>
      <c r="H20" s="54"/>
      <c r="I20" s="54">
        <f t="shared" si="1"/>
        <v>0</v>
      </c>
      <c r="J20" s="54"/>
      <c r="K20" s="54"/>
      <c r="L20" s="54"/>
      <c r="M20" s="54"/>
      <c r="N20" s="54"/>
      <c r="O20" s="54">
        <f t="shared" si="2"/>
        <v>0</v>
      </c>
      <c r="P20" s="54">
        <f t="shared" si="3"/>
        <v>0</v>
      </c>
      <c r="Q20" s="54">
        <f t="shared" si="0"/>
        <v>0</v>
      </c>
      <c r="R20" s="54"/>
      <c r="S20" s="54">
        <f t="shared" si="4"/>
        <v>0</v>
      </c>
      <c r="T20" s="54"/>
      <c r="U20" s="55" t="s">
        <v>93</v>
      </c>
      <c r="V20" s="54">
        <v>72000</v>
      </c>
      <c r="W20" s="54">
        <v>159000</v>
      </c>
      <c r="X20" s="56">
        <f t="shared" si="5"/>
        <v>14000</v>
      </c>
      <c r="Y20" s="55">
        <v>173000</v>
      </c>
      <c r="Z20" s="54"/>
    </row>
    <row r="21" spans="1:26" ht="15" customHeight="1" x14ac:dyDescent="0.2">
      <c r="A21" s="51">
        <v>14</v>
      </c>
      <c r="B21" s="51">
        <v>8500061</v>
      </c>
      <c r="C21" s="51" t="s">
        <v>94</v>
      </c>
      <c r="D21" s="52" t="s">
        <v>98</v>
      </c>
      <c r="E21" s="52" t="s">
        <v>31</v>
      </c>
      <c r="F21" s="53">
        <v>168000</v>
      </c>
      <c r="G21" s="53">
        <f>VLOOKUP(B21,'31.08'!B21:R54,16,0)</f>
        <v>0</v>
      </c>
      <c r="H21" s="54"/>
      <c r="I21" s="54">
        <f t="shared" si="1"/>
        <v>0</v>
      </c>
      <c r="J21" s="54"/>
      <c r="K21" s="96"/>
      <c r="L21" s="96">
        <f>L43</f>
        <v>0</v>
      </c>
      <c r="M21" s="54"/>
      <c r="N21" s="54"/>
      <c r="O21" s="54">
        <f t="shared" si="2"/>
        <v>0</v>
      </c>
      <c r="P21" s="54">
        <f t="shared" si="3"/>
        <v>0</v>
      </c>
      <c r="Q21" s="54">
        <f t="shared" si="0"/>
        <v>0</v>
      </c>
      <c r="R21" s="54"/>
      <c r="S21" s="54">
        <f t="shared" si="4"/>
        <v>0</v>
      </c>
      <c r="T21" s="54"/>
      <c r="U21" s="55" t="s">
        <v>94</v>
      </c>
      <c r="V21" s="54">
        <v>77000</v>
      </c>
      <c r="W21" s="54">
        <v>168000</v>
      </c>
      <c r="X21" s="56">
        <f t="shared" si="5"/>
        <v>15000</v>
      </c>
      <c r="Y21" s="55">
        <v>183000</v>
      </c>
      <c r="Z21" s="54"/>
    </row>
    <row r="22" spans="1:26" ht="15" customHeight="1" x14ac:dyDescent="0.2">
      <c r="A22" s="51">
        <v>15</v>
      </c>
      <c r="B22" s="51">
        <v>8500033</v>
      </c>
      <c r="C22" s="51" t="s">
        <v>67</v>
      </c>
      <c r="D22" s="52" t="s">
        <v>39</v>
      </c>
      <c r="E22" s="52" t="s">
        <v>5</v>
      </c>
      <c r="F22" s="53">
        <v>337000</v>
      </c>
      <c r="G22" s="53">
        <f>VLOOKUP(B22,'31.08'!B22:R55,16,0)</f>
        <v>5</v>
      </c>
      <c r="H22" s="54"/>
      <c r="I22" s="54">
        <f t="shared" si="1"/>
        <v>1</v>
      </c>
      <c r="J22" s="54"/>
      <c r="K22" s="95">
        <v>1</v>
      </c>
      <c r="L22" s="95">
        <f>L42</f>
        <v>0</v>
      </c>
      <c r="M22" s="54"/>
      <c r="N22" s="54"/>
      <c r="O22" s="54">
        <f t="shared" si="2"/>
        <v>337000</v>
      </c>
      <c r="P22" s="54">
        <f t="shared" si="3"/>
        <v>337000</v>
      </c>
      <c r="Q22" s="54">
        <f t="shared" si="0"/>
        <v>4</v>
      </c>
      <c r="R22" s="54">
        <v>4</v>
      </c>
      <c r="S22" s="54">
        <f t="shared" si="4"/>
        <v>0</v>
      </c>
      <c r="T22" s="54"/>
      <c r="U22" s="55" t="s">
        <v>67</v>
      </c>
      <c r="V22" s="54">
        <v>169000</v>
      </c>
      <c r="W22" s="54">
        <v>337000</v>
      </c>
      <c r="X22" s="56">
        <f t="shared" si="5"/>
        <v>30000</v>
      </c>
      <c r="Y22" s="55">
        <v>367000</v>
      </c>
      <c r="Z22" s="54"/>
    </row>
    <row r="23" spans="1:26" ht="15" customHeight="1" x14ac:dyDescent="0.2">
      <c r="A23" s="51">
        <v>16</v>
      </c>
      <c r="B23" s="51">
        <v>8500034</v>
      </c>
      <c r="C23" s="51" t="s">
        <v>65</v>
      </c>
      <c r="D23" s="52" t="s">
        <v>37</v>
      </c>
      <c r="E23" s="52" t="s">
        <v>3</v>
      </c>
      <c r="F23" s="53">
        <v>240000</v>
      </c>
      <c r="G23" s="53">
        <f>VLOOKUP(B23,'31.08'!B23:R56,16,0)</f>
        <v>1</v>
      </c>
      <c r="H23" s="54"/>
      <c r="I23" s="54">
        <f t="shared" si="1"/>
        <v>1</v>
      </c>
      <c r="J23" s="54"/>
      <c r="K23" s="54">
        <v>1</v>
      </c>
      <c r="L23" s="54"/>
      <c r="M23" s="54"/>
      <c r="N23" s="54"/>
      <c r="O23" s="54">
        <f t="shared" si="2"/>
        <v>240000</v>
      </c>
      <c r="P23" s="54">
        <f t="shared" si="3"/>
        <v>240000</v>
      </c>
      <c r="Q23" s="54">
        <f t="shared" si="0"/>
        <v>0</v>
      </c>
      <c r="R23" s="54"/>
      <c r="S23" s="54">
        <f t="shared" si="4"/>
        <v>0</v>
      </c>
      <c r="T23" s="54"/>
      <c r="U23" s="55" t="s">
        <v>65</v>
      </c>
      <c r="V23" s="54">
        <v>116000</v>
      </c>
      <c r="W23" s="54">
        <v>240000</v>
      </c>
      <c r="X23" s="56">
        <f t="shared" si="5"/>
        <v>21000</v>
      </c>
      <c r="Y23" s="55">
        <v>261000</v>
      </c>
      <c r="Z23" s="54"/>
    </row>
    <row r="24" spans="1:26" ht="15" customHeight="1" x14ac:dyDescent="0.2">
      <c r="A24" s="51">
        <v>17</v>
      </c>
      <c r="B24" s="51">
        <v>8500035</v>
      </c>
      <c r="C24" s="51" t="s">
        <v>69</v>
      </c>
      <c r="D24" s="52" t="s">
        <v>41</v>
      </c>
      <c r="E24" s="52" t="s">
        <v>7</v>
      </c>
      <c r="F24" s="53">
        <v>196000</v>
      </c>
      <c r="G24" s="53">
        <f>VLOOKUP(B24,'31.08'!B24:R57,16,0)</f>
        <v>3</v>
      </c>
      <c r="H24" s="54"/>
      <c r="I24" s="54">
        <f t="shared" si="1"/>
        <v>1</v>
      </c>
      <c r="J24" s="54"/>
      <c r="K24" s="95">
        <v>1</v>
      </c>
      <c r="L24" s="95">
        <f>L42+L45</f>
        <v>0</v>
      </c>
      <c r="M24" s="54"/>
      <c r="N24" s="54"/>
      <c r="O24" s="54">
        <f t="shared" si="2"/>
        <v>196000</v>
      </c>
      <c r="P24" s="54">
        <f t="shared" si="3"/>
        <v>196000</v>
      </c>
      <c r="Q24" s="54">
        <f t="shared" si="0"/>
        <v>2</v>
      </c>
      <c r="R24" s="54">
        <v>2</v>
      </c>
      <c r="S24" s="54">
        <f t="shared" si="4"/>
        <v>0</v>
      </c>
      <c r="T24" s="54"/>
      <c r="U24" s="55" t="s">
        <v>69</v>
      </c>
      <c r="V24" s="54">
        <v>92000</v>
      </c>
      <c r="W24" s="54">
        <v>196000</v>
      </c>
      <c r="X24" s="56">
        <f t="shared" si="5"/>
        <v>17000</v>
      </c>
      <c r="Y24" s="55">
        <v>213000</v>
      </c>
      <c r="Z24" s="54"/>
    </row>
    <row r="25" spans="1:26" ht="15" customHeight="1" x14ac:dyDescent="0.2">
      <c r="A25" s="51">
        <v>18</v>
      </c>
      <c r="B25" s="51">
        <v>8500036</v>
      </c>
      <c r="C25" s="51" t="s">
        <v>66</v>
      </c>
      <c r="D25" s="52" t="s">
        <v>38</v>
      </c>
      <c r="E25" s="52" t="s">
        <v>4</v>
      </c>
      <c r="F25" s="53">
        <v>188000</v>
      </c>
      <c r="G25" s="53">
        <f>VLOOKUP(B25,'31.08'!B25:R58,16,0)</f>
        <v>1</v>
      </c>
      <c r="H25" s="54"/>
      <c r="I25" s="54">
        <f t="shared" si="1"/>
        <v>0</v>
      </c>
      <c r="J25" s="54"/>
      <c r="K25" s="54"/>
      <c r="L25" s="54"/>
      <c r="M25" s="54"/>
      <c r="N25" s="54"/>
      <c r="O25" s="54">
        <f t="shared" si="2"/>
        <v>0</v>
      </c>
      <c r="P25" s="54">
        <f t="shared" si="3"/>
        <v>0</v>
      </c>
      <c r="Q25" s="54">
        <f t="shared" si="0"/>
        <v>1</v>
      </c>
      <c r="R25" s="54">
        <v>1</v>
      </c>
      <c r="S25" s="54">
        <f t="shared" si="4"/>
        <v>0</v>
      </c>
      <c r="T25" s="54"/>
      <c r="U25" s="55" t="s">
        <v>66</v>
      </c>
      <c r="V25" s="54">
        <v>88000</v>
      </c>
      <c r="W25" s="54">
        <v>188000</v>
      </c>
      <c r="X25" s="56">
        <f t="shared" si="5"/>
        <v>17000</v>
      </c>
      <c r="Y25" s="55">
        <v>205000</v>
      </c>
      <c r="Z25" s="54"/>
    </row>
    <row r="26" spans="1:26" ht="15" customHeight="1" x14ac:dyDescent="0.2">
      <c r="A26" s="51">
        <v>19</v>
      </c>
      <c r="B26" s="51">
        <v>8500037</v>
      </c>
      <c r="C26" s="51" t="s">
        <v>68</v>
      </c>
      <c r="D26" s="52" t="s">
        <v>40</v>
      </c>
      <c r="E26" s="52" t="s">
        <v>6</v>
      </c>
      <c r="F26" s="53">
        <v>179000</v>
      </c>
      <c r="G26" s="53">
        <f>VLOOKUP(B26,'31.08'!B26:R59,16,0)</f>
        <v>6</v>
      </c>
      <c r="H26" s="54"/>
      <c r="I26" s="54">
        <f t="shared" si="1"/>
        <v>1</v>
      </c>
      <c r="J26" s="54"/>
      <c r="K26" s="54">
        <v>1</v>
      </c>
      <c r="L26" s="54"/>
      <c r="M26" s="54"/>
      <c r="N26" s="54"/>
      <c r="O26" s="54">
        <f t="shared" si="2"/>
        <v>179000</v>
      </c>
      <c r="P26" s="54">
        <f t="shared" si="3"/>
        <v>179000</v>
      </c>
      <c r="Q26" s="54">
        <f t="shared" si="0"/>
        <v>5</v>
      </c>
      <c r="R26" s="54">
        <v>5</v>
      </c>
      <c r="S26" s="54">
        <f t="shared" si="4"/>
        <v>0</v>
      </c>
      <c r="T26" s="54"/>
      <c r="U26" s="55" t="s">
        <v>68</v>
      </c>
      <c r="V26" s="54">
        <v>83000</v>
      </c>
      <c r="W26" s="54">
        <v>179000</v>
      </c>
      <c r="X26" s="56">
        <f t="shared" si="5"/>
        <v>16000</v>
      </c>
      <c r="Y26" s="55">
        <v>195000</v>
      </c>
      <c r="Z26" s="54"/>
    </row>
    <row r="27" spans="1:26" ht="15" customHeight="1" x14ac:dyDescent="0.2">
      <c r="A27" s="51">
        <v>20</v>
      </c>
      <c r="B27" s="51">
        <v>8500039</v>
      </c>
      <c r="C27" s="51" t="s">
        <v>77</v>
      </c>
      <c r="D27" s="52" t="s">
        <v>49</v>
      </c>
      <c r="E27" s="52" t="s">
        <v>15</v>
      </c>
      <c r="F27" s="53">
        <v>169000</v>
      </c>
      <c r="G27" s="53">
        <f>VLOOKUP(B27,'31.08'!B27:R60,16,0)</f>
        <v>2</v>
      </c>
      <c r="H27" s="54"/>
      <c r="I27" s="54">
        <f t="shared" si="1"/>
        <v>1</v>
      </c>
      <c r="J27" s="54"/>
      <c r="K27" s="54">
        <v>1</v>
      </c>
      <c r="L27" s="54"/>
      <c r="M27" s="54"/>
      <c r="N27" s="54"/>
      <c r="O27" s="54">
        <f t="shared" si="2"/>
        <v>169000</v>
      </c>
      <c r="P27" s="54">
        <f t="shared" si="3"/>
        <v>169000</v>
      </c>
      <c r="Q27" s="54">
        <f t="shared" si="0"/>
        <v>1</v>
      </c>
      <c r="R27" s="54">
        <v>1</v>
      </c>
      <c r="S27" s="54">
        <f t="shared" si="4"/>
        <v>0</v>
      </c>
      <c r="T27" s="54"/>
      <c r="U27" s="55" t="s">
        <v>77</v>
      </c>
      <c r="V27" s="54">
        <v>73000</v>
      </c>
      <c r="W27" s="54">
        <v>169000</v>
      </c>
      <c r="X27" s="56">
        <f t="shared" si="5"/>
        <v>6000</v>
      </c>
      <c r="Y27" s="55">
        <v>175000</v>
      </c>
      <c r="Z27" s="54"/>
    </row>
    <row r="28" spans="1:26" ht="15" customHeight="1" x14ac:dyDescent="0.2">
      <c r="A28" s="51">
        <v>21</v>
      </c>
      <c r="B28" s="51">
        <v>8500038</v>
      </c>
      <c r="C28" s="51" t="s">
        <v>80</v>
      </c>
      <c r="D28" s="52" t="s">
        <v>52</v>
      </c>
      <c r="E28" s="52" t="s">
        <v>18</v>
      </c>
      <c r="F28" s="53">
        <v>179000</v>
      </c>
      <c r="G28" s="53">
        <f>VLOOKUP(B28,'31.08'!B28:R61,16,0)</f>
        <v>1</v>
      </c>
      <c r="H28" s="54"/>
      <c r="I28" s="54">
        <f t="shared" si="1"/>
        <v>0</v>
      </c>
      <c r="J28" s="54"/>
      <c r="K28" s="95"/>
      <c r="L28" s="95">
        <f>L42</f>
        <v>0</v>
      </c>
      <c r="M28" s="54"/>
      <c r="N28" s="54"/>
      <c r="O28" s="54">
        <f t="shared" si="2"/>
        <v>0</v>
      </c>
      <c r="P28" s="54">
        <f t="shared" si="3"/>
        <v>0</v>
      </c>
      <c r="Q28" s="54">
        <f t="shared" si="0"/>
        <v>1</v>
      </c>
      <c r="R28" s="54">
        <v>1</v>
      </c>
      <c r="S28" s="54">
        <f t="shared" si="4"/>
        <v>0</v>
      </c>
      <c r="T28" s="54"/>
      <c r="U28" s="55" t="s">
        <v>80</v>
      </c>
      <c r="V28" s="54">
        <v>76000</v>
      </c>
      <c r="W28" s="54">
        <v>179000</v>
      </c>
      <c r="X28" s="56">
        <f t="shared" si="5"/>
        <v>2000</v>
      </c>
      <c r="Y28" s="55">
        <v>181000</v>
      </c>
      <c r="Z28" s="54"/>
    </row>
    <row r="29" spans="1:26" s="2" customFormat="1" ht="15" customHeight="1" x14ac:dyDescent="0.2">
      <c r="A29" s="51">
        <v>22</v>
      </c>
      <c r="B29" s="51">
        <v>8500040</v>
      </c>
      <c r="C29" s="51" t="s">
        <v>62</v>
      </c>
      <c r="D29" s="52" t="s">
        <v>34</v>
      </c>
      <c r="E29" s="52" t="s">
        <v>0</v>
      </c>
      <c r="F29" s="53">
        <v>169000</v>
      </c>
      <c r="G29" s="53">
        <f>VLOOKUP(B29,'31.08'!B29:R62,16,0)</f>
        <v>7</v>
      </c>
      <c r="H29" s="57"/>
      <c r="I29" s="54">
        <f t="shared" si="1"/>
        <v>0</v>
      </c>
      <c r="J29" s="54"/>
      <c r="K29" s="54"/>
      <c r="L29" s="54"/>
      <c r="M29" s="54"/>
      <c r="N29" s="54"/>
      <c r="O29" s="54">
        <f t="shared" si="2"/>
        <v>0</v>
      </c>
      <c r="P29" s="54">
        <f t="shared" si="3"/>
        <v>0</v>
      </c>
      <c r="Q29" s="54">
        <f t="shared" si="0"/>
        <v>7</v>
      </c>
      <c r="R29" s="54">
        <v>7</v>
      </c>
      <c r="S29" s="54">
        <f t="shared" si="4"/>
        <v>0</v>
      </c>
      <c r="T29" s="54"/>
      <c r="U29" s="51" t="s">
        <v>62</v>
      </c>
      <c r="V29" s="57">
        <v>78000</v>
      </c>
      <c r="W29" s="57">
        <v>169000</v>
      </c>
      <c r="X29" s="56">
        <f t="shared" si="5"/>
        <v>16000</v>
      </c>
      <c r="Y29" s="51">
        <v>185000</v>
      </c>
      <c r="Z29" s="54"/>
    </row>
    <row r="30" spans="1:26" ht="15" customHeight="1" x14ac:dyDescent="0.2">
      <c r="A30" s="51">
        <v>23</v>
      </c>
      <c r="B30" s="51">
        <v>8500041</v>
      </c>
      <c r="C30" s="51" t="s">
        <v>63</v>
      </c>
      <c r="D30" s="52" t="s">
        <v>35</v>
      </c>
      <c r="E30" s="52" t="s">
        <v>1</v>
      </c>
      <c r="F30" s="53">
        <v>179000</v>
      </c>
      <c r="G30" s="53">
        <f>VLOOKUP(B30,'31.08'!B30:R63,16,0)</f>
        <v>6</v>
      </c>
      <c r="H30" s="54"/>
      <c r="I30" s="54">
        <f t="shared" si="1"/>
        <v>0</v>
      </c>
      <c r="J30" s="54"/>
      <c r="K30" s="95"/>
      <c r="L30" s="95">
        <f>L42</f>
        <v>0</v>
      </c>
      <c r="M30" s="54"/>
      <c r="N30" s="54"/>
      <c r="O30" s="54">
        <f t="shared" si="2"/>
        <v>0</v>
      </c>
      <c r="P30" s="54">
        <f t="shared" si="3"/>
        <v>0</v>
      </c>
      <c r="Q30" s="54">
        <f t="shared" si="0"/>
        <v>6</v>
      </c>
      <c r="R30" s="54">
        <v>6</v>
      </c>
      <c r="S30" s="54">
        <f t="shared" si="4"/>
        <v>0</v>
      </c>
      <c r="T30" s="54"/>
      <c r="U30" s="55" t="s">
        <v>63</v>
      </c>
      <c r="V30" s="54">
        <v>82000</v>
      </c>
      <c r="W30" s="54">
        <v>179000</v>
      </c>
      <c r="X30" s="56">
        <f t="shared" si="5"/>
        <v>14000</v>
      </c>
      <c r="Y30" s="55">
        <v>193000</v>
      </c>
      <c r="Z30" s="54"/>
    </row>
    <row r="31" spans="1:26" ht="15" customHeight="1" x14ac:dyDescent="0.2">
      <c r="A31" s="51">
        <v>24</v>
      </c>
      <c r="B31" s="51">
        <v>8500043</v>
      </c>
      <c r="C31" s="51" t="s">
        <v>64</v>
      </c>
      <c r="D31" s="52" t="s">
        <v>36</v>
      </c>
      <c r="E31" s="52" t="s">
        <v>2</v>
      </c>
      <c r="F31" s="53">
        <v>179000</v>
      </c>
      <c r="G31" s="53">
        <f>VLOOKUP(B31,'31.08'!B31:R64,16,0)</f>
        <v>8</v>
      </c>
      <c r="H31" s="54"/>
      <c r="I31" s="54">
        <f t="shared" si="1"/>
        <v>0</v>
      </c>
      <c r="J31" s="54"/>
      <c r="K31" s="54"/>
      <c r="L31" s="54"/>
      <c r="M31" s="54"/>
      <c r="N31" s="54"/>
      <c r="O31" s="54">
        <f t="shared" si="2"/>
        <v>0</v>
      </c>
      <c r="P31" s="54">
        <f t="shared" si="3"/>
        <v>0</v>
      </c>
      <c r="Q31" s="54">
        <f t="shared" si="0"/>
        <v>8</v>
      </c>
      <c r="R31" s="54">
        <v>8</v>
      </c>
      <c r="S31" s="54">
        <f t="shared" si="4"/>
        <v>0</v>
      </c>
      <c r="T31" s="54"/>
      <c r="U31" s="55" t="s">
        <v>64</v>
      </c>
      <c r="V31" s="54">
        <v>83000</v>
      </c>
      <c r="W31" s="54">
        <v>179000</v>
      </c>
      <c r="X31" s="56">
        <f t="shared" si="5"/>
        <v>16000</v>
      </c>
      <c r="Y31" s="55">
        <v>195000</v>
      </c>
      <c r="Z31" s="54"/>
    </row>
    <row r="32" spans="1:26" ht="15" customHeight="1" x14ac:dyDescent="0.2">
      <c r="A32" s="51">
        <v>25</v>
      </c>
      <c r="B32" s="51">
        <v>8500062</v>
      </c>
      <c r="C32" s="51" t="s">
        <v>99</v>
      </c>
      <c r="D32" s="52" t="s">
        <v>126</v>
      </c>
      <c r="E32" s="52" t="s">
        <v>32</v>
      </c>
      <c r="F32" s="53">
        <v>194000</v>
      </c>
      <c r="G32" s="53">
        <f>VLOOKUP(B32,'31.08'!B32:R65,16,0)</f>
        <v>0</v>
      </c>
      <c r="H32" s="54"/>
      <c r="I32" s="54">
        <f t="shared" si="1"/>
        <v>0</v>
      </c>
      <c r="J32" s="54"/>
      <c r="K32" s="54"/>
      <c r="L32" s="54"/>
      <c r="M32" s="54"/>
      <c r="N32" s="54"/>
      <c r="O32" s="54">
        <f t="shared" si="2"/>
        <v>0</v>
      </c>
      <c r="P32" s="54">
        <f t="shared" si="3"/>
        <v>0</v>
      </c>
      <c r="Q32" s="54">
        <f t="shared" si="0"/>
        <v>0</v>
      </c>
      <c r="R32" s="54"/>
      <c r="S32" s="54">
        <f t="shared" si="4"/>
        <v>0</v>
      </c>
      <c r="T32" s="54"/>
      <c r="U32" s="55" t="s">
        <v>99</v>
      </c>
      <c r="V32" s="54">
        <v>91200</v>
      </c>
      <c r="W32" s="54">
        <v>194000</v>
      </c>
      <c r="X32" s="56">
        <f t="shared" si="5"/>
        <v>18000</v>
      </c>
      <c r="Y32" s="55">
        <v>212000</v>
      </c>
      <c r="Z32" s="54"/>
    </row>
    <row r="33" spans="1:26" ht="15" customHeight="1" x14ac:dyDescent="0.2">
      <c r="A33" s="51">
        <v>26</v>
      </c>
      <c r="B33" s="51">
        <v>8500063</v>
      </c>
      <c r="C33" s="51" t="s">
        <v>100</v>
      </c>
      <c r="D33" s="52" t="s">
        <v>127</v>
      </c>
      <c r="E33" s="52" t="s">
        <v>33</v>
      </c>
      <c r="F33" s="53">
        <v>194000</v>
      </c>
      <c r="G33" s="53">
        <f>VLOOKUP(B33,'31.08'!B33:R66,16,0)</f>
        <v>0</v>
      </c>
      <c r="H33" s="54"/>
      <c r="I33" s="54">
        <f t="shared" si="1"/>
        <v>0</v>
      </c>
      <c r="J33" s="54"/>
      <c r="K33" s="54"/>
      <c r="L33" s="54"/>
      <c r="M33" s="54"/>
      <c r="N33" s="54"/>
      <c r="O33" s="54">
        <f t="shared" si="2"/>
        <v>0</v>
      </c>
      <c r="P33" s="54">
        <f t="shared" si="3"/>
        <v>0</v>
      </c>
      <c r="Q33" s="54">
        <f t="shared" si="0"/>
        <v>0</v>
      </c>
      <c r="R33" s="54"/>
      <c r="S33" s="54">
        <f t="shared" si="4"/>
        <v>0</v>
      </c>
      <c r="T33" s="54"/>
      <c r="U33" s="55" t="s">
        <v>100</v>
      </c>
      <c r="V33" s="54">
        <v>91200</v>
      </c>
      <c r="W33" s="54">
        <v>194000</v>
      </c>
      <c r="X33" s="56">
        <f t="shared" si="5"/>
        <v>18000</v>
      </c>
      <c r="Y33" s="55">
        <v>212000</v>
      </c>
      <c r="Z33" s="54"/>
    </row>
    <row r="34" spans="1:26" ht="15" customHeight="1" x14ac:dyDescent="0.2">
      <c r="A34" s="51">
        <v>27</v>
      </c>
      <c r="B34" s="51">
        <v>8500050</v>
      </c>
      <c r="C34" s="51" t="s">
        <v>82</v>
      </c>
      <c r="D34" s="52" t="s">
        <v>54</v>
      </c>
      <c r="E34" s="52" t="s">
        <v>20</v>
      </c>
      <c r="F34" s="53">
        <v>168000</v>
      </c>
      <c r="G34" s="53">
        <f>VLOOKUP(B34,'31.08'!B34:R67,16,0)</f>
        <v>12</v>
      </c>
      <c r="H34" s="54"/>
      <c r="I34" s="54">
        <f t="shared" si="1"/>
        <v>8</v>
      </c>
      <c r="J34" s="54"/>
      <c r="K34" s="97">
        <f>7+K44</f>
        <v>8</v>
      </c>
      <c r="L34" s="97">
        <f>+L44</f>
        <v>0</v>
      </c>
      <c r="M34" s="54"/>
      <c r="N34" s="54"/>
      <c r="O34" s="54">
        <f>F34*6+F34*0.8</f>
        <v>1142400</v>
      </c>
      <c r="P34" s="54">
        <f t="shared" si="3"/>
        <v>1142400</v>
      </c>
      <c r="Q34" s="54">
        <f t="shared" si="0"/>
        <v>4</v>
      </c>
      <c r="R34" s="54">
        <v>4</v>
      </c>
      <c r="S34" s="54">
        <f t="shared" si="4"/>
        <v>0</v>
      </c>
      <c r="T34" s="54"/>
      <c r="U34" s="51" t="s">
        <v>82</v>
      </c>
      <c r="V34" s="57">
        <v>75909</v>
      </c>
      <c r="W34" s="57">
        <v>168000</v>
      </c>
      <c r="X34" s="56">
        <f t="shared" si="5"/>
        <v>13000</v>
      </c>
      <c r="Y34" s="55">
        <v>181000</v>
      </c>
      <c r="Z34" s="54"/>
    </row>
    <row r="35" spans="1:26" s="2" customFormat="1" ht="15" customHeight="1" x14ac:dyDescent="0.2">
      <c r="A35" s="51">
        <v>28</v>
      </c>
      <c r="B35" s="51">
        <v>8500051</v>
      </c>
      <c r="C35" s="51" t="s">
        <v>83</v>
      </c>
      <c r="D35" s="52" t="s">
        <v>55</v>
      </c>
      <c r="E35" s="52" t="s">
        <v>21</v>
      </c>
      <c r="F35" s="53">
        <v>149000</v>
      </c>
      <c r="G35" s="53">
        <f>VLOOKUP(B35,'31.08'!B35:R68,16,0)</f>
        <v>14</v>
      </c>
      <c r="H35" s="57"/>
      <c r="I35" s="54">
        <f t="shared" si="1"/>
        <v>3</v>
      </c>
      <c r="J35" s="54"/>
      <c r="K35" s="54">
        <v>3</v>
      </c>
      <c r="L35" s="54"/>
      <c r="M35" s="54"/>
      <c r="N35" s="54"/>
      <c r="O35" s="54">
        <f>F35*2+F35*0.8</f>
        <v>417200</v>
      </c>
      <c r="P35" s="54">
        <f t="shared" si="3"/>
        <v>417200</v>
      </c>
      <c r="Q35" s="54">
        <f t="shared" si="0"/>
        <v>11</v>
      </c>
      <c r="R35" s="54">
        <v>11</v>
      </c>
      <c r="S35" s="54">
        <f t="shared" si="4"/>
        <v>0</v>
      </c>
      <c r="T35" s="54"/>
      <c r="U35" s="55" t="s">
        <v>83</v>
      </c>
      <c r="V35" s="54">
        <v>66364</v>
      </c>
      <c r="W35" s="54">
        <v>149000</v>
      </c>
      <c r="X35" s="56">
        <f t="shared" si="5"/>
        <v>13000</v>
      </c>
      <c r="Y35" s="51">
        <v>162000</v>
      </c>
      <c r="Z35" s="54"/>
    </row>
    <row r="36" spans="1:26" ht="15" customHeight="1" x14ac:dyDescent="0.2">
      <c r="A36" s="51">
        <v>29</v>
      </c>
      <c r="B36" s="51">
        <v>8500052</v>
      </c>
      <c r="C36" s="51" t="s">
        <v>84</v>
      </c>
      <c r="D36" s="52" t="s">
        <v>120</v>
      </c>
      <c r="E36" s="52" t="s">
        <v>22</v>
      </c>
      <c r="F36" s="53">
        <v>149000</v>
      </c>
      <c r="G36" s="53">
        <f>VLOOKUP(B36,'31.08'!B36:R69,16,0)</f>
        <v>5</v>
      </c>
      <c r="H36" s="54"/>
      <c r="I36" s="54">
        <f t="shared" si="1"/>
        <v>3</v>
      </c>
      <c r="J36" s="54"/>
      <c r="K36" s="97">
        <f>2+K44</f>
        <v>3</v>
      </c>
      <c r="L36" s="97">
        <f>L44</f>
        <v>0</v>
      </c>
      <c r="M36" s="54"/>
      <c r="N36" s="54"/>
      <c r="O36" s="54">
        <f>F36*2</f>
        <v>298000</v>
      </c>
      <c r="P36" s="54">
        <f t="shared" si="3"/>
        <v>298000</v>
      </c>
      <c r="Q36" s="54">
        <f t="shared" si="0"/>
        <v>2</v>
      </c>
      <c r="R36" s="54">
        <v>2</v>
      </c>
      <c r="S36" s="54">
        <f t="shared" si="4"/>
        <v>0</v>
      </c>
      <c r="T36" s="54"/>
      <c r="U36" s="55" t="s">
        <v>84</v>
      </c>
      <c r="V36" s="54">
        <v>66364</v>
      </c>
      <c r="W36" s="54">
        <v>149000</v>
      </c>
      <c r="X36" s="56">
        <f t="shared" si="5"/>
        <v>13000</v>
      </c>
      <c r="Y36" s="55">
        <v>162000</v>
      </c>
      <c r="Z36" s="54"/>
    </row>
    <row r="37" spans="1:26" ht="15" customHeight="1" x14ac:dyDescent="0.2">
      <c r="A37" s="51">
        <v>30</v>
      </c>
      <c r="B37" s="51">
        <v>8500053</v>
      </c>
      <c r="C37" s="51" t="s">
        <v>85</v>
      </c>
      <c r="D37" s="52" t="s">
        <v>57</v>
      </c>
      <c r="E37" s="52" t="s">
        <v>23</v>
      </c>
      <c r="F37" s="53">
        <v>149000</v>
      </c>
      <c r="G37" s="53">
        <f>VLOOKUP(B37,'31.08'!B37:R70,16,0)</f>
        <v>20</v>
      </c>
      <c r="H37" s="54"/>
      <c r="I37" s="54">
        <f t="shared" si="1"/>
        <v>3</v>
      </c>
      <c r="J37" s="54"/>
      <c r="K37" s="97">
        <f>2+K44</f>
        <v>3</v>
      </c>
      <c r="L37" s="97">
        <f>L44</f>
        <v>0</v>
      </c>
      <c r="M37" s="54"/>
      <c r="N37" s="54"/>
      <c r="O37" s="54">
        <f>F37*2</f>
        <v>298000</v>
      </c>
      <c r="P37" s="54">
        <f t="shared" si="3"/>
        <v>298000</v>
      </c>
      <c r="Q37" s="54">
        <f t="shared" si="0"/>
        <v>17</v>
      </c>
      <c r="R37" s="54">
        <v>17</v>
      </c>
      <c r="S37" s="54">
        <f t="shared" si="4"/>
        <v>0</v>
      </c>
      <c r="T37" s="54"/>
      <c r="U37" s="55" t="s">
        <v>85</v>
      </c>
      <c r="V37" s="54">
        <v>66364</v>
      </c>
      <c r="W37" s="54">
        <v>149000</v>
      </c>
      <c r="X37" s="56">
        <f t="shared" si="5"/>
        <v>13000</v>
      </c>
      <c r="Y37" s="55">
        <v>162000</v>
      </c>
      <c r="Z37" s="54"/>
    </row>
    <row r="38" spans="1:26" ht="15" customHeight="1" x14ac:dyDescent="0.2">
      <c r="A38" s="51">
        <v>31</v>
      </c>
      <c r="B38" s="51">
        <v>8500054</v>
      </c>
      <c r="C38" s="51" t="s">
        <v>86</v>
      </c>
      <c r="D38" s="52" t="s">
        <v>58</v>
      </c>
      <c r="E38" s="52" t="s">
        <v>24</v>
      </c>
      <c r="F38" s="53">
        <v>168000</v>
      </c>
      <c r="G38" s="53">
        <f>VLOOKUP(B38,'31.08'!B38:R71,16,0)</f>
        <v>34</v>
      </c>
      <c r="H38" s="54"/>
      <c r="I38" s="54">
        <f t="shared" si="1"/>
        <v>2</v>
      </c>
      <c r="J38" s="54"/>
      <c r="K38" s="54">
        <v>2</v>
      </c>
      <c r="L38" s="54"/>
      <c r="M38" s="54"/>
      <c r="N38" s="54"/>
      <c r="O38" s="54">
        <f t="shared" si="2"/>
        <v>336000</v>
      </c>
      <c r="P38" s="54">
        <f t="shared" si="3"/>
        <v>336000</v>
      </c>
      <c r="Q38" s="54">
        <f t="shared" si="0"/>
        <v>32</v>
      </c>
      <c r="R38" s="54">
        <v>32</v>
      </c>
      <c r="S38" s="54">
        <f t="shared" si="4"/>
        <v>0</v>
      </c>
      <c r="T38" s="54"/>
      <c r="U38" s="55" t="s">
        <v>86</v>
      </c>
      <c r="V38" s="54">
        <v>75909</v>
      </c>
      <c r="W38" s="54">
        <v>168000</v>
      </c>
      <c r="X38" s="56">
        <f t="shared" si="5"/>
        <v>13000</v>
      </c>
      <c r="Y38" s="55">
        <v>181000</v>
      </c>
      <c r="Z38" s="54"/>
    </row>
    <row r="39" spans="1:26" ht="15" customHeight="1" x14ac:dyDescent="0.2">
      <c r="A39" s="51">
        <v>32</v>
      </c>
      <c r="B39" s="51">
        <v>8500055</v>
      </c>
      <c r="C39" s="51" t="s">
        <v>87</v>
      </c>
      <c r="D39" s="52" t="s">
        <v>59</v>
      </c>
      <c r="E39" s="52" t="s">
        <v>25</v>
      </c>
      <c r="F39" s="53">
        <v>149000</v>
      </c>
      <c r="G39" s="53">
        <f>VLOOKUP(B39,'31.08'!B39:R72,16,0)</f>
        <v>16</v>
      </c>
      <c r="H39" s="54"/>
      <c r="I39" s="54">
        <f t="shared" si="1"/>
        <v>5</v>
      </c>
      <c r="J39" s="54"/>
      <c r="K39" s="97">
        <f>4+K44</f>
        <v>5</v>
      </c>
      <c r="L39" s="97">
        <f>L44</f>
        <v>0</v>
      </c>
      <c r="M39" s="54"/>
      <c r="N39" s="54"/>
      <c r="O39" s="54">
        <f>F39*2+F39*0.8*2</f>
        <v>536400</v>
      </c>
      <c r="P39" s="54">
        <f t="shared" si="3"/>
        <v>536400</v>
      </c>
      <c r="Q39" s="54">
        <f t="shared" si="0"/>
        <v>11</v>
      </c>
      <c r="R39" s="54">
        <v>11</v>
      </c>
      <c r="S39" s="54">
        <f t="shared" si="4"/>
        <v>0</v>
      </c>
      <c r="T39" s="54"/>
      <c r="U39" s="55" t="s">
        <v>87</v>
      </c>
      <c r="V39" s="54">
        <v>66364</v>
      </c>
      <c r="W39" s="54">
        <v>149000</v>
      </c>
      <c r="X39" s="56">
        <f t="shared" si="5"/>
        <v>13000</v>
      </c>
      <c r="Y39" s="55">
        <v>162000</v>
      </c>
      <c r="Z39" s="54"/>
    </row>
    <row r="40" spans="1:26" ht="15" customHeight="1" x14ac:dyDescent="0.2">
      <c r="A40" s="51">
        <v>33</v>
      </c>
      <c r="B40" s="51">
        <v>8500056</v>
      </c>
      <c r="C40" s="51" t="s">
        <v>88</v>
      </c>
      <c r="D40" s="52" t="s">
        <v>60</v>
      </c>
      <c r="E40" s="52" t="s">
        <v>26</v>
      </c>
      <c r="F40" s="53">
        <v>149000</v>
      </c>
      <c r="G40" s="53">
        <f>VLOOKUP(B40,'31.08'!B40:R73,16,0)</f>
        <v>10</v>
      </c>
      <c r="H40" s="54"/>
      <c r="I40" s="54">
        <f t="shared" si="1"/>
        <v>3</v>
      </c>
      <c r="J40" s="54"/>
      <c r="K40" s="98">
        <v>3</v>
      </c>
      <c r="L40" s="98">
        <f>+L45</f>
        <v>0</v>
      </c>
      <c r="M40" s="54"/>
      <c r="N40" s="54"/>
      <c r="O40" s="54">
        <f t="shared" si="2"/>
        <v>447000</v>
      </c>
      <c r="P40" s="54">
        <f t="shared" si="3"/>
        <v>447000</v>
      </c>
      <c r="Q40" s="54">
        <f t="shared" si="0"/>
        <v>7</v>
      </c>
      <c r="R40" s="54">
        <v>7</v>
      </c>
      <c r="S40" s="54">
        <f t="shared" si="4"/>
        <v>0</v>
      </c>
      <c r="T40" s="54"/>
      <c r="U40" s="55" t="s">
        <v>88</v>
      </c>
      <c r="V40" s="54">
        <v>66364</v>
      </c>
      <c r="W40" s="54">
        <v>149000</v>
      </c>
      <c r="X40" s="56">
        <f t="shared" si="5"/>
        <v>13000</v>
      </c>
      <c r="Y40" s="55">
        <v>162000</v>
      </c>
      <c r="Z40" s="54"/>
    </row>
    <row r="41" spans="1:26" ht="15" customHeight="1" x14ac:dyDescent="0.2">
      <c r="A41" s="51">
        <v>34</v>
      </c>
      <c r="B41" s="51">
        <v>8500057</v>
      </c>
      <c r="C41" s="51" t="s">
        <v>89</v>
      </c>
      <c r="D41" s="52" t="s">
        <v>61</v>
      </c>
      <c r="E41" s="52" t="s">
        <v>27</v>
      </c>
      <c r="F41" s="53">
        <v>168000</v>
      </c>
      <c r="G41" s="53">
        <f>VLOOKUP(B41,'31.08'!B41:R74,16,0)</f>
        <v>41</v>
      </c>
      <c r="H41" s="54"/>
      <c r="I41" s="54">
        <f t="shared" si="1"/>
        <v>2</v>
      </c>
      <c r="J41" s="54"/>
      <c r="K41" s="54">
        <v>2</v>
      </c>
      <c r="L41" s="54"/>
      <c r="M41" s="54"/>
      <c r="N41" s="54"/>
      <c r="O41" s="54">
        <f t="shared" si="2"/>
        <v>336000</v>
      </c>
      <c r="P41" s="54">
        <f t="shared" si="3"/>
        <v>336000</v>
      </c>
      <c r="Q41" s="54">
        <f t="shared" si="0"/>
        <v>39</v>
      </c>
      <c r="R41" s="54">
        <v>39</v>
      </c>
      <c r="S41" s="54">
        <f t="shared" si="4"/>
        <v>0</v>
      </c>
      <c r="T41" s="54"/>
      <c r="U41" s="55" t="s">
        <v>89</v>
      </c>
      <c r="V41" s="54">
        <v>66364</v>
      </c>
      <c r="W41" s="54">
        <v>168000</v>
      </c>
      <c r="X41" s="56">
        <f t="shared" si="5"/>
        <v>-6000</v>
      </c>
      <c r="Y41" s="55">
        <v>162000</v>
      </c>
      <c r="Z41" s="54"/>
    </row>
    <row r="42" spans="1:26" ht="15" customHeight="1" x14ac:dyDescent="0.2">
      <c r="A42" s="81"/>
      <c r="B42" s="81"/>
      <c r="C42" s="81"/>
      <c r="D42" s="87" t="s">
        <v>140</v>
      </c>
      <c r="E42" s="87"/>
      <c r="F42" s="88">
        <v>800000</v>
      </c>
      <c r="G42" s="82"/>
      <c r="H42" s="83"/>
      <c r="I42" s="83"/>
      <c r="J42" s="83"/>
      <c r="K42" s="83"/>
      <c r="L42" s="83"/>
      <c r="M42" s="83"/>
      <c r="N42" s="83"/>
      <c r="O42" s="54">
        <f t="shared" si="2"/>
        <v>0</v>
      </c>
      <c r="P42" s="54">
        <f t="shared" si="3"/>
        <v>0</v>
      </c>
      <c r="Q42" s="83"/>
      <c r="R42" s="83"/>
      <c r="S42" s="83"/>
      <c r="T42" s="83"/>
      <c r="U42" s="84"/>
      <c r="V42" s="85"/>
      <c r="W42" s="85"/>
      <c r="X42" s="86"/>
      <c r="Y42" s="84"/>
      <c r="Z42" s="83"/>
    </row>
    <row r="43" spans="1:26" ht="15" customHeight="1" x14ac:dyDescent="0.2">
      <c r="A43" s="81"/>
      <c r="B43" s="81"/>
      <c r="C43" s="81"/>
      <c r="D43" s="89" t="s">
        <v>141</v>
      </c>
      <c r="E43" s="89"/>
      <c r="F43" s="90">
        <v>650000</v>
      </c>
      <c r="G43" s="82"/>
      <c r="H43" s="83"/>
      <c r="I43" s="83"/>
      <c r="J43" s="83"/>
      <c r="K43" s="83"/>
      <c r="L43" s="83"/>
      <c r="M43" s="83"/>
      <c r="N43" s="83"/>
      <c r="O43" s="54">
        <f t="shared" si="2"/>
        <v>0</v>
      </c>
      <c r="P43" s="54">
        <f t="shared" si="3"/>
        <v>0</v>
      </c>
      <c r="Q43" s="83"/>
      <c r="R43" s="83"/>
      <c r="S43" s="83"/>
      <c r="T43" s="83"/>
      <c r="U43" s="84"/>
      <c r="V43" s="85"/>
      <c r="W43" s="85"/>
      <c r="X43" s="86"/>
      <c r="Y43" s="84"/>
      <c r="Z43" s="83"/>
    </row>
    <row r="44" spans="1:26" ht="15" customHeight="1" x14ac:dyDescent="0.2">
      <c r="A44" s="81"/>
      <c r="B44" s="81"/>
      <c r="C44" s="81"/>
      <c r="D44" s="91" t="s">
        <v>142</v>
      </c>
      <c r="E44" s="91"/>
      <c r="F44" s="92">
        <v>550000</v>
      </c>
      <c r="G44" s="82"/>
      <c r="H44" s="83"/>
      <c r="I44" s="83"/>
      <c r="J44" s="83"/>
      <c r="K44" s="83">
        <v>1</v>
      </c>
      <c r="L44" s="83"/>
      <c r="M44" s="83"/>
      <c r="N44" s="83"/>
      <c r="O44" s="54">
        <f t="shared" si="2"/>
        <v>550000</v>
      </c>
      <c r="P44" s="54">
        <f t="shared" si="3"/>
        <v>550000</v>
      </c>
      <c r="Q44" s="83"/>
      <c r="R44" s="83"/>
      <c r="S44" s="83"/>
      <c r="T44" s="83"/>
      <c r="U44" s="84"/>
      <c r="V44" s="85"/>
      <c r="W44" s="85"/>
      <c r="X44" s="86"/>
      <c r="Y44" s="84"/>
      <c r="Z44" s="83"/>
    </row>
    <row r="45" spans="1:26" ht="15" customHeight="1" x14ac:dyDescent="0.2">
      <c r="A45" s="81"/>
      <c r="B45" s="81"/>
      <c r="C45" s="81"/>
      <c r="D45" s="93" t="s">
        <v>143</v>
      </c>
      <c r="E45" s="93"/>
      <c r="F45" s="94">
        <v>310000</v>
      </c>
      <c r="G45" s="82"/>
      <c r="H45" s="83"/>
      <c r="I45" s="83"/>
      <c r="J45" s="83"/>
      <c r="K45" s="83"/>
      <c r="L45" s="83"/>
      <c r="M45" s="83"/>
      <c r="N45" s="83"/>
      <c r="O45" s="54">
        <f t="shared" si="2"/>
        <v>0</v>
      </c>
      <c r="P45" s="54">
        <f t="shared" si="3"/>
        <v>0</v>
      </c>
      <c r="Q45" s="83"/>
      <c r="R45" s="83"/>
      <c r="S45" s="83"/>
      <c r="T45" s="83"/>
      <c r="U45" s="84"/>
      <c r="V45" s="85"/>
      <c r="W45" s="85"/>
      <c r="X45" s="86"/>
      <c r="Y45" s="84"/>
      <c r="Z45" s="83"/>
    </row>
    <row r="46" spans="1:26" s="17" customFormat="1" x14ac:dyDescent="0.2">
      <c r="A46" s="47"/>
      <c r="B46" s="48"/>
      <c r="C46" s="48"/>
      <c r="D46" s="48" t="s">
        <v>108</v>
      </c>
      <c r="E46" s="49"/>
      <c r="F46" s="50"/>
      <c r="G46" s="50">
        <f>SUM(G8:G41)</f>
        <v>225</v>
      </c>
      <c r="H46" s="50">
        <f t="shared" ref="H46:N46" si="6">SUM(H8:H41)</f>
        <v>0</v>
      </c>
      <c r="I46" s="50">
        <f t="shared" si="6"/>
        <v>41</v>
      </c>
      <c r="J46" s="50">
        <f t="shared" si="6"/>
        <v>0</v>
      </c>
      <c r="K46" s="50">
        <f t="shared" si="6"/>
        <v>41</v>
      </c>
      <c r="L46" s="50">
        <f t="shared" si="6"/>
        <v>0</v>
      </c>
      <c r="M46" s="50">
        <f t="shared" si="6"/>
        <v>0</v>
      </c>
      <c r="N46" s="50">
        <f t="shared" si="6"/>
        <v>0</v>
      </c>
      <c r="O46" s="50">
        <f>SUM(O8:O45)</f>
        <v>6997000</v>
      </c>
      <c r="P46" s="50">
        <f>SUM(P8:P45)</f>
        <v>6997000</v>
      </c>
      <c r="Q46" s="50">
        <f>SUM(Q8:Q41)</f>
        <v>184</v>
      </c>
      <c r="R46" s="50">
        <f>SUM(R8:R41)</f>
        <v>184</v>
      </c>
      <c r="S46" s="50"/>
      <c r="T46" s="50"/>
      <c r="Z46" s="50"/>
    </row>
    <row r="47" spans="1:26" x14ac:dyDescent="0.2">
      <c r="A47" s="5"/>
    </row>
    <row r="48" spans="1:26" s="2" customFormat="1" x14ac:dyDescent="0.2">
      <c r="B48" s="2" t="s">
        <v>124</v>
      </c>
      <c r="F48" s="6"/>
      <c r="G48" s="6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V48" s="109"/>
      <c r="W48" s="109"/>
      <c r="Z48" s="109"/>
    </row>
    <row r="52" spans="1:1" x14ac:dyDescent="0.2">
      <c r="A52" s="1" t="s">
        <v>134</v>
      </c>
    </row>
  </sheetData>
  <mergeCells count="16">
    <mergeCell ref="Z6:Z7"/>
    <mergeCell ref="A3:T3"/>
    <mergeCell ref="G5:Q5"/>
    <mergeCell ref="A6:A7"/>
    <mergeCell ref="B6:B7"/>
    <mergeCell ref="C6:C7"/>
    <mergeCell ref="D6:D7"/>
    <mergeCell ref="F6:F7"/>
    <mergeCell ref="G6:G7"/>
    <mergeCell ref="H6:H7"/>
    <mergeCell ref="I6:L6"/>
    <mergeCell ref="M6:P6"/>
    <mergeCell ref="Q6:Q7"/>
    <mergeCell ref="R6:R7"/>
    <mergeCell ref="S6:S7"/>
    <mergeCell ref="T6:T7"/>
  </mergeCells>
  <pageMargins left="0.2" right="0.2" top="0.25" bottom="0.25" header="0.3" footer="0.3"/>
  <pageSetup paperSize="9" orientation="landscape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zoomScaleNormal="100" workbookViewId="0">
      <pane xSplit="6" ySplit="7" topLeftCell="M41" activePane="bottomRight" state="frozen"/>
      <selection activeCell="CJ8" sqref="CJ8:CJ41"/>
      <selection pane="topRight" activeCell="CJ8" sqref="CJ8:CJ41"/>
      <selection pane="bottomLeft" activeCell="CJ8" sqref="CJ8:CJ41"/>
      <selection pane="bottomRight" activeCell="T34" sqref="T34"/>
    </sheetView>
  </sheetViews>
  <sheetFormatPr defaultRowHeight="12.75" x14ac:dyDescent="0.2"/>
  <cols>
    <col min="1" max="1" width="4.85546875" style="1" customWidth="1"/>
    <col min="2" max="2" width="8.85546875" style="2" customWidth="1"/>
    <col min="3" max="3" width="5.28515625" style="2" customWidth="1"/>
    <col min="4" max="4" width="38.28515625" style="1" customWidth="1"/>
    <col min="5" max="5" width="34.7109375" style="1" hidden="1" customWidth="1"/>
    <col min="6" max="6" width="10.28515625" style="6" customWidth="1"/>
    <col min="7" max="7" width="8.140625" style="6" customWidth="1"/>
    <col min="8" max="8" width="9.42578125" style="3" customWidth="1"/>
    <col min="9" max="9" width="10" style="3" customWidth="1"/>
    <col min="10" max="14" width="9.140625" style="3" customWidth="1"/>
    <col min="15" max="15" width="10.140625" style="3" customWidth="1"/>
    <col min="16" max="16" width="11.28515625" style="3" customWidth="1"/>
    <col min="17" max="19" width="10.7109375" style="3" customWidth="1"/>
    <col min="20" max="20" width="9.140625" style="3" customWidth="1"/>
    <col min="21" max="21" width="6.28515625" style="1" hidden="1" customWidth="1"/>
    <col min="22" max="23" width="11.28515625" style="3" hidden="1" customWidth="1"/>
    <col min="24" max="25" width="0" style="1" hidden="1" customWidth="1"/>
    <col min="26" max="26" width="9.140625" style="3" customWidth="1"/>
    <col min="27" max="27" width="9.140625" style="1" customWidth="1"/>
    <col min="28" max="16384" width="9.140625" style="1"/>
  </cols>
  <sheetData>
    <row r="1" spans="1:26" x14ac:dyDescent="0.2">
      <c r="A1" s="17" t="s">
        <v>128</v>
      </c>
    </row>
    <row r="2" spans="1:26" x14ac:dyDescent="0.2">
      <c r="A2" s="1" t="s">
        <v>114</v>
      </c>
      <c r="D2" s="108">
        <f>K42</f>
        <v>0</v>
      </c>
    </row>
    <row r="3" spans="1:26" ht="19.5" customHeight="1" x14ac:dyDescent="0.3">
      <c r="A3" s="131" t="s">
        <v>122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Z3" s="1"/>
    </row>
    <row r="5" spans="1:26" ht="15" hidden="1" customHeight="1" x14ac:dyDescent="0.2">
      <c r="G5" s="133" t="s">
        <v>117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09"/>
      <c r="S5" s="109"/>
      <c r="T5" s="1"/>
      <c r="Z5" s="1"/>
    </row>
    <row r="6" spans="1:26" s="17" customFormat="1" ht="15" customHeight="1" x14ac:dyDescent="0.2">
      <c r="A6" s="128" t="s">
        <v>109</v>
      </c>
      <c r="B6" s="128" t="s">
        <v>110</v>
      </c>
      <c r="C6" s="128" t="s">
        <v>111</v>
      </c>
      <c r="D6" s="128" t="s">
        <v>112</v>
      </c>
      <c r="E6" s="16" t="s">
        <v>90</v>
      </c>
      <c r="F6" s="128" t="s">
        <v>113</v>
      </c>
      <c r="G6" s="128" t="s">
        <v>115</v>
      </c>
      <c r="H6" s="128" t="s">
        <v>101</v>
      </c>
      <c r="I6" s="132" t="s">
        <v>102</v>
      </c>
      <c r="J6" s="132"/>
      <c r="K6" s="132"/>
      <c r="L6" s="132"/>
      <c r="M6" s="134" t="s">
        <v>129</v>
      </c>
      <c r="N6" s="134"/>
      <c r="O6" s="134"/>
      <c r="P6" s="134"/>
      <c r="Q6" s="128" t="s">
        <v>118</v>
      </c>
      <c r="R6" s="128" t="s">
        <v>135</v>
      </c>
      <c r="S6" s="128" t="s">
        <v>136</v>
      </c>
      <c r="T6" s="128" t="s">
        <v>119</v>
      </c>
      <c r="U6" s="19" t="s">
        <v>121</v>
      </c>
      <c r="V6" s="40"/>
      <c r="W6" s="40"/>
      <c r="Z6" s="128" t="s">
        <v>125</v>
      </c>
    </row>
    <row r="7" spans="1:26" s="18" customFormat="1" x14ac:dyDescent="0.2">
      <c r="A7" s="130"/>
      <c r="B7" s="130" t="s">
        <v>110</v>
      </c>
      <c r="C7" s="130"/>
      <c r="D7" s="130" t="s">
        <v>112</v>
      </c>
      <c r="E7" s="44" t="s">
        <v>90</v>
      </c>
      <c r="F7" s="130" t="s">
        <v>113</v>
      </c>
      <c r="G7" s="130"/>
      <c r="H7" s="130"/>
      <c r="I7" s="45" t="s">
        <v>106</v>
      </c>
      <c r="J7" s="46" t="s">
        <v>107</v>
      </c>
      <c r="K7" s="46" t="s">
        <v>104</v>
      </c>
      <c r="L7" s="46" t="s">
        <v>105</v>
      </c>
      <c r="M7" s="61" t="s">
        <v>131</v>
      </c>
      <c r="N7" s="62" t="s">
        <v>132</v>
      </c>
      <c r="O7" s="62" t="s">
        <v>130</v>
      </c>
      <c r="P7" s="68" t="s">
        <v>133</v>
      </c>
      <c r="Q7" s="130"/>
      <c r="R7" s="129"/>
      <c r="S7" s="129"/>
      <c r="T7" s="130"/>
      <c r="V7" s="41"/>
      <c r="W7" s="41"/>
      <c r="Z7" s="130"/>
    </row>
    <row r="8" spans="1:26" ht="15" customHeight="1" x14ac:dyDescent="0.2">
      <c r="A8" s="51">
        <v>1</v>
      </c>
      <c r="B8" s="51">
        <v>8500006</v>
      </c>
      <c r="C8" s="51" t="s">
        <v>75</v>
      </c>
      <c r="D8" s="52" t="s">
        <v>47</v>
      </c>
      <c r="E8" s="52" t="s">
        <v>13</v>
      </c>
      <c r="F8" s="53">
        <v>289000</v>
      </c>
      <c r="G8" s="53">
        <f>VLOOKUP(B8,'01.09'!B8:R41,16,0)</f>
        <v>3</v>
      </c>
      <c r="H8" s="54">
        <v>10</v>
      </c>
      <c r="I8" s="54">
        <f>SUM(J8:L8)</f>
        <v>0</v>
      </c>
      <c r="J8" s="54"/>
      <c r="K8" s="54"/>
      <c r="L8" s="54"/>
      <c r="M8" s="54"/>
      <c r="N8" s="54"/>
      <c r="O8" s="54">
        <f>F8*K8</f>
        <v>0</v>
      </c>
      <c r="P8" s="54">
        <f>M8+N8+O8</f>
        <v>0</v>
      </c>
      <c r="Q8" s="54">
        <f t="shared" ref="Q8:Q41" si="0">+G8+H8-I8</f>
        <v>13</v>
      </c>
      <c r="R8" s="54">
        <v>13</v>
      </c>
      <c r="S8" s="54">
        <f>R8-Q8</f>
        <v>0</v>
      </c>
      <c r="T8" s="54"/>
      <c r="U8" s="55" t="s">
        <v>75</v>
      </c>
      <c r="V8" s="54">
        <v>143000</v>
      </c>
      <c r="W8" s="54">
        <v>289000</v>
      </c>
      <c r="X8" s="56">
        <f>Y8-W8</f>
        <v>26000</v>
      </c>
      <c r="Y8" s="55">
        <v>315000</v>
      </c>
      <c r="Z8" s="54"/>
    </row>
    <row r="9" spans="1:26" ht="15" customHeight="1" x14ac:dyDescent="0.2">
      <c r="A9" s="51">
        <v>2</v>
      </c>
      <c r="B9" s="51">
        <v>8500007</v>
      </c>
      <c r="C9" s="51" t="s">
        <v>73</v>
      </c>
      <c r="D9" s="52" t="s">
        <v>45</v>
      </c>
      <c r="E9" s="52" t="s">
        <v>11</v>
      </c>
      <c r="F9" s="53">
        <v>197000</v>
      </c>
      <c r="G9" s="53">
        <f>VLOOKUP(B9,'01.09'!B9:R42,16,0)</f>
        <v>3</v>
      </c>
      <c r="H9" s="54">
        <v>10</v>
      </c>
      <c r="I9" s="54">
        <f t="shared" ref="I9:I41" si="1">SUM(J9:L9)</f>
        <v>0</v>
      </c>
      <c r="J9" s="54"/>
      <c r="K9" s="96"/>
      <c r="L9" s="96">
        <f>L43</f>
        <v>0</v>
      </c>
      <c r="M9" s="54"/>
      <c r="N9" s="54"/>
      <c r="O9" s="54">
        <f t="shared" ref="O9:O41" si="2">F9*K9</f>
        <v>0</v>
      </c>
      <c r="P9" s="54">
        <f t="shared" ref="P9:P45" si="3">M9+N9+O9</f>
        <v>0</v>
      </c>
      <c r="Q9" s="54">
        <f t="shared" si="0"/>
        <v>13</v>
      </c>
      <c r="R9" s="54">
        <v>13</v>
      </c>
      <c r="S9" s="54">
        <f t="shared" ref="S9:S41" si="4">R9-Q9</f>
        <v>0</v>
      </c>
      <c r="T9" s="54"/>
      <c r="U9" s="55" t="s">
        <v>73</v>
      </c>
      <c r="V9" s="54">
        <v>93000</v>
      </c>
      <c r="W9" s="54">
        <v>197000</v>
      </c>
      <c r="X9" s="56">
        <f t="shared" ref="X9:X41" si="5">Y9-W9</f>
        <v>18000</v>
      </c>
      <c r="Y9" s="55">
        <v>215000</v>
      </c>
      <c r="Z9" s="54"/>
    </row>
    <row r="10" spans="1:26" ht="15" customHeight="1" x14ac:dyDescent="0.2">
      <c r="A10" s="51">
        <v>3</v>
      </c>
      <c r="B10" s="51">
        <v>8500008</v>
      </c>
      <c r="C10" s="51" t="s">
        <v>79</v>
      </c>
      <c r="D10" s="52" t="s">
        <v>51</v>
      </c>
      <c r="E10" s="52" t="s">
        <v>17</v>
      </c>
      <c r="F10" s="53">
        <v>170000</v>
      </c>
      <c r="G10" s="53">
        <f>VLOOKUP(B10,'01.09'!B10:R43,16,0)</f>
        <v>0</v>
      </c>
      <c r="H10" s="54">
        <v>10</v>
      </c>
      <c r="I10" s="54">
        <f t="shared" si="1"/>
        <v>0</v>
      </c>
      <c r="J10" s="54"/>
      <c r="K10" s="54"/>
      <c r="L10" s="54"/>
      <c r="M10" s="54"/>
      <c r="N10" s="54"/>
      <c r="O10" s="54">
        <f t="shared" si="2"/>
        <v>0</v>
      </c>
      <c r="P10" s="54">
        <f t="shared" si="3"/>
        <v>0</v>
      </c>
      <c r="Q10" s="54">
        <f t="shared" si="0"/>
        <v>10</v>
      </c>
      <c r="R10" s="54">
        <v>10</v>
      </c>
      <c r="S10" s="54">
        <f t="shared" si="4"/>
        <v>0</v>
      </c>
      <c r="T10" s="54"/>
      <c r="U10" s="55" t="s">
        <v>79</v>
      </c>
      <c r="V10" s="54">
        <v>78000</v>
      </c>
      <c r="W10" s="54">
        <v>170000</v>
      </c>
      <c r="X10" s="56">
        <f t="shared" si="5"/>
        <v>15000</v>
      </c>
      <c r="Y10" s="55">
        <v>185000</v>
      </c>
      <c r="Z10" s="54"/>
    </row>
    <row r="11" spans="1:26" ht="15" customHeight="1" x14ac:dyDescent="0.2">
      <c r="A11" s="51">
        <v>4</v>
      </c>
      <c r="B11" s="51">
        <v>8500009</v>
      </c>
      <c r="C11" s="51" t="s">
        <v>74</v>
      </c>
      <c r="D11" s="52" t="s">
        <v>46</v>
      </c>
      <c r="E11" s="52" t="s">
        <v>12</v>
      </c>
      <c r="F11" s="53">
        <v>159000</v>
      </c>
      <c r="G11" s="53">
        <f>VLOOKUP(B11,'01.09'!B11:R44,16,0)</f>
        <v>1</v>
      </c>
      <c r="H11" s="54">
        <v>10</v>
      </c>
      <c r="I11" s="54">
        <f t="shared" si="1"/>
        <v>0</v>
      </c>
      <c r="J11" s="54"/>
      <c r="K11" s="96"/>
      <c r="L11" s="96">
        <f>L43</f>
        <v>0</v>
      </c>
      <c r="M11" s="54"/>
      <c r="N11" s="54"/>
      <c r="O11" s="54">
        <f t="shared" si="2"/>
        <v>0</v>
      </c>
      <c r="P11" s="54">
        <f t="shared" si="3"/>
        <v>0</v>
      </c>
      <c r="Q11" s="54">
        <f t="shared" si="0"/>
        <v>11</v>
      </c>
      <c r="R11" s="54">
        <v>11</v>
      </c>
      <c r="S11" s="54">
        <f t="shared" si="4"/>
        <v>0</v>
      </c>
      <c r="T11" s="54"/>
      <c r="U11" s="55" t="s">
        <v>74</v>
      </c>
      <c r="V11" s="54">
        <v>72000</v>
      </c>
      <c r="W11" s="54">
        <v>159000</v>
      </c>
      <c r="X11" s="56">
        <f t="shared" si="5"/>
        <v>14000</v>
      </c>
      <c r="Y11" s="55">
        <v>173000</v>
      </c>
      <c r="Z11" s="54"/>
    </row>
    <row r="12" spans="1:26" ht="15" customHeight="1" x14ac:dyDescent="0.2">
      <c r="A12" s="51">
        <v>5</v>
      </c>
      <c r="B12" s="51">
        <v>8500031</v>
      </c>
      <c r="C12" s="51" t="s">
        <v>76</v>
      </c>
      <c r="D12" s="52" t="s">
        <v>48</v>
      </c>
      <c r="E12" s="52" t="s">
        <v>14</v>
      </c>
      <c r="F12" s="53">
        <v>146000</v>
      </c>
      <c r="G12" s="53">
        <f>VLOOKUP(B12,'01.09'!B12:R45,16,0)</f>
        <v>8</v>
      </c>
      <c r="H12" s="54"/>
      <c r="I12" s="54">
        <f t="shared" si="1"/>
        <v>0</v>
      </c>
      <c r="J12" s="54"/>
      <c r="K12" s="54"/>
      <c r="L12" s="54"/>
      <c r="M12" s="54"/>
      <c r="N12" s="54"/>
      <c r="O12" s="54">
        <f t="shared" si="2"/>
        <v>0</v>
      </c>
      <c r="P12" s="54">
        <f t="shared" si="3"/>
        <v>0</v>
      </c>
      <c r="Q12" s="54">
        <f t="shared" si="0"/>
        <v>8</v>
      </c>
      <c r="R12" s="54">
        <v>8</v>
      </c>
      <c r="S12" s="54">
        <f t="shared" si="4"/>
        <v>0</v>
      </c>
      <c r="T12" s="54"/>
      <c r="U12" s="55" t="s">
        <v>76</v>
      </c>
      <c r="V12" s="54">
        <v>65000</v>
      </c>
      <c r="W12" s="54">
        <v>146000</v>
      </c>
      <c r="X12" s="56">
        <f t="shared" si="5"/>
        <v>13000</v>
      </c>
      <c r="Y12" s="55">
        <v>159000</v>
      </c>
      <c r="Z12" s="54"/>
    </row>
    <row r="13" spans="1:26" ht="15" customHeight="1" x14ac:dyDescent="0.2">
      <c r="A13" s="51">
        <v>6</v>
      </c>
      <c r="B13" s="51">
        <v>8500011</v>
      </c>
      <c r="C13" s="51" t="s">
        <v>78</v>
      </c>
      <c r="D13" s="52" t="s">
        <v>50</v>
      </c>
      <c r="E13" s="52" t="s">
        <v>16</v>
      </c>
      <c r="F13" s="53">
        <v>135000</v>
      </c>
      <c r="G13" s="53">
        <f>VLOOKUP(B13,'01.09'!B13:R46,16,0)</f>
        <v>0</v>
      </c>
      <c r="H13" s="54">
        <v>6</v>
      </c>
      <c r="I13" s="54">
        <f t="shared" si="1"/>
        <v>0</v>
      </c>
      <c r="J13" s="54"/>
      <c r="K13" s="54"/>
      <c r="L13" s="54"/>
      <c r="M13" s="54"/>
      <c r="N13" s="54"/>
      <c r="O13" s="54">
        <f t="shared" si="2"/>
        <v>0</v>
      </c>
      <c r="P13" s="54">
        <f t="shared" si="3"/>
        <v>0</v>
      </c>
      <c r="Q13" s="54">
        <f t="shared" si="0"/>
        <v>6</v>
      </c>
      <c r="R13" s="54">
        <v>6</v>
      </c>
      <c r="S13" s="54">
        <f t="shared" si="4"/>
        <v>0</v>
      </c>
      <c r="T13" s="54"/>
      <c r="U13" s="55" t="s">
        <v>78</v>
      </c>
      <c r="V13" s="54">
        <v>58000</v>
      </c>
      <c r="W13" s="54">
        <v>135000</v>
      </c>
      <c r="X13" s="56">
        <f t="shared" si="5"/>
        <v>10000</v>
      </c>
      <c r="Y13" s="55">
        <v>145000</v>
      </c>
      <c r="Z13" s="54"/>
    </row>
    <row r="14" spans="1:26" ht="15" customHeight="1" x14ac:dyDescent="0.2">
      <c r="A14" s="51">
        <v>7</v>
      </c>
      <c r="B14" s="51">
        <v>8500010</v>
      </c>
      <c r="C14" s="51" t="s">
        <v>81</v>
      </c>
      <c r="D14" s="52" t="s">
        <v>53</v>
      </c>
      <c r="E14" s="52" t="s">
        <v>19</v>
      </c>
      <c r="F14" s="53">
        <v>146000</v>
      </c>
      <c r="G14" s="53">
        <f>VLOOKUP(B14,'01.09'!B14:R47,16,0)</f>
        <v>4</v>
      </c>
      <c r="H14" s="54">
        <v>10</v>
      </c>
      <c r="I14" s="54">
        <f t="shared" si="1"/>
        <v>2</v>
      </c>
      <c r="J14" s="54"/>
      <c r="K14" s="54">
        <v>2</v>
      </c>
      <c r="L14" s="54"/>
      <c r="M14" s="54"/>
      <c r="N14" s="54"/>
      <c r="O14" s="54">
        <f t="shared" si="2"/>
        <v>292000</v>
      </c>
      <c r="P14" s="54">
        <f t="shared" si="3"/>
        <v>292000</v>
      </c>
      <c r="Q14" s="54">
        <f t="shared" si="0"/>
        <v>12</v>
      </c>
      <c r="R14" s="54">
        <v>12</v>
      </c>
      <c r="S14" s="54">
        <f t="shared" si="4"/>
        <v>0</v>
      </c>
      <c r="T14" s="54"/>
      <c r="U14" s="55" t="s">
        <v>81</v>
      </c>
      <c r="V14" s="54">
        <v>61000</v>
      </c>
      <c r="W14" s="54">
        <v>146000</v>
      </c>
      <c r="X14" s="56">
        <f t="shared" si="5"/>
        <v>5000</v>
      </c>
      <c r="Y14" s="55">
        <v>151000</v>
      </c>
      <c r="Z14" s="54"/>
    </row>
    <row r="15" spans="1:26" ht="15" customHeight="1" x14ac:dyDescent="0.2">
      <c r="A15" s="51">
        <v>8</v>
      </c>
      <c r="B15" s="51">
        <v>8500012</v>
      </c>
      <c r="C15" s="51" t="s">
        <v>70</v>
      </c>
      <c r="D15" s="52" t="s">
        <v>42</v>
      </c>
      <c r="E15" s="52" t="s">
        <v>8</v>
      </c>
      <c r="F15" s="53">
        <v>135000</v>
      </c>
      <c r="G15" s="53">
        <f>VLOOKUP(B15,'01.09'!B15:R48,16,0)</f>
        <v>0</v>
      </c>
      <c r="H15" s="54">
        <v>10</v>
      </c>
      <c r="I15" s="54">
        <f t="shared" si="1"/>
        <v>1</v>
      </c>
      <c r="J15" s="54"/>
      <c r="K15" s="54">
        <v>1</v>
      </c>
      <c r="L15" s="54"/>
      <c r="M15" s="54"/>
      <c r="N15" s="54"/>
      <c r="O15" s="54">
        <f t="shared" si="2"/>
        <v>135000</v>
      </c>
      <c r="P15" s="54">
        <f t="shared" si="3"/>
        <v>135000</v>
      </c>
      <c r="Q15" s="54">
        <f t="shared" si="0"/>
        <v>9</v>
      </c>
      <c r="R15" s="54">
        <v>9</v>
      </c>
      <c r="S15" s="54">
        <f t="shared" si="4"/>
        <v>0</v>
      </c>
      <c r="T15" s="54"/>
      <c r="U15" s="55" t="s">
        <v>70</v>
      </c>
      <c r="V15" s="54">
        <v>59000</v>
      </c>
      <c r="W15" s="54">
        <v>135000</v>
      </c>
      <c r="X15" s="56">
        <f t="shared" si="5"/>
        <v>12000</v>
      </c>
      <c r="Y15" s="55">
        <v>147000</v>
      </c>
      <c r="Z15" s="54"/>
    </row>
    <row r="16" spans="1:26" ht="15" customHeight="1" x14ac:dyDescent="0.2">
      <c r="A16" s="51">
        <v>9</v>
      </c>
      <c r="B16" s="51">
        <v>8500005</v>
      </c>
      <c r="C16" s="51" t="s">
        <v>71</v>
      </c>
      <c r="D16" s="52" t="s">
        <v>43</v>
      </c>
      <c r="E16" s="52" t="s">
        <v>9</v>
      </c>
      <c r="F16" s="53">
        <v>146000</v>
      </c>
      <c r="G16" s="53">
        <f>VLOOKUP(B16,'01.09'!B16:R49,16,0)</f>
        <v>1</v>
      </c>
      <c r="H16" s="54">
        <v>10</v>
      </c>
      <c r="I16" s="54">
        <f t="shared" si="1"/>
        <v>0</v>
      </c>
      <c r="J16" s="54"/>
      <c r="K16" s="54"/>
      <c r="L16" s="54"/>
      <c r="M16" s="54"/>
      <c r="N16" s="54"/>
      <c r="O16" s="54">
        <f t="shared" si="2"/>
        <v>0</v>
      </c>
      <c r="P16" s="54">
        <f t="shared" si="3"/>
        <v>0</v>
      </c>
      <c r="Q16" s="54">
        <f t="shared" si="0"/>
        <v>11</v>
      </c>
      <c r="R16" s="54">
        <v>11</v>
      </c>
      <c r="S16" s="54">
        <f t="shared" si="4"/>
        <v>0</v>
      </c>
      <c r="T16" s="54"/>
      <c r="U16" s="55" t="s">
        <v>71</v>
      </c>
      <c r="V16" s="54">
        <v>63000</v>
      </c>
      <c r="W16" s="54">
        <v>146000</v>
      </c>
      <c r="X16" s="56">
        <f t="shared" si="5"/>
        <v>9000</v>
      </c>
      <c r="Y16" s="55">
        <v>155000</v>
      </c>
      <c r="Z16" s="54"/>
    </row>
    <row r="17" spans="1:26" ht="15" customHeight="1" x14ac:dyDescent="0.2">
      <c r="A17" s="51">
        <v>10</v>
      </c>
      <c r="B17" s="51">
        <v>8500013</v>
      </c>
      <c r="C17" s="51" t="s">
        <v>72</v>
      </c>
      <c r="D17" s="52" t="s">
        <v>44</v>
      </c>
      <c r="E17" s="52" t="s">
        <v>10</v>
      </c>
      <c r="F17" s="53">
        <v>146000</v>
      </c>
      <c r="G17" s="53">
        <f>VLOOKUP(B17,'01.09'!B17:R50,16,0)</f>
        <v>6</v>
      </c>
      <c r="H17" s="54"/>
      <c r="I17" s="54">
        <f t="shared" si="1"/>
        <v>0</v>
      </c>
      <c r="J17" s="54"/>
      <c r="K17" s="54"/>
      <c r="L17" s="54"/>
      <c r="M17" s="54"/>
      <c r="N17" s="54"/>
      <c r="O17" s="54">
        <f t="shared" si="2"/>
        <v>0</v>
      </c>
      <c r="P17" s="54">
        <f t="shared" si="3"/>
        <v>0</v>
      </c>
      <c r="Q17" s="54">
        <f t="shared" si="0"/>
        <v>6</v>
      </c>
      <c r="R17" s="54">
        <v>6</v>
      </c>
      <c r="S17" s="54">
        <f t="shared" si="4"/>
        <v>0</v>
      </c>
      <c r="T17" s="54"/>
      <c r="U17" s="55" t="s">
        <v>72</v>
      </c>
      <c r="V17" s="54">
        <v>64000</v>
      </c>
      <c r="W17" s="54">
        <v>146000</v>
      </c>
      <c r="X17" s="56">
        <f t="shared" si="5"/>
        <v>11000</v>
      </c>
      <c r="Y17" s="55">
        <v>157000</v>
      </c>
      <c r="Z17" s="54"/>
    </row>
    <row r="18" spans="1:26" ht="15" customHeight="1" x14ac:dyDescent="0.2">
      <c r="A18" s="51">
        <v>11</v>
      </c>
      <c r="B18" s="51">
        <v>8500058</v>
      </c>
      <c r="C18" s="51" t="s">
        <v>91</v>
      </c>
      <c r="D18" s="52" t="s">
        <v>95</v>
      </c>
      <c r="E18" s="52" t="s">
        <v>28</v>
      </c>
      <c r="F18" s="53">
        <v>203000</v>
      </c>
      <c r="G18" s="53">
        <f>VLOOKUP(B18,'01.09'!B18:R51,16,0)</f>
        <v>0</v>
      </c>
      <c r="H18" s="54"/>
      <c r="I18" s="54">
        <f t="shared" si="1"/>
        <v>0</v>
      </c>
      <c r="J18" s="54"/>
      <c r="K18" s="96"/>
      <c r="L18" s="96">
        <f>L43</f>
        <v>0</v>
      </c>
      <c r="M18" s="54"/>
      <c r="N18" s="54"/>
      <c r="O18" s="54">
        <f t="shared" si="2"/>
        <v>0</v>
      </c>
      <c r="P18" s="54">
        <f t="shared" si="3"/>
        <v>0</v>
      </c>
      <c r="Q18" s="54">
        <f t="shared" si="0"/>
        <v>0</v>
      </c>
      <c r="R18" s="54"/>
      <c r="S18" s="54">
        <f t="shared" si="4"/>
        <v>0</v>
      </c>
      <c r="T18" s="54"/>
      <c r="U18" s="55" t="s">
        <v>91</v>
      </c>
      <c r="V18" s="54">
        <v>96000</v>
      </c>
      <c r="W18" s="54">
        <v>203000</v>
      </c>
      <c r="X18" s="56">
        <f t="shared" si="5"/>
        <v>18000</v>
      </c>
      <c r="Y18" s="55">
        <v>221000</v>
      </c>
      <c r="Z18" s="54"/>
    </row>
    <row r="19" spans="1:26" ht="15" customHeight="1" x14ac:dyDescent="0.2">
      <c r="A19" s="51">
        <v>12</v>
      </c>
      <c r="B19" s="51">
        <v>8500059</v>
      </c>
      <c r="C19" s="51" t="s">
        <v>92</v>
      </c>
      <c r="D19" s="52" t="s">
        <v>96</v>
      </c>
      <c r="E19" s="52" t="s">
        <v>29</v>
      </c>
      <c r="F19" s="53">
        <v>186000</v>
      </c>
      <c r="G19" s="53">
        <f>VLOOKUP(B19,'01.09'!B19:R52,16,0)</f>
        <v>0</v>
      </c>
      <c r="H19" s="54"/>
      <c r="I19" s="54">
        <f t="shared" si="1"/>
        <v>0</v>
      </c>
      <c r="J19" s="54"/>
      <c r="K19" s="54"/>
      <c r="L19" s="54"/>
      <c r="M19" s="54"/>
      <c r="N19" s="54"/>
      <c r="O19" s="54">
        <f t="shared" si="2"/>
        <v>0</v>
      </c>
      <c r="P19" s="54">
        <f t="shared" si="3"/>
        <v>0</v>
      </c>
      <c r="Q19" s="54">
        <f t="shared" si="0"/>
        <v>0</v>
      </c>
      <c r="R19" s="54"/>
      <c r="S19" s="54">
        <f t="shared" si="4"/>
        <v>0</v>
      </c>
      <c r="T19" s="54"/>
      <c r="U19" s="55" t="s">
        <v>92</v>
      </c>
      <c r="V19" s="54">
        <v>87000</v>
      </c>
      <c r="W19" s="54">
        <v>186000</v>
      </c>
      <c r="X19" s="56">
        <f t="shared" si="5"/>
        <v>17000</v>
      </c>
      <c r="Y19" s="55">
        <v>203000</v>
      </c>
      <c r="Z19" s="54"/>
    </row>
    <row r="20" spans="1:26" ht="15" customHeight="1" x14ac:dyDescent="0.2">
      <c r="A20" s="51">
        <v>13</v>
      </c>
      <c r="B20" s="51">
        <v>8500060</v>
      </c>
      <c r="C20" s="51" t="s">
        <v>93</v>
      </c>
      <c r="D20" s="52" t="s">
        <v>97</v>
      </c>
      <c r="E20" s="52" t="s">
        <v>30</v>
      </c>
      <c r="F20" s="53">
        <v>159000</v>
      </c>
      <c r="G20" s="53">
        <f>VLOOKUP(B20,'01.09'!B20:R53,16,0)</f>
        <v>0</v>
      </c>
      <c r="H20" s="54"/>
      <c r="I20" s="54">
        <f t="shared" si="1"/>
        <v>0</v>
      </c>
      <c r="J20" s="54"/>
      <c r="K20" s="54"/>
      <c r="L20" s="54"/>
      <c r="M20" s="54"/>
      <c r="N20" s="54"/>
      <c r="O20" s="54">
        <f t="shared" si="2"/>
        <v>0</v>
      </c>
      <c r="P20" s="54">
        <f t="shared" si="3"/>
        <v>0</v>
      </c>
      <c r="Q20" s="54">
        <f t="shared" si="0"/>
        <v>0</v>
      </c>
      <c r="R20" s="54"/>
      <c r="S20" s="54">
        <f t="shared" si="4"/>
        <v>0</v>
      </c>
      <c r="T20" s="54"/>
      <c r="U20" s="55" t="s">
        <v>93</v>
      </c>
      <c r="V20" s="54">
        <v>72000</v>
      </c>
      <c r="W20" s="54">
        <v>159000</v>
      </c>
      <c r="X20" s="56">
        <f t="shared" si="5"/>
        <v>14000</v>
      </c>
      <c r="Y20" s="55">
        <v>173000</v>
      </c>
      <c r="Z20" s="54"/>
    </row>
    <row r="21" spans="1:26" ht="15" customHeight="1" x14ac:dyDescent="0.2">
      <c r="A21" s="51">
        <v>14</v>
      </c>
      <c r="B21" s="51">
        <v>8500061</v>
      </c>
      <c r="C21" s="51" t="s">
        <v>94</v>
      </c>
      <c r="D21" s="52" t="s">
        <v>98</v>
      </c>
      <c r="E21" s="52" t="s">
        <v>31</v>
      </c>
      <c r="F21" s="53">
        <v>168000</v>
      </c>
      <c r="G21" s="53">
        <f>VLOOKUP(B21,'01.09'!B21:R54,16,0)</f>
        <v>0</v>
      </c>
      <c r="H21" s="54"/>
      <c r="I21" s="54">
        <f t="shared" si="1"/>
        <v>0</v>
      </c>
      <c r="J21" s="54"/>
      <c r="K21" s="96"/>
      <c r="L21" s="96">
        <f>L43</f>
        <v>0</v>
      </c>
      <c r="M21" s="54"/>
      <c r="N21" s="54"/>
      <c r="O21" s="54">
        <f t="shared" si="2"/>
        <v>0</v>
      </c>
      <c r="P21" s="54">
        <f t="shared" si="3"/>
        <v>0</v>
      </c>
      <c r="Q21" s="54">
        <f t="shared" si="0"/>
        <v>0</v>
      </c>
      <c r="R21" s="54"/>
      <c r="S21" s="54">
        <f t="shared" si="4"/>
        <v>0</v>
      </c>
      <c r="T21" s="54"/>
      <c r="U21" s="55" t="s">
        <v>94</v>
      </c>
      <c r="V21" s="54">
        <v>77000</v>
      </c>
      <c r="W21" s="54">
        <v>168000</v>
      </c>
      <c r="X21" s="56">
        <f t="shared" si="5"/>
        <v>15000</v>
      </c>
      <c r="Y21" s="55">
        <v>183000</v>
      </c>
      <c r="Z21" s="54"/>
    </row>
    <row r="22" spans="1:26" ht="15" customHeight="1" x14ac:dyDescent="0.2">
      <c r="A22" s="51">
        <v>15</v>
      </c>
      <c r="B22" s="51">
        <v>8500033</v>
      </c>
      <c r="C22" s="51" t="s">
        <v>67</v>
      </c>
      <c r="D22" s="52" t="s">
        <v>39</v>
      </c>
      <c r="E22" s="52" t="s">
        <v>5</v>
      </c>
      <c r="F22" s="53">
        <v>337000</v>
      </c>
      <c r="G22" s="53">
        <f>VLOOKUP(B22,'01.09'!B22:R55,16,0)</f>
        <v>4</v>
      </c>
      <c r="H22" s="54"/>
      <c r="I22" s="54">
        <f t="shared" si="1"/>
        <v>0</v>
      </c>
      <c r="J22" s="54"/>
      <c r="K22" s="95"/>
      <c r="L22" s="95">
        <f>L42</f>
        <v>0</v>
      </c>
      <c r="M22" s="54"/>
      <c r="N22" s="54"/>
      <c r="O22" s="54">
        <f t="shared" si="2"/>
        <v>0</v>
      </c>
      <c r="P22" s="54">
        <f t="shared" si="3"/>
        <v>0</v>
      </c>
      <c r="Q22" s="54">
        <f t="shared" si="0"/>
        <v>4</v>
      </c>
      <c r="R22" s="54">
        <v>4</v>
      </c>
      <c r="S22" s="54">
        <f t="shared" si="4"/>
        <v>0</v>
      </c>
      <c r="T22" s="54"/>
      <c r="U22" s="55" t="s">
        <v>67</v>
      </c>
      <c r="V22" s="54">
        <v>169000</v>
      </c>
      <c r="W22" s="54">
        <v>337000</v>
      </c>
      <c r="X22" s="56">
        <f t="shared" si="5"/>
        <v>30000</v>
      </c>
      <c r="Y22" s="55">
        <v>367000</v>
      </c>
      <c r="Z22" s="54"/>
    </row>
    <row r="23" spans="1:26" ht="15" customHeight="1" x14ac:dyDescent="0.2">
      <c r="A23" s="51">
        <v>16</v>
      </c>
      <c r="B23" s="51">
        <v>8500034</v>
      </c>
      <c r="C23" s="51" t="s">
        <v>65</v>
      </c>
      <c r="D23" s="52" t="s">
        <v>37</v>
      </c>
      <c r="E23" s="52" t="s">
        <v>3</v>
      </c>
      <c r="F23" s="53">
        <v>240000</v>
      </c>
      <c r="G23" s="53">
        <f>VLOOKUP(B23,'01.09'!B23:R56,16,0)</f>
        <v>0</v>
      </c>
      <c r="H23" s="54">
        <v>5</v>
      </c>
      <c r="I23" s="54">
        <f t="shared" si="1"/>
        <v>2</v>
      </c>
      <c r="J23" s="54"/>
      <c r="K23" s="54">
        <v>2</v>
      </c>
      <c r="L23" s="54"/>
      <c r="M23" s="54"/>
      <c r="N23" s="54"/>
      <c r="O23" s="54">
        <f t="shared" si="2"/>
        <v>480000</v>
      </c>
      <c r="P23" s="54">
        <f t="shared" si="3"/>
        <v>480000</v>
      </c>
      <c r="Q23" s="54">
        <f t="shared" si="0"/>
        <v>3</v>
      </c>
      <c r="R23" s="54">
        <v>3</v>
      </c>
      <c r="S23" s="54">
        <f t="shared" si="4"/>
        <v>0</v>
      </c>
      <c r="T23" s="54"/>
      <c r="U23" s="55" t="s">
        <v>65</v>
      </c>
      <c r="V23" s="54">
        <v>116000</v>
      </c>
      <c r="W23" s="54">
        <v>240000</v>
      </c>
      <c r="X23" s="56">
        <f t="shared" si="5"/>
        <v>21000</v>
      </c>
      <c r="Y23" s="55">
        <v>261000</v>
      </c>
      <c r="Z23" s="54"/>
    </row>
    <row r="24" spans="1:26" ht="15" customHeight="1" x14ac:dyDescent="0.2">
      <c r="A24" s="51">
        <v>17</v>
      </c>
      <c r="B24" s="51">
        <v>8500035</v>
      </c>
      <c r="C24" s="51" t="s">
        <v>69</v>
      </c>
      <c r="D24" s="52" t="s">
        <v>41</v>
      </c>
      <c r="E24" s="52" t="s">
        <v>7</v>
      </c>
      <c r="F24" s="53">
        <v>196000</v>
      </c>
      <c r="G24" s="53">
        <f>VLOOKUP(B24,'01.09'!B24:R57,16,0)</f>
        <v>2</v>
      </c>
      <c r="H24" s="54">
        <v>5</v>
      </c>
      <c r="I24" s="54">
        <f t="shared" si="1"/>
        <v>5</v>
      </c>
      <c r="J24" s="54"/>
      <c r="K24" s="95">
        <v>5</v>
      </c>
      <c r="L24" s="95">
        <f>L42+L45</f>
        <v>0</v>
      </c>
      <c r="M24" s="54"/>
      <c r="N24" s="54"/>
      <c r="O24" s="54">
        <f>F24*3+F24*2*0.85</f>
        <v>921200</v>
      </c>
      <c r="P24" s="54">
        <f t="shared" si="3"/>
        <v>921200</v>
      </c>
      <c r="Q24" s="54">
        <f t="shared" si="0"/>
        <v>2</v>
      </c>
      <c r="R24" s="54">
        <v>2</v>
      </c>
      <c r="S24" s="54">
        <f t="shared" si="4"/>
        <v>0</v>
      </c>
      <c r="T24" s="54"/>
      <c r="U24" s="55" t="s">
        <v>69</v>
      </c>
      <c r="V24" s="54">
        <v>92000</v>
      </c>
      <c r="W24" s="54">
        <v>196000</v>
      </c>
      <c r="X24" s="56">
        <f t="shared" si="5"/>
        <v>17000</v>
      </c>
      <c r="Y24" s="55">
        <v>213000</v>
      </c>
      <c r="Z24" s="54"/>
    </row>
    <row r="25" spans="1:26" ht="15" customHeight="1" x14ac:dyDescent="0.2">
      <c r="A25" s="51">
        <v>18</v>
      </c>
      <c r="B25" s="51">
        <v>8500036</v>
      </c>
      <c r="C25" s="51" t="s">
        <v>66</v>
      </c>
      <c r="D25" s="52" t="s">
        <v>38</v>
      </c>
      <c r="E25" s="52" t="s">
        <v>4</v>
      </c>
      <c r="F25" s="53">
        <v>188000</v>
      </c>
      <c r="G25" s="53">
        <f>VLOOKUP(B25,'01.09'!B25:R58,16,0)</f>
        <v>1</v>
      </c>
      <c r="H25" s="54">
        <v>5</v>
      </c>
      <c r="I25" s="54">
        <f t="shared" si="1"/>
        <v>4</v>
      </c>
      <c r="J25" s="54"/>
      <c r="K25" s="54">
        <v>4</v>
      </c>
      <c r="L25" s="54"/>
      <c r="M25" s="54"/>
      <c r="N25" s="54"/>
      <c r="O25" s="54">
        <f>F25*3+F25*0.85</f>
        <v>723800</v>
      </c>
      <c r="P25" s="54">
        <f t="shared" si="3"/>
        <v>723800</v>
      </c>
      <c r="Q25" s="54">
        <f t="shared" si="0"/>
        <v>2</v>
      </c>
      <c r="R25" s="54">
        <v>2</v>
      </c>
      <c r="S25" s="54">
        <f t="shared" si="4"/>
        <v>0</v>
      </c>
      <c r="T25" s="54"/>
      <c r="U25" s="55" t="s">
        <v>66</v>
      </c>
      <c r="V25" s="54">
        <v>88000</v>
      </c>
      <c r="W25" s="54">
        <v>188000</v>
      </c>
      <c r="X25" s="56">
        <f t="shared" si="5"/>
        <v>17000</v>
      </c>
      <c r="Y25" s="55">
        <v>205000</v>
      </c>
      <c r="Z25" s="54"/>
    </row>
    <row r="26" spans="1:26" ht="15" customHeight="1" x14ac:dyDescent="0.2">
      <c r="A26" s="51">
        <v>19</v>
      </c>
      <c r="B26" s="51">
        <v>8500037</v>
      </c>
      <c r="C26" s="51" t="s">
        <v>68</v>
      </c>
      <c r="D26" s="52" t="s">
        <v>40</v>
      </c>
      <c r="E26" s="52" t="s">
        <v>6</v>
      </c>
      <c r="F26" s="53">
        <v>179000</v>
      </c>
      <c r="G26" s="53">
        <f>VLOOKUP(B26,'01.09'!B26:R59,16,0)</f>
        <v>5</v>
      </c>
      <c r="H26" s="54">
        <v>5</v>
      </c>
      <c r="I26" s="54">
        <f t="shared" si="1"/>
        <v>0</v>
      </c>
      <c r="J26" s="54"/>
      <c r="K26" s="54"/>
      <c r="L26" s="54"/>
      <c r="M26" s="54"/>
      <c r="N26" s="54"/>
      <c r="O26" s="54">
        <f t="shared" si="2"/>
        <v>0</v>
      </c>
      <c r="P26" s="54">
        <f t="shared" si="3"/>
        <v>0</v>
      </c>
      <c r="Q26" s="54">
        <f t="shared" si="0"/>
        <v>10</v>
      </c>
      <c r="R26" s="54">
        <v>10</v>
      </c>
      <c r="S26" s="54">
        <f t="shared" si="4"/>
        <v>0</v>
      </c>
      <c r="T26" s="54"/>
      <c r="U26" s="55" t="s">
        <v>68</v>
      </c>
      <c r="V26" s="54">
        <v>83000</v>
      </c>
      <c r="W26" s="54">
        <v>179000</v>
      </c>
      <c r="X26" s="56">
        <f t="shared" si="5"/>
        <v>16000</v>
      </c>
      <c r="Y26" s="55">
        <v>195000</v>
      </c>
      <c r="Z26" s="54"/>
    </row>
    <row r="27" spans="1:26" ht="15" customHeight="1" x14ac:dyDescent="0.2">
      <c r="A27" s="51">
        <v>20</v>
      </c>
      <c r="B27" s="51">
        <v>8500039</v>
      </c>
      <c r="C27" s="51" t="s">
        <v>77</v>
      </c>
      <c r="D27" s="52" t="s">
        <v>49</v>
      </c>
      <c r="E27" s="52" t="s">
        <v>15</v>
      </c>
      <c r="F27" s="53">
        <v>169000</v>
      </c>
      <c r="G27" s="53">
        <f>VLOOKUP(B27,'01.09'!B27:R60,16,0)</f>
        <v>1</v>
      </c>
      <c r="H27" s="54">
        <v>10</v>
      </c>
      <c r="I27" s="54">
        <f t="shared" si="1"/>
        <v>1</v>
      </c>
      <c r="J27" s="54"/>
      <c r="K27" s="54">
        <v>1</v>
      </c>
      <c r="L27" s="54"/>
      <c r="M27" s="54"/>
      <c r="N27" s="54"/>
      <c r="O27" s="54">
        <f t="shared" si="2"/>
        <v>169000</v>
      </c>
      <c r="P27" s="54">
        <f t="shared" si="3"/>
        <v>169000</v>
      </c>
      <c r="Q27" s="54">
        <f t="shared" si="0"/>
        <v>10</v>
      </c>
      <c r="R27" s="54">
        <v>10</v>
      </c>
      <c r="S27" s="54">
        <f t="shared" si="4"/>
        <v>0</v>
      </c>
      <c r="T27" s="54"/>
      <c r="U27" s="55" t="s">
        <v>77</v>
      </c>
      <c r="V27" s="54">
        <v>73000</v>
      </c>
      <c r="W27" s="54">
        <v>169000</v>
      </c>
      <c r="X27" s="56">
        <f t="shared" si="5"/>
        <v>6000</v>
      </c>
      <c r="Y27" s="55">
        <v>175000</v>
      </c>
      <c r="Z27" s="54"/>
    </row>
    <row r="28" spans="1:26" ht="15" customHeight="1" x14ac:dyDescent="0.2">
      <c r="A28" s="51">
        <v>21</v>
      </c>
      <c r="B28" s="51">
        <v>8500038</v>
      </c>
      <c r="C28" s="51" t="s">
        <v>80</v>
      </c>
      <c r="D28" s="52" t="s">
        <v>52</v>
      </c>
      <c r="E28" s="52" t="s">
        <v>18</v>
      </c>
      <c r="F28" s="53">
        <v>179000</v>
      </c>
      <c r="G28" s="53">
        <f>VLOOKUP(B28,'01.09'!B28:R61,16,0)</f>
        <v>1</v>
      </c>
      <c r="H28" s="54">
        <v>10</v>
      </c>
      <c r="I28" s="54">
        <f t="shared" si="1"/>
        <v>2</v>
      </c>
      <c r="J28" s="54"/>
      <c r="K28" s="95">
        <v>2</v>
      </c>
      <c r="L28" s="95">
        <f>L42</f>
        <v>0</v>
      </c>
      <c r="M28" s="54"/>
      <c r="N28" s="54"/>
      <c r="O28" s="54">
        <f>F28*1+F28*0.85</f>
        <v>331150</v>
      </c>
      <c r="P28" s="54">
        <f t="shared" si="3"/>
        <v>331150</v>
      </c>
      <c r="Q28" s="54">
        <f t="shared" si="0"/>
        <v>9</v>
      </c>
      <c r="R28" s="54">
        <v>9</v>
      </c>
      <c r="S28" s="54">
        <f t="shared" si="4"/>
        <v>0</v>
      </c>
      <c r="T28" s="54"/>
      <c r="U28" s="55" t="s">
        <v>80</v>
      </c>
      <c r="V28" s="54">
        <v>76000</v>
      </c>
      <c r="W28" s="54">
        <v>179000</v>
      </c>
      <c r="X28" s="56">
        <f t="shared" si="5"/>
        <v>2000</v>
      </c>
      <c r="Y28" s="55">
        <v>181000</v>
      </c>
      <c r="Z28" s="54"/>
    </row>
    <row r="29" spans="1:26" s="2" customFormat="1" ht="15" customHeight="1" x14ac:dyDescent="0.2">
      <c r="A29" s="51">
        <v>22</v>
      </c>
      <c r="B29" s="51">
        <v>8500040</v>
      </c>
      <c r="C29" s="51" t="s">
        <v>62</v>
      </c>
      <c r="D29" s="52" t="s">
        <v>34</v>
      </c>
      <c r="E29" s="52" t="s">
        <v>0</v>
      </c>
      <c r="F29" s="53">
        <v>169000</v>
      </c>
      <c r="G29" s="53">
        <f>VLOOKUP(B29,'01.09'!B29:R62,16,0)</f>
        <v>7</v>
      </c>
      <c r="H29" s="57">
        <v>5</v>
      </c>
      <c r="I29" s="54">
        <f t="shared" si="1"/>
        <v>0</v>
      </c>
      <c r="J29" s="54"/>
      <c r="K29" s="54"/>
      <c r="L29" s="54"/>
      <c r="M29" s="54"/>
      <c r="N29" s="54"/>
      <c r="O29" s="54">
        <f t="shared" si="2"/>
        <v>0</v>
      </c>
      <c r="P29" s="54">
        <f t="shared" si="3"/>
        <v>0</v>
      </c>
      <c r="Q29" s="54">
        <f t="shared" si="0"/>
        <v>12</v>
      </c>
      <c r="R29" s="54">
        <v>12</v>
      </c>
      <c r="S29" s="54">
        <f t="shared" si="4"/>
        <v>0</v>
      </c>
      <c r="T29" s="54"/>
      <c r="U29" s="51" t="s">
        <v>62</v>
      </c>
      <c r="V29" s="57">
        <v>78000</v>
      </c>
      <c r="W29" s="57">
        <v>169000</v>
      </c>
      <c r="X29" s="56">
        <f t="shared" si="5"/>
        <v>16000</v>
      </c>
      <c r="Y29" s="51">
        <v>185000</v>
      </c>
      <c r="Z29" s="54"/>
    </row>
    <row r="30" spans="1:26" ht="15" customHeight="1" x14ac:dyDescent="0.2">
      <c r="A30" s="51">
        <v>23</v>
      </c>
      <c r="B30" s="51">
        <v>8500041</v>
      </c>
      <c r="C30" s="51" t="s">
        <v>63</v>
      </c>
      <c r="D30" s="52" t="s">
        <v>35</v>
      </c>
      <c r="E30" s="52" t="s">
        <v>1</v>
      </c>
      <c r="F30" s="53">
        <v>179000</v>
      </c>
      <c r="G30" s="53">
        <f>VLOOKUP(B30,'01.09'!B30:R63,16,0)</f>
        <v>6</v>
      </c>
      <c r="H30" s="54">
        <v>5</v>
      </c>
      <c r="I30" s="54">
        <f t="shared" si="1"/>
        <v>1</v>
      </c>
      <c r="J30" s="54"/>
      <c r="K30" s="95">
        <v>1</v>
      </c>
      <c r="L30" s="95">
        <f>L42</f>
        <v>0</v>
      </c>
      <c r="M30" s="54"/>
      <c r="N30" s="54"/>
      <c r="O30" s="54">
        <f t="shared" si="2"/>
        <v>179000</v>
      </c>
      <c r="P30" s="54">
        <f t="shared" si="3"/>
        <v>179000</v>
      </c>
      <c r="Q30" s="54">
        <f t="shared" si="0"/>
        <v>10</v>
      </c>
      <c r="R30" s="54">
        <v>10</v>
      </c>
      <c r="S30" s="54">
        <f t="shared" si="4"/>
        <v>0</v>
      </c>
      <c r="T30" s="54"/>
      <c r="U30" s="55" t="s">
        <v>63</v>
      </c>
      <c r="V30" s="54">
        <v>82000</v>
      </c>
      <c r="W30" s="54">
        <v>179000</v>
      </c>
      <c r="X30" s="56">
        <f t="shared" si="5"/>
        <v>14000</v>
      </c>
      <c r="Y30" s="55">
        <v>193000</v>
      </c>
      <c r="Z30" s="54"/>
    </row>
    <row r="31" spans="1:26" ht="15" customHeight="1" x14ac:dyDescent="0.2">
      <c r="A31" s="51">
        <v>24</v>
      </c>
      <c r="B31" s="51">
        <v>8500043</v>
      </c>
      <c r="C31" s="51" t="s">
        <v>64</v>
      </c>
      <c r="D31" s="52" t="s">
        <v>36</v>
      </c>
      <c r="E31" s="52" t="s">
        <v>2</v>
      </c>
      <c r="F31" s="53">
        <v>179000</v>
      </c>
      <c r="G31" s="53">
        <f>VLOOKUP(B31,'01.09'!B31:R64,16,0)</f>
        <v>8</v>
      </c>
      <c r="H31" s="54">
        <v>5</v>
      </c>
      <c r="I31" s="54">
        <f t="shared" si="1"/>
        <v>0</v>
      </c>
      <c r="J31" s="54"/>
      <c r="K31" s="54"/>
      <c r="L31" s="54"/>
      <c r="M31" s="54"/>
      <c r="N31" s="54"/>
      <c r="O31" s="54">
        <f t="shared" si="2"/>
        <v>0</v>
      </c>
      <c r="P31" s="54">
        <f t="shared" si="3"/>
        <v>0</v>
      </c>
      <c r="Q31" s="54">
        <f t="shared" si="0"/>
        <v>13</v>
      </c>
      <c r="R31" s="54">
        <v>13</v>
      </c>
      <c r="S31" s="54">
        <f t="shared" si="4"/>
        <v>0</v>
      </c>
      <c r="T31" s="54"/>
      <c r="U31" s="55" t="s">
        <v>64</v>
      </c>
      <c r="V31" s="54">
        <v>83000</v>
      </c>
      <c r="W31" s="54">
        <v>179000</v>
      </c>
      <c r="X31" s="56">
        <f t="shared" si="5"/>
        <v>16000</v>
      </c>
      <c r="Y31" s="55">
        <v>195000</v>
      </c>
      <c r="Z31" s="54"/>
    </row>
    <row r="32" spans="1:26" ht="15" customHeight="1" x14ac:dyDescent="0.2">
      <c r="A32" s="51">
        <v>25</v>
      </c>
      <c r="B32" s="51">
        <v>8500062</v>
      </c>
      <c r="C32" s="51" t="s">
        <v>99</v>
      </c>
      <c r="D32" s="52" t="s">
        <v>126</v>
      </c>
      <c r="E32" s="52" t="s">
        <v>32</v>
      </c>
      <c r="F32" s="53">
        <v>194000</v>
      </c>
      <c r="G32" s="53">
        <f>VLOOKUP(B32,'01.09'!B32:R65,16,0)</f>
        <v>0</v>
      </c>
      <c r="H32" s="54"/>
      <c r="I32" s="54">
        <f t="shared" si="1"/>
        <v>0</v>
      </c>
      <c r="J32" s="54"/>
      <c r="K32" s="54"/>
      <c r="L32" s="54"/>
      <c r="M32" s="54"/>
      <c r="N32" s="54"/>
      <c r="O32" s="54">
        <f t="shared" si="2"/>
        <v>0</v>
      </c>
      <c r="P32" s="54">
        <f t="shared" si="3"/>
        <v>0</v>
      </c>
      <c r="Q32" s="54">
        <f t="shared" si="0"/>
        <v>0</v>
      </c>
      <c r="R32" s="54"/>
      <c r="S32" s="54">
        <f t="shared" si="4"/>
        <v>0</v>
      </c>
      <c r="T32" s="54"/>
      <c r="U32" s="55" t="s">
        <v>99</v>
      </c>
      <c r="V32" s="54">
        <v>91200</v>
      </c>
      <c r="W32" s="54">
        <v>194000</v>
      </c>
      <c r="X32" s="56">
        <f t="shared" si="5"/>
        <v>18000</v>
      </c>
      <c r="Y32" s="55">
        <v>212000</v>
      </c>
      <c r="Z32" s="54"/>
    </row>
    <row r="33" spans="1:26" ht="15" customHeight="1" x14ac:dyDescent="0.2">
      <c r="A33" s="51">
        <v>26</v>
      </c>
      <c r="B33" s="51">
        <v>8500063</v>
      </c>
      <c r="C33" s="51" t="s">
        <v>100</v>
      </c>
      <c r="D33" s="52" t="s">
        <v>127</v>
      </c>
      <c r="E33" s="52" t="s">
        <v>33</v>
      </c>
      <c r="F33" s="53">
        <v>194000</v>
      </c>
      <c r="G33" s="53">
        <f>VLOOKUP(B33,'01.09'!B33:R66,16,0)</f>
        <v>0</v>
      </c>
      <c r="H33" s="54"/>
      <c r="I33" s="54">
        <f t="shared" si="1"/>
        <v>0</v>
      </c>
      <c r="J33" s="54"/>
      <c r="K33" s="54"/>
      <c r="L33" s="54"/>
      <c r="M33" s="54"/>
      <c r="N33" s="54"/>
      <c r="O33" s="54">
        <f t="shared" si="2"/>
        <v>0</v>
      </c>
      <c r="P33" s="54">
        <f t="shared" si="3"/>
        <v>0</v>
      </c>
      <c r="Q33" s="54">
        <f t="shared" si="0"/>
        <v>0</v>
      </c>
      <c r="R33" s="54"/>
      <c r="S33" s="54">
        <f t="shared" si="4"/>
        <v>0</v>
      </c>
      <c r="T33" s="54"/>
      <c r="U33" s="55" t="s">
        <v>100</v>
      </c>
      <c r="V33" s="54">
        <v>91200</v>
      </c>
      <c r="W33" s="54">
        <v>194000</v>
      </c>
      <c r="X33" s="56">
        <f t="shared" si="5"/>
        <v>18000</v>
      </c>
      <c r="Y33" s="55">
        <v>212000</v>
      </c>
      <c r="Z33" s="54"/>
    </row>
    <row r="34" spans="1:26" ht="15" customHeight="1" x14ac:dyDescent="0.2">
      <c r="A34" s="51">
        <v>27</v>
      </c>
      <c r="B34" s="51">
        <v>8500050</v>
      </c>
      <c r="C34" s="51" t="s">
        <v>82</v>
      </c>
      <c r="D34" s="52" t="s">
        <v>54</v>
      </c>
      <c r="E34" s="52" t="s">
        <v>20</v>
      </c>
      <c r="F34" s="53">
        <v>168000</v>
      </c>
      <c r="G34" s="53">
        <f>VLOOKUP(B34,'01.09'!B34:R67,16,0)</f>
        <v>4</v>
      </c>
      <c r="H34" s="54">
        <v>20</v>
      </c>
      <c r="I34" s="54">
        <f t="shared" si="1"/>
        <v>6</v>
      </c>
      <c r="J34" s="54"/>
      <c r="K34" s="97">
        <f>5+K44</f>
        <v>6</v>
      </c>
      <c r="L34" s="97">
        <f>+L44</f>
        <v>0</v>
      </c>
      <c r="M34" s="54"/>
      <c r="N34" s="54"/>
      <c r="O34" s="54">
        <f>F34*4-F34+F34*0.85*2</f>
        <v>789600</v>
      </c>
      <c r="P34" s="54">
        <f t="shared" si="3"/>
        <v>789600</v>
      </c>
      <c r="Q34" s="54">
        <f t="shared" si="0"/>
        <v>18</v>
      </c>
      <c r="R34" s="54">
        <v>18</v>
      </c>
      <c r="S34" s="54">
        <f t="shared" si="4"/>
        <v>0</v>
      </c>
      <c r="T34" s="54">
        <v>20</v>
      </c>
      <c r="U34" s="51" t="s">
        <v>82</v>
      </c>
      <c r="V34" s="57">
        <v>75909</v>
      </c>
      <c r="W34" s="57">
        <v>168000</v>
      </c>
      <c r="X34" s="56">
        <f t="shared" si="5"/>
        <v>13000</v>
      </c>
      <c r="Y34" s="55">
        <v>181000</v>
      </c>
      <c r="Z34" s="54"/>
    </row>
    <row r="35" spans="1:26" s="2" customFormat="1" ht="15" customHeight="1" x14ac:dyDescent="0.2">
      <c r="A35" s="51">
        <v>28</v>
      </c>
      <c r="B35" s="51">
        <v>8500051</v>
      </c>
      <c r="C35" s="51" t="s">
        <v>83</v>
      </c>
      <c r="D35" s="52" t="s">
        <v>55</v>
      </c>
      <c r="E35" s="52" t="s">
        <v>21</v>
      </c>
      <c r="F35" s="53">
        <v>149000</v>
      </c>
      <c r="G35" s="53">
        <f>VLOOKUP(B35,'01.09'!B35:R68,16,0)</f>
        <v>11</v>
      </c>
      <c r="H35" s="57">
        <v>20</v>
      </c>
      <c r="I35" s="54">
        <f t="shared" si="1"/>
        <v>1</v>
      </c>
      <c r="J35" s="54"/>
      <c r="K35" s="54">
        <v>1</v>
      </c>
      <c r="L35" s="54"/>
      <c r="M35" s="54"/>
      <c r="N35" s="54"/>
      <c r="O35" s="54">
        <f t="shared" si="2"/>
        <v>149000</v>
      </c>
      <c r="P35" s="54">
        <f t="shared" si="3"/>
        <v>149000</v>
      </c>
      <c r="Q35" s="54">
        <f t="shared" si="0"/>
        <v>30</v>
      </c>
      <c r="R35" s="54">
        <v>30</v>
      </c>
      <c r="S35" s="54">
        <f t="shared" si="4"/>
        <v>0</v>
      </c>
      <c r="T35" s="54"/>
      <c r="U35" s="55" t="s">
        <v>83</v>
      </c>
      <c r="V35" s="54">
        <v>66364</v>
      </c>
      <c r="W35" s="54">
        <v>149000</v>
      </c>
      <c r="X35" s="56">
        <f t="shared" si="5"/>
        <v>13000</v>
      </c>
      <c r="Y35" s="51">
        <v>162000</v>
      </c>
      <c r="Z35" s="54"/>
    </row>
    <row r="36" spans="1:26" ht="15" customHeight="1" x14ac:dyDescent="0.2">
      <c r="A36" s="51">
        <v>29</v>
      </c>
      <c r="B36" s="51">
        <v>8500052</v>
      </c>
      <c r="C36" s="51" t="s">
        <v>84</v>
      </c>
      <c r="D36" s="52" t="s">
        <v>120</v>
      </c>
      <c r="E36" s="52" t="s">
        <v>22</v>
      </c>
      <c r="F36" s="53">
        <v>149000</v>
      </c>
      <c r="G36" s="53">
        <f>VLOOKUP(B36,'01.09'!B36:R69,16,0)</f>
        <v>2</v>
      </c>
      <c r="H36" s="54">
        <v>20</v>
      </c>
      <c r="I36" s="54">
        <f t="shared" si="1"/>
        <v>2</v>
      </c>
      <c r="J36" s="54"/>
      <c r="K36" s="97">
        <f>1+K44</f>
        <v>2</v>
      </c>
      <c r="L36" s="97">
        <f>L44</f>
        <v>0</v>
      </c>
      <c r="M36" s="54"/>
      <c r="N36" s="54"/>
      <c r="O36" s="54">
        <f>F36*K36-F36</f>
        <v>149000</v>
      </c>
      <c r="P36" s="54">
        <f t="shared" si="3"/>
        <v>149000</v>
      </c>
      <c r="Q36" s="54">
        <f t="shared" si="0"/>
        <v>20</v>
      </c>
      <c r="R36" s="54">
        <v>20</v>
      </c>
      <c r="S36" s="54">
        <f t="shared" si="4"/>
        <v>0</v>
      </c>
      <c r="T36" s="54"/>
      <c r="U36" s="55" t="s">
        <v>84</v>
      </c>
      <c r="V36" s="54">
        <v>66364</v>
      </c>
      <c r="W36" s="54">
        <v>149000</v>
      </c>
      <c r="X36" s="56">
        <f t="shared" si="5"/>
        <v>13000</v>
      </c>
      <c r="Y36" s="55">
        <v>162000</v>
      </c>
      <c r="Z36" s="54"/>
    </row>
    <row r="37" spans="1:26" ht="15" customHeight="1" x14ac:dyDescent="0.2">
      <c r="A37" s="51">
        <v>30</v>
      </c>
      <c r="B37" s="51">
        <v>8500053</v>
      </c>
      <c r="C37" s="51" t="s">
        <v>85</v>
      </c>
      <c r="D37" s="52" t="s">
        <v>57</v>
      </c>
      <c r="E37" s="52" t="s">
        <v>23</v>
      </c>
      <c r="F37" s="53">
        <v>149000</v>
      </c>
      <c r="G37" s="53">
        <f>VLOOKUP(B37,'01.09'!B37:R70,16,0)</f>
        <v>17</v>
      </c>
      <c r="H37" s="54">
        <v>20</v>
      </c>
      <c r="I37" s="54">
        <f t="shared" si="1"/>
        <v>3</v>
      </c>
      <c r="J37" s="54"/>
      <c r="K37" s="97">
        <f>2+K44</f>
        <v>3</v>
      </c>
      <c r="L37" s="97">
        <f>L44</f>
        <v>0</v>
      </c>
      <c r="M37" s="54"/>
      <c r="N37" s="54"/>
      <c r="O37" s="54">
        <f>F37*K37-F37</f>
        <v>298000</v>
      </c>
      <c r="P37" s="54">
        <f t="shared" si="3"/>
        <v>298000</v>
      </c>
      <c r="Q37" s="54">
        <f t="shared" si="0"/>
        <v>34</v>
      </c>
      <c r="R37" s="54">
        <v>34</v>
      </c>
      <c r="S37" s="54">
        <f t="shared" si="4"/>
        <v>0</v>
      </c>
      <c r="T37" s="54"/>
      <c r="U37" s="55" t="s">
        <v>85</v>
      </c>
      <c r="V37" s="54">
        <v>66364</v>
      </c>
      <c r="W37" s="54">
        <v>149000</v>
      </c>
      <c r="X37" s="56">
        <f t="shared" si="5"/>
        <v>13000</v>
      </c>
      <c r="Y37" s="55">
        <v>162000</v>
      </c>
      <c r="Z37" s="54"/>
    </row>
    <row r="38" spans="1:26" ht="15" customHeight="1" x14ac:dyDescent="0.2">
      <c r="A38" s="51">
        <v>31</v>
      </c>
      <c r="B38" s="51">
        <v>8500054</v>
      </c>
      <c r="C38" s="51" t="s">
        <v>86</v>
      </c>
      <c r="D38" s="52" t="s">
        <v>58</v>
      </c>
      <c r="E38" s="52" t="s">
        <v>24</v>
      </c>
      <c r="F38" s="53">
        <v>168000</v>
      </c>
      <c r="G38" s="53">
        <f>VLOOKUP(B38,'01.09'!B38:R71,16,0)</f>
        <v>32</v>
      </c>
      <c r="H38" s="54">
        <v>20</v>
      </c>
      <c r="I38" s="54">
        <f t="shared" si="1"/>
        <v>1</v>
      </c>
      <c r="J38" s="54"/>
      <c r="K38" s="54">
        <v>1</v>
      </c>
      <c r="L38" s="54"/>
      <c r="M38" s="54"/>
      <c r="N38" s="54"/>
      <c r="O38" s="54">
        <f t="shared" si="2"/>
        <v>168000</v>
      </c>
      <c r="P38" s="54">
        <f t="shared" si="3"/>
        <v>168000</v>
      </c>
      <c r="Q38" s="54">
        <f t="shared" si="0"/>
        <v>51</v>
      </c>
      <c r="R38" s="54">
        <v>51</v>
      </c>
      <c r="S38" s="54">
        <f t="shared" si="4"/>
        <v>0</v>
      </c>
      <c r="T38" s="54"/>
      <c r="U38" s="55" t="s">
        <v>86</v>
      </c>
      <c r="V38" s="54">
        <v>75909</v>
      </c>
      <c r="W38" s="54">
        <v>168000</v>
      </c>
      <c r="X38" s="56">
        <f t="shared" si="5"/>
        <v>13000</v>
      </c>
      <c r="Y38" s="55">
        <v>181000</v>
      </c>
      <c r="Z38" s="54"/>
    </row>
    <row r="39" spans="1:26" ht="15" customHeight="1" x14ac:dyDescent="0.2">
      <c r="A39" s="51">
        <v>32</v>
      </c>
      <c r="B39" s="51">
        <v>8500055</v>
      </c>
      <c r="C39" s="51" t="s">
        <v>87</v>
      </c>
      <c r="D39" s="52" t="s">
        <v>59</v>
      </c>
      <c r="E39" s="52" t="s">
        <v>25</v>
      </c>
      <c r="F39" s="53">
        <v>149000</v>
      </c>
      <c r="G39" s="53">
        <f>VLOOKUP(B39,'01.09'!B39:R72,16,0)</f>
        <v>11</v>
      </c>
      <c r="H39" s="54">
        <v>20</v>
      </c>
      <c r="I39" s="54">
        <f t="shared" si="1"/>
        <v>1</v>
      </c>
      <c r="J39" s="54"/>
      <c r="K39" s="97">
        <f>K44</f>
        <v>1</v>
      </c>
      <c r="L39" s="97">
        <f>L44</f>
        <v>0</v>
      </c>
      <c r="M39" s="54"/>
      <c r="N39" s="54"/>
      <c r="O39" s="54">
        <f>F39*K39-F39</f>
        <v>0</v>
      </c>
      <c r="P39" s="54">
        <f t="shared" si="3"/>
        <v>0</v>
      </c>
      <c r="Q39" s="54">
        <f t="shared" si="0"/>
        <v>30</v>
      </c>
      <c r="R39" s="54">
        <v>30</v>
      </c>
      <c r="S39" s="54">
        <f t="shared" si="4"/>
        <v>0</v>
      </c>
      <c r="T39" s="54"/>
      <c r="U39" s="55" t="s">
        <v>87</v>
      </c>
      <c r="V39" s="54">
        <v>66364</v>
      </c>
      <c r="W39" s="54">
        <v>149000</v>
      </c>
      <c r="X39" s="56">
        <f t="shared" si="5"/>
        <v>13000</v>
      </c>
      <c r="Y39" s="55">
        <v>162000</v>
      </c>
      <c r="Z39" s="54"/>
    </row>
    <row r="40" spans="1:26" ht="15" customHeight="1" x14ac:dyDescent="0.2">
      <c r="A40" s="51">
        <v>33</v>
      </c>
      <c r="B40" s="51">
        <v>8500056</v>
      </c>
      <c r="C40" s="51" t="s">
        <v>88</v>
      </c>
      <c r="D40" s="52" t="s">
        <v>60</v>
      </c>
      <c r="E40" s="52" t="s">
        <v>26</v>
      </c>
      <c r="F40" s="53">
        <v>149000</v>
      </c>
      <c r="G40" s="53">
        <f>VLOOKUP(B40,'01.09'!B40:R73,16,0)</f>
        <v>7</v>
      </c>
      <c r="H40" s="54">
        <v>20</v>
      </c>
      <c r="I40" s="54">
        <f t="shared" si="1"/>
        <v>4</v>
      </c>
      <c r="J40" s="54"/>
      <c r="K40" s="98">
        <v>4</v>
      </c>
      <c r="L40" s="98">
        <f>+L45</f>
        <v>0</v>
      </c>
      <c r="M40" s="54"/>
      <c r="N40" s="54"/>
      <c r="O40" s="54">
        <f>F40*2+F40*0.85*2</f>
        <v>551300</v>
      </c>
      <c r="P40" s="54">
        <f t="shared" si="3"/>
        <v>551300</v>
      </c>
      <c r="Q40" s="54">
        <f t="shared" si="0"/>
        <v>23</v>
      </c>
      <c r="R40" s="54">
        <v>23</v>
      </c>
      <c r="S40" s="54">
        <f t="shared" si="4"/>
        <v>0</v>
      </c>
      <c r="T40" s="54"/>
      <c r="U40" s="55" t="s">
        <v>88</v>
      </c>
      <c r="V40" s="54">
        <v>66364</v>
      </c>
      <c r="W40" s="54">
        <v>149000</v>
      </c>
      <c r="X40" s="56">
        <f t="shared" si="5"/>
        <v>13000</v>
      </c>
      <c r="Y40" s="55">
        <v>162000</v>
      </c>
      <c r="Z40" s="54"/>
    </row>
    <row r="41" spans="1:26" ht="15" customHeight="1" x14ac:dyDescent="0.2">
      <c r="A41" s="51">
        <v>34</v>
      </c>
      <c r="B41" s="51">
        <v>8500057</v>
      </c>
      <c r="C41" s="51" t="s">
        <v>89</v>
      </c>
      <c r="D41" s="52" t="s">
        <v>61</v>
      </c>
      <c r="E41" s="52" t="s">
        <v>27</v>
      </c>
      <c r="F41" s="53">
        <v>168000</v>
      </c>
      <c r="G41" s="53">
        <f>VLOOKUP(B41,'01.09'!B41:R74,16,0)</f>
        <v>39</v>
      </c>
      <c r="H41" s="54">
        <v>20</v>
      </c>
      <c r="I41" s="54">
        <f t="shared" si="1"/>
        <v>1</v>
      </c>
      <c r="J41" s="54"/>
      <c r="K41" s="54">
        <v>1</v>
      </c>
      <c r="L41" s="54"/>
      <c r="M41" s="54"/>
      <c r="N41" s="54"/>
      <c r="O41" s="54">
        <f t="shared" si="2"/>
        <v>168000</v>
      </c>
      <c r="P41" s="54">
        <f t="shared" si="3"/>
        <v>168000</v>
      </c>
      <c r="Q41" s="54">
        <f t="shared" si="0"/>
        <v>58</v>
      </c>
      <c r="R41" s="54">
        <v>58</v>
      </c>
      <c r="S41" s="54">
        <f t="shared" si="4"/>
        <v>0</v>
      </c>
      <c r="T41" s="54"/>
      <c r="U41" s="55" t="s">
        <v>89</v>
      </c>
      <c r="V41" s="54">
        <v>66364</v>
      </c>
      <c r="W41" s="54">
        <v>168000</v>
      </c>
      <c r="X41" s="56">
        <f t="shared" si="5"/>
        <v>-6000</v>
      </c>
      <c r="Y41" s="55">
        <v>162000</v>
      </c>
      <c r="Z41" s="54"/>
    </row>
    <row r="42" spans="1:26" ht="15" customHeight="1" x14ac:dyDescent="0.2">
      <c r="A42" s="81"/>
      <c r="B42" s="81"/>
      <c r="C42" s="81"/>
      <c r="D42" s="87" t="s">
        <v>140</v>
      </c>
      <c r="E42" s="87"/>
      <c r="F42" s="88">
        <v>800000</v>
      </c>
      <c r="G42" s="82"/>
      <c r="H42" s="83"/>
      <c r="I42" s="83"/>
      <c r="J42" s="83"/>
      <c r="K42" s="83"/>
      <c r="L42" s="83"/>
      <c r="M42" s="83"/>
      <c r="N42" s="83"/>
      <c r="O42" s="54">
        <f t="shared" ref="O42:O45" si="6">F42*K42</f>
        <v>0</v>
      </c>
      <c r="P42" s="54">
        <f t="shared" si="3"/>
        <v>0</v>
      </c>
      <c r="Q42" s="83"/>
      <c r="R42" s="83"/>
      <c r="S42" s="83"/>
      <c r="T42" s="83"/>
      <c r="U42" s="84"/>
      <c r="V42" s="85"/>
      <c r="W42" s="85"/>
      <c r="X42" s="86"/>
      <c r="Y42" s="84"/>
      <c r="Z42" s="83"/>
    </row>
    <row r="43" spans="1:26" ht="15" customHeight="1" x14ac:dyDescent="0.2">
      <c r="A43" s="81"/>
      <c r="B43" s="81"/>
      <c r="C43" s="81"/>
      <c r="D43" s="89" t="s">
        <v>141</v>
      </c>
      <c r="E43" s="89"/>
      <c r="F43" s="90">
        <v>650000</v>
      </c>
      <c r="G43" s="82"/>
      <c r="H43" s="83"/>
      <c r="I43" s="83"/>
      <c r="J43" s="83"/>
      <c r="K43" s="83"/>
      <c r="L43" s="83"/>
      <c r="M43" s="83"/>
      <c r="N43" s="83"/>
      <c r="O43" s="54">
        <f t="shared" si="6"/>
        <v>0</v>
      </c>
      <c r="P43" s="54">
        <f t="shared" si="3"/>
        <v>0</v>
      </c>
      <c r="Q43" s="83"/>
      <c r="R43" s="83"/>
      <c r="S43" s="83"/>
      <c r="T43" s="83"/>
      <c r="U43" s="84"/>
      <c r="V43" s="85"/>
      <c r="W43" s="85"/>
      <c r="X43" s="86"/>
      <c r="Y43" s="84"/>
      <c r="Z43" s="83"/>
    </row>
    <row r="44" spans="1:26" ht="15" customHeight="1" x14ac:dyDescent="0.2">
      <c r="A44" s="81"/>
      <c r="B44" s="81"/>
      <c r="C44" s="81"/>
      <c r="D44" s="91" t="s">
        <v>142</v>
      </c>
      <c r="E44" s="91"/>
      <c r="F44" s="92">
        <v>550000</v>
      </c>
      <c r="G44" s="82"/>
      <c r="H44" s="83"/>
      <c r="I44" s="83"/>
      <c r="J44" s="83"/>
      <c r="K44" s="83">
        <v>1</v>
      </c>
      <c r="L44" s="83"/>
      <c r="M44" s="83"/>
      <c r="N44" s="83"/>
      <c r="O44" s="54">
        <f t="shared" si="6"/>
        <v>550000</v>
      </c>
      <c r="P44" s="54">
        <f t="shared" si="3"/>
        <v>550000</v>
      </c>
      <c r="Q44" s="83"/>
      <c r="R44" s="83"/>
      <c r="S44" s="83"/>
      <c r="T44" s="83"/>
      <c r="U44" s="84"/>
      <c r="V44" s="85"/>
      <c r="W44" s="85"/>
      <c r="X44" s="86"/>
      <c r="Y44" s="84"/>
      <c r="Z44" s="83"/>
    </row>
    <row r="45" spans="1:26" ht="15" customHeight="1" x14ac:dyDescent="0.2">
      <c r="A45" s="81"/>
      <c r="B45" s="81"/>
      <c r="C45" s="81"/>
      <c r="D45" s="93" t="s">
        <v>143</v>
      </c>
      <c r="E45" s="93"/>
      <c r="F45" s="94">
        <v>310000</v>
      </c>
      <c r="G45" s="82"/>
      <c r="H45" s="83"/>
      <c r="I45" s="83"/>
      <c r="J45" s="83"/>
      <c r="K45" s="83"/>
      <c r="L45" s="83"/>
      <c r="M45" s="83"/>
      <c r="N45" s="83"/>
      <c r="O45" s="54">
        <f t="shared" si="6"/>
        <v>0</v>
      </c>
      <c r="P45" s="54">
        <f t="shared" si="3"/>
        <v>0</v>
      </c>
      <c r="Q45" s="83"/>
      <c r="R45" s="83"/>
      <c r="S45" s="83"/>
      <c r="T45" s="83"/>
      <c r="U45" s="84"/>
      <c r="V45" s="85"/>
      <c r="W45" s="85"/>
      <c r="X45" s="86"/>
      <c r="Y45" s="84"/>
      <c r="Z45" s="83"/>
    </row>
    <row r="46" spans="1:26" s="17" customFormat="1" x14ac:dyDescent="0.2">
      <c r="A46" s="47"/>
      <c r="B46" s="48"/>
      <c r="C46" s="48"/>
      <c r="D46" s="48" t="s">
        <v>108</v>
      </c>
      <c r="E46" s="49"/>
      <c r="F46" s="50"/>
      <c r="G46" s="50">
        <f>SUM(G8:G41)</f>
        <v>184</v>
      </c>
      <c r="H46" s="50">
        <f t="shared" ref="H46:N46" si="7">SUM(H8:H41)</f>
        <v>291</v>
      </c>
      <c r="I46" s="50">
        <f t="shared" si="7"/>
        <v>37</v>
      </c>
      <c r="J46" s="50">
        <f t="shared" si="7"/>
        <v>0</v>
      </c>
      <c r="K46" s="50">
        <f t="shared" si="7"/>
        <v>37</v>
      </c>
      <c r="L46" s="50">
        <f t="shared" si="7"/>
        <v>0</v>
      </c>
      <c r="M46" s="50">
        <f t="shared" si="7"/>
        <v>0</v>
      </c>
      <c r="N46" s="50">
        <f t="shared" si="7"/>
        <v>0</v>
      </c>
      <c r="O46" s="50">
        <f>SUM(O8:O45)</f>
        <v>6054050</v>
      </c>
      <c r="P46" s="50">
        <f>SUM(P8:P45)</f>
        <v>6054050</v>
      </c>
      <c r="Q46" s="50">
        <f>SUM(Q8:Q41)</f>
        <v>438</v>
      </c>
      <c r="R46" s="50">
        <f>SUM(R8:R41)</f>
        <v>438</v>
      </c>
      <c r="S46" s="50"/>
      <c r="T46" s="50"/>
      <c r="Z46" s="50"/>
    </row>
    <row r="47" spans="1:26" x14ac:dyDescent="0.2">
      <c r="A47" s="5"/>
    </row>
    <row r="48" spans="1:26" s="2" customFormat="1" x14ac:dyDescent="0.2">
      <c r="B48" s="2" t="s">
        <v>124</v>
      </c>
      <c r="F48" s="6"/>
      <c r="G48" s="6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V48" s="109"/>
      <c r="W48" s="109"/>
      <c r="Z48" s="109"/>
    </row>
    <row r="52" spans="1:1" x14ac:dyDescent="0.2">
      <c r="A52" s="1" t="s">
        <v>134</v>
      </c>
    </row>
  </sheetData>
  <mergeCells count="16">
    <mergeCell ref="Z6:Z7"/>
    <mergeCell ref="A3:T3"/>
    <mergeCell ref="G5:Q5"/>
    <mergeCell ref="A6:A7"/>
    <mergeCell ref="B6:B7"/>
    <mergeCell ref="C6:C7"/>
    <mergeCell ref="D6:D7"/>
    <mergeCell ref="F6:F7"/>
    <mergeCell ref="G6:G7"/>
    <mergeCell ref="H6:H7"/>
    <mergeCell ref="I6:L6"/>
    <mergeCell ref="M6:P6"/>
    <mergeCell ref="Q6:Q7"/>
    <mergeCell ref="R6:R7"/>
    <mergeCell ref="S6:S7"/>
    <mergeCell ref="T6:T7"/>
  </mergeCells>
  <pageMargins left="0.2" right="0.2" top="0.25" bottom="0.25" header="0.3" footer="0.3"/>
  <pageSetup paperSize="9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zoomScaleNormal="100" workbookViewId="0">
      <pane xSplit="6" ySplit="7" topLeftCell="K23" activePane="bottomRight" state="frozen"/>
      <selection activeCell="BX8" sqref="BX8:BX41"/>
      <selection pane="topRight" activeCell="BX8" sqref="BX8:BX41"/>
      <selection pane="bottomLeft" activeCell="BX8" sqref="BX8:BX41"/>
      <selection pane="bottomRight" activeCell="BX8" sqref="BX8:BX41"/>
    </sheetView>
  </sheetViews>
  <sheetFormatPr defaultRowHeight="12.75" x14ac:dyDescent="0.2"/>
  <cols>
    <col min="1" max="1" width="4.85546875" style="1" customWidth="1"/>
    <col min="2" max="2" width="8.85546875" style="2" customWidth="1"/>
    <col min="3" max="3" width="5.28515625" style="2" customWidth="1"/>
    <col min="4" max="4" width="38.28515625" style="1" customWidth="1"/>
    <col min="5" max="5" width="34.7109375" style="1" hidden="1" customWidth="1"/>
    <col min="6" max="6" width="10.28515625" style="6" customWidth="1"/>
    <col min="7" max="7" width="8.140625" style="6" customWidth="1"/>
    <col min="8" max="8" width="9.42578125" style="3" customWidth="1"/>
    <col min="9" max="9" width="10" style="3" customWidth="1"/>
    <col min="10" max="15" width="9.140625" style="3" customWidth="1"/>
    <col min="16" max="16" width="10.85546875" style="3" customWidth="1"/>
    <col min="17" max="19" width="10.7109375" style="3" customWidth="1"/>
    <col min="20" max="20" width="9.140625" style="3" customWidth="1"/>
    <col min="21" max="21" width="6.28515625" style="1" hidden="1" customWidth="1"/>
    <col min="22" max="23" width="11.28515625" style="3" hidden="1" customWidth="1"/>
    <col min="24" max="25" width="0" style="1" hidden="1" customWidth="1"/>
    <col min="26" max="26" width="9.140625" style="3" customWidth="1"/>
    <col min="27" max="27" width="9.140625" style="1" customWidth="1"/>
    <col min="28" max="16384" width="9.140625" style="1"/>
  </cols>
  <sheetData>
    <row r="1" spans="1:26" x14ac:dyDescent="0.2">
      <c r="A1" s="17" t="s">
        <v>128</v>
      </c>
    </row>
    <row r="2" spans="1:26" x14ac:dyDescent="0.2">
      <c r="A2" s="1" t="s">
        <v>114</v>
      </c>
    </row>
    <row r="3" spans="1:26" ht="19.5" customHeight="1" x14ac:dyDescent="0.3">
      <c r="A3" s="131" t="s">
        <v>122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Z3" s="1"/>
    </row>
    <row r="5" spans="1:26" ht="15" hidden="1" customHeight="1" x14ac:dyDescent="0.2">
      <c r="G5" s="133" t="s">
        <v>117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64"/>
      <c r="S5" s="64"/>
      <c r="T5" s="1"/>
      <c r="Z5" s="1"/>
    </row>
    <row r="6" spans="1:26" s="17" customFormat="1" ht="15" customHeight="1" x14ac:dyDescent="0.2">
      <c r="A6" s="128" t="s">
        <v>109</v>
      </c>
      <c r="B6" s="128" t="s">
        <v>110</v>
      </c>
      <c r="C6" s="128" t="s">
        <v>111</v>
      </c>
      <c r="D6" s="128" t="s">
        <v>112</v>
      </c>
      <c r="E6" s="16" t="s">
        <v>90</v>
      </c>
      <c r="F6" s="128" t="s">
        <v>113</v>
      </c>
      <c r="G6" s="128" t="s">
        <v>115</v>
      </c>
      <c r="H6" s="128" t="s">
        <v>101</v>
      </c>
      <c r="I6" s="132" t="s">
        <v>102</v>
      </c>
      <c r="J6" s="132"/>
      <c r="K6" s="132"/>
      <c r="L6" s="132"/>
      <c r="M6" s="134" t="s">
        <v>129</v>
      </c>
      <c r="N6" s="134"/>
      <c r="O6" s="134"/>
      <c r="P6" s="134"/>
      <c r="Q6" s="128" t="s">
        <v>118</v>
      </c>
      <c r="R6" s="128" t="s">
        <v>135</v>
      </c>
      <c r="S6" s="128" t="s">
        <v>136</v>
      </c>
      <c r="T6" s="128" t="s">
        <v>119</v>
      </c>
      <c r="U6" s="19" t="s">
        <v>121</v>
      </c>
      <c r="V6" s="40"/>
      <c r="W6" s="40"/>
      <c r="Z6" s="128" t="s">
        <v>125</v>
      </c>
    </row>
    <row r="7" spans="1:26" s="18" customFormat="1" x14ac:dyDescent="0.2">
      <c r="A7" s="130"/>
      <c r="B7" s="130" t="s">
        <v>110</v>
      </c>
      <c r="C7" s="130"/>
      <c r="D7" s="130" t="s">
        <v>112</v>
      </c>
      <c r="E7" s="44" t="s">
        <v>90</v>
      </c>
      <c r="F7" s="130" t="s">
        <v>113</v>
      </c>
      <c r="G7" s="130"/>
      <c r="H7" s="130"/>
      <c r="I7" s="45" t="s">
        <v>106</v>
      </c>
      <c r="J7" s="46" t="s">
        <v>107</v>
      </c>
      <c r="K7" s="46" t="s">
        <v>104</v>
      </c>
      <c r="L7" s="46" t="s">
        <v>105</v>
      </c>
      <c r="M7" s="61" t="s">
        <v>131</v>
      </c>
      <c r="N7" s="62" t="s">
        <v>132</v>
      </c>
      <c r="O7" s="62" t="s">
        <v>130</v>
      </c>
      <c r="P7" s="62" t="s">
        <v>133</v>
      </c>
      <c r="Q7" s="130"/>
      <c r="R7" s="129"/>
      <c r="S7" s="129"/>
      <c r="T7" s="130"/>
      <c r="V7" s="41"/>
      <c r="W7" s="41"/>
      <c r="Z7" s="130"/>
    </row>
    <row r="8" spans="1:26" ht="15" customHeight="1" x14ac:dyDescent="0.2">
      <c r="A8" s="51">
        <v>1</v>
      </c>
      <c r="B8" s="51">
        <v>8500006</v>
      </c>
      <c r="C8" s="51" t="s">
        <v>75</v>
      </c>
      <c r="D8" s="52" t="s">
        <v>47</v>
      </c>
      <c r="E8" s="52" t="s">
        <v>13</v>
      </c>
      <c r="F8" s="53">
        <v>289000</v>
      </c>
      <c r="G8" s="53">
        <f>VLOOKUP(B8,'06.08'!B8:R41,16,0)</f>
        <v>0</v>
      </c>
      <c r="H8" s="54"/>
      <c r="I8" s="54">
        <f>SUM(J8:L8)</f>
        <v>0</v>
      </c>
      <c r="J8" s="54"/>
      <c r="K8" s="54"/>
      <c r="L8" s="54"/>
      <c r="M8" s="54"/>
      <c r="N8" s="54"/>
      <c r="O8" s="54">
        <f>F8*K8</f>
        <v>0</v>
      </c>
      <c r="P8" s="54">
        <f>M8+N8+O8</f>
        <v>0</v>
      </c>
      <c r="Q8" s="54">
        <f>+G7+H8-I8</f>
        <v>0</v>
      </c>
      <c r="R8" s="54"/>
      <c r="S8" s="54">
        <f>R8-Q8</f>
        <v>0</v>
      </c>
      <c r="T8" s="54"/>
      <c r="U8" s="55" t="s">
        <v>75</v>
      </c>
      <c r="V8" s="54">
        <v>143000</v>
      </c>
      <c r="W8" s="54">
        <v>289000</v>
      </c>
      <c r="X8" s="56">
        <f>Y8-W8</f>
        <v>26000</v>
      </c>
      <c r="Y8" s="55">
        <v>315000</v>
      </c>
      <c r="Z8" s="54"/>
    </row>
    <row r="9" spans="1:26" ht="15" customHeight="1" x14ac:dyDescent="0.2">
      <c r="A9" s="51">
        <v>2</v>
      </c>
      <c r="B9" s="51">
        <v>8500007</v>
      </c>
      <c r="C9" s="51" t="s">
        <v>73</v>
      </c>
      <c r="D9" s="52" t="s">
        <v>45</v>
      </c>
      <c r="E9" s="52" t="s">
        <v>11</v>
      </c>
      <c r="F9" s="53">
        <v>197000</v>
      </c>
      <c r="G9" s="53">
        <f>VLOOKUP(B9,'06.08'!B9:R42,16,0)</f>
        <v>0</v>
      </c>
      <c r="H9" s="54"/>
      <c r="I9" s="54">
        <f t="shared" ref="I9:I41" si="0">SUM(J9:L9)</f>
        <v>0</v>
      </c>
      <c r="J9" s="54"/>
      <c r="K9" s="54"/>
      <c r="L9" s="54"/>
      <c r="M9" s="54"/>
      <c r="N9" s="54"/>
      <c r="O9" s="54">
        <f t="shared" ref="O9:O41" si="1">F9*K9</f>
        <v>0</v>
      </c>
      <c r="P9" s="54">
        <f t="shared" ref="P9:P41" si="2">M9+N9+O9</f>
        <v>0</v>
      </c>
      <c r="Q9" s="54">
        <f>+G8+H9-I9</f>
        <v>0</v>
      </c>
      <c r="R9" s="54"/>
      <c r="S9" s="54">
        <f t="shared" ref="S9:S41" si="3">R9-Q9</f>
        <v>0</v>
      </c>
      <c r="T9" s="54"/>
      <c r="U9" s="55" t="s">
        <v>73</v>
      </c>
      <c r="V9" s="54">
        <v>93000</v>
      </c>
      <c r="W9" s="54">
        <v>197000</v>
      </c>
      <c r="X9" s="56">
        <f t="shared" ref="X9:X41" si="4">Y9-W9</f>
        <v>18000</v>
      </c>
      <c r="Y9" s="55">
        <v>215000</v>
      </c>
      <c r="Z9" s="54"/>
    </row>
    <row r="10" spans="1:26" ht="15" customHeight="1" x14ac:dyDescent="0.2">
      <c r="A10" s="51">
        <v>3</v>
      </c>
      <c r="B10" s="51">
        <v>8500008</v>
      </c>
      <c r="C10" s="51" t="s">
        <v>79</v>
      </c>
      <c r="D10" s="52" t="s">
        <v>51</v>
      </c>
      <c r="E10" s="52" t="s">
        <v>17</v>
      </c>
      <c r="F10" s="53">
        <v>170000</v>
      </c>
      <c r="G10" s="53">
        <f>VLOOKUP(B10,'06.08'!B10:R43,16,0)</f>
        <v>0</v>
      </c>
      <c r="H10" s="54"/>
      <c r="I10" s="54">
        <f t="shared" si="0"/>
        <v>0</v>
      </c>
      <c r="J10" s="54"/>
      <c r="K10" s="54"/>
      <c r="L10" s="54"/>
      <c r="M10" s="54"/>
      <c r="N10" s="54"/>
      <c r="O10" s="54">
        <f t="shared" si="1"/>
        <v>0</v>
      </c>
      <c r="P10" s="54">
        <f t="shared" si="2"/>
        <v>0</v>
      </c>
      <c r="Q10" s="54">
        <f t="shared" ref="Q10:Q41" si="5">+G10+H10-I10</f>
        <v>0</v>
      </c>
      <c r="R10" s="54"/>
      <c r="S10" s="54">
        <f t="shared" si="3"/>
        <v>0</v>
      </c>
      <c r="T10" s="54"/>
      <c r="U10" s="55" t="s">
        <v>79</v>
      </c>
      <c r="V10" s="54">
        <v>78000</v>
      </c>
      <c r="W10" s="54">
        <v>170000</v>
      </c>
      <c r="X10" s="56">
        <f t="shared" si="4"/>
        <v>15000</v>
      </c>
      <c r="Y10" s="55">
        <v>185000</v>
      </c>
      <c r="Z10" s="54"/>
    </row>
    <row r="11" spans="1:26" ht="15" customHeight="1" x14ac:dyDescent="0.2">
      <c r="A11" s="51">
        <v>4</v>
      </c>
      <c r="B11" s="51">
        <v>8500009</v>
      </c>
      <c r="C11" s="51" t="s">
        <v>74</v>
      </c>
      <c r="D11" s="52" t="s">
        <v>46</v>
      </c>
      <c r="E11" s="52" t="s">
        <v>12</v>
      </c>
      <c r="F11" s="53">
        <v>159000</v>
      </c>
      <c r="G11" s="53">
        <f>VLOOKUP(B11,'06.08'!B11:R44,16,0)</f>
        <v>0</v>
      </c>
      <c r="H11" s="54"/>
      <c r="I11" s="54">
        <f t="shared" si="0"/>
        <v>0</v>
      </c>
      <c r="J11" s="54"/>
      <c r="K11" s="54"/>
      <c r="L11" s="54"/>
      <c r="M11" s="54"/>
      <c r="N11" s="54"/>
      <c r="O11" s="54">
        <f t="shared" si="1"/>
        <v>0</v>
      </c>
      <c r="P11" s="54">
        <f t="shared" si="2"/>
        <v>0</v>
      </c>
      <c r="Q11" s="54">
        <f t="shared" si="5"/>
        <v>0</v>
      </c>
      <c r="R11" s="54"/>
      <c r="S11" s="54">
        <f t="shared" si="3"/>
        <v>0</v>
      </c>
      <c r="T11" s="54"/>
      <c r="U11" s="55" t="s">
        <v>74</v>
      </c>
      <c r="V11" s="54">
        <v>72000</v>
      </c>
      <c r="W11" s="54">
        <v>159000</v>
      </c>
      <c r="X11" s="56">
        <f t="shared" si="4"/>
        <v>14000</v>
      </c>
      <c r="Y11" s="55">
        <v>173000</v>
      </c>
      <c r="Z11" s="54"/>
    </row>
    <row r="12" spans="1:26" ht="15" customHeight="1" x14ac:dyDescent="0.2">
      <c r="A12" s="51">
        <v>5</v>
      </c>
      <c r="B12" s="51">
        <v>8500031</v>
      </c>
      <c r="C12" s="51" t="s">
        <v>76</v>
      </c>
      <c r="D12" s="52" t="s">
        <v>48</v>
      </c>
      <c r="E12" s="52" t="s">
        <v>14</v>
      </c>
      <c r="F12" s="53">
        <v>146000</v>
      </c>
      <c r="G12" s="53">
        <f>VLOOKUP(B12,'06.08'!B12:R45,16,0)</f>
        <v>0</v>
      </c>
      <c r="H12" s="54"/>
      <c r="I12" s="54">
        <f t="shared" si="0"/>
        <v>0</v>
      </c>
      <c r="J12" s="54"/>
      <c r="K12" s="54"/>
      <c r="L12" s="54"/>
      <c r="M12" s="54"/>
      <c r="N12" s="54"/>
      <c r="O12" s="54">
        <f t="shared" si="1"/>
        <v>0</v>
      </c>
      <c r="P12" s="54">
        <f t="shared" si="2"/>
        <v>0</v>
      </c>
      <c r="Q12" s="54">
        <f t="shared" si="5"/>
        <v>0</v>
      </c>
      <c r="R12" s="54"/>
      <c r="S12" s="54">
        <f t="shared" si="3"/>
        <v>0</v>
      </c>
      <c r="T12" s="54"/>
      <c r="U12" s="55" t="s">
        <v>76</v>
      </c>
      <c r="V12" s="54">
        <v>65000</v>
      </c>
      <c r="W12" s="54">
        <v>146000</v>
      </c>
      <c r="X12" s="56">
        <f t="shared" si="4"/>
        <v>13000</v>
      </c>
      <c r="Y12" s="55">
        <v>159000</v>
      </c>
      <c r="Z12" s="54"/>
    </row>
    <row r="13" spans="1:26" ht="15" customHeight="1" x14ac:dyDescent="0.2">
      <c r="A13" s="51">
        <v>6</v>
      </c>
      <c r="B13" s="51">
        <v>8500011</v>
      </c>
      <c r="C13" s="51" t="s">
        <v>78</v>
      </c>
      <c r="D13" s="52" t="s">
        <v>50</v>
      </c>
      <c r="E13" s="52" t="s">
        <v>16</v>
      </c>
      <c r="F13" s="53">
        <v>135000</v>
      </c>
      <c r="G13" s="53">
        <f>VLOOKUP(B13,'06.08'!B13:R46,16,0)</f>
        <v>0</v>
      </c>
      <c r="H13" s="54"/>
      <c r="I13" s="54">
        <f t="shared" si="0"/>
        <v>0</v>
      </c>
      <c r="J13" s="54"/>
      <c r="K13" s="54"/>
      <c r="L13" s="54"/>
      <c r="M13" s="54"/>
      <c r="N13" s="54"/>
      <c r="O13" s="54">
        <f t="shared" si="1"/>
        <v>0</v>
      </c>
      <c r="P13" s="54">
        <f t="shared" si="2"/>
        <v>0</v>
      </c>
      <c r="Q13" s="54">
        <f t="shared" si="5"/>
        <v>0</v>
      </c>
      <c r="R13" s="54"/>
      <c r="S13" s="54">
        <f t="shared" si="3"/>
        <v>0</v>
      </c>
      <c r="T13" s="54"/>
      <c r="U13" s="55" t="s">
        <v>78</v>
      </c>
      <c r="V13" s="54">
        <v>58000</v>
      </c>
      <c r="W13" s="54">
        <v>135000</v>
      </c>
      <c r="X13" s="56">
        <f t="shared" si="4"/>
        <v>10000</v>
      </c>
      <c r="Y13" s="55">
        <v>145000</v>
      </c>
      <c r="Z13" s="54"/>
    </row>
    <row r="14" spans="1:26" ht="15" customHeight="1" x14ac:dyDescent="0.2">
      <c r="A14" s="51">
        <v>7</v>
      </c>
      <c r="B14" s="51">
        <v>8500010</v>
      </c>
      <c r="C14" s="51" t="s">
        <v>81</v>
      </c>
      <c r="D14" s="52" t="s">
        <v>53</v>
      </c>
      <c r="E14" s="52" t="s">
        <v>19</v>
      </c>
      <c r="F14" s="53">
        <v>146000</v>
      </c>
      <c r="G14" s="53">
        <f>VLOOKUP(B14,'06.08'!B14:R47,16,0)</f>
        <v>0</v>
      </c>
      <c r="H14" s="54"/>
      <c r="I14" s="54">
        <f t="shared" si="0"/>
        <v>0</v>
      </c>
      <c r="J14" s="54"/>
      <c r="K14" s="54"/>
      <c r="L14" s="54"/>
      <c r="M14" s="54"/>
      <c r="N14" s="54"/>
      <c r="O14" s="54">
        <f t="shared" si="1"/>
        <v>0</v>
      </c>
      <c r="P14" s="54">
        <f t="shared" si="2"/>
        <v>0</v>
      </c>
      <c r="Q14" s="54">
        <f t="shared" si="5"/>
        <v>0</v>
      </c>
      <c r="R14" s="54"/>
      <c r="S14" s="54">
        <f t="shared" si="3"/>
        <v>0</v>
      </c>
      <c r="T14" s="54"/>
      <c r="U14" s="55" t="s">
        <v>81</v>
      </c>
      <c r="V14" s="54">
        <v>61000</v>
      </c>
      <c r="W14" s="54">
        <v>146000</v>
      </c>
      <c r="X14" s="56">
        <f t="shared" si="4"/>
        <v>5000</v>
      </c>
      <c r="Y14" s="55">
        <v>151000</v>
      </c>
      <c r="Z14" s="54"/>
    </row>
    <row r="15" spans="1:26" ht="15" customHeight="1" x14ac:dyDescent="0.2">
      <c r="A15" s="51">
        <v>8</v>
      </c>
      <c r="B15" s="51">
        <v>8500012</v>
      </c>
      <c r="C15" s="51" t="s">
        <v>70</v>
      </c>
      <c r="D15" s="52" t="s">
        <v>42</v>
      </c>
      <c r="E15" s="52" t="s">
        <v>8</v>
      </c>
      <c r="F15" s="53">
        <v>135000</v>
      </c>
      <c r="G15" s="53">
        <f>VLOOKUP(B15,'06.08'!B15:R48,16,0)</f>
        <v>0</v>
      </c>
      <c r="H15" s="54"/>
      <c r="I15" s="54">
        <f t="shared" si="0"/>
        <v>0</v>
      </c>
      <c r="J15" s="54"/>
      <c r="K15" s="54"/>
      <c r="L15" s="54"/>
      <c r="M15" s="54"/>
      <c r="N15" s="54"/>
      <c r="O15" s="54">
        <f t="shared" si="1"/>
        <v>0</v>
      </c>
      <c r="P15" s="54">
        <f t="shared" si="2"/>
        <v>0</v>
      </c>
      <c r="Q15" s="54">
        <f t="shared" si="5"/>
        <v>0</v>
      </c>
      <c r="R15" s="54"/>
      <c r="S15" s="54">
        <f t="shared" si="3"/>
        <v>0</v>
      </c>
      <c r="T15" s="54"/>
      <c r="U15" s="55" t="s">
        <v>70</v>
      </c>
      <c r="V15" s="54">
        <v>59000</v>
      </c>
      <c r="W15" s="54">
        <v>135000</v>
      </c>
      <c r="X15" s="56">
        <f t="shared" si="4"/>
        <v>12000</v>
      </c>
      <c r="Y15" s="55">
        <v>147000</v>
      </c>
      <c r="Z15" s="54"/>
    </row>
    <row r="16" spans="1:26" ht="15" customHeight="1" x14ac:dyDescent="0.2">
      <c r="A16" s="51">
        <v>9</v>
      </c>
      <c r="B16" s="51">
        <v>8500005</v>
      </c>
      <c r="C16" s="51" t="s">
        <v>71</v>
      </c>
      <c r="D16" s="52" t="s">
        <v>43</v>
      </c>
      <c r="E16" s="52" t="s">
        <v>9</v>
      </c>
      <c r="F16" s="53">
        <v>146000</v>
      </c>
      <c r="G16" s="53">
        <f>VLOOKUP(B16,'06.08'!B16:R49,16,0)</f>
        <v>0</v>
      </c>
      <c r="H16" s="54"/>
      <c r="I16" s="54">
        <f t="shared" si="0"/>
        <v>0</v>
      </c>
      <c r="J16" s="54"/>
      <c r="K16" s="54"/>
      <c r="L16" s="54"/>
      <c r="M16" s="54"/>
      <c r="N16" s="54"/>
      <c r="O16" s="54">
        <f t="shared" si="1"/>
        <v>0</v>
      </c>
      <c r="P16" s="54">
        <f t="shared" si="2"/>
        <v>0</v>
      </c>
      <c r="Q16" s="54">
        <f t="shared" si="5"/>
        <v>0</v>
      </c>
      <c r="R16" s="54"/>
      <c r="S16" s="54">
        <f t="shared" si="3"/>
        <v>0</v>
      </c>
      <c r="T16" s="54"/>
      <c r="U16" s="55" t="s">
        <v>71</v>
      </c>
      <c r="V16" s="54">
        <v>63000</v>
      </c>
      <c r="W16" s="54">
        <v>146000</v>
      </c>
      <c r="X16" s="56">
        <f t="shared" si="4"/>
        <v>9000</v>
      </c>
      <c r="Y16" s="55">
        <v>155000</v>
      </c>
      <c r="Z16" s="54"/>
    </row>
    <row r="17" spans="1:26" ht="15" customHeight="1" x14ac:dyDescent="0.2">
      <c r="A17" s="51">
        <v>10</v>
      </c>
      <c r="B17" s="51">
        <v>8500013</v>
      </c>
      <c r="C17" s="51" t="s">
        <v>72</v>
      </c>
      <c r="D17" s="52" t="s">
        <v>44</v>
      </c>
      <c r="E17" s="52" t="s">
        <v>10</v>
      </c>
      <c r="F17" s="53">
        <v>146000</v>
      </c>
      <c r="G17" s="53">
        <f>VLOOKUP(B17,'06.08'!B17:R50,16,0)</f>
        <v>0</v>
      </c>
      <c r="H17" s="54"/>
      <c r="I17" s="54">
        <f t="shared" si="0"/>
        <v>0</v>
      </c>
      <c r="J17" s="54"/>
      <c r="K17" s="54"/>
      <c r="L17" s="54"/>
      <c r="M17" s="54"/>
      <c r="N17" s="54"/>
      <c r="O17" s="54">
        <f t="shared" si="1"/>
        <v>0</v>
      </c>
      <c r="P17" s="54">
        <f t="shared" si="2"/>
        <v>0</v>
      </c>
      <c r="Q17" s="54">
        <f t="shared" si="5"/>
        <v>0</v>
      </c>
      <c r="R17" s="54"/>
      <c r="S17" s="54">
        <f t="shared" si="3"/>
        <v>0</v>
      </c>
      <c r="T17" s="54"/>
      <c r="U17" s="55" t="s">
        <v>72</v>
      </c>
      <c r="V17" s="54">
        <v>64000</v>
      </c>
      <c r="W17" s="54">
        <v>146000</v>
      </c>
      <c r="X17" s="56">
        <f t="shared" si="4"/>
        <v>11000</v>
      </c>
      <c r="Y17" s="55">
        <v>157000</v>
      </c>
      <c r="Z17" s="54"/>
    </row>
    <row r="18" spans="1:26" ht="15" customHeight="1" x14ac:dyDescent="0.2">
      <c r="A18" s="51">
        <v>11</v>
      </c>
      <c r="B18" s="51">
        <v>8500058</v>
      </c>
      <c r="C18" s="51" t="s">
        <v>91</v>
      </c>
      <c r="D18" s="52" t="s">
        <v>95</v>
      </c>
      <c r="E18" s="52" t="s">
        <v>28</v>
      </c>
      <c r="F18" s="53">
        <v>203000</v>
      </c>
      <c r="G18" s="53">
        <f>VLOOKUP(B18,'06.08'!B18:R51,16,0)</f>
        <v>0</v>
      </c>
      <c r="H18" s="54"/>
      <c r="I18" s="54">
        <f t="shared" si="0"/>
        <v>0</v>
      </c>
      <c r="J18" s="54"/>
      <c r="K18" s="54"/>
      <c r="L18" s="54"/>
      <c r="M18" s="54"/>
      <c r="N18" s="54"/>
      <c r="O18" s="54">
        <f t="shared" si="1"/>
        <v>0</v>
      </c>
      <c r="P18" s="54">
        <f t="shared" si="2"/>
        <v>0</v>
      </c>
      <c r="Q18" s="54">
        <f t="shared" si="5"/>
        <v>0</v>
      </c>
      <c r="R18" s="54"/>
      <c r="S18" s="54">
        <f t="shared" si="3"/>
        <v>0</v>
      </c>
      <c r="T18" s="54"/>
      <c r="U18" s="55" t="s">
        <v>91</v>
      </c>
      <c r="V18" s="54">
        <v>96000</v>
      </c>
      <c r="W18" s="54">
        <v>203000</v>
      </c>
      <c r="X18" s="56">
        <f t="shared" si="4"/>
        <v>18000</v>
      </c>
      <c r="Y18" s="55">
        <v>221000</v>
      </c>
      <c r="Z18" s="54"/>
    </row>
    <row r="19" spans="1:26" ht="15" customHeight="1" x14ac:dyDescent="0.2">
      <c r="A19" s="51">
        <v>12</v>
      </c>
      <c r="B19" s="51">
        <v>8500059</v>
      </c>
      <c r="C19" s="51" t="s">
        <v>92</v>
      </c>
      <c r="D19" s="52" t="s">
        <v>96</v>
      </c>
      <c r="E19" s="52" t="s">
        <v>29</v>
      </c>
      <c r="F19" s="53">
        <v>186000</v>
      </c>
      <c r="G19" s="53">
        <f>VLOOKUP(B19,'06.08'!B19:R52,16,0)</f>
        <v>0</v>
      </c>
      <c r="H19" s="54"/>
      <c r="I19" s="54">
        <f t="shared" si="0"/>
        <v>0</v>
      </c>
      <c r="J19" s="54"/>
      <c r="K19" s="54"/>
      <c r="L19" s="54"/>
      <c r="M19" s="54"/>
      <c r="N19" s="54"/>
      <c r="O19" s="54">
        <f t="shared" si="1"/>
        <v>0</v>
      </c>
      <c r="P19" s="54">
        <f t="shared" si="2"/>
        <v>0</v>
      </c>
      <c r="Q19" s="54">
        <f t="shared" si="5"/>
        <v>0</v>
      </c>
      <c r="R19" s="54"/>
      <c r="S19" s="54">
        <f t="shared" si="3"/>
        <v>0</v>
      </c>
      <c r="T19" s="54"/>
      <c r="U19" s="55" t="s">
        <v>92</v>
      </c>
      <c r="V19" s="54">
        <v>87000</v>
      </c>
      <c r="W19" s="54">
        <v>186000</v>
      </c>
      <c r="X19" s="56">
        <f t="shared" si="4"/>
        <v>17000</v>
      </c>
      <c r="Y19" s="55">
        <v>203000</v>
      </c>
      <c r="Z19" s="54"/>
    </row>
    <row r="20" spans="1:26" ht="15" customHeight="1" x14ac:dyDescent="0.2">
      <c r="A20" s="51">
        <v>13</v>
      </c>
      <c r="B20" s="51">
        <v>8500060</v>
      </c>
      <c r="C20" s="51" t="s">
        <v>93</v>
      </c>
      <c r="D20" s="52" t="s">
        <v>97</v>
      </c>
      <c r="E20" s="52" t="s">
        <v>30</v>
      </c>
      <c r="F20" s="53">
        <v>159000</v>
      </c>
      <c r="G20" s="53">
        <f>VLOOKUP(B20,'06.08'!B20:R53,16,0)</f>
        <v>0</v>
      </c>
      <c r="H20" s="54"/>
      <c r="I20" s="54">
        <f t="shared" si="0"/>
        <v>0</v>
      </c>
      <c r="J20" s="54"/>
      <c r="K20" s="54"/>
      <c r="L20" s="54"/>
      <c r="M20" s="54"/>
      <c r="N20" s="54"/>
      <c r="O20" s="54">
        <f t="shared" si="1"/>
        <v>0</v>
      </c>
      <c r="P20" s="54">
        <f t="shared" si="2"/>
        <v>0</v>
      </c>
      <c r="Q20" s="54">
        <f t="shared" si="5"/>
        <v>0</v>
      </c>
      <c r="R20" s="54"/>
      <c r="S20" s="54">
        <f t="shared" si="3"/>
        <v>0</v>
      </c>
      <c r="T20" s="54"/>
      <c r="U20" s="55" t="s">
        <v>93</v>
      </c>
      <c r="V20" s="54">
        <v>72000</v>
      </c>
      <c r="W20" s="54">
        <v>159000</v>
      </c>
      <c r="X20" s="56">
        <f t="shared" si="4"/>
        <v>14000</v>
      </c>
      <c r="Y20" s="55">
        <v>173000</v>
      </c>
      <c r="Z20" s="54"/>
    </row>
    <row r="21" spans="1:26" ht="15" customHeight="1" x14ac:dyDescent="0.2">
      <c r="A21" s="51">
        <v>14</v>
      </c>
      <c r="B21" s="51">
        <v>8500061</v>
      </c>
      <c r="C21" s="51" t="s">
        <v>94</v>
      </c>
      <c r="D21" s="52" t="s">
        <v>98</v>
      </c>
      <c r="E21" s="52" t="s">
        <v>31</v>
      </c>
      <c r="F21" s="53">
        <v>168000</v>
      </c>
      <c r="G21" s="53">
        <f>VLOOKUP(B21,'06.08'!B21:R54,16,0)</f>
        <v>0</v>
      </c>
      <c r="H21" s="54"/>
      <c r="I21" s="54">
        <f t="shared" si="0"/>
        <v>0</v>
      </c>
      <c r="J21" s="54"/>
      <c r="K21" s="54"/>
      <c r="L21" s="54"/>
      <c r="M21" s="54"/>
      <c r="N21" s="54"/>
      <c r="O21" s="54">
        <f t="shared" si="1"/>
        <v>0</v>
      </c>
      <c r="P21" s="54">
        <f t="shared" si="2"/>
        <v>0</v>
      </c>
      <c r="Q21" s="54">
        <f t="shared" si="5"/>
        <v>0</v>
      </c>
      <c r="R21" s="54"/>
      <c r="S21" s="54">
        <f t="shared" si="3"/>
        <v>0</v>
      </c>
      <c r="T21" s="54"/>
      <c r="U21" s="55" t="s">
        <v>94</v>
      </c>
      <c r="V21" s="54">
        <v>77000</v>
      </c>
      <c r="W21" s="54">
        <v>168000</v>
      </c>
      <c r="X21" s="56">
        <f t="shared" si="4"/>
        <v>15000</v>
      </c>
      <c r="Y21" s="55">
        <v>183000</v>
      </c>
      <c r="Z21" s="54"/>
    </row>
    <row r="22" spans="1:26" ht="15" customHeight="1" x14ac:dyDescent="0.2">
      <c r="A22" s="51">
        <v>15</v>
      </c>
      <c r="B22" s="51">
        <v>8500033</v>
      </c>
      <c r="C22" s="51" t="s">
        <v>67</v>
      </c>
      <c r="D22" s="52" t="s">
        <v>39</v>
      </c>
      <c r="E22" s="52" t="s">
        <v>5</v>
      </c>
      <c r="F22" s="53">
        <v>337000</v>
      </c>
      <c r="G22" s="53">
        <f>VLOOKUP(B22,'06.08'!B22:R55,16,0)</f>
        <v>0</v>
      </c>
      <c r="H22" s="54"/>
      <c r="I22" s="54">
        <f t="shared" si="0"/>
        <v>0</v>
      </c>
      <c r="J22" s="54"/>
      <c r="K22" s="54"/>
      <c r="L22" s="54"/>
      <c r="M22" s="54"/>
      <c r="N22" s="54"/>
      <c r="O22" s="54">
        <f t="shared" si="1"/>
        <v>0</v>
      </c>
      <c r="P22" s="54">
        <f t="shared" si="2"/>
        <v>0</v>
      </c>
      <c r="Q22" s="54">
        <f t="shared" si="5"/>
        <v>0</v>
      </c>
      <c r="R22" s="54"/>
      <c r="S22" s="54">
        <f t="shared" si="3"/>
        <v>0</v>
      </c>
      <c r="T22" s="54"/>
      <c r="U22" s="55" t="s">
        <v>67</v>
      </c>
      <c r="V22" s="54">
        <v>169000</v>
      </c>
      <c r="W22" s="54">
        <v>337000</v>
      </c>
      <c r="X22" s="56">
        <f t="shared" si="4"/>
        <v>30000</v>
      </c>
      <c r="Y22" s="55">
        <v>367000</v>
      </c>
      <c r="Z22" s="54"/>
    </row>
    <row r="23" spans="1:26" ht="15" customHeight="1" x14ac:dyDescent="0.2">
      <c r="A23" s="51">
        <v>16</v>
      </c>
      <c r="B23" s="51">
        <v>8500034</v>
      </c>
      <c r="C23" s="51" t="s">
        <v>65</v>
      </c>
      <c r="D23" s="52" t="s">
        <v>37</v>
      </c>
      <c r="E23" s="52" t="s">
        <v>3</v>
      </c>
      <c r="F23" s="53">
        <v>240000</v>
      </c>
      <c r="G23" s="53">
        <f>VLOOKUP(B23,'06.08'!B23:R56,16,0)</f>
        <v>0</v>
      </c>
      <c r="H23" s="54"/>
      <c r="I23" s="54">
        <f t="shared" si="0"/>
        <v>0</v>
      </c>
      <c r="J23" s="54"/>
      <c r="K23" s="54"/>
      <c r="L23" s="54"/>
      <c r="M23" s="54"/>
      <c r="N23" s="54"/>
      <c r="O23" s="54">
        <f t="shared" si="1"/>
        <v>0</v>
      </c>
      <c r="P23" s="54">
        <f t="shared" si="2"/>
        <v>0</v>
      </c>
      <c r="Q23" s="54">
        <f t="shared" si="5"/>
        <v>0</v>
      </c>
      <c r="R23" s="54"/>
      <c r="S23" s="54">
        <f t="shared" si="3"/>
        <v>0</v>
      </c>
      <c r="T23" s="54"/>
      <c r="U23" s="55" t="s">
        <v>65</v>
      </c>
      <c r="V23" s="54">
        <v>116000</v>
      </c>
      <c r="W23" s="54">
        <v>240000</v>
      </c>
      <c r="X23" s="56">
        <f t="shared" si="4"/>
        <v>21000</v>
      </c>
      <c r="Y23" s="55">
        <v>261000</v>
      </c>
      <c r="Z23" s="54"/>
    </row>
    <row r="24" spans="1:26" ht="15" customHeight="1" x14ac:dyDescent="0.2">
      <c r="A24" s="51">
        <v>17</v>
      </c>
      <c r="B24" s="51">
        <v>8500035</v>
      </c>
      <c r="C24" s="51" t="s">
        <v>69</v>
      </c>
      <c r="D24" s="52" t="s">
        <v>41</v>
      </c>
      <c r="E24" s="52" t="s">
        <v>7</v>
      </c>
      <c r="F24" s="53">
        <v>196000</v>
      </c>
      <c r="G24" s="53">
        <f>VLOOKUP(B24,'06.08'!B24:R57,16,0)</f>
        <v>0</v>
      </c>
      <c r="H24" s="54"/>
      <c r="I24" s="54">
        <f t="shared" si="0"/>
        <v>0</v>
      </c>
      <c r="J24" s="54"/>
      <c r="K24" s="54"/>
      <c r="L24" s="54"/>
      <c r="M24" s="54"/>
      <c r="N24" s="54"/>
      <c r="O24" s="54">
        <f t="shared" si="1"/>
        <v>0</v>
      </c>
      <c r="P24" s="54">
        <f t="shared" si="2"/>
        <v>0</v>
      </c>
      <c r="Q24" s="54">
        <f t="shared" si="5"/>
        <v>0</v>
      </c>
      <c r="R24" s="54"/>
      <c r="S24" s="54">
        <f t="shared" si="3"/>
        <v>0</v>
      </c>
      <c r="T24" s="54"/>
      <c r="U24" s="55" t="s">
        <v>69</v>
      </c>
      <c r="V24" s="54">
        <v>92000</v>
      </c>
      <c r="W24" s="54">
        <v>196000</v>
      </c>
      <c r="X24" s="56">
        <f t="shared" si="4"/>
        <v>17000</v>
      </c>
      <c r="Y24" s="55">
        <v>213000</v>
      </c>
      <c r="Z24" s="54"/>
    </row>
    <row r="25" spans="1:26" ht="15" customHeight="1" x14ac:dyDescent="0.2">
      <c r="A25" s="51">
        <v>18</v>
      </c>
      <c r="B25" s="51">
        <v>8500036</v>
      </c>
      <c r="C25" s="51" t="s">
        <v>66</v>
      </c>
      <c r="D25" s="52" t="s">
        <v>38</v>
      </c>
      <c r="E25" s="52" t="s">
        <v>4</v>
      </c>
      <c r="F25" s="53">
        <v>188000</v>
      </c>
      <c r="G25" s="53">
        <f>VLOOKUP(B25,'06.08'!B25:R58,16,0)</f>
        <v>0</v>
      </c>
      <c r="H25" s="54"/>
      <c r="I25" s="54">
        <f t="shared" si="0"/>
        <v>0</v>
      </c>
      <c r="J25" s="54"/>
      <c r="K25" s="54"/>
      <c r="L25" s="54"/>
      <c r="M25" s="54"/>
      <c r="N25" s="54"/>
      <c r="O25" s="54">
        <f t="shared" si="1"/>
        <v>0</v>
      </c>
      <c r="P25" s="54">
        <f t="shared" si="2"/>
        <v>0</v>
      </c>
      <c r="Q25" s="54">
        <f t="shared" si="5"/>
        <v>0</v>
      </c>
      <c r="R25" s="54"/>
      <c r="S25" s="54">
        <f t="shared" si="3"/>
        <v>0</v>
      </c>
      <c r="T25" s="54"/>
      <c r="U25" s="55" t="s">
        <v>66</v>
      </c>
      <c r="V25" s="54">
        <v>88000</v>
      </c>
      <c r="W25" s="54">
        <v>188000</v>
      </c>
      <c r="X25" s="56">
        <f t="shared" si="4"/>
        <v>17000</v>
      </c>
      <c r="Y25" s="55">
        <v>205000</v>
      </c>
      <c r="Z25" s="54"/>
    </row>
    <row r="26" spans="1:26" ht="15" customHeight="1" x14ac:dyDescent="0.2">
      <c r="A26" s="51">
        <v>19</v>
      </c>
      <c r="B26" s="51">
        <v>8500037</v>
      </c>
      <c r="C26" s="51" t="s">
        <v>68</v>
      </c>
      <c r="D26" s="52" t="s">
        <v>40</v>
      </c>
      <c r="E26" s="52" t="s">
        <v>6</v>
      </c>
      <c r="F26" s="53">
        <v>179000</v>
      </c>
      <c r="G26" s="53">
        <f>VLOOKUP(B26,'06.08'!B26:R59,16,0)</f>
        <v>0</v>
      </c>
      <c r="H26" s="54"/>
      <c r="I26" s="54">
        <f t="shared" si="0"/>
        <v>0</v>
      </c>
      <c r="J26" s="54"/>
      <c r="K26" s="54"/>
      <c r="L26" s="54"/>
      <c r="M26" s="54"/>
      <c r="N26" s="54"/>
      <c r="O26" s="54">
        <f t="shared" si="1"/>
        <v>0</v>
      </c>
      <c r="P26" s="54">
        <f t="shared" si="2"/>
        <v>0</v>
      </c>
      <c r="Q26" s="54">
        <f t="shared" si="5"/>
        <v>0</v>
      </c>
      <c r="R26" s="54"/>
      <c r="S26" s="54">
        <f t="shared" si="3"/>
        <v>0</v>
      </c>
      <c r="T26" s="54"/>
      <c r="U26" s="55" t="s">
        <v>68</v>
      </c>
      <c r="V26" s="54">
        <v>83000</v>
      </c>
      <c r="W26" s="54">
        <v>179000</v>
      </c>
      <c r="X26" s="56">
        <f t="shared" si="4"/>
        <v>16000</v>
      </c>
      <c r="Y26" s="55">
        <v>195000</v>
      </c>
      <c r="Z26" s="54"/>
    </row>
    <row r="27" spans="1:26" ht="15" customHeight="1" x14ac:dyDescent="0.2">
      <c r="A27" s="51">
        <v>20</v>
      </c>
      <c r="B27" s="51">
        <v>8500039</v>
      </c>
      <c r="C27" s="51" t="s">
        <v>77</v>
      </c>
      <c r="D27" s="52" t="s">
        <v>49</v>
      </c>
      <c r="E27" s="52" t="s">
        <v>15</v>
      </c>
      <c r="F27" s="53">
        <v>169000</v>
      </c>
      <c r="G27" s="53">
        <f>VLOOKUP(B27,'06.08'!B27:R60,16,0)</f>
        <v>0</v>
      </c>
      <c r="H27" s="54"/>
      <c r="I27" s="54">
        <f t="shared" si="0"/>
        <v>0</v>
      </c>
      <c r="J27" s="54"/>
      <c r="K27" s="54"/>
      <c r="L27" s="54"/>
      <c r="M27" s="54"/>
      <c r="N27" s="54"/>
      <c r="O27" s="54">
        <f t="shared" si="1"/>
        <v>0</v>
      </c>
      <c r="P27" s="54">
        <f t="shared" si="2"/>
        <v>0</v>
      </c>
      <c r="Q27" s="54">
        <f t="shared" si="5"/>
        <v>0</v>
      </c>
      <c r="R27" s="54"/>
      <c r="S27" s="54">
        <f t="shared" si="3"/>
        <v>0</v>
      </c>
      <c r="T27" s="54"/>
      <c r="U27" s="55" t="s">
        <v>77</v>
      </c>
      <c r="V27" s="54">
        <v>73000</v>
      </c>
      <c r="W27" s="54">
        <v>169000</v>
      </c>
      <c r="X27" s="56">
        <f t="shared" si="4"/>
        <v>6000</v>
      </c>
      <c r="Y27" s="55">
        <v>175000</v>
      </c>
      <c r="Z27" s="54"/>
    </row>
    <row r="28" spans="1:26" ht="15" customHeight="1" x14ac:dyDescent="0.2">
      <c r="A28" s="51">
        <v>21</v>
      </c>
      <c r="B28" s="51">
        <v>8500038</v>
      </c>
      <c r="C28" s="51" t="s">
        <v>80</v>
      </c>
      <c r="D28" s="52" t="s">
        <v>52</v>
      </c>
      <c r="E28" s="52" t="s">
        <v>18</v>
      </c>
      <c r="F28" s="53">
        <v>179000</v>
      </c>
      <c r="G28" s="53">
        <f>VLOOKUP(B28,'06.08'!B28:R61,16,0)</f>
        <v>0</v>
      </c>
      <c r="H28" s="54"/>
      <c r="I28" s="54">
        <f t="shared" si="0"/>
        <v>0</v>
      </c>
      <c r="J28" s="54"/>
      <c r="K28" s="54"/>
      <c r="L28" s="54"/>
      <c r="M28" s="54"/>
      <c r="N28" s="54"/>
      <c r="O28" s="54">
        <f t="shared" si="1"/>
        <v>0</v>
      </c>
      <c r="P28" s="54">
        <f t="shared" si="2"/>
        <v>0</v>
      </c>
      <c r="Q28" s="54">
        <f t="shared" si="5"/>
        <v>0</v>
      </c>
      <c r="R28" s="54"/>
      <c r="S28" s="54">
        <f t="shared" si="3"/>
        <v>0</v>
      </c>
      <c r="T28" s="54"/>
      <c r="U28" s="55" t="s">
        <v>80</v>
      </c>
      <c r="V28" s="54">
        <v>76000</v>
      </c>
      <c r="W28" s="54">
        <v>179000</v>
      </c>
      <c r="X28" s="56">
        <f t="shared" si="4"/>
        <v>2000</v>
      </c>
      <c r="Y28" s="55">
        <v>181000</v>
      </c>
      <c r="Z28" s="54"/>
    </row>
    <row r="29" spans="1:26" s="2" customFormat="1" ht="15" customHeight="1" x14ac:dyDescent="0.2">
      <c r="A29" s="51">
        <v>22</v>
      </c>
      <c r="B29" s="51">
        <v>8500040</v>
      </c>
      <c r="C29" s="51" t="s">
        <v>62</v>
      </c>
      <c r="D29" s="52" t="s">
        <v>34</v>
      </c>
      <c r="E29" s="52" t="s">
        <v>0</v>
      </c>
      <c r="F29" s="53">
        <v>169000</v>
      </c>
      <c r="G29" s="53">
        <f>VLOOKUP(B29,'06.08'!B29:R62,16,0)</f>
        <v>0</v>
      </c>
      <c r="H29" s="57"/>
      <c r="I29" s="54">
        <f t="shared" si="0"/>
        <v>0</v>
      </c>
      <c r="J29" s="54"/>
      <c r="K29" s="54"/>
      <c r="L29" s="54"/>
      <c r="M29" s="54"/>
      <c r="N29" s="54"/>
      <c r="O29" s="54">
        <f t="shared" si="1"/>
        <v>0</v>
      </c>
      <c r="P29" s="54">
        <f t="shared" si="2"/>
        <v>0</v>
      </c>
      <c r="Q29" s="54">
        <f t="shared" si="5"/>
        <v>0</v>
      </c>
      <c r="R29" s="54"/>
      <c r="S29" s="54">
        <f t="shared" si="3"/>
        <v>0</v>
      </c>
      <c r="T29" s="54"/>
      <c r="U29" s="51" t="s">
        <v>62</v>
      </c>
      <c r="V29" s="57">
        <v>78000</v>
      </c>
      <c r="W29" s="57">
        <v>169000</v>
      </c>
      <c r="X29" s="56">
        <f t="shared" si="4"/>
        <v>16000</v>
      </c>
      <c r="Y29" s="51">
        <v>185000</v>
      </c>
      <c r="Z29" s="54"/>
    </row>
    <row r="30" spans="1:26" ht="15" customHeight="1" x14ac:dyDescent="0.2">
      <c r="A30" s="51">
        <v>23</v>
      </c>
      <c r="B30" s="51">
        <v>8500041</v>
      </c>
      <c r="C30" s="51" t="s">
        <v>63</v>
      </c>
      <c r="D30" s="52" t="s">
        <v>35</v>
      </c>
      <c r="E30" s="52" t="s">
        <v>1</v>
      </c>
      <c r="F30" s="53">
        <v>179000</v>
      </c>
      <c r="G30" s="53">
        <f>VLOOKUP(B30,'06.08'!B30:R63,16,0)</f>
        <v>0</v>
      </c>
      <c r="H30" s="54"/>
      <c r="I30" s="54">
        <f t="shared" si="0"/>
        <v>0</v>
      </c>
      <c r="J30" s="54"/>
      <c r="K30" s="54"/>
      <c r="L30" s="54"/>
      <c r="M30" s="54"/>
      <c r="N30" s="54"/>
      <c r="O30" s="54">
        <f t="shared" si="1"/>
        <v>0</v>
      </c>
      <c r="P30" s="54">
        <f t="shared" si="2"/>
        <v>0</v>
      </c>
      <c r="Q30" s="54">
        <f t="shared" si="5"/>
        <v>0</v>
      </c>
      <c r="R30" s="54"/>
      <c r="S30" s="54">
        <f t="shared" si="3"/>
        <v>0</v>
      </c>
      <c r="T30" s="54"/>
      <c r="U30" s="55" t="s">
        <v>63</v>
      </c>
      <c r="V30" s="54">
        <v>82000</v>
      </c>
      <c r="W30" s="54">
        <v>179000</v>
      </c>
      <c r="X30" s="56">
        <f t="shared" si="4"/>
        <v>14000</v>
      </c>
      <c r="Y30" s="55">
        <v>193000</v>
      </c>
      <c r="Z30" s="54"/>
    </row>
    <row r="31" spans="1:26" ht="15" customHeight="1" x14ac:dyDescent="0.2">
      <c r="A31" s="51">
        <v>24</v>
      </c>
      <c r="B31" s="51">
        <v>8500043</v>
      </c>
      <c r="C31" s="51" t="s">
        <v>64</v>
      </c>
      <c r="D31" s="52" t="s">
        <v>36</v>
      </c>
      <c r="E31" s="52" t="s">
        <v>2</v>
      </c>
      <c r="F31" s="53">
        <v>179000</v>
      </c>
      <c r="G31" s="53">
        <f>VLOOKUP(B31,'06.08'!B31:R64,16,0)</f>
        <v>0</v>
      </c>
      <c r="H31" s="54"/>
      <c r="I31" s="54">
        <f t="shared" si="0"/>
        <v>0</v>
      </c>
      <c r="J31" s="54"/>
      <c r="K31" s="54"/>
      <c r="L31" s="54"/>
      <c r="M31" s="54"/>
      <c r="N31" s="54"/>
      <c r="O31" s="54">
        <f t="shared" si="1"/>
        <v>0</v>
      </c>
      <c r="P31" s="54">
        <f t="shared" si="2"/>
        <v>0</v>
      </c>
      <c r="Q31" s="54">
        <f t="shared" si="5"/>
        <v>0</v>
      </c>
      <c r="R31" s="54"/>
      <c r="S31" s="54">
        <f t="shared" si="3"/>
        <v>0</v>
      </c>
      <c r="T31" s="54"/>
      <c r="U31" s="55" t="s">
        <v>64</v>
      </c>
      <c r="V31" s="54">
        <v>83000</v>
      </c>
      <c r="W31" s="54">
        <v>179000</v>
      </c>
      <c r="X31" s="56">
        <f t="shared" si="4"/>
        <v>16000</v>
      </c>
      <c r="Y31" s="55">
        <v>195000</v>
      </c>
      <c r="Z31" s="54"/>
    </row>
    <row r="32" spans="1:26" ht="15" customHeight="1" x14ac:dyDescent="0.2">
      <c r="A32" s="51">
        <v>25</v>
      </c>
      <c r="B32" s="51">
        <v>8500062</v>
      </c>
      <c r="C32" s="51" t="s">
        <v>99</v>
      </c>
      <c r="D32" s="52" t="s">
        <v>126</v>
      </c>
      <c r="E32" s="52" t="s">
        <v>32</v>
      </c>
      <c r="F32" s="53">
        <v>194000</v>
      </c>
      <c r="G32" s="53">
        <f>VLOOKUP(B32,'06.08'!B32:R65,16,0)</f>
        <v>0</v>
      </c>
      <c r="H32" s="54"/>
      <c r="I32" s="54">
        <f t="shared" si="0"/>
        <v>0</v>
      </c>
      <c r="J32" s="54"/>
      <c r="K32" s="54"/>
      <c r="L32" s="54"/>
      <c r="M32" s="54"/>
      <c r="N32" s="54"/>
      <c r="O32" s="54">
        <f t="shared" si="1"/>
        <v>0</v>
      </c>
      <c r="P32" s="54">
        <f t="shared" si="2"/>
        <v>0</v>
      </c>
      <c r="Q32" s="54">
        <f t="shared" si="5"/>
        <v>0</v>
      </c>
      <c r="R32" s="54"/>
      <c r="S32" s="54">
        <f t="shared" si="3"/>
        <v>0</v>
      </c>
      <c r="T32" s="54"/>
      <c r="U32" s="55" t="s">
        <v>99</v>
      </c>
      <c r="V32" s="54">
        <v>91200</v>
      </c>
      <c r="W32" s="54">
        <v>194000</v>
      </c>
      <c r="X32" s="56">
        <f t="shared" si="4"/>
        <v>18000</v>
      </c>
      <c r="Y32" s="55">
        <v>212000</v>
      </c>
      <c r="Z32" s="54"/>
    </row>
    <row r="33" spans="1:26" ht="15" customHeight="1" x14ac:dyDescent="0.2">
      <c r="A33" s="51">
        <v>26</v>
      </c>
      <c r="B33" s="51">
        <v>8500063</v>
      </c>
      <c r="C33" s="51" t="s">
        <v>100</v>
      </c>
      <c r="D33" s="52" t="s">
        <v>127</v>
      </c>
      <c r="E33" s="52" t="s">
        <v>33</v>
      </c>
      <c r="F33" s="53">
        <v>194000</v>
      </c>
      <c r="G33" s="53">
        <f>VLOOKUP(B33,'06.08'!B33:R66,16,0)</f>
        <v>0</v>
      </c>
      <c r="H33" s="54"/>
      <c r="I33" s="54">
        <f t="shared" si="0"/>
        <v>0</v>
      </c>
      <c r="J33" s="54"/>
      <c r="K33" s="54"/>
      <c r="L33" s="54"/>
      <c r="M33" s="54"/>
      <c r="N33" s="54"/>
      <c r="O33" s="54">
        <f t="shared" si="1"/>
        <v>0</v>
      </c>
      <c r="P33" s="54">
        <f t="shared" si="2"/>
        <v>0</v>
      </c>
      <c r="Q33" s="54">
        <f t="shared" si="5"/>
        <v>0</v>
      </c>
      <c r="R33" s="54"/>
      <c r="S33" s="54">
        <f t="shared" si="3"/>
        <v>0</v>
      </c>
      <c r="T33" s="54"/>
      <c r="U33" s="55" t="s">
        <v>100</v>
      </c>
      <c r="V33" s="54">
        <v>91200</v>
      </c>
      <c r="W33" s="54">
        <v>194000</v>
      </c>
      <c r="X33" s="56">
        <f t="shared" si="4"/>
        <v>18000</v>
      </c>
      <c r="Y33" s="55">
        <v>212000</v>
      </c>
      <c r="Z33" s="54"/>
    </row>
    <row r="34" spans="1:26" ht="15" customHeight="1" x14ac:dyDescent="0.2">
      <c r="A34" s="51">
        <v>27</v>
      </c>
      <c r="B34" s="51">
        <v>8500050</v>
      </c>
      <c r="C34" s="51" t="s">
        <v>82</v>
      </c>
      <c r="D34" s="52" t="s">
        <v>54</v>
      </c>
      <c r="E34" s="52" t="s">
        <v>20</v>
      </c>
      <c r="F34" s="53">
        <v>168000</v>
      </c>
      <c r="G34" s="53">
        <f>VLOOKUP(B34,'06.08'!B34:R67,16,0)</f>
        <v>16</v>
      </c>
      <c r="H34" s="54"/>
      <c r="I34" s="54">
        <f t="shared" si="0"/>
        <v>3</v>
      </c>
      <c r="J34" s="54"/>
      <c r="K34" s="54">
        <v>3</v>
      </c>
      <c r="L34" s="54"/>
      <c r="M34" s="54"/>
      <c r="N34" s="54"/>
      <c r="O34" s="54">
        <f t="shared" si="1"/>
        <v>504000</v>
      </c>
      <c r="P34" s="54">
        <f t="shared" si="2"/>
        <v>504000</v>
      </c>
      <c r="Q34" s="54">
        <f t="shared" si="5"/>
        <v>13</v>
      </c>
      <c r="R34" s="54">
        <v>13</v>
      </c>
      <c r="S34" s="54">
        <f t="shared" si="3"/>
        <v>0</v>
      </c>
      <c r="T34" s="54"/>
      <c r="U34" s="51" t="s">
        <v>82</v>
      </c>
      <c r="V34" s="57">
        <v>75909</v>
      </c>
      <c r="W34" s="57">
        <v>168000</v>
      </c>
      <c r="X34" s="56">
        <f t="shared" si="4"/>
        <v>13000</v>
      </c>
      <c r="Y34" s="55">
        <v>181000</v>
      </c>
      <c r="Z34" s="54"/>
    </row>
    <row r="35" spans="1:26" s="2" customFormat="1" ht="15" customHeight="1" x14ac:dyDescent="0.2">
      <c r="A35" s="51">
        <v>28</v>
      </c>
      <c r="B35" s="51">
        <v>8500051</v>
      </c>
      <c r="C35" s="51" t="s">
        <v>83</v>
      </c>
      <c r="D35" s="52" t="s">
        <v>55</v>
      </c>
      <c r="E35" s="52" t="s">
        <v>21</v>
      </c>
      <c r="F35" s="53">
        <v>149000</v>
      </c>
      <c r="G35" s="53">
        <f>VLOOKUP(B35,'06.08'!B35:R68,16,0)</f>
        <v>18</v>
      </c>
      <c r="H35" s="57"/>
      <c r="I35" s="54">
        <f t="shared" si="0"/>
        <v>1</v>
      </c>
      <c r="J35" s="54"/>
      <c r="K35" s="54">
        <v>1</v>
      </c>
      <c r="L35" s="54"/>
      <c r="M35" s="54"/>
      <c r="N35" s="54"/>
      <c r="O35" s="54">
        <f t="shared" si="1"/>
        <v>149000</v>
      </c>
      <c r="P35" s="54">
        <f t="shared" si="2"/>
        <v>149000</v>
      </c>
      <c r="Q35" s="54">
        <f t="shared" si="5"/>
        <v>17</v>
      </c>
      <c r="R35" s="54">
        <v>17</v>
      </c>
      <c r="S35" s="54">
        <f t="shared" si="3"/>
        <v>0</v>
      </c>
      <c r="T35" s="54"/>
      <c r="U35" s="55" t="s">
        <v>83</v>
      </c>
      <c r="V35" s="54">
        <v>66364</v>
      </c>
      <c r="W35" s="54">
        <v>149000</v>
      </c>
      <c r="X35" s="56">
        <f t="shared" si="4"/>
        <v>13000</v>
      </c>
      <c r="Y35" s="51">
        <v>162000</v>
      </c>
      <c r="Z35" s="54"/>
    </row>
    <row r="36" spans="1:26" ht="15" customHeight="1" x14ac:dyDescent="0.2">
      <c r="A36" s="51">
        <v>29</v>
      </c>
      <c r="B36" s="51">
        <v>8500052</v>
      </c>
      <c r="C36" s="51" t="s">
        <v>84</v>
      </c>
      <c r="D36" s="52" t="s">
        <v>120</v>
      </c>
      <c r="E36" s="52" t="s">
        <v>22</v>
      </c>
      <c r="F36" s="53">
        <v>149000</v>
      </c>
      <c r="G36" s="53">
        <f>VLOOKUP(B36,'06.08'!B36:R69,16,0)</f>
        <v>18</v>
      </c>
      <c r="H36" s="54"/>
      <c r="I36" s="54">
        <f t="shared" si="0"/>
        <v>2</v>
      </c>
      <c r="J36" s="54"/>
      <c r="K36" s="54">
        <v>2</v>
      </c>
      <c r="L36" s="54"/>
      <c r="M36" s="54"/>
      <c r="N36" s="54"/>
      <c r="O36" s="54">
        <f t="shared" si="1"/>
        <v>298000</v>
      </c>
      <c r="P36" s="54">
        <f t="shared" si="2"/>
        <v>298000</v>
      </c>
      <c r="Q36" s="54">
        <f t="shared" si="5"/>
        <v>16</v>
      </c>
      <c r="R36" s="54">
        <v>16</v>
      </c>
      <c r="S36" s="54">
        <f t="shared" si="3"/>
        <v>0</v>
      </c>
      <c r="T36" s="54"/>
      <c r="U36" s="55" t="s">
        <v>84</v>
      </c>
      <c r="V36" s="54">
        <v>66364</v>
      </c>
      <c r="W36" s="54">
        <v>149000</v>
      </c>
      <c r="X36" s="56">
        <f t="shared" si="4"/>
        <v>13000</v>
      </c>
      <c r="Y36" s="55">
        <v>162000</v>
      </c>
      <c r="Z36" s="54"/>
    </row>
    <row r="37" spans="1:26" ht="15" customHeight="1" x14ac:dyDescent="0.2">
      <c r="A37" s="51">
        <v>30</v>
      </c>
      <c r="B37" s="51">
        <v>8500053</v>
      </c>
      <c r="C37" s="51" t="s">
        <v>85</v>
      </c>
      <c r="D37" s="52" t="s">
        <v>57</v>
      </c>
      <c r="E37" s="52" t="s">
        <v>23</v>
      </c>
      <c r="F37" s="53">
        <v>149000</v>
      </c>
      <c r="G37" s="53">
        <f>VLOOKUP(B37,'06.08'!B37:R70,16,0)</f>
        <v>18</v>
      </c>
      <c r="H37" s="54"/>
      <c r="I37" s="54">
        <f t="shared" si="0"/>
        <v>2</v>
      </c>
      <c r="J37" s="54"/>
      <c r="K37" s="54">
        <v>2</v>
      </c>
      <c r="L37" s="54"/>
      <c r="M37" s="54"/>
      <c r="N37" s="54"/>
      <c r="O37" s="54">
        <f t="shared" si="1"/>
        <v>298000</v>
      </c>
      <c r="P37" s="54">
        <f t="shared" si="2"/>
        <v>298000</v>
      </c>
      <c r="Q37" s="54">
        <f t="shared" si="5"/>
        <v>16</v>
      </c>
      <c r="R37" s="54">
        <v>16</v>
      </c>
      <c r="S37" s="54">
        <f t="shared" si="3"/>
        <v>0</v>
      </c>
      <c r="T37" s="54"/>
      <c r="U37" s="55" t="s">
        <v>85</v>
      </c>
      <c r="V37" s="54">
        <v>66364</v>
      </c>
      <c r="W37" s="54">
        <v>149000</v>
      </c>
      <c r="X37" s="56">
        <f t="shared" si="4"/>
        <v>13000</v>
      </c>
      <c r="Y37" s="55">
        <v>162000</v>
      </c>
      <c r="Z37" s="54"/>
    </row>
    <row r="38" spans="1:26" ht="15" customHeight="1" x14ac:dyDescent="0.2">
      <c r="A38" s="51">
        <v>31</v>
      </c>
      <c r="B38" s="51">
        <v>8500054</v>
      </c>
      <c r="C38" s="51" t="s">
        <v>86</v>
      </c>
      <c r="D38" s="52" t="s">
        <v>58</v>
      </c>
      <c r="E38" s="52" t="s">
        <v>24</v>
      </c>
      <c r="F38" s="53">
        <v>168000</v>
      </c>
      <c r="G38" s="53">
        <f>VLOOKUP(B38,'06.08'!B38:R71,16,0)</f>
        <v>18</v>
      </c>
      <c r="H38" s="54"/>
      <c r="I38" s="54">
        <f t="shared" si="0"/>
        <v>1</v>
      </c>
      <c r="J38" s="54"/>
      <c r="K38" s="54">
        <v>1</v>
      </c>
      <c r="L38" s="54"/>
      <c r="M38" s="54"/>
      <c r="N38" s="54"/>
      <c r="O38" s="54">
        <f t="shared" si="1"/>
        <v>168000</v>
      </c>
      <c r="P38" s="54">
        <f t="shared" si="2"/>
        <v>168000</v>
      </c>
      <c r="Q38" s="54">
        <f t="shared" si="5"/>
        <v>17</v>
      </c>
      <c r="R38" s="54">
        <v>17</v>
      </c>
      <c r="S38" s="54">
        <f t="shared" si="3"/>
        <v>0</v>
      </c>
      <c r="T38" s="54"/>
      <c r="U38" s="55" t="s">
        <v>86</v>
      </c>
      <c r="V38" s="54">
        <v>75909</v>
      </c>
      <c r="W38" s="54">
        <v>168000</v>
      </c>
      <c r="X38" s="56">
        <f t="shared" si="4"/>
        <v>13000</v>
      </c>
      <c r="Y38" s="55">
        <v>181000</v>
      </c>
      <c r="Z38" s="54"/>
    </row>
    <row r="39" spans="1:26" ht="15" customHeight="1" x14ac:dyDescent="0.2">
      <c r="A39" s="51">
        <v>32</v>
      </c>
      <c r="B39" s="51">
        <v>8500055</v>
      </c>
      <c r="C39" s="51" t="s">
        <v>87</v>
      </c>
      <c r="D39" s="52" t="s">
        <v>59</v>
      </c>
      <c r="E39" s="52" t="s">
        <v>25</v>
      </c>
      <c r="F39" s="53">
        <v>149000</v>
      </c>
      <c r="G39" s="53">
        <f>VLOOKUP(B39,'06.08'!B39:R72,16,0)</f>
        <v>19</v>
      </c>
      <c r="H39" s="54"/>
      <c r="I39" s="54">
        <f t="shared" si="0"/>
        <v>2</v>
      </c>
      <c r="J39" s="54"/>
      <c r="K39" s="54">
        <v>2</v>
      </c>
      <c r="L39" s="54"/>
      <c r="M39" s="54"/>
      <c r="N39" s="54"/>
      <c r="O39" s="54">
        <f t="shared" si="1"/>
        <v>298000</v>
      </c>
      <c r="P39" s="54">
        <f t="shared" si="2"/>
        <v>298000</v>
      </c>
      <c r="Q39" s="54">
        <f t="shared" si="5"/>
        <v>17</v>
      </c>
      <c r="R39" s="54">
        <v>17</v>
      </c>
      <c r="S39" s="54">
        <f t="shared" si="3"/>
        <v>0</v>
      </c>
      <c r="T39" s="54"/>
      <c r="U39" s="55" t="s">
        <v>87</v>
      </c>
      <c r="V39" s="54">
        <v>66364</v>
      </c>
      <c r="W39" s="54">
        <v>149000</v>
      </c>
      <c r="X39" s="56">
        <f t="shared" si="4"/>
        <v>13000</v>
      </c>
      <c r="Y39" s="55">
        <v>162000</v>
      </c>
      <c r="Z39" s="54"/>
    </row>
    <row r="40" spans="1:26" ht="15" customHeight="1" x14ac:dyDescent="0.2">
      <c r="A40" s="51">
        <v>33</v>
      </c>
      <c r="B40" s="51">
        <v>8500056</v>
      </c>
      <c r="C40" s="51" t="s">
        <v>88</v>
      </c>
      <c r="D40" s="52" t="s">
        <v>60</v>
      </c>
      <c r="E40" s="52" t="s">
        <v>26</v>
      </c>
      <c r="F40" s="53">
        <v>149000</v>
      </c>
      <c r="G40" s="53">
        <f>VLOOKUP(B40,'06.08'!B40:R73,16,0)</f>
        <v>17</v>
      </c>
      <c r="H40" s="54"/>
      <c r="I40" s="54">
        <f t="shared" si="0"/>
        <v>3</v>
      </c>
      <c r="J40" s="54"/>
      <c r="K40" s="54">
        <v>3</v>
      </c>
      <c r="L40" s="54"/>
      <c r="M40" s="54"/>
      <c r="N40" s="54"/>
      <c r="O40" s="54">
        <f t="shared" si="1"/>
        <v>447000</v>
      </c>
      <c r="P40" s="54">
        <f t="shared" si="2"/>
        <v>447000</v>
      </c>
      <c r="Q40" s="54">
        <f t="shared" si="5"/>
        <v>14</v>
      </c>
      <c r="R40" s="54">
        <v>14</v>
      </c>
      <c r="S40" s="54">
        <f t="shared" si="3"/>
        <v>0</v>
      </c>
      <c r="T40" s="54"/>
      <c r="U40" s="55" t="s">
        <v>88</v>
      </c>
      <c r="V40" s="54">
        <v>66364</v>
      </c>
      <c r="W40" s="54">
        <v>149000</v>
      </c>
      <c r="X40" s="56">
        <f t="shared" si="4"/>
        <v>13000</v>
      </c>
      <c r="Y40" s="55">
        <v>162000</v>
      </c>
      <c r="Z40" s="54"/>
    </row>
    <row r="41" spans="1:26" ht="15" customHeight="1" x14ac:dyDescent="0.2">
      <c r="A41" s="51">
        <v>34</v>
      </c>
      <c r="B41" s="51">
        <v>8500057</v>
      </c>
      <c r="C41" s="51" t="s">
        <v>89</v>
      </c>
      <c r="D41" s="52" t="s">
        <v>61</v>
      </c>
      <c r="E41" s="52" t="s">
        <v>27</v>
      </c>
      <c r="F41" s="53">
        <v>168000</v>
      </c>
      <c r="G41" s="53">
        <f>VLOOKUP(B41,'06.08'!B41:R74,16,0)</f>
        <v>18</v>
      </c>
      <c r="H41" s="54"/>
      <c r="I41" s="54">
        <f t="shared" si="0"/>
        <v>0</v>
      </c>
      <c r="J41" s="54"/>
      <c r="K41" s="54"/>
      <c r="L41" s="54"/>
      <c r="M41" s="54"/>
      <c r="N41" s="54"/>
      <c r="O41" s="54">
        <f t="shared" si="1"/>
        <v>0</v>
      </c>
      <c r="P41" s="54">
        <f t="shared" si="2"/>
        <v>0</v>
      </c>
      <c r="Q41" s="54">
        <f t="shared" si="5"/>
        <v>18</v>
      </c>
      <c r="R41" s="54">
        <v>18</v>
      </c>
      <c r="S41" s="54">
        <f t="shared" si="3"/>
        <v>0</v>
      </c>
      <c r="T41" s="54"/>
      <c r="U41" s="55" t="s">
        <v>89</v>
      </c>
      <c r="V41" s="54">
        <v>66364</v>
      </c>
      <c r="W41" s="54">
        <v>168000</v>
      </c>
      <c r="X41" s="56">
        <f t="shared" si="4"/>
        <v>-6000</v>
      </c>
      <c r="Y41" s="55">
        <v>162000</v>
      </c>
      <c r="Z41" s="54"/>
    </row>
    <row r="42" spans="1:26" s="17" customFormat="1" x14ac:dyDescent="0.2">
      <c r="A42" s="47"/>
      <c r="B42" s="48"/>
      <c r="C42" s="48"/>
      <c r="D42" s="48" t="s">
        <v>108</v>
      </c>
      <c r="E42" s="49"/>
      <c r="F42" s="50"/>
      <c r="G42" s="50">
        <f>SUM(G8:G41)</f>
        <v>142</v>
      </c>
      <c r="H42" s="50">
        <f t="shared" ref="H42:P42" si="6">SUM(H8:H41)</f>
        <v>0</v>
      </c>
      <c r="I42" s="50">
        <f t="shared" si="6"/>
        <v>14</v>
      </c>
      <c r="J42" s="50">
        <f t="shared" si="6"/>
        <v>0</v>
      </c>
      <c r="K42" s="50">
        <f t="shared" si="6"/>
        <v>14</v>
      </c>
      <c r="L42" s="50">
        <f t="shared" si="6"/>
        <v>0</v>
      </c>
      <c r="M42" s="50">
        <f t="shared" si="6"/>
        <v>0</v>
      </c>
      <c r="N42" s="50">
        <f t="shared" si="6"/>
        <v>0</v>
      </c>
      <c r="O42" s="50">
        <f t="shared" si="6"/>
        <v>2162000</v>
      </c>
      <c r="P42" s="50">
        <f t="shared" si="6"/>
        <v>2162000</v>
      </c>
      <c r="Q42" s="50">
        <f>SUM(Q8:Q41)</f>
        <v>128</v>
      </c>
      <c r="R42" s="50">
        <f>SUM(R8:R41)</f>
        <v>128</v>
      </c>
      <c r="S42" s="50"/>
      <c r="T42" s="50"/>
      <c r="Z42" s="50"/>
    </row>
    <row r="43" spans="1:26" x14ac:dyDescent="0.2">
      <c r="A43" s="5"/>
    </row>
    <row r="44" spans="1:26" s="2" customFormat="1" x14ac:dyDescent="0.2">
      <c r="B44" s="2" t="s">
        <v>124</v>
      </c>
      <c r="F44" s="6"/>
      <c r="G44" s="6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V44" s="64"/>
      <c r="W44" s="64"/>
      <c r="Z44" s="64"/>
    </row>
    <row r="48" spans="1:26" x14ac:dyDescent="0.2">
      <c r="A48" s="1" t="s">
        <v>134</v>
      </c>
    </row>
  </sheetData>
  <mergeCells count="16">
    <mergeCell ref="Z6:Z7"/>
    <mergeCell ref="A3:T3"/>
    <mergeCell ref="G5:Q5"/>
    <mergeCell ref="A6:A7"/>
    <mergeCell ref="B6:B7"/>
    <mergeCell ref="C6:C7"/>
    <mergeCell ref="D6:D7"/>
    <mergeCell ref="F6:F7"/>
    <mergeCell ref="G6:G7"/>
    <mergeCell ref="H6:H7"/>
    <mergeCell ref="I6:L6"/>
    <mergeCell ref="M6:P6"/>
    <mergeCell ref="Q6:Q7"/>
    <mergeCell ref="R6:R7"/>
    <mergeCell ref="S6:S7"/>
    <mergeCell ref="T6:T7"/>
  </mergeCells>
  <pageMargins left="0.2" right="0.2" top="0.25" bottom="0.25" header="0.3" footer="0.3"/>
  <pageSetup paperSize="9" orientation="landscape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zoomScaleNormal="100" workbookViewId="0">
      <pane xSplit="6" ySplit="7" topLeftCell="L35" activePane="bottomRight" state="frozen"/>
      <selection activeCell="CJ8" sqref="CJ8:CJ41"/>
      <selection pane="topRight" activeCell="CJ8" sqref="CJ8:CJ41"/>
      <selection pane="bottomLeft" activeCell="CJ8" sqref="CJ8:CJ41"/>
      <selection pane="bottomRight" activeCell="T41" sqref="T41"/>
    </sheetView>
  </sheetViews>
  <sheetFormatPr defaultRowHeight="12.75" x14ac:dyDescent="0.2"/>
  <cols>
    <col min="1" max="1" width="4.85546875" style="1" customWidth="1"/>
    <col min="2" max="2" width="8.85546875" style="2" customWidth="1"/>
    <col min="3" max="3" width="5.28515625" style="2" customWidth="1"/>
    <col min="4" max="4" width="38.28515625" style="1" customWidth="1"/>
    <col min="5" max="5" width="34.7109375" style="1" hidden="1" customWidth="1"/>
    <col min="6" max="6" width="10.28515625" style="6" customWidth="1"/>
    <col min="7" max="7" width="8.140625" style="6" customWidth="1"/>
    <col min="8" max="8" width="9.42578125" style="3" customWidth="1"/>
    <col min="9" max="9" width="10" style="3" customWidth="1"/>
    <col min="10" max="14" width="9.140625" style="3" customWidth="1"/>
    <col min="15" max="15" width="10.140625" style="3" customWidth="1"/>
    <col min="16" max="16" width="11.28515625" style="3" customWidth="1"/>
    <col min="17" max="19" width="10.7109375" style="3" customWidth="1"/>
    <col min="20" max="20" width="9.140625" style="3" customWidth="1"/>
    <col min="21" max="21" width="6.28515625" style="1" hidden="1" customWidth="1"/>
    <col min="22" max="23" width="11.28515625" style="3" hidden="1" customWidth="1"/>
    <col min="24" max="25" width="0" style="1" hidden="1" customWidth="1"/>
    <col min="26" max="26" width="9.140625" style="3" customWidth="1"/>
    <col min="27" max="27" width="9.140625" style="1" customWidth="1"/>
    <col min="28" max="16384" width="9.140625" style="1"/>
  </cols>
  <sheetData>
    <row r="1" spans="1:26" x14ac:dyDescent="0.2">
      <c r="A1" s="17" t="s">
        <v>128</v>
      </c>
    </row>
    <row r="2" spans="1:26" x14ac:dyDescent="0.2">
      <c r="A2" s="1" t="s">
        <v>114</v>
      </c>
      <c r="D2" s="108">
        <f>K42</f>
        <v>0</v>
      </c>
    </row>
    <row r="3" spans="1:26" ht="19.5" customHeight="1" x14ac:dyDescent="0.3">
      <c r="A3" s="131" t="s">
        <v>122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Z3" s="1"/>
    </row>
    <row r="5" spans="1:26" ht="15" hidden="1" customHeight="1" x14ac:dyDescent="0.2">
      <c r="G5" s="133" t="s">
        <v>117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10"/>
      <c r="S5" s="110"/>
      <c r="T5" s="1"/>
      <c r="Z5" s="1"/>
    </row>
    <row r="6" spans="1:26" s="17" customFormat="1" ht="15" customHeight="1" x14ac:dyDescent="0.2">
      <c r="A6" s="128" t="s">
        <v>109</v>
      </c>
      <c r="B6" s="128" t="s">
        <v>110</v>
      </c>
      <c r="C6" s="128" t="s">
        <v>111</v>
      </c>
      <c r="D6" s="128" t="s">
        <v>112</v>
      </c>
      <c r="E6" s="16" t="s">
        <v>90</v>
      </c>
      <c r="F6" s="128" t="s">
        <v>113</v>
      </c>
      <c r="G6" s="128" t="s">
        <v>115</v>
      </c>
      <c r="H6" s="128" t="s">
        <v>101</v>
      </c>
      <c r="I6" s="132" t="s">
        <v>102</v>
      </c>
      <c r="J6" s="132"/>
      <c r="K6" s="132"/>
      <c r="L6" s="132"/>
      <c r="M6" s="134" t="s">
        <v>129</v>
      </c>
      <c r="N6" s="134"/>
      <c r="O6" s="134"/>
      <c r="P6" s="134"/>
      <c r="Q6" s="128" t="s">
        <v>118</v>
      </c>
      <c r="R6" s="128" t="s">
        <v>135</v>
      </c>
      <c r="S6" s="128" t="s">
        <v>136</v>
      </c>
      <c r="T6" s="128" t="s">
        <v>119</v>
      </c>
      <c r="U6" s="19" t="s">
        <v>121</v>
      </c>
      <c r="V6" s="40"/>
      <c r="W6" s="40"/>
      <c r="Z6" s="128" t="s">
        <v>125</v>
      </c>
    </row>
    <row r="7" spans="1:26" s="18" customFormat="1" x14ac:dyDescent="0.2">
      <c r="A7" s="130"/>
      <c r="B7" s="130" t="s">
        <v>110</v>
      </c>
      <c r="C7" s="130"/>
      <c r="D7" s="130" t="s">
        <v>112</v>
      </c>
      <c r="E7" s="44" t="s">
        <v>90</v>
      </c>
      <c r="F7" s="130" t="s">
        <v>113</v>
      </c>
      <c r="G7" s="130"/>
      <c r="H7" s="130"/>
      <c r="I7" s="45" t="s">
        <v>106</v>
      </c>
      <c r="J7" s="46" t="s">
        <v>107</v>
      </c>
      <c r="K7" s="46" t="s">
        <v>104</v>
      </c>
      <c r="L7" s="46" t="s">
        <v>105</v>
      </c>
      <c r="M7" s="61" t="s">
        <v>131</v>
      </c>
      <c r="N7" s="62" t="s">
        <v>132</v>
      </c>
      <c r="O7" s="62" t="s">
        <v>130</v>
      </c>
      <c r="P7" s="68" t="s">
        <v>133</v>
      </c>
      <c r="Q7" s="130"/>
      <c r="R7" s="129"/>
      <c r="S7" s="129"/>
      <c r="T7" s="130"/>
      <c r="V7" s="41"/>
      <c r="W7" s="41"/>
      <c r="Z7" s="130"/>
    </row>
    <row r="8" spans="1:26" ht="15" customHeight="1" x14ac:dyDescent="0.2">
      <c r="A8" s="51">
        <v>1</v>
      </c>
      <c r="B8" s="51">
        <v>8500006</v>
      </c>
      <c r="C8" s="51" t="s">
        <v>75</v>
      </c>
      <c r="D8" s="52" t="s">
        <v>47</v>
      </c>
      <c r="E8" s="52" t="s">
        <v>13</v>
      </c>
      <c r="F8" s="53">
        <v>289000</v>
      </c>
      <c r="G8" s="53">
        <f>VLOOKUP(B8,'02.09'!B8:R41,16,0)</f>
        <v>13</v>
      </c>
      <c r="H8" s="54"/>
      <c r="I8" s="54">
        <f>SUM(J8:L8)</f>
        <v>0</v>
      </c>
      <c r="J8" s="54"/>
      <c r="K8" s="54"/>
      <c r="L8" s="54"/>
      <c r="M8" s="54"/>
      <c r="N8" s="54"/>
      <c r="O8" s="54">
        <f>F8*K8</f>
        <v>0</v>
      </c>
      <c r="P8" s="54">
        <f>M8+N8+O8</f>
        <v>0</v>
      </c>
      <c r="Q8" s="54">
        <f t="shared" ref="Q8:Q41" si="0">+G8+H8-I8</f>
        <v>13</v>
      </c>
      <c r="R8" s="54">
        <v>13</v>
      </c>
      <c r="S8" s="54">
        <f>R8-Q8</f>
        <v>0</v>
      </c>
      <c r="T8" s="54"/>
      <c r="U8" s="55" t="s">
        <v>75</v>
      </c>
      <c r="V8" s="54">
        <v>143000</v>
      </c>
      <c r="W8" s="54">
        <v>289000</v>
      </c>
      <c r="X8" s="56">
        <f>Y8-W8</f>
        <v>26000</v>
      </c>
      <c r="Y8" s="55">
        <v>315000</v>
      </c>
      <c r="Z8" s="54"/>
    </row>
    <row r="9" spans="1:26" ht="15" customHeight="1" x14ac:dyDescent="0.2">
      <c r="A9" s="51">
        <v>2</v>
      </c>
      <c r="B9" s="51">
        <v>8500007</v>
      </c>
      <c r="C9" s="51" t="s">
        <v>73</v>
      </c>
      <c r="D9" s="52" t="s">
        <v>45</v>
      </c>
      <c r="E9" s="52" t="s">
        <v>11</v>
      </c>
      <c r="F9" s="53">
        <v>197000</v>
      </c>
      <c r="G9" s="53">
        <f>VLOOKUP(B9,'02.09'!B9:R42,16,0)</f>
        <v>13</v>
      </c>
      <c r="H9" s="54"/>
      <c r="I9" s="54">
        <f t="shared" ref="I9:I41" si="1">SUM(J9:L9)</f>
        <v>1</v>
      </c>
      <c r="J9" s="54"/>
      <c r="K9" s="96">
        <v>1</v>
      </c>
      <c r="L9" s="96">
        <f>L43</f>
        <v>0</v>
      </c>
      <c r="M9" s="54"/>
      <c r="N9" s="54"/>
      <c r="O9" s="54">
        <f t="shared" ref="O9:O45" si="2">F9*K9</f>
        <v>197000</v>
      </c>
      <c r="P9" s="54">
        <f t="shared" ref="P9:P45" si="3">M9+N9+O9</f>
        <v>197000</v>
      </c>
      <c r="Q9" s="54">
        <f t="shared" si="0"/>
        <v>12</v>
      </c>
      <c r="R9" s="54">
        <v>12</v>
      </c>
      <c r="S9" s="54">
        <f t="shared" ref="S9:S41" si="4">R9-Q9</f>
        <v>0</v>
      </c>
      <c r="T9" s="54"/>
      <c r="U9" s="55" t="s">
        <v>73</v>
      </c>
      <c r="V9" s="54">
        <v>93000</v>
      </c>
      <c r="W9" s="54">
        <v>197000</v>
      </c>
      <c r="X9" s="56">
        <f t="shared" ref="X9:X41" si="5">Y9-W9</f>
        <v>18000</v>
      </c>
      <c r="Y9" s="55">
        <v>215000</v>
      </c>
      <c r="Z9" s="54"/>
    </row>
    <row r="10" spans="1:26" ht="15" customHeight="1" x14ac:dyDescent="0.2">
      <c r="A10" s="51">
        <v>3</v>
      </c>
      <c r="B10" s="51">
        <v>8500008</v>
      </c>
      <c r="C10" s="51" t="s">
        <v>79</v>
      </c>
      <c r="D10" s="52" t="s">
        <v>51</v>
      </c>
      <c r="E10" s="52" t="s">
        <v>17</v>
      </c>
      <c r="F10" s="53">
        <v>170000</v>
      </c>
      <c r="G10" s="53">
        <f>VLOOKUP(B10,'02.09'!B10:R43,16,0)</f>
        <v>10</v>
      </c>
      <c r="H10" s="54"/>
      <c r="I10" s="54">
        <f t="shared" si="1"/>
        <v>2</v>
      </c>
      <c r="J10" s="54"/>
      <c r="K10" s="54">
        <v>2</v>
      </c>
      <c r="L10" s="54"/>
      <c r="M10" s="54"/>
      <c r="N10" s="54"/>
      <c r="O10" s="54">
        <f t="shared" si="2"/>
        <v>340000</v>
      </c>
      <c r="P10" s="54">
        <f t="shared" si="3"/>
        <v>340000</v>
      </c>
      <c r="Q10" s="54">
        <f t="shared" si="0"/>
        <v>8</v>
      </c>
      <c r="R10" s="54">
        <v>8</v>
      </c>
      <c r="S10" s="54">
        <f t="shared" si="4"/>
        <v>0</v>
      </c>
      <c r="T10" s="54"/>
      <c r="U10" s="55" t="s">
        <v>79</v>
      </c>
      <c r="V10" s="54">
        <v>78000</v>
      </c>
      <c r="W10" s="54">
        <v>170000</v>
      </c>
      <c r="X10" s="56">
        <f t="shared" si="5"/>
        <v>15000</v>
      </c>
      <c r="Y10" s="55">
        <v>185000</v>
      </c>
      <c r="Z10" s="54"/>
    </row>
    <row r="11" spans="1:26" ht="15" customHeight="1" x14ac:dyDescent="0.2">
      <c r="A11" s="51">
        <v>4</v>
      </c>
      <c r="B11" s="51">
        <v>8500009</v>
      </c>
      <c r="C11" s="51" t="s">
        <v>74</v>
      </c>
      <c r="D11" s="52" t="s">
        <v>46</v>
      </c>
      <c r="E11" s="52" t="s">
        <v>12</v>
      </c>
      <c r="F11" s="53">
        <v>159000</v>
      </c>
      <c r="G11" s="53">
        <f>VLOOKUP(B11,'02.09'!B11:R44,16,0)</f>
        <v>11</v>
      </c>
      <c r="H11" s="54"/>
      <c r="I11" s="54">
        <f t="shared" si="1"/>
        <v>2</v>
      </c>
      <c r="J11" s="54"/>
      <c r="K11" s="96">
        <v>2</v>
      </c>
      <c r="L11" s="96">
        <f>L43</f>
        <v>0</v>
      </c>
      <c r="M11" s="54"/>
      <c r="N11" s="54"/>
      <c r="O11" s="54">
        <f t="shared" si="2"/>
        <v>318000</v>
      </c>
      <c r="P11" s="54">
        <f t="shared" si="3"/>
        <v>318000</v>
      </c>
      <c r="Q11" s="54">
        <f t="shared" si="0"/>
        <v>9</v>
      </c>
      <c r="R11" s="54">
        <v>9</v>
      </c>
      <c r="S11" s="54">
        <f t="shared" si="4"/>
        <v>0</v>
      </c>
      <c r="T11" s="54"/>
      <c r="U11" s="55" t="s">
        <v>74</v>
      </c>
      <c r="V11" s="54">
        <v>72000</v>
      </c>
      <c r="W11" s="54">
        <v>159000</v>
      </c>
      <c r="X11" s="56">
        <f t="shared" si="5"/>
        <v>14000</v>
      </c>
      <c r="Y11" s="55">
        <v>173000</v>
      </c>
      <c r="Z11" s="54"/>
    </row>
    <row r="12" spans="1:26" ht="15" customHeight="1" x14ac:dyDescent="0.2">
      <c r="A12" s="51">
        <v>5</v>
      </c>
      <c r="B12" s="51">
        <v>8500031</v>
      </c>
      <c r="C12" s="51" t="s">
        <v>76</v>
      </c>
      <c r="D12" s="52" t="s">
        <v>48</v>
      </c>
      <c r="E12" s="52" t="s">
        <v>14</v>
      </c>
      <c r="F12" s="53">
        <v>146000</v>
      </c>
      <c r="G12" s="53">
        <f>VLOOKUP(B12,'02.09'!B12:R45,16,0)</f>
        <v>8</v>
      </c>
      <c r="H12" s="54"/>
      <c r="I12" s="54">
        <f t="shared" si="1"/>
        <v>0</v>
      </c>
      <c r="J12" s="54"/>
      <c r="K12" s="54"/>
      <c r="L12" s="54"/>
      <c r="M12" s="54"/>
      <c r="N12" s="54"/>
      <c r="O12" s="54">
        <f t="shared" si="2"/>
        <v>0</v>
      </c>
      <c r="P12" s="54">
        <f t="shared" si="3"/>
        <v>0</v>
      </c>
      <c r="Q12" s="54">
        <f t="shared" si="0"/>
        <v>8</v>
      </c>
      <c r="R12" s="54">
        <v>8</v>
      </c>
      <c r="S12" s="54">
        <f t="shared" si="4"/>
        <v>0</v>
      </c>
      <c r="T12" s="54"/>
      <c r="U12" s="55" t="s">
        <v>76</v>
      </c>
      <c r="V12" s="54">
        <v>65000</v>
      </c>
      <c r="W12" s="54">
        <v>146000</v>
      </c>
      <c r="X12" s="56">
        <f t="shared" si="5"/>
        <v>13000</v>
      </c>
      <c r="Y12" s="55">
        <v>159000</v>
      </c>
      <c r="Z12" s="54"/>
    </row>
    <row r="13" spans="1:26" ht="15" customHeight="1" x14ac:dyDescent="0.2">
      <c r="A13" s="51">
        <v>6</v>
      </c>
      <c r="B13" s="51">
        <v>8500011</v>
      </c>
      <c r="C13" s="51" t="s">
        <v>78</v>
      </c>
      <c r="D13" s="52" t="s">
        <v>50</v>
      </c>
      <c r="E13" s="52" t="s">
        <v>16</v>
      </c>
      <c r="F13" s="53">
        <v>135000</v>
      </c>
      <c r="G13" s="53">
        <f>VLOOKUP(B13,'02.09'!B13:R46,16,0)</f>
        <v>6</v>
      </c>
      <c r="H13" s="54"/>
      <c r="I13" s="54">
        <f t="shared" si="1"/>
        <v>0</v>
      </c>
      <c r="J13" s="54"/>
      <c r="K13" s="54"/>
      <c r="L13" s="54"/>
      <c r="M13" s="54"/>
      <c r="N13" s="54"/>
      <c r="O13" s="54">
        <f t="shared" si="2"/>
        <v>0</v>
      </c>
      <c r="P13" s="54">
        <f t="shared" si="3"/>
        <v>0</v>
      </c>
      <c r="Q13" s="54">
        <f t="shared" si="0"/>
        <v>6</v>
      </c>
      <c r="R13" s="54">
        <v>6</v>
      </c>
      <c r="S13" s="54">
        <f t="shared" si="4"/>
        <v>0</v>
      </c>
      <c r="T13" s="54"/>
      <c r="U13" s="55" t="s">
        <v>78</v>
      </c>
      <c r="V13" s="54">
        <v>58000</v>
      </c>
      <c r="W13" s="54">
        <v>135000</v>
      </c>
      <c r="X13" s="56">
        <f t="shared" si="5"/>
        <v>10000</v>
      </c>
      <c r="Y13" s="55">
        <v>145000</v>
      </c>
      <c r="Z13" s="54"/>
    </row>
    <row r="14" spans="1:26" ht="15" customHeight="1" x14ac:dyDescent="0.2">
      <c r="A14" s="51">
        <v>7</v>
      </c>
      <c r="B14" s="51">
        <v>8500010</v>
      </c>
      <c r="C14" s="51" t="s">
        <v>81</v>
      </c>
      <c r="D14" s="52" t="s">
        <v>53</v>
      </c>
      <c r="E14" s="52" t="s">
        <v>19</v>
      </c>
      <c r="F14" s="53">
        <v>146000</v>
      </c>
      <c r="G14" s="53">
        <f>VLOOKUP(B14,'02.09'!B14:R47,16,0)</f>
        <v>12</v>
      </c>
      <c r="H14" s="54"/>
      <c r="I14" s="54">
        <f t="shared" si="1"/>
        <v>0</v>
      </c>
      <c r="J14" s="54"/>
      <c r="K14" s="54"/>
      <c r="L14" s="54"/>
      <c r="M14" s="54"/>
      <c r="N14" s="54"/>
      <c r="O14" s="54">
        <f t="shared" si="2"/>
        <v>0</v>
      </c>
      <c r="P14" s="54">
        <f t="shared" si="3"/>
        <v>0</v>
      </c>
      <c r="Q14" s="54">
        <f t="shared" si="0"/>
        <v>12</v>
      </c>
      <c r="R14" s="54">
        <v>12</v>
      </c>
      <c r="S14" s="54">
        <f t="shared" si="4"/>
        <v>0</v>
      </c>
      <c r="T14" s="54"/>
      <c r="U14" s="55" t="s">
        <v>81</v>
      </c>
      <c r="V14" s="54">
        <v>61000</v>
      </c>
      <c r="W14" s="54">
        <v>146000</v>
      </c>
      <c r="X14" s="56">
        <f t="shared" si="5"/>
        <v>5000</v>
      </c>
      <c r="Y14" s="55">
        <v>151000</v>
      </c>
      <c r="Z14" s="54"/>
    </row>
    <row r="15" spans="1:26" ht="15" customHeight="1" x14ac:dyDescent="0.2">
      <c r="A15" s="51">
        <v>8</v>
      </c>
      <c r="B15" s="51">
        <v>8500012</v>
      </c>
      <c r="C15" s="51" t="s">
        <v>70</v>
      </c>
      <c r="D15" s="52" t="s">
        <v>42</v>
      </c>
      <c r="E15" s="52" t="s">
        <v>8</v>
      </c>
      <c r="F15" s="53">
        <v>135000</v>
      </c>
      <c r="G15" s="53">
        <f>VLOOKUP(B15,'02.09'!B15:R48,16,0)</f>
        <v>9</v>
      </c>
      <c r="H15" s="54"/>
      <c r="I15" s="54">
        <f t="shared" si="1"/>
        <v>0</v>
      </c>
      <c r="J15" s="54"/>
      <c r="K15" s="54"/>
      <c r="L15" s="54"/>
      <c r="M15" s="54"/>
      <c r="N15" s="54"/>
      <c r="O15" s="54">
        <f t="shared" si="2"/>
        <v>0</v>
      </c>
      <c r="P15" s="54">
        <f t="shared" si="3"/>
        <v>0</v>
      </c>
      <c r="Q15" s="54">
        <f t="shared" si="0"/>
        <v>9</v>
      </c>
      <c r="R15" s="54">
        <v>9</v>
      </c>
      <c r="S15" s="54">
        <f t="shared" si="4"/>
        <v>0</v>
      </c>
      <c r="T15" s="54"/>
      <c r="U15" s="55" t="s">
        <v>70</v>
      </c>
      <c r="V15" s="54">
        <v>59000</v>
      </c>
      <c r="W15" s="54">
        <v>135000</v>
      </c>
      <c r="X15" s="56">
        <f t="shared" si="5"/>
        <v>12000</v>
      </c>
      <c r="Y15" s="55">
        <v>147000</v>
      </c>
      <c r="Z15" s="54"/>
    </row>
    <row r="16" spans="1:26" ht="15" customHeight="1" x14ac:dyDescent="0.2">
      <c r="A16" s="51">
        <v>9</v>
      </c>
      <c r="B16" s="51">
        <v>8500005</v>
      </c>
      <c r="C16" s="51" t="s">
        <v>71</v>
      </c>
      <c r="D16" s="52" t="s">
        <v>43</v>
      </c>
      <c r="E16" s="52" t="s">
        <v>9</v>
      </c>
      <c r="F16" s="53">
        <v>146000</v>
      </c>
      <c r="G16" s="53">
        <f>VLOOKUP(B16,'02.09'!B16:R49,16,0)</f>
        <v>11</v>
      </c>
      <c r="H16" s="54"/>
      <c r="I16" s="54">
        <f t="shared" si="1"/>
        <v>0</v>
      </c>
      <c r="J16" s="54"/>
      <c r="K16" s="54"/>
      <c r="L16" s="54"/>
      <c r="M16" s="54"/>
      <c r="N16" s="54"/>
      <c r="O16" s="54">
        <f t="shared" si="2"/>
        <v>0</v>
      </c>
      <c r="P16" s="54">
        <f t="shared" si="3"/>
        <v>0</v>
      </c>
      <c r="Q16" s="54">
        <f t="shared" si="0"/>
        <v>11</v>
      </c>
      <c r="R16" s="54">
        <v>11</v>
      </c>
      <c r="S16" s="54">
        <f t="shared" si="4"/>
        <v>0</v>
      </c>
      <c r="T16" s="54"/>
      <c r="U16" s="55" t="s">
        <v>71</v>
      </c>
      <c r="V16" s="54">
        <v>63000</v>
      </c>
      <c r="W16" s="54">
        <v>146000</v>
      </c>
      <c r="X16" s="56">
        <f t="shared" si="5"/>
        <v>9000</v>
      </c>
      <c r="Y16" s="55">
        <v>155000</v>
      </c>
      <c r="Z16" s="54"/>
    </row>
    <row r="17" spans="1:26" ht="15" customHeight="1" x14ac:dyDescent="0.2">
      <c r="A17" s="51">
        <v>10</v>
      </c>
      <c r="B17" s="51">
        <v>8500013</v>
      </c>
      <c r="C17" s="51" t="s">
        <v>72</v>
      </c>
      <c r="D17" s="52" t="s">
        <v>44</v>
      </c>
      <c r="E17" s="52" t="s">
        <v>10</v>
      </c>
      <c r="F17" s="53">
        <v>146000</v>
      </c>
      <c r="G17" s="53">
        <f>VLOOKUP(B17,'02.09'!B17:R50,16,0)</f>
        <v>6</v>
      </c>
      <c r="H17" s="54"/>
      <c r="I17" s="54">
        <f t="shared" si="1"/>
        <v>0</v>
      </c>
      <c r="J17" s="54"/>
      <c r="K17" s="54"/>
      <c r="L17" s="54"/>
      <c r="M17" s="54"/>
      <c r="N17" s="54"/>
      <c r="O17" s="54">
        <f t="shared" si="2"/>
        <v>0</v>
      </c>
      <c r="P17" s="54">
        <f t="shared" si="3"/>
        <v>0</v>
      </c>
      <c r="Q17" s="54">
        <f t="shared" si="0"/>
        <v>6</v>
      </c>
      <c r="R17" s="54">
        <v>6</v>
      </c>
      <c r="S17" s="54">
        <f t="shared" si="4"/>
        <v>0</v>
      </c>
      <c r="T17" s="54"/>
      <c r="U17" s="55" t="s">
        <v>72</v>
      </c>
      <c r="V17" s="54">
        <v>64000</v>
      </c>
      <c r="W17" s="54">
        <v>146000</v>
      </c>
      <c r="X17" s="56">
        <f t="shared" si="5"/>
        <v>11000</v>
      </c>
      <c r="Y17" s="55">
        <v>157000</v>
      </c>
      <c r="Z17" s="54"/>
    </row>
    <row r="18" spans="1:26" ht="15" customHeight="1" x14ac:dyDescent="0.2">
      <c r="A18" s="51">
        <v>11</v>
      </c>
      <c r="B18" s="51">
        <v>8500058</v>
      </c>
      <c r="C18" s="51" t="s">
        <v>91</v>
      </c>
      <c r="D18" s="52" t="s">
        <v>95</v>
      </c>
      <c r="E18" s="52" t="s">
        <v>28</v>
      </c>
      <c r="F18" s="53">
        <v>203000</v>
      </c>
      <c r="G18" s="53">
        <f>VLOOKUP(B18,'02.09'!B18:R51,16,0)</f>
        <v>0</v>
      </c>
      <c r="H18" s="54"/>
      <c r="I18" s="54">
        <f t="shared" si="1"/>
        <v>0</v>
      </c>
      <c r="J18" s="54"/>
      <c r="K18" s="96"/>
      <c r="L18" s="96">
        <f>L43</f>
        <v>0</v>
      </c>
      <c r="M18" s="54"/>
      <c r="N18" s="54"/>
      <c r="O18" s="54">
        <f t="shared" si="2"/>
        <v>0</v>
      </c>
      <c r="P18" s="54">
        <f t="shared" si="3"/>
        <v>0</v>
      </c>
      <c r="Q18" s="54">
        <f t="shared" si="0"/>
        <v>0</v>
      </c>
      <c r="R18" s="54"/>
      <c r="S18" s="54">
        <f t="shared" si="4"/>
        <v>0</v>
      </c>
      <c r="T18" s="54"/>
      <c r="U18" s="55" t="s">
        <v>91</v>
      </c>
      <c r="V18" s="54">
        <v>96000</v>
      </c>
      <c r="W18" s="54">
        <v>203000</v>
      </c>
      <c r="X18" s="56">
        <f t="shared" si="5"/>
        <v>18000</v>
      </c>
      <c r="Y18" s="55">
        <v>221000</v>
      </c>
      <c r="Z18" s="54"/>
    </row>
    <row r="19" spans="1:26" ht="15" customHeight="1" x14ac:dyDescent="0.2">
      <c r="A19" s="51">
        <v>12</v>
      </c>
      <c r="B19" s="51">
        <v>8500059</v>
      </c>
      <c r="C19" s="51" t="s">
        <v>92</v>
      </c>
      <c r="D19" s="52" t="s">
        <v>96</v>
      </c>
      <c r="E19" s="52" t="s">
        <v>29</v>
      </c>
      <c r="F19" s="53">
        <v>186000</v>
      </c>
      <c r="G19" s="53">
        <f>VLOOKUP(B19,'02.09'!B19:R52,16,0)</f>
        <v>0</v>
      </c>
      <c r="H19" s="54"/>
      <c r="I19" s="54">
        <f t="shared" si="1"/>
        <v>0</v>
      </c>
      <c r="J19" s="54"/>
      <c r="K19" s="54"/>
      <c r="L19" s="54"/>
      <c r="M19" s="54"/>
      <c r="N19" s="54"/>
      <c r="O19" s="54">
        <f t="shared" si="2"/>
        <v>0</v>
      </c>
      <c r="P19" s="54">
        <f t="shared" si="3"/>
        <v>0</v>
      </c>
      <c r="Q19" s="54">
        <f t="shared" si="0"/>
        <v>0</v>
      </c>
      <c r="R19" s="54"/>
      <c r="S19" s="54">
        <f t="shared" si="4"/>
        <v>0</v>
      </c>
      <c r="T19" s="54"/>
      <c r="U19" s="55" t="s">
        <v>92</v>
      </c>
      <c r="V19" s="54">
        <v>87000</v>
      </c>
      <c r="W19" s="54">
        <v>186000</v>
      </c>
      <c r="X19" s="56">
        <f t="shared" si="5"/>
        <v>17000</v>
      </c>
      <c r="Y19" s="55">
        <v>203000</v>
      </c>
      <c r="Z19" s="54"/>
    </row>
    <row r="20" spans="1:26" ht="15" customHeight="1" x14ac:dyDescent="0.2">
      <c r="A20" s="51">
        <v>13</v>
      </c>
      <c r="B20" s="51">
        <v>8500060</v>
      </c>
      <c r="C20" s="51" t="s">
        <v>93</v>
      </c>
      <c r="D20" s="52" t="s">
        <v>97</v>
      </c>
      <c r="E20" s="52" t="s">
        <v>30</v>
      </c>
      <c r="F20" s="53">
        <v>159000</v>
      </c>
      <c r="G20" s="53">
        <f>VLOOKUP(B20,'02.09'!B20:R53,16,0)</f>
        <v>0</v>
      </c>
      <c r="H20" s="54"/>
      <c r="I20" s="54">
        <f t="shared" si="1"/>
        <v>0</v>
      </c>
      <c r="J20" s="54"/>
      <c r="K20" s="54"/>
      <c r="L20" s="54"/>
      <c r="M20" s="54"/>
      <c r="N20" s="54"/>
      <c r="O20" s="54">
        <f t="shared" si="2"/>
        <v>0</v>
      </c>
      <c r="P20" s="54">
        <f t="shared" si="3"/>
        <v>0</v>
      </c>
      <c r="Q20" s="54">
        <f t="shared" si="0"/>
        <v>0</v>
      </c>
      <c r="R20" s="54"/>
      <c r="S20" s="54">
        <f t="shared" si="4"/>
        <v>0</v>
      </c>
      <c r="T20" s="54"/>
      <c r="U20" s="55" t="s">
        <v>93</v>
      </c>
      <c r="V20" s="54">
        <v>72000</v>
      </c>
      <c r="W20" s="54">
        <v>159000</v>
      </c>
      <c r="X20" s="56">
        <f t="shared" si="5"/>
        <v>14000</v>
      </c>
      <c r="Y20" s="55">
        <v>173000</v>
      </c>
      <c r="Z20" s="54"/>
    </row>
    <row r="21" spans="1:26" ht="15" customHeight="1" x14ac:dyDescent="0.2">
      <c r="A21" s="51">
        <v>14</v>
      </c>
      <c r="B21" s="51">
        <v>8500061</v>
      </c>
      <c r="C21" s="51" t="s">
        <v>94</v>
      </c>
      <c r="D21" s="52" t="s">
        <v>98</v>
      </c>
      <c r="E21" s="52" t="s">
        <v>31</v>
      </c>
      <c r="F21" s="53">
        <v>168000</v>
      </c>
      <c r="G21" s="53">
        <f>VLOOKUP(B21,'02.09'!B21:R54,16,0)</f>
        <v>0</v>
      </c>
      <c r="H21" s="54"/>
      <c r="I21" s="54">
        <f t="shared" si="1"/>
        <v>0</v>
      </c>
      <c r="J21" s="54"/>
      <c r="K21" s="96"/>
      <c r="L21" s="96">
        <f>L43</f>
        <v>0</v>
      </c>
      <c r="M21" s="54"/>
      <c r="N21" s="54"/>
      <c r="O21" s="54">
        <f t="shared" si="2"/>
        <v>0</v>
      </c>
      <c r="P21" s="54">
        <f t="shared" si="3"/>
        <v>0</v>
      </c>
      <c r="Q21" s="54">
        <f t="shared" si="0"/>
        <v>0</v>
      </c>
      <c r="R21" s="54"/>
      <c r="S21" s="54">
        <f t="shared" si="4"/>
        <v>0</v>
      </c>
      <c r="T21" s="54"/>
      <c r="U21" s="55" t="s">
        <v>94</v>
      </c>
      <c r="V21" s="54">
        <v>77000</v>
      </c>
      <c r="W21" s="54">
        <v>168000</v>
      </c>
      <c r="X21" s="56">
        <f t="shared" si="5"/>
        <v>15000</v>
      </c>
      <c r="Y21" s="55">
        <v>183000</v>
      </c>
      <c r="Z21" s="54"/>
    </row>
    <row r="22" spans="1:26" ht="15" customHeight="1" x14ac:dyDescent="0.2">
      <c r="A22" s="51">
        <v>15</v>
      </c>
      <c r="B22" s="51">
        <v>8500033</v>
      </c>
      <c r="C22" s="51" t="s">
        <v>67</v>
      </c>
      <c r="D22" s="52" t="s">
        <v>39</v>
      </c>
      <c r="E22" s="52" t="s">
        <v>5</v>
      </c>
      <c r="F22" s="53">
        <v>337000</v>
      </c>
      <c r="G22" s="53">
        <f>VLOOKUP(B22,'02.09'!B22:R55,16,0)</f>
        <v>4</v>
      </c>
      <c r="H22" s="54"/>
      <c r="I22" s="54">
        <f t="shared" si="1"/>
        <v>0</v>
      </c>
      <c r="J22" s="54"/>
      <c r="K22" s="95"/>
      <c r="L22" s="95">
        <f>L42</f>
        <v>0</v>
      </c>
      <c r="M22" s="54"/>
      <c r="N22" s="54"/>
      <c r="O22" s="54">
        <f t="shared" si="2"/>
        <v>0</v>
      </c>
      <c r="P22" s="54">
        <f t="shared" si="3"/>
        <v>0</v>
      </c>
      <c r="Q22" s="54">
        <f t="shared" si="0"/>
        <v>4</v>
      </c>
      <c r="R22" s="54">
        <v>4</v>
      </c>
      <c r="S22" s="54">
        <f t="shared" si="4"/>
        <v>0</v>
      </c>
      <c r="T22" s="54">
        <v>10</v>
      </c>
      <c r="U22" s="55" t="s">
        <v>67</v>
      </c>
      <c r="V22" s="54">
        <v>169000</v>
      </c>
      <c r="W22" s="54">
        <v>337000</v>
      </c>
      <c r="X22" s="56">
        <f t="shared" si="5"/>
        <v>30000</v>
      </c>
      <c r="Y22" s="55">
        <v>367000</v>
      </c>
      <c r="Z22" s="54"/>
    </row>
    <row r="23" spans="1:26" ht="15" customHeight="1" x14ac:dyDescent="0.2">
      <c r="A23" s="51">
        <v>16</v>
      </c>
      <c r="B23" s="51">
        <v>8500034</v>
      </c>
      <c r="C23" s="51" t="s">
        <v>65</v>
      </c>
      <c r="D23" s="52" t="s">
        <v>37</v>
      </c>
      <c r="E23" s="52" t="s">
        <v>3</v>
      </c>
      <c r="F23" s="53">
        <v>240000</v>
      </c>
      <c r="G23" s="53">
        <f>VLOOKUP(B23,'02.09'!B23:R56,16,0)</f>
        <v>3</v>
      </c>
      <c r="H23" s="54"/>
      <c r="I23" s="54">
        <f t="shared" si="1"/>
        <v>1</v>
      </c>
      <c r="J23" s="54"/>
      <c r="K23" s="54">
        <v>1</v>
      </c>
      <c r="L23" s="54"/>
      <c r="M23" s="54"/>
      <c r="N23" s="54"/>
      <c r="O23" s="54">
        <f t="shared" si="2"/>
        <v>240000</v>
      </c>
      <c r="P23" s="54">
        <f t="shared" si="3"/>
        <v>240000</v>
      </c>
      <c r="Q23" s="54">
        <f t="shared" si="0"/>
        <v>2</v>
      </c>
      <c r="R23" s="54">
        <v>2</v>
      </c>
      <c r="S23" s="54">
        <f t="shared" si="4"/>
        <v>0</v>
      </c>
      <c r="T23" s="54">
        <v>10</v>
      </c>
      <c r="U23" s="55" t="s">
        <v>65</v>
      </c>
      <c r="V23" s="54">
        <v>116000</v>
      </c>
      <c r="W23" s="54">
        <v>240000</v>
      </c>
      <c r="X23" s="56">
        <f t="shared" si="5"/>
        <v>21000</v>
      </c>
      <c r="Y23" s="55">
        <v>261000</v>
      </c>
      <c r="Z23" s="54"/>
    </row>
    <row r="24" spans="1:26" ht="15" customHeight="1" x14ac:dyDescent="0.2">
      <c r="A24" s="51">
        <v>17</v>
      </c>
      <c r="B24" s="51">
        <v>8500035</v>
      </c>
      <c r="C24" s="51" t="s">
        <v>69</v>
      </c>
      <c r="D24" s="52" t="s">
        <v>41</v>
      </c>
      <c r="E24" s="52" t="s">
        <v>7</v>
      </c>
      <c r="F24" s="53">
        <v>196000</v>
      </c>
      <c r="G24" s="53">
        <f>VLOOKUP(B24,'02.09'!B24:R57,16,0)</f>
        <v>2</v>
      </c>
      <c r="H24" s="54"/>
      <c r="I24" s="54">
        <f t="shared" si="1"/>
        <v>0</v>
      </c>
      <c r="J24" s="54"/>
      <c r="K24" s="95"/>
      <c r="L24" s="95">
        <f>L42+L45</f>
        <v>0</v>
      </c>
      <c r="M24" s="54"/>
      <c r="N24" s="54"/>
      <c r="O24" s="54">
        <f t="shared" si="2"/>
        <v>0</v>
      </c>
      <c r="P24" s="54">
        <f t="shared" si="3"/>
        <v>0</v>
      </c>
      <c r="Q24" s="54">
        <f t="shared" si="0"/>
        <v>2</v>
      </c>
      <c r="R24" s="54">
        <v>2</v>
      </c>
      <c r="S24" s="54">
        <f t="shared" si="4"/>
        <v>0</v>
      </c>
      <c r="T24" s="54">
        <v>10</v>
      </c>
      <c r="U24" s="55" t="s">
        <v>69</v>
      </c>
      <c r="V24" s="54">
        <v>92000</v>
      </c>
      <c r="W24" s="54">
        <v>196000</v>
      </c>
      <c r="X24" s="56">
        <f t="shared" si="5"/>
        <v>17000</v>
      </c>
      <c r="Y24" s="55">
        <v>213000</v>
      </c>
      <c r="Z24" s="54"/>
    </row>
    <row r="25" spans="1:26" ht="15" customHeight="1" x14ac:dyDescent="0.2">
      <c r="A25" s="51">
        <v>18</v>
      </c>
      <c r="B25" s="51">
        <v>8500036</v>
      </c>
      <c r="C25" s="51" t="s">
        <v>66</v>
      </c>
      <c r="D25" s="52" t="s">
        <v>38</v>
      </c>
      <c r="E25" s="52" t="s">
        <v>4</v>
      </c>
      <c r="F25" s="53">
        <v>188000</v>
      </c>
      <c r="G25" s="53">
        <f>VLOOKUP(B25,'02.09'!B25:R58,16,0)</f>
        <v>2</v>
      </c>
      <c r="H25" s="54"/>
      <c r="I25" s="54">
        <f t="shared" si="1"/>
        <v>1</v>
      </c>
      <c r="J25" s="54"/>
      <c r="K25" s="54">
        <v>1</v>
      </c>
      <c r="L25" s="54"/>
      <c r="M25" s="54"/>
      <c r="N25" s="54"/>
      <c r="O25" s="54">
        <f t="shared" si="2"/>
        <v>188000</v>
      </c>
      <c r="P25" s="54">
        <f t="shared" si="3"/>
        <v>188000</v>
      </c>
      <c r="Q25" s="54">
        <f t="shared" si="0"/>
        <v>1</v>
      </c>
      <c r="R25" s="54">
        <v>1</v>
      </c>
      <c r="S25" s="54">
        <f t="shared" si="4"/>
        <v>0</v>
      </c>
      <c r="T25" s="54">
        <v>10</v>
      </c>
      <c r="U25" s="55" t="s">
        <v>66</v>
      </c>
      <c r="V25" s="54">
        <v>88000</v>
      </c>
      <c r="W25" s="54">
        <v>188000</v>
      </c>
      <c r="X25" s="56">
        <f t="shared" si="5"/>
        <v>17000</v>
      </c>
      <c r="Y25" s="55">
        <v>205000</v>
      </c>
      <c r="Z25" s="54"/>
    </row>
    <row r="26" spans="1:26" ht="15" customHeight="1" x14ac:dyDescent="0.2">
      <c r="A26" s="51">
        <v>19</v>
      </c>
      <c r="B26" s="51">
        <v>8500037</v>
      </c>
      <c r="C26" s="51" t="s">
        <v>68</v>
      </c>
      <c r="D26" s="52" t="s">
        <v>40</v>
      </c>
      <c r="E26" s="52" t="s">
        <v>6</v>
      </c>
      <c r="F26" s="53">
        <v>179000</v>
      </c>
      <c r="G26" s="53">
        <f>VLOOKUP(B26,'02.09'!B26:R59,16,0)</f>
        <v>10</v>
      </c>
      <c r="H26" s="54"/>
      <c r="I26" s="54">
        <f t="shared" si="1"/>
        <v>0</v>
      </c>
      <c r="J26" s="54"/>
      <c r="K26" s="54"/>
      <c r="L26" s="54"/>
      <c r="M26" s="54"/>
      <c r="N26" s="54"/>
      <c r="O26" s="54">
        <f t="shared" si="2"/>
        <v>0</v>
      </c>
      <c r="P26" s="54">
        <f t="shared" si="3"/>
        <v>0</v>
      </c>
      <c r="Q26" s="54">
        <f t="shared" si="0"/>
        <v>10</v>
      </c>
      <c r="R26" s="54">
        <v>10</v>
      </c>
      <c r="S26" s="54">
        <f t="shared" si="4"/>
        <v>0</v>
      </c>
      <c r="T26" s="54"/>
      <c r="U26" s="55" t="s">
        <v>68</v>
      </c>
      <c r="V26" s="54">
        <v>83000</v>
      </c>
      <c r="W26" s="54">
        <v>179000</v>
      </c>
      <c r="X26" s="56">
        <f t="shared" si="5"/>
        <v>16000</v>
      </c>
      <c r="Y26" s="55">
        <v>195000</v>
      </c>
      <c r="Z26" s="54"/>
    </row>
    <row r="27" spans="1:26" ht="15" customHeight="1" x14ac:dyDescent="0.2">
      <c r="A27" s="51">
        <v>20</v>
      </c>
      <c r="B27" s="51">
        <v>8500039</v>
      </c>
      <c r="C27" s="51" t="s">
        <v>77</v>
      </c>
      <c r="D27" s="52" t="s">
        <v>49</v>
      </c>
      <c r="E27" s="52" t="s">
        <v>15</v>
      </c>
      <c r="F27" s="53">
        <v>169000</v>
      </c>
      <c r="G27" s="53">
        <f>VLOOKUP(B27,'02.09'!B27:R60,16,0)</f>
        <v>10</v>
      </c>
      <c r="H27" s="54"/>
      <c r="I27" s="54">
        <f t="shared" si="1"/>
        <v>0</v>
      </c>
      <c r="J27" s="54"/>
      <c r="K27" s="54"/>
      <c r="L27" s="54"/>
      <c r="M27" s="54"/>
      <c r="N27" s="54"/>
      <c r="O27" s="54">
        <f t="shared" si="2"/>
        <v>0</v>
      </c>
      <c r="P27" s="54">
        <f t="shared" si="3"/>
        <v>0</v>
      </c>
      <c r="Q27" s="54">
        <f t="shared" si="0"/>
        <v>10</v>
      </c>
      <c r="R27" s="54">
        <v>10</v>
      </c>
      <c r="S27" s="54">
        <f t="shared" si="4"/>
        <v>0</v>
      </c>
      <c r="T27" s="54"/>
      <c r="U27" s="55" t="s">
        <v>77</v>
      </c>
      <c r="V27" s="54">
        <v>73000</v>
      </c>
      <c r="W27" s="54">
        <v>169000</v>
      </c>
      <c r="X27" s="56">
        <f t="shared" si="5"/>
        <v>6000</v>
      </c>
      <c r="Y27" s="55">
        <v>175000</v>
      </c>
      <c r="Z27" s="54"/>
    </row>
    <row r="28" spans="1:26" ht="15" customHeight="1" x14ac:dyDescent="0.2">
      <c r="A28" s="51">
        <v>21</v>
      </c>
      <c r="B28" s="51">
        <v>8500038</v>
      </c>
      <c r="C28" s="51" t="s">
        <v>80</v>
      </c>
      <c r="D28" s="52" t="s">
        <v>52</v>
      </c>
      <c r="E28" s="52" t="s">
        <v>18</v>
      </c>
      <c r="F28" s="53">
        <v>179000</v>
      </c>
      <c r="G28" s="53">
        <f>VLOOKUP(B28,'02.09'!B28:R61,16,0)</f>
        <v>9</v>
      </c>
      <c r="H28" s="54"/>
      <c r="I28" s="54">
        <f t="shared" si="1"/>
        <v>1</v>
      </c>
      <c r="J28" s="54"/>
      <c r="K28" s="95">
        <v>1</v>
      </c>
      <c r="L28" s="95">
        <f>L42</f>
        <v>0</v>
      </c>
      <c r="M28" s="54"/>
      <c r="N28" s="54"/>
      <c r="O28" s="54">
        <f t="shared" si="2"/>
        <v>179000</v>
      </c>
      <c r="P28" s="54">
        <f t="shared" si="3"/>
        <v>179000</v>
      </c>
      <c r="Q28" s="54">
        <f t="shared" si="0"/>
        <v>8</v>
      </c>
      <c r="R28" s="54">
        <v>8</v>
      </c>
      <c r="S28" s="54">
        <f t="shared" si="4"/>
        <v>0</v>
      </c>
      <c r="T28" s="54"/>
      <c r="U28" s="55" t="s">
        <v>80</v>
      </c>
      <c r="V28" s="54">
        <v>76000</v>
      </c>
      <c r="W28" s="54">
        <v>179000</v>
      </c>
      <c r="X28" s="56">
        <f t="shared" si="5"/>
        <v>2000</v>
      </c>
      <c r="Y28" s="55">
        <v>181000</v>
      </c>
      <c r="Z28" s="54"/>
    </row>
    <row r="29" spans="1:26" s="2" customFormat="1" ht="15" customHeight="1" x14ac:dyDescent="0.2">
      <c r="A29" s="51">
        <v>22</v>
      </c>
      <c r="B29" s="51">
        <v>8500040</v>
      </c>
      <c r="C29" s="51" t="s">
        <v>62</v>
      </c>
      <c r="D29" s="52" t="s">
        <v>34</v>
      </c>
      <c r="E29" s="52" t="s">
        <v>0</v>
      </c>
      <c r="F29" s="53">
        <v>169000</v>
      </c>
      <c r="G29" s="53">
        <f>VLOOKUP(B29,'02.09'!B29:R62,16,0)</f>
        <v>12</v>
      </c>
      <c r="H29" s="57"/>
      <c r="I29" s="54">
        <f t="shared" si="1"/>
        <v>0</v>
      </c>
      <c r="J29" s="54"/>
      <c r="K29" s="54"/>
      <c r="L29" s="54"/>
      <c r="M29" s="54"/>
      <c r="N29" s="54"/>
      <c r="O29" s="54">
        <f t="shared" si="2"/>
        <v>0</v>
      </c>
      <c r="P29" s="54">
        <f t="shared" si="3"/>
        <v>0</v>
      </c>
      <c r="Q29" s="54">
        <f t="shared" si="0"/>
        <v>12</v>
      </c>
      <c r="R29" s="54">
        <v>12</v>
      </c>
      <c r="S29" s="54">
        <f t="shared" si="4"/>
        <v>0</v>
      </c>
      <c r="T29" s="54"/>
      <c r="U29" s="51" t="s">
        <v>62</v>
      </c>
      <c r="V29" s="57">
        <v>78000</v>
      </c>
      <c r="W29" s="57">
        <v>169000</v>
      </c>
      <c r="X29" s="56">
        <f t="shared" si="5"/>
        <v>16000</v>
      </c>
      <c r="Y29" s="51">
        <v>185000</v>
      </c>
      <c r="Z29" s="54"/>
    </row>
    <row r="30" spans="1:26" ht="15" customHeight="1" x14ac:dyDescent="0.2">
      <c r="A30" s="51">
        <v>23</v>
      </c>
      <c r="B30" s="51">
        <v>8500041</v>
      </c>
      <c r="C30" s="51" t="s">
        <v>63</v>
      </c>
      <c r="D30" s="52" t="s">
        <v>35</v>
      </c>
      <c r="E30" s="52" t="s">
        <v>1</v>
      </c>
      <c r="F30" s="53">
        <v>179000</v>
      </c>
      <c r="G30" s="53">
        <f>VLOOKUP(B30,'02.09'!B30:R63,16,0)</f>
        <v>10</v>
      </c>
      <c r="H30" s="54"/>
      <c r="I30" s="54">
        <f t="shared" si="1"/>
        <v>1</v>
      </c>
      <c r="J30" s="54"/>
      <c r="K30" s="95">
        <v>1</v>
      </c>
      <c r="L30" s="95">
        <f>L42</f>
        <v>0</v>
      </c>
      <c r="M30" s="54"/>
      <c r="N30" s="54"/>
      <c r="O30" s="54">
        <f t="shared" si="2"/>
        <v>179000</v>
      </c>
      <c r="P30" s="54">
        <f t="shared" si="3"/>
        <v>179000</v>
      </c>
      <c r="Q30" s="54">
        <f t="shared" si="0"/>
        <v>9</v>
      </c>
      <c r="R30" s="54">
        <v>9</v>
      </c>
      <c r="S30" s="54">
        <f t="shared" si="4"/>
        <v>0</v>
      </c>
      <c r="T30" s="54"/>
      <c r="U30" s="55" t="s">
        <v>63</v>
      </c>
      <c r="V30" s="54">
        <v>82000</v>
      </c>
      <c r="W30" s="54">
        <v>179000</v>
      </c>
      <c r="X30" s="56">
        <f t="shared" si="5"/>
        <v>14000</v>
      </c>
      <c r="Y30" s="55">
        <v>193000</v>
      </c>
      <c r="Z30" s="54"/>
    </row>
    <row r="31" spans="1:26" ht="15" customHeight="1" x14ac:dyDescent="0.2">
      <c r="A31" s="51">
        <v>24</v>
      </c>
      <c r="B31" s="51">
        <v>8500043</v>
      </c>
      <c r="C31" s="51" t="s">
        <v>64</v>
      </c>
      <c r="D31" s="52" t="s">
        <v>36</v>
      </c>
      <c r="E31" s="52" t="s">
        <v>2</v>
      </c>
      <c r="F31" s="53">
        <v>179000</v>
      </c>
      <c r="G31" s="53">
        <f>VLOOKUP(B31,'02.09'!B31:R64,16,0)</f>
        <v>13</v>
      </c>
      <c r="H31" s="54"/>
      <c r="I31" s="54">
        <f t="shared" si="1"/>
        <v>0</v>
      </c>
      <c r="J31" s="54"/>
      <c r="K31" s="54"/>
      <c r="L31" s="54"/>
      <c r="M31" s="54"/>
      <c r="N31" s="54"/>
      <c r="O31" s="54">
        <f t="shared" si="2"/>
        <v>0</v>
      </c>
      <c r="P31" s="54">
        <f t="shared" si="3"/>
        <v>0</v>
      </c>
      <c r="Q31" s="54">
        <f t="shared" si="0"/>
        <v>13</v>
      </c>
      <c r="R31" s="54">
        <v>13</v>
      </c>
      <c r="S31" s="54">
        <f t="shared" si="4"/>
        <v>0</v>
      </c>
      <c r="T31" s="54"/>
      <c r="U31" s="55" t="s">
        <v>64</v>
      </c>
      <c r="V31" s="54">
        <v>83000</v>
      </c>
      <c r="W31" s="54">
        <v>179000</v>
      </c>
      <c r="X31" s="56">
        <f t="shared" si="5"/>
        <v>16000</v>
      </c>
      <c r="Y31" s="55">
        <v>195000</v>
      </c>
      <c r="Z31" s="54"/>
    </row>
    <row r="32" spans="1:26" ht="15" customHeight="1" x14ac:dyDescent="0.2">
      <c r="A32" s="51">
        <v>25</v>
      </c>
      <c r="B32" s="51">
        <v>8500062</v>
      </c>
      <c r="C32" s="51" t="s">
        <v>99</v>
      </c>
      <c r="D32" s="52" t="s">
        <v>126</v>
      </c>
      <c r="E32" s="52" t="s">
        <v>32</v>
      </c>
      <c r="F32" s="53">
        <v>194000</v>
      </c>
      <c r="G32" s="53">
        <f>VLOOKUP(B32,'02.09'!B32:R65,16,0)</f>
        <v>0</v>
      </c>
      <c r="H32" s="54"/>
      <c r="I32" s="54">
        <f t="shared" si="1"/>
        <v>0</v>
      </c>
      <c r="J32" s="54"/>
      <c r="K32" s="54"/>
      <c r="L32" s="54"/>
      <c r="M32" s="54"/>
      <c r="N32" s="54"/>
      <c r="O32" s="54">
        <f t="shared" si="2"/>
        <v>0</v>
      </c>
      <c r="P32" s="54">
        <f t="shared" si="3"/>
        <v>0</v>
      </c>
      <c r="Q32" s="54">
        <f t="shared" si="0"/>
        <v>0</v>
      </c>
      <c r="R32" s="54"/>
      <c r="S32" s="54">
        <f t="shared" si="4"/>
        <v>0</v>
      </c>
      <c r="T32" s="54"/>
      <c r="U32" s="55" t="s">
        <v>99</v>
      </c>
      <c r="V32" s="54">
        <v>91200</v>
      </c>
      <c r="W32" s="54">
        <v>194000</v>
      </c>
      <c r="X32" s="56">
        <f t="shared" si="5"/>
        <v>18000</v>
      </c>
      <c r="Y32" s="55">
        <v>212000</v>
      </c>
      <c r="Z32" s="54"/>
    </row>
    <row r="33" spans="1:26" ht="15" customHeight="1" x14ac:dyDescent="0.2">
      <c r="A33" s="51">
        <v>26</v>
      </c>
      <c r="B33" s="51">
        <v>8500063</v>
      </c>
      <c r="C33" s="51" t="s">
        <v>100</v>
      </c>
      <c r="D33" s="52" t="s">
        <v>127</v>
      </c>
      <c r="E33" s="52" t="s">
        <v>33</v>
      </c>
      <c r="F33" s="53">
        <v>194000</v>
      </c>
      <c r="G33" s="53">
        <f>VLOOKUP(B33,'02.09'!B33:R66,16,0)</f>
        <v>0</v>
      </c>
      <c r="H33" s="54"/>
      <c r="I33" s="54">
        <f t="shared" si="1"/>
        <v>0</v>
      </c>
      <c r="J33" s="54"/>
      <c r="K33" s="54"/>
      <c r="L33" s="54"/>
      <c r="M33" s="54"/>
      <c r="N33" s="54"/>
      <c r="O33" s="54">
        <f t="shared" si="2"/>
        <v>0</v>
      </c>
      <c r="P33" s="54">
        <f t="shared" si="3"/>
        <v>0</v>
      </c>
      <c r="Q33" s="54">
        <f t="shared" si="0"/>
        <v>0</v>
      </c>
      <c r="R33" s="54"/>
      <c r="S33" s="54">
        <f t="shared" si="4"/>
        <v>0</v>
      </c>
      <c r="T33" s="54"/>
      <c r="U33" s="55" t="s">
        <v>100</v>
      </c>
      <c r="V33" s="54">
        <v>91200</v>
      </c>
      <c r="W33" s="54">
        <v>194000</v>
      </c>
      <c r="X33" s="56">
        <f t="shared" si="5"/>
        <v>18000</v>
      </c>
      <c r="Y33" s="55">
        <v>212000</v>
      </c>
      <c r="Z33" s="54"/>
    </row>
    <row r="34" spans="1:26" ht="15" customHeight="1" x14ac:dyDescent="0.2">
      <c r="A34" s="51">
        <v>27</v>
      </c>
      <c r="B34" s="51">
        <v>8500050</v>
      </c>
      <c r="C34" s="51" t="s">
        <v>82</v>
      </c>
      <c r="D34" s="52" t="s">
        <v>54</v>
      </c>
      <c r="E34" s="52" t="s">
        <v>20</v>
      </c>
      <c r="F34" s="53">
        <v>168000</v>
      </c>
      <c r="G34" s="53">
        <f>VLOOKUP(B34,'02.09'!B34:R67,16,0)</f>
        <v>18</v>
      </c>
      <c r="H34" s="54"/>
      <c r="I34" s="54">
        <f t="shared" si="1"/>
        <v>2</v>
      </c>
      <c r="J34" s="54"/>
      <c r="K34" s="97">
        <f>1+K44</f>
        <v>2</v>
      </c>
      <c r="L34" s="97">
        <f>+L44</f>
        <v>0</v>
      </c>
      <c r="M34" s="54"/>
      <c r="N34" s="54"/>
      <c r="O34" s="54">
        <f>F34*K34-F34</f>
        <v>168000</v>
      </c>
      <c r="P34" s="54">
        <f t="shared" si="3"/>
        <v>168000</v>
      </c>
      <c r="Q34" s="54">
        <f t="shared" si="0"/>
        <v>16</v>
      </c>
      <c r="R34" s="54">
        <v>16</v>
      </c>
      <c r="S34" s="54">
        <f t="shared" si="4"/>
        <v>0</v>
      </c>
      <c r="T34" s="54">
        <v>20</v>
      </c>
      <c r="U34" s="51" t="s">
        <v>82</v>
      </c>
      <c r="V34" s="57">
        <v>75909</v>
      </c>
      <c r="W34" s="57">
        <v>168000</v>
      </c>
      <c r="X34" s="56">
        <f t="shared" si="5"/>
        <v>13000</v>
      </c>
      <c r="Y34" s="55">
        <v>181000</v>
      </c>
      <c r="Z34" s="54"/>
    </row>
    <row r="35" spans="1:26" s="2" customFormat="1" ht="15" customHeight="1" x14ac:dyDescent="0.2">
      <c r="A35" s="51">
        <v>28</v>
      </c>
      <c r="B35" s="51">
        <v>8500051</v>
      </c>
      <c r="C35" s="51" t="s">
        <v>83</v>
      </c>
      <c r="D35" s="52" t="s">
        <v>55</v>
      </c>
      <c r="E35" s="52" t="s">
        <v>21</v>
      </c>
      <c r="F35" s="53">
        <v>149000</v>
      </c>
      <c r="G35" s="53">
        <f>VLOOKUP(B35,'02.09'!B35:R68,16,0)</f>
        <v>30</v>
      </c>
      <c r="H35" s="57"/>
      <c r="I35" s="54">
        <f t="shared" si="1"/>
        <v>2</v>
      </c>
      <c r="J35" s="54"/>
      <c r="K35" s="54">
        <v>2</v>
      </c>
      <c r="L35" s="54"/>
      <c r="M35" s="54"/>
      <c r="N35" s="54"/>
      <c r="O35" s="54">
        <f t="shared" si="2"/>
        <v>298000</v>
      </c>
      <c r="P35" s="54">
        <f t="shared" si="3"/>
        <v>298000</v>
      </c>
      <c r="Q35" s="54">
        <f t="shared" si="0"/>
        <v>28</v>
      </c>
      <c r="R35" s="54">
        <v>28</v>
      </c>
      <c r="S35" s="54">
        <f t="shared" si="4"/>
        <v>0</v>
      </c>
      <c r="T35" s="54"/>
      <c r="U35" s="55" t="s">
        <v>83</v>
      </c>
      <c r="V35" s="54">
        <v>66364</v>
      </c>
      <c r="W35" s="54">
        <v>149000</v>
      </c>
      <c r="X35" s="56">
        <f t="shared" si="5"/>
        <v>13000</v>
      </c>
      <c r="Y35" s="51">
        <v>162000</v>
      </c>
      <c r="Z35" s="54"/>
    </row>
    <row r="36" spans="1:26" ht="15" customHeight="1" x14ac:dyDescent="0.2">
      <c r="A36" s="51">
        <v>29</v>
      </c>
      <c r="B36" s="51">
        <v>8500052</v>
      </c>
      <c r="C36" s="51" t="s">
        <v>84</v>
      </c>
      <c r="D36" s="52" t="s">
        <v>120</v>
      </c>
      <c r="E36" s="52" t="s">
        <v>22</v>
      </c>
      <c r="F36" s="53">
        <v>149000</v>
      </c>
      <c r="G36" s="53">
        <f>VLOOKUP(B36,'02.09'!B36:R69,16,0)</f>
        <v>20</v>
      </c>
      <c r="H36" s="54"/>
      <c r="I36" s="54">
        <f t="shared" si="1"/>
        <v>1</v>
      </c>
      <c r="J36" s="54"/>
      <c r="K36" s="97">
        <f>K44</f>
        <v>1</v>
      </c>
      <c r="L36" s="97">
        <f>L44</f>
        <v>0</v>
      </c>
      <c r="M36" s="54"/>
      <c r="N36" s="54"/>
      <c r="O36" s="54">
        <f>F36*K36-F36</f>
        <v>0</v>
      </c>
      <c r="P36" s="54">
        <f t="shared" si="3"/>
        <v>0</v>
      </c>
      <c r="Q36" s="54">
        <f t="shared" si="0"/>
        <v>19</v>
      </c>
      <c r="R36" s="54">
        <v>19</v>
      </c>
      <c r="S36" s="54">
        <f t="shared" si="4"/>
        <v>0</v>
      </c>
      <c r="T36" s="54">
        <v>20</v>
      </c>
      <c r="U36" s="55" t="s">
        <v>84</v>
      </c>
      <c r="V36" s="54">
        <v>66364</v>
      </c>
      <c r="W36" s="54">
        <v>149000</v>
      </c>
      <c r="X36" s="56">
        <f t="shared" si="5"/>
        <v>13000</v>
      </c>
      <c r="Y36" s="55">
        <v>162000</v>
      </c>
      <c r="Z36" s="54"/>
    </row>
    <row r="37" spans="1:26" ht="15" customHeight="1" x14ac:dyDescent="0.2">
      <c r="A37" s="51">
        <v>30</v>
      </c>
      <c r="B37" s="51">
        <v>8500053</v>
      </c>
      <c r="C37" s="51" t="s">
        <v>85</v>
      </c>
      <c r="D37" s="52" t="s">
        <v>57</v>
      </c>
      <c r="E37" s="52" t="s">
        <v>23</v>
      </c>
      <c r="F37" s="53">
        <v>149000</v>
      </c>
      <c r="G37" s="53">
        <f>VLOOKUP(B37,'02.09'!B37:R70,16,0)</f>
        <v>34</v>
      </c>
      <c r="H37" s="54"/>
      <c r="I37" s="54">
        <f t="shared" si="1"/>
        <v>3</v>
      </c>
      <c r="J37" s="54"/>
      <c r="K37" s="97">
        <f>K44+2</f>
        <v>3</v>
      </c>
      <c r="L37" s="97">
        <f>L44</f>
        <v>0</v>
      </c>
      <c r="M37" s="54"/>
      <c r="N37" s="54"/>
      <c r="O37" s="54">
        <f>F37*K37-F37</f>
        <v>298000</v>
      </c>
      <c r="P37" s="54">
        <f t="shared" si="3"/>
        <v>298000</v>
      </c>
      <c r="Q37" s="54">
        <f t="shared" si="0"/>
        <v>31</v>
      </c>
      <c r="R37" s="54">
        <v>31</v>
      </c>
      <c r="S37" s="54">
        <f t="shared" si="4"/>
        <v>0</v>
      </c>
      <c r="T37" s="54"/>
      <c r="U37" s="55" t="s">
        <v>85</v>
      </c>
      <c r="V37" s="54">
        <v>66364</v>
      </c>
      <c r="W37" s="54">
        <v>149000</v>
      </c>
      <c r="X37" s="56">
        <f t="shared" si="5"/>
        <v>13000</v>
      </c>
      <c r="Y37" s="55">
        <v>162000</v>
      </c>
      <c r="Z37" s="54"/>
    </row>
    <row r="38" spans="1:26" ht="15" customHeight="1" x14ac:dyDescent="0.2">
      <c r="A38" s="51">
        <v>31</v>
      </c>
      <c r="B38" s="51">
        <v>8500054</v>
      </c>
      <c r="C38" s="51" t="s">
        <v>86</v>
      </c>
      <c r="D38" s="52" t="s">
        <v>58</v>
      </c>
      <c r="E38" s="52" t="s">
        <v>24</v>
      </c>
      <c r="F38" s="53">
        <v>168000</v>
      </c>
      <c r="G38" s="53">
        <f>VLOOKUP(B38,'02.09'!B38:R71,16,0)</f>
        <v>51</v>
      </c>
      <c r="H38" s="54"/>
      <c r="I38" s="54">
        <f t="shared" si="1"/>
        <v>0</v>
      </c>
      <c r="J38" s="54"/>
      <c r="K38" s="54"/>
      <c r="L38" s="54"/>
      <c r="M38" s="54"/>
      <c r="N38" s="54"/>
      <c r="O38" s="54">
        <f t="shared" si="2"/>
        <v>0</v>
      </c>
      <c r="P38" s="54">
        <f t="shared" si="3"/>
        <v>0</v>
      </c>
      <c r="Q38" s="54">
        <f t="shared" si="0"/>
        <v>51</v>
      </c>
      <c r="R38" s="54">
        <v>51</v>
      </c>
      <c r="S38" s="54">
        <f t="shared" si="4"/>
        <v>0</v>
      </c>
      <c r="T38" s="54"/>
      <c r="U38" s="55" t="s">
        <v>86</v>
      </c>
      <c r="V38" s="54">
        <v>75909</v>
      </c>
      <c r="W38" s="54">
        <v>168000</v>
      </c>
      <c r="X38" s="56">
        <f t="shared" si="5"/>
        <v>13000</v>
      </c>
      <c r="Y38" s="55">
        <v>181000</v>
      </c>
      <c r="Z38" s="54"/>
    </row>
    <row r="39" spans="1:26" ht="15" customHeight="1" x14ac:dyDescent="0.2">
      <c r="A39" s="51">
        <v>32</v>
      </c>
      <c r="B39" s="51">
        <v>8500055</v>
      </c>
      <c r="C39" s="51" t="s">
        <v>87</v>
      </c>
      <c r="D39" s="52" t="s">
        <v>59</v>
      </c>
      <c r="E39" s="52" t="s">
        <v>25</v>
      </c>
      <c r="F39" s="53">
        <v>149000</v>
      </c>
      <c r="G39" s="53">
        <f>VLOOKUP(B39,'02.09'!B39:R72,16,0)</f>
        <v>30</v>
      </c>
      <c r="H39" s="54"/>
      <c r="I39" s="54">
        <f t="shared" si="1"/>
        <v>4</v>
      </c>
      <c r="J39" s="54"/>
      <c r="K39" s="97">
        <f>3+K44</f>
        <v>4</v>
      </c>
      <c r="L39" s="97">
        <f>L44</f>
        <v>0</v>
      </c>
      <c r="M39" s="54"/>
      <c r="N39" s="54"/>
      <c r="O39" s="54">
        <f>F39*K39-F39</f>
        <v>447000</v>
      </c>
      <c r="P39" s="54">
        <f t="shared" si="3"/>
        <v>447000</v>
      </c>
      <c r="Q39" s="54">
        <f t="shared" si="0"/>
        <v>26</v>
      </c>
      <c r="R39" s="54">
        <v>26</v>
      </c>
      <c r="S39" s="54">
        <f t="shared" si="4"/>
        <v>0</v>
      </c>
      <c r="T39" s="54"/>
      <c r="U39" s="55" t="s">
        <v>87</v>
      </c>
      <c r="V39" s="54">
        <v>66364</v>
      </c>
      <c r="W39" s="54">
        <v>149000</v>
      </c>
      <c r="X39" s="56">
        <f t="shared" si="5"/>
        <v>13000</v>
      </c>
      <c r="Y39" s="55">
        <v>162000</v>
      </c>
      <c r="Z39" s="54"/>
    </row>
    <row r="40" spans="1:26" ht="15" customHeight="1" x14ac:dyDescent="0.2">
      <c r="A40" s="51">
        <v>33</v>
      </c>
      <c r="B40" s="51">
        <v>8500056</v>
      </c>
      <c r="C40" s="51" t="s">
        <v>88</v>
      </c>
      <c r="D40" s="52" t="s">
        <v>60</v>
      </c>
      <c r="E40" s="52" t="s">
        <v>26</v>
      </c>
      <c r="F40" s="53">
        <v>149000</v>
      </c>
      <c r="G40" s="53">
        <f>VLOOKUP(B40,'02.09'!B40:R73,16,0)</f>
        <v>23</v>
      </c>
      <c r="H40" s="54"/>
      <c r="I40" s="54">
        <f t="shared" si="1"/>
        <v>3</v>
      </c>
      <c r="J40" s="54"/>
      <c r="K40" s="98">
        <v>3</v>
      </c>
      <c r="L40" s="98">
        <f>+L45</f>
        <v>0</v>
      </c>
      <c r="M40" s="54"/>
      <c r="N40" s="54"/>
      <c r="O40" s="54">
        <f t="shared" si="2"/>
        <v>447000</v>
      </c>
      <c r="P40" s="54">
        <f t="shared" si="3"/>
        <v>447000</v>
      </c>
      <c r="Q40" s="54">
        <f t="shared" si="0"/>
        <v>20</v>
      </c>
      <c r="R40" s="54">
        <v>20</v>
      </c>
      <c r="S40" s="54">
        <f t="shared" si="4"/>
        <v>0</v>
      </c>
      <c r="T40" s="54">
        <v>20</v>
      </c>
      <c r="U40" s="55" t="s">
        <v>88</v>
      </c>
      <c r="V40" s="54">
        <v>66364</v>
      </c>
      <c r="W40" s="54">
        <v>149000</v>
      </c>
      <c r="X40" s="56">
        <f t="shared" si="5"/>
        <v>13000</v>
      </c>
      <c r="Y40" s="55">
        <v>162000</v>
      </c>
      <c r="Z40" s="54"/>
    </row>
    <row r="41" spans="1:26" ht="15" customHeight="1" x14ac:dyDescent="0.2">
      <c r="A41" s="51">
        <v>34</v>
      </c>
      <c r="B41" s="51">
        <v>8500057</v>
      </c>
      <c r="C41" s="51" t="s">
        <v>89</v>
      </c>
      <c r="D41" s="52" t="s">
        <v>61</v>
      </c>
      <c r="E41" s="52" t="s">
        <v>27</v>
      </c>
      <c r="F41" s="53">
        <v>168000</v>
      </c>
      <c r="G41" s="53">
        <f>VLOOKUP(B41,'02.09'!B41:R74,16,0)</f>
        <v>58</v>
      </c>
      <c r="H41" s="54"/>
      <c r="I41" s="54">
        <f t="shared" si="1"/>
        <v>0</v>
      </c>
      <c r="J41" s="54"/>
      <c r="K41" s="54"/>
      <c r="L41" s="54"/>
      <c r="M41" s="54"/>
      <c r="N41" s="54"/>
      <c r="O41" s="54">
        <f t="shared" si="2"/>
        <v>0</v>
      </c>
      <c r="P41" s="54">
        <f t="shared" si="3"/>
        <v>0</v>
      </c>
      <c r="Q41" s="54">
        <f t="shared" si="0"/>
        <v>58</v>
      </c>
      <c r="R41" s="54">
        <v>58</v>
      </c>
      <c r="S41" s="54">
        <f t="shared" si="4"/>
        <v>0</v>
      </c>
      <c r="T41" s="54"/>
      <c r="U41" s="55" t="s">
        <v>89</v>
      </c>
      <c r="V41" s="54">
        <v>66364</v>
      </c>
      <c r="W41" s="54">
        <v>168000</v>
      </c>
      <c r="X41" s="56">
        <f t="shared" si="5"/>
        <v>-6000</v>
      </c>
      <c r="Y41" s="55">
        <v>162000</v>
      </c>
      <c r="Z41" s="54"/>
    </row>
    <row r="42" spans="1:26" ht="15" customHeight="1" x14ac:dyDescent="0.2">
      <c r="A42" s="81"/>
      <c r="B42" s="81"/>
      <c r="C42" s="81"/>
      <c r="D42" s="87" t="s">
        <v>140</v>
      </c>
      <c r="E42" s="87"/>
      <c r="F42" s="88">
        <v>800000</v>
      </c>
      <c r="G42" s="82"/>
      <c r="H42" s="83"/>
      <c r="I42" s="83"/>
      <c r="J42" s="83"/>
      <c r="K42" s="83"/>
      <c r="L42" s="83"/>
      <c r="M42" s="83"/>
      <c r="N42" s="83"/>
      <c r="O42" s="54">
        <f t="shared" si="2"/>
        <v>0</v>
      </c>
      <c r="P42" s="54">
        <f>M42+N42+O42</f>
        <v>0</v>
      </c>
      <c r="Q42" s="83"/>
      <c r="R42" s="83"/>
      <c r="S42" s="83"/>
      <c r="T42" s="83"/>
      <c r="U42" s="84"/>
      <c r="V42" s="85"/>
      <c r="W42" s="85"/>
      <c r="X42" s="86"/>
      <c r="Y42" s="84"/>
      <c r="Z42" s="83"/>
    </row>
    <row r="43" spans="1:26" ht="15" customHeight="1" x14ac:dyDescent="0.2">
      <c r="A43" s="81"/>
      <c r="B43" s="81"/>
      <c r="C43" s="81"/>
      <c r="D43" s="89" t="s">
        <v>141</v>
      </c>
      <c r="E43" s="89"/>
      <c r="F43" s="90">
        <v>650000</v>
      </c>
      <c r="G43" s="82"/>
      <c r="H43" s="83"/>
      <c r="I43" s="83"/>
      <c r="J43" s="83"/>
      <c r="K43" s="83"/>
      <c r="L43" s="83"/>
      <c r="M43" s="83"/>
      <c r="N43" s="83"/>
      <c r="O43" s="54">
        <f t="shared" si="2"/>
        <v>0</v>
      </c>
      <c r="P43" s="54">
        <f t="shared" si="3"/>
        <v>0</v>
      </c>
      <c r="Q43" s="83"/>
      <c r="R43" s="83"/>
      <c r="S43" s="83"/>
      <c r="T43" s="83"/>
      <c r="U43" s="84"/>
      <c r="V43" s="85"/>
      <c r="W43" s="85"/>
      <c r="X43" s="86"/>
      <c r="Y43" s="84"/>
      <c r="Z43" s="83"/>
    </row>
    <row r="44" spans="1:26" ht="15" customHeight="1" x14ac:dyDescent="0.2">
      <c r="A44" s="81"/>
      <c r="B44" s="81"/>
      <c r="C44" s="81"/>
      <c r="D44" s="91" t="s">
        <v>142</v>
      </c>
      <c r="E44" s="91"/>
      <c r="F44" s="92">
        <v>550000</v>
      </c>
      <c r="G44" s="82"/>
      <c r="H44" s="83"/>
      <c r="I44" s="83"/>
      <c r="J44" s="83"/>
      <c r="K44" s="83">
        <v>1</v>
      </c>
      <c r="L44" s="83"/>
      <c r="M44" s="83"/>
      <c r="N44" s="83"/>
      <c r="O44" s="54">
        <f t="shared" si="2"/>
        <v>550000</v>
      </c>
      <c r="P44" s="54">
        <f t="shared" si="3"/>
        <v>550000</v>
      </c>
      <c r="Q44" s="83"/>
      <c r="R44" s="83"/>
      <c r="S44" s="83"/>
      <c r="T44" s="83"/>
      <c r="U44" s="84"/>
      <c r="V44" s="85"/>
      <c r="W44" s="85"/>
      <c r="X44" s="86"/>
      <c r="Y44" s="84"/>
      <c r="Z44" s="83"/>
    </row>
    <row r="45" spans="1:26" ht="15" customHeight="1" x14ac:dyDescent="0.2">
      <c r="A45" s="81"/>
      <c r="B45" s="81"/>
      <c r="C45" s="81"/>
      <c r="D45" s="93" t="s">
        <v>143</v>
      </c>
      <c r="E45" s="93"/>
      <c r="F45" s="94">
        <v>310000</v>
      </c>
      <c r="G45" s="82"/>
      <c r="H45" s="83"/>
      <c r="I45" s="83"/>
      <c r="J45" s="83"/>
      <c r="K45" s="83"/>
      <c r="L45" s="83"/>
      <c r="M45" s="83"/>
      <c r="N45" s="83"/>
      <c r="O45" s="54">
        <f t="shared" si="2"/>
        <v>0</v>
      </c>
      <c r="P45" s="54">
        <f t="shared" si="3"/>
        <v>0</v>
      </c>
      <c r="Q45" s="83"/>
      <c r="R45" s="83"/>
      <c r="S45" s="83"/>
      <c r="T45" s="83"/>
      <c r="U45" s="84"/>
      <c r="V45" s="85"/>
      <c r="W45" s="85"/>
      <c r="X45" s="86"/>
      <c r="Y45" s="84"/>
      <c r="Z45" s="83"/>
    </row>
    <row r="46" spans="1:26" s="17" customFormat="1" x14ac:dyDescent="0.2">
      <c r="A46" s="47"/>
      <c r="B46" s="48"/>
      <c r="C46" s="48"/>
      <c r="D46" s="48" t="s">
        <v>108</v>
      </c>
      <c r="E46" s="49"/>
      <c r="F46" s="50"/>
      <c r="G46" s="50">
        <f>SUM(G8:G41)</f>
        <v>438</v>
      </c>
      <c r="H46" s="50">
        <f t="shared" ref="H46:N46" si="6">SUM(H8:H41)</f>
        <v>0</v>
      </c>
      <c r="I46" s="50">
        <f t="shared" si="6"/>
        <v>24</v>
      </c>
      <c r="J46" s="50">
        <f t="shared" si="6"/>
        <v>0</v>
      </c>
      <c r="K46" s="50">
        <f t="shared" si="6"/>
        <v>24</v>
      </c>
      <c r="L46" s="50">
        <f t="shared" si="6"/>
        <v>0</v>
      </c>
      <c r="M46" s="50">
        <f t="shared" si="6"/>
        <v>0</v>
      </c>
      <c r="N46" s="50">
        <f t="shared" si="6"/>
        <v>0</v>
      </c>
      <c r="O46" s="50">
        <f>SUM(O8:O45)</f>
        <v>3849000</v>
      </c>
      <c r="P46" s="50">
        <f>SUM(P8:P45)</f>
        <v>3849000</v>
      </c>
      <c r="Q46" s="50">
        <f>SUM(Q8:Q41)</f>
        <v>414</v>
      </c>
      <c r="R46" s="50">
        <f>SUM(R8:R41)</f>
        <v>414</v>
      </c>
      <c r="S46" s="50"/>
      <c r="T46" s="50"/>
      <c r="Z46" s="50"/>
    </row>
    <row r="47" spans="1:26" x14ac:dyDescent="0.2">
      <c r="A47" s="5"/>
    </row>
    <row r="48" spans="1:26" s="2" customFormat="1" x14ac:dyDescent="0.2">
      <c r="B48" s="2" t="s">
        <v>124</v>
      </c>
      <c r="F48" s="6"/>
      <c r="G48" s="6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V48" s="110"/>
      <c r="W48" s="110"/>
      <c r="Z48" s="110"/>
    </row>
    <row r="52" spans="1:1" x14ac:dyDescent="0.2">
      <c r="A52" s="1" t="s">
        <v>134</v>
      </c>
    </row>
  </sheetData>
  <mergeCells count="16">
    <mergeCell ref="Z6:Z7"/>
    <mergeCell ref="A3:T3"/>
    <mergeCell ref="G5:Q5"/>
    <mergeCell ref="A6:A7"/>
    <mergeCell ref="B6:B7"/>
    <mergeCell ref="C6:C7"/>
    <mergeCell ref="D6:D7"/>
    <mergeCell ref="F6:F7"/>
    <mergeCell ref="G6:G7"/>
    <mergeCell ref="H6:H7"/>
    <mergeCell ref="I6:L6"/>
    <mergeCell ref="M6:P6"/>
    <mergeCell ref="Q6:Q7"/>
    <mergeCell ref="R6:R7"/>
    <mergeCell ref="S6:S7"/>
    <mergeCell ref="T6:T7"/>
  </mergeCells>
  <pageMargins left="0.2" right="0.2" top="0.25" bottom="0.25" header="0.3" footer="0.3"/>
  <pageSetup paperSize="9" orientation="landscape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zoomScaleNormal="100" workbookViewId="0">
      <pane xSplit="6" ySplit="7" topLeftCell="L32" activePane="bottomRight" state="frozen"/>
      <selection activeCell="CJ8" sqref="CJ8:CJ41"/>
      <selection pane="topRight" activeCell="CJ8" sqref="CJ8:CJ41"/>
      <selection pane="bottomLeft" activeCell="CJ8" sqref="CJ8:CJ41"/>
      <selection pane="bottomRight" activeCell="P33" sqref="P33"/>
    </sheetView>
  </sheetViews>
  <sheetFormatPr defaultRowHeight="12.75" x14ac:dyDescent="0.2"/>
  <cols>
    <col min="1" max="1" width="4.85546875" style="1" customWidth="1"/>
    <col min="2" max="2" width="8.85546875" style="2" customWidth="1"/>
    <col min="3" max="3" width="5.28515625" style="2" customWidth="1"/>
    <col min="4" max="4" width="38.28515625" style="1" customWidth="1"/>
    <col min="5" max="5" width="34.7109375" style="1" hidden="1" customWidth="1"/>
    <col min="6" max="6" width="10.28515625" style="6" customWidth="1"/>
    <col min="7" max="7" width="8.140625" style="6" customWidth="1"/>
    <col min="8" max="8" width="9.42578125" style="3" customWidth="1"/>
    <col min="9" max="9" width="10" style="3" customWidth="1"/>
    <col min="10" max="14" width="9.140625" style="3" customWidth="1"/>
    <col min="15" max="15" width="10.140625" style="3" customWidth="1"/>
    <col min="16" max="16" width="11.28515625" style="3" customWidth="1"/>
    <col min="17" max="19" width="10.7109375" style="3" customWidth="1"/>
    <col min="20" max="20" width="9.140625" style="3" customWidth="1"/>
    <col min="21" max="21" width="6.28515625" style="1" hidden="1" customWidth="1"/>
    <col min="22" max="23" width="11.28515625" style="3" hidden="1" customWidth="1"/>
    <col min="24" max="25" width="0" style="1" hidden="1" customWidth="1"/>
    <col min="26" max="26" width="9.140625" style="3" customWidth="1"/>
    <col min="27" max="27" width="9.140625" style="1" customWidth="1"/>
    <col min="28" max="16384" width="9.140625" style="1"/>
  </cols>
  <sheetData>
    <row r="1" spans="1:26" x14ac:dyDescent="0.2">
      <c r="A1" s="17" t="s">
        <v>128</v>
      </c>
    </row>
    <row r="2" spans="1:26" x14ac:dyDescent="0.2">
      <c r="A2" s="1" t="s">
        <v>114</v>
      </c>
      <c r="D2" s="108">
        <f>K42</f>
        <v>0</v>
      </c>
    </row>
    <row r="3" spans="1:26" ht="19.5" customHeight="1" x14ac:dyDescent="0.3">
      <c r="A3" s="131" t="s">
        <v>122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Z3" s="1"/>
    </row>
    <row r="5" spans="1:26" ht="15" hidden="1" customHeight="1" x14ac:dyDescent="0.2">
      <c r="G5" s="133" t="s">
        <v>117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11"/>
      <c r="S5" s="111"/>
      <c r="T5" s="1"/>
      <c r="Z5" s="1"/>
    </row>
    <row r="6" spans="1:26" s="17" customFormat="1" ht="15" customHeight="1" x14ac:dyDescent="0.2">
      <c r="A6" s="128" t="s">
        <v>109</v>
      </c>
      <c r="B6" s="128" t="s">
        <v>110</v>
      </c>
      <c r="C6" s="128" t="s">
        <v>111</v>
      </c>
      <c r="D6" s="128" t="s">
        <v>112</v>
      </c>
      <c r="E6" s="16" t="s">
        <v>90</v>
      </c>
      <c r="F6" s="128" t="s">
        <v>113</v>
      </c>
      <c r="G6" s="128" t="s">
        <v>115</v>
      </c>
      <c r="H6" s="128" t="s">
        <v>101</v>
      </c>
      <c r="I6" s="132" t="s">
        <v>102</v>
      </c>
      <c r="J6" s="132"/>
      <c r="K6" s="132"/>
      <c r="L6" s="132"/>
      <c r="M6" s="134" t="s">
        <v>129</v>
      </c>
      <c r="N6" s="134"/>
      <c r="O6" s="134"/>
      <c r="P6" s="134"/>
      <c r="Q6" s="128" t="s">
        <v>118</v>
      </c>
      <c r="R6" s="128" t="s">
        <v>135</v>
      </c>
      <c r="S6" s="128" t="s">
        <v>136</v>
      </c>
      <c r="T6" s="128" t="s">
        <v>119</v>
      </c>
      <c r="U6" s="19" t="s">
        <v>121</v>
      </c>
      <c r="V6" s="40"/>
      <c r="W6" s="40"/>
      <c r="Z6" s="128" t="s">
        <v>125</v>
      </c>
    </row>
    <row r="7" spans="1:26" s="18" customFormat="1" x14ac:dyDescent="0.2">
      <c r="A7" s="130"/>
      <c r="B7" s="130" t="s">
        <v>110</v>
      </c>
      <c r="C7" s="130"/>
      <c r="D7" s="130" t="s">
        <v>112</v>
      </c>
      <c r="E7" s="44" t="s">
        <v>90</v>
      </c>
      <c r="F7" s="130" t="s">
        <v>113</v>
      </c>
      <c r="G7" s="130"/>
      <c r="H7" s="130"/>
      <c r="I7" s="45" t="s">
        <v>106</v>
      </c>
      <c r="J7" s="46" t="s">
        <v>107</v>
      </c>
      <c r="K7" s="46" t="s">
        <v>104</v>
      </c>
      <c r="L7" s="46" t="s">
        <v>105</v>
      </c>
      <c r="M7" s="61" t="s">
        <v>131</v>
      </c>
      <c r="N7" s="62" t="s">
        <v>132</v>
      </c>
      <c r="O7" s="62" t="s">
        <v>130</v>
      </c>
      <c r="P7" s="68" t="s">
        <v>133</v>
      </c>
      <c r="Q7" s="130"/>
      <c r="R7" s="129"/>
      <c r="S7" s="129"/>
      <c r="T7" s="130"/>
      <c r="V7" s="41"/>
      <c r="W7" s="41"/>
      <c r="Z7" s="130"/>
    </row>
    <row r="8" spans="1:26" ht="15" customHeight="1" x14ac:dyDescent="0.2">
      <c r="A8" s="51">
        <v>1</v>
      </c>
      <c r="B8" s="51">
        <v>8500006</v>
      </c>
      <c r="C8" s="51" t="s">
        <v>75</v>
      </c>
      <c r="D8" s="52" t="s">
        <v>47</v>
      </c>
      <c r="E8" s="52" t="s">
        <v>13</v>
      </c>
      <c r="F8" s="53">
        <v>289000</v>
      </c>
      <c r="G8" s="53">
        <f>VLOOKUP(B8,'03.09'!B8:R41,16,0)</f>
        <v>13</v>
      </c>
      <c r="H8" s="54"/>
      <c r="I8" s="54">
        <f>SUM(J8:L8)</f>
        <v>2</v>
      </c>
      <c r="J8" s="54"/>
      <c r="K8" s="54">
        <v>2</v>
      </c>
      <c r="L8" s="54"/>
      <c r="M8" s="54"/>
      <c r="N8" s="54"/>
      <c r="O8" s="54">
        <f>F8*K8</f>
        <v>578000</v>
      </c>
      <c r="P8" s="54">
        <f>M8+N8+O8</f>
        <v>578000</v>
      </c>
      <c r="Q8" s="54">
        <f t="shared" ref="Q8:Q41" si="0">+G8+H8-I8</f>
        <v>11</v>
      </c>
      <c r="R8" s="54">
        <v>11</v>
      </c>
      <c r="S8" s="54">
        <f>R8-Q8</f>
        <v>0</v>
      </c>
      <c r="T8" s="54"/>
      <c r="U8" s="55" t="s">
        <v>75</v>
      </c>
      <c r="V8" s="54">
        <v>143000</v>
      </c>
      <c r="W8" s="54">
        <v>289000</v>
      </c>
      <c r="X8" s="56">
        <f>Y8-W8</f>
        <v>26000</v>
      </c>
      <c r="Y8" s="55">
        <v>315000</v>
      </c>
      <c r="Z8" s="54"/>
    </row>
    <row r="9" spans="1:26" ht="15" customHeight="1" x14ac:dyDescent="0.2">
      <c r="A9" s="51">
        <v>2</v>
      </c>
      <c r="B9" s="51">
        <v>8500007</v>
      </c>
      <c r="C9" s="51" t="s">
        <v>73</v>
      </c>
      <c r="D9" s="52" t="s">
        <v>45</v>
      </c>
      <c r="E9" s="52" t="s">
        <v>11</v>
      </c>
      <c r="F9" s="53">
        <v>197000</v>
      </c>
      <c r="G9" s="53">
        <f>VLOOKUP(B9,'03.09'!B9:R42,16,0)</f>
        <v>12</v>
      </c>
      <c r="H9" s="54"/>
      <c r="I9" s="54">
        <f t="shared" ref="I9:I41" si="1">SUM(J9:L9)</f>
        <v>0</v>
      </c>
      <c r="J9" s="54"/>
      <c r="K9" s="96"/>
      <c r="L9" s="96">
        <f>L43</f>
        <v>0</v>
      </c>
      <c r="M9" s="54"/>
      <c r="N9" s="54"/>
      <c r="O9" s="54">
        <f t="shared" ref="O9:O45" si="2">F9*K9</f>
        <v>0</v>
      </c>
      <c r="P9" s="54">
        <f t="shared" ref="P9:P45" si="3">M9+N9+O9</f>
        <v>0</v>
      </c>
      <c r="Q9" s="54">
        <f t="shared" si="0"/>
        <v>12</v>
      </c>
      <c r="R9" s="54">
        <v>12</v>
      </c>
      <c r="S9" s="54">
        <f t="shared" ref="S9:S41" si="4">R9-Q9</f>
        <v>0</v>
      </c>
      <c r="T9" s="54"/>
      <c r="U9" s="55" t="s">
        <v>73</v>
      </c>
      <c r="V9" s="54">
        <v>93000</v>
      </c>
      <c r="W9" s="54">
        <v>197000</v>
      </c>
      <c r="X9" s="56">
        <f t="shared" ref="X9:X41" si="5">Y9-W9</f>
        <v>18000</v>
      </c>
      <c r="Y9" s="55">
        <v>215000</v>
      </c>
      <c r="Z9" s="54"/>
    </row>
    <row r="10" spans="1:26" ht="15" customHeight="1" x14ac:dyDescent="0.2">
      <c r="A10" s="51">
        <v>3</v>
      </c>
      <c r="B10" s="51">
        <v>8500008</v>
      </c>
      <c r="C10" s="51" t="s">
        <v>79</v>
      </c>
      <c r="D10" s="52" t="s">
        <v>51</v>
      </c>
      <c r="E10" s="52" t="s">
        <v>17</v>
      </c>
      <c r="F10" s="53">
        <v>170000</v>
      </c>
      <c r="G10" s="53">
        <f>VLOOKUP(B10,'03.09'!B10:R43,16,0)</f>
        <v>8</v>
      </c>
      <c r="H10" s="54"/>
      <c r="I10" s="54">
        <f t="shared" si="1"/>
        <v>3</v>
      </c>
      <c r="J10" s="54"/>
      <c r="K10" s="54">
        <v>3</v>
      </c>
      <c r="L10" s="54"/>
      <c r="M10" s="54"/>
      <c r="N10" s="54"/>
      <c r="O10" s="54">
        <f t="shared" si="2"/>
        <v>510000</v>
      </c>
      <c r="P10" s="54">
        <f t="shared" si="3"/>
        <v>510000</v>
      </c>
      <c r="Q10" s="54">
        <f t="shared" si="0"/>
        <v>5</v>
      </c>
      <c r="R10" s="54">
        <v>5</v>
      </c>
      <c r="S10" s="54">
        <f t="shared" si="4"/>
        <v>0</v>
      </c>
      <c r="T10" s="54">
        <v>10</v>
      </c>
      <c r="U10" s="55" t="s">
        <v>79</v>
      </c>
      <c r="V10" s="54">
        <v>78000</v>
      </c>
      <c r="W10" s="54">
        <v>170000</v>
      </c>
      <c r="X10" s="56">
        <f t="shared" si="5"/>
        <v>15000</v>
      </c>
      <c r="Y10" s="55">
        <v>185000</v>
      </c>
      <c r="Z10" s="54"/>
    </row>
    <row r="11" spans="1:26" ht="15" customHeight="1" x14ac:dyDescent="0.2">
      <c r="A11" s="51">
        <v>4</v>
      </c>
      <c r="B11" s="51">
        <v>8500009</v>
      </c>
      <c r="C11" s="51" t="s">
        <v>74</v>
      </c>
      <c r="D11" s="52" t="s">
        <v>46</v>
      </c>
      <c r="E11" s="52" t="s">
        <v>12</v>
      </c>
      <c r="F11" s="53">
        <v>159000</v>
      </c>
      <c r="G11" s="53">
        <f>VLOOKUP(B11,'03.09'!B11:R44,16,0)</f>
        <v>9</v>
      </c>
      <c r="H11" s="54"/>
      <c r="I11" s="54">
        <f t="shared" si="1"/>
        <v>0</v>
      </c>
      <c r="J11" s="54"/>
      <c r="K11" s="96"/>
      <c r="L11" s="96">
        <f>L43</f>
        <v>0</v>
      </c>
      <c r="M11" s="54"/>
      <c r="N11" s="54"/>
      <c r="O11" s="54">
        <f t="shared" si="2"/>
        <v>0</v>
      </c>
      <c r="P11" s="54">
        <f t="shared" si="3"/>
        <v>0</v>
      </c>
      <c r="Q11" s="54">
        <f t="shared" si="0"/>
        <v>9</v>
      </c>
      <c r="R11" s="54">
        <v>9</v>
      </c>
      <c r="S11" s="54">
        <f t="shared" si="4"/>
        <v>0</v>
      </c>
      <c r="T11" s="54"/>
      <c r="U11" s="55" t="s">
        <v>74</v>
      </c>
      <c r="V11" s="54">
        <v>72000</v>
      </c>
      <c r="W11" s="54">
        <v>159000</v>
      </c>
      <c r="X11" s="56">
        <f t="shared" si="5"/>
        <v>14000</v>
      </c>
      <c r="Y11" s="55">
        <v>173000</v>
      </c>
      <c r="Z11" s="54"/>
    </row>
    <row r="12" spans="1:26" ht="15" customHeight="1" x14ac:dyDescent="0.2">
      <c r="A12" s="51">
        <v>5</v>
      </c>
      <c r="B12" s="51">
        <v>8500031</v>
      </c>
      <c r="C12" s="51" t="s">
        <v>76</v>
      </c>
      <c r="D12" s="52" t="s">
        <v>48</v>
      </c>
      <c r="E12" s="52" t="s">
        <v>14</v>
      </c>
      <c r="F12" s="53">
        <v>146000</v>
      </c>
      <c r="G12" s="53">
        <f>VLOOKUP(B12,'03.09'!B12:R45,16,0)</f>
        <v>8</v>
      </c>
      <c r="H12" s="54"/>
      <c r="I12" s="54">
        <f t="shared" si="1"/>
        <v>0</v>
      </c>
      <c r="J12" s="54"/>
      <c r="K12" s="54"/>
      <c r="L12" s="54"/>
      <c r="M12" s="54"/>
      <c r="N12" s="54"/>
      <c r="O12" s="54">
        <f t="shared" si="2"/>
        <v>0</v>
      </c>
      <c r="P12" s="54">
        <f t="shared" si="3"/>
        <v>0</v>
      </c>
      <c r="Q12" s="54">
        <f t="shared" si="0"/>
        <v>8</v>
      </c>
      <c r="R12" s="54">
        <v>8</v>
      </c>
      <c r="S12" s="54">
        <f t="shared" si="4"/>
        <v>0</v>
      </c>
      <c r="T12" s="54"/>
      <c r="U12" s="55" t="s">
        <v>76</v>
      </c>
      <c r="V12" s="54">
        <v>65000</v>
      </c>
      <c r="W12" s="54">
        <v>146000</v>
      </c>
      <c r="X12" s="56">
        <f t="shared" si="5"/>
        <v>13000</v>
      </c>
      <c r="Y12" s="55">
        <v>159000</v>
      </c>
      <c r="Z12" s="54"/>
    </row>
    <row r="13" spans="1:26" ht="15" customHeight="1" x14ac:dyDescent="0.2">
      <c r="A13" s="51">
        <v>6</v>
      </c>
      <c r="B13" s="51">
        <v>8500011</v>
      </c>
      <c r="C13" s="51" t="s">
        <v>78</v>
      </c>
      <c r="D13" s="52" t="s">
        <v>50</v>
      </c>
      <c r="E13" s="52" t="s">
        <v>16</v>
      </c>
      <c r="F13" s="53">
        <v>135000</v>
      </c>
      <c r="G13" s="53">
        <f>VLOOKUP(B13,'03.09'!B13:R46,16,0)</f>
        <v>6</v>
      </c>
      <c r="H13" s="54"/>
      <c r="I13" s="54">
        <f t="shared" si="1"/>
        <v>2</v>
      </c>
      <c r="J13" s="54"/>
      <c r="K13" s="54">
        <v>2</v>
      </c>
      <c r="L13" s="54"/>
      <c r="M13" s="54"/>
      <c r="N13" s="54"/>
      <c r="O13" s="54">
        <f t="shared" si="2"/>
        <v>270000</v>
      </c>
      <c r="P13" s="54">
        <f t="shared" si="3"/>
        <v>270000</v>
      </c>
      <c r="Q13" s="54">
        <f t="shared" si="0"/>
        <v>4</v>
      </c>
      <c r="R13" s="54">
        <v>4</v>
      </c>
      <c r="S13" s="54">
        <f t="shared" si="4"/>
        <v>0</v>
      </c>
      <c r="T13" s="54">
        <v>10</v>
      </c>
      <c r="U13" s="55" t="s">
        <v>78</v>
      </c>
      <c r="V13" s="54">
        <v>58000</v>
      </c>
      <c r="W13" s="54">
        <v>135000</v>
      </c>
      <c r="X13" s="56">
        <f t="shared" si="5"/>
        <v>10000</v>
      </c>
      <c r="Y13" s="55">
        <v>145000</v>
      </c>
      <c r="Z13" s="54"/>
    </row>
    <row r="14" spans="1:26" ht="15" customHeight="1" x14ac:dyDescent="0.2">
      <c r="A14" s="51">
        <v>7</v>
      </c>
      <c r="B14" s="51">
        <v>8500010</v>
      </c>
      <c r="C14" s="51" t="s">
        <v>81</v>
      </c>
      <c r="D14" s="52" t="s">
        <v>53</v>
      </c>
      <c r="E14" s="52" t="s">
        <v>19</v>
      </c>
      <c r="F14" s="53">
        <v>146000</v>
      </c>
      <c r="G14" s="53">
        <f>VLOOKUP(B14,'03.09'!B14:R47,16,0)</f>
        <v>12</v>
      </c>
      <c r="H14" s="54"/>
      <c r="I14" s="54">
        <f t="shared" si="1"/>
        <v>0</v>
      </c>
      <c r="J14" s="54"/>
      <c r="K14" s="54"/>
      <c r="L14" s="54"/>
      <c r="M14" s="54"/>
      <c r="N14" s="54"/>
      <c r="O14" s="54">
        <f t="shared" si="2"/>
        <v>0</v>
      </c>
      <c r="P14" s="54">
        <f t="shared" si="3"/>
        <v>0</v>
      </c>
      <c r="Q14" s="54">
        <f t="shared" si="0"/>
        <v>12</v>
      </c>
      <c r="R14" s="54">
        <v>12</v>
      </c>
      <c r="S14" s="54">
        <f t="shared" si="4"/>
        <v>0</v>
      </c>
      <c r="T14" s="54"/>
      <c r="U14" s="55" t="s">
        <v>81</v>
      </c>
      <c r="V14" s="54">
        <v>61000</v>
      </c>
      <c r="W14" s="54">
        <v>146000</v>
      </c>
      <c r="X14" s="56">
        <f t="shared" si="5"/>
        <v>5000</v>
      </c>
      <c r="Y14" s="55">
        <v>151000</v>
      </c>
      <c r="Z14" s="54"/>
    </row>
    <row r="15" spans="1:26" ht="15" customHeight="1" x14ac:dyDescent="0.2">
      <c r="A15" s="51">
        <v>8</v>
      </c>
      <c r="B15" s="51">
        <v>8500012</v>
      </c>
      <c r="C15" s="51" t="s">
        <v>70</v>
      </c>
      <c r="D15" s="52" t="s">
        <v>42</v>
      </c>
      <c r="E15" s="52" t="s">
        <v>8</v>
      </c>
      <c r="F15" s="53">
        <v>135000</v>
      </c>
      <c r="G15" s="53">
        <f>VLOOKUP(B15,'03.09'!B15:R48,16,0)</f>
        <v>9</v>
      </c>
      <c r="H15" s="54"/>
      <c r="I15" s="54">
        <f t="shared" si="1"/>
        <v>2</v>
      </c>
      <c r="J15" s="54"/>
      <c r="K15" s="54">
        <v>2</v>
      </c>
      <c r="L15" s="54"/>
      <c r="M15" s="54"/>
      <c r="N15" s="54"/>
      <c r="O15" s="54">
        <f t="shared" si="2"/>
        <v>270000</v>
      </c>
      <c r="P15" s="54">
        <f t="shared" si="3"/>
        <v>270000</v>
      </c>
      <c r="Q15" s="54">
        <f t="shared" si="0"/>
        <v>7</v>
      </c>
      <c r="R15" s="54">
        <v>7</v>
      </c>
      <c r="S15" s="54">
        <f t="shared" si="4"/>
        <v>0</v>
      </c>
      <c r="T15" s="54"/>
      <c r="U15" s="55" t="s">
        <v>70</v>
      </c>
      <c r="V15" s="54">
        <v>59000</v>
      </c>
      <c r="W15" s="54">
        <v>135000</v>
      </c>
      <c r="X15" s="56">
        <f t="shared" si="5"/>
        <v>12000</v>
      </c>
      <c r="Y15" s="55">
        <v>147000</v>
      </c>
      <c r="Z15" s="54"/>
    </row>
    <row r="16" spans="1:26" ht="15" customHeight="1" x14ac:dyDescent="0.2">
      <c r="A16" s="51">
        <v>9</v>
      </c>
      <c r="B16" s="51">
        <v>8500005</v>
      </c>
      <c r="C16" s="51" t="s">
        <v>71</v>
      </c>
      <c r="D16" s="52" t="s">
        <v>43</v>
      </c>
      <c r="E16" s="52" t="s">
        <v>9</v>
      </c>
      <c r="F16" s="53">
        <v>146000</v>
      </c>
      <c r="G16" s="53">
        <f>VLOOKUP(B16,'03.09'!B16:R49,16,0)</f>
        <v>11</v>
      </c>
      <c r="H16" s="54"/>
      <c r="I16" s="54">
        <f t="shared" si="1"/>
        <v>0</v>
      </c>
      <c r="J16" s="54"/>
      <c r="K16" s="54"/>
      <c r="L16" s="54"/>
      <c r="M16" s="54"/>
      <c r="N16" s="54"/>
      <c r="O16" s="54">
        <f t="shared" si="2"/>
        <v>0</v>
      </c>
      <c r="P16" s="54">
        <f t="shared" si="3"/>
        <v>0</v>
      </c>
      <c r="Q16" s="54">
        <f t="shared" si="0"/>
        <v>11</v>
      </c>
      <c r="R16" s="54">
        <v>11</v>
      </c>
      <c r="S16" s="54">
        <f t="shared" si="4"/>
        <v>0</v>
      </c>
      <c r="T16" s="54"/>
      <c r="U16" s="55" t="s">
        <v>71</v>
      </c>
      <c r="V16" s="54">
        <v>63000</v>
      </c>
      <c r="W16" s="54">
        <v>146000</v>
      </c>
      <c r="X16" s="56">
        <f t="shared" si="5"/>
        <v>9000</v>
      </c>
      <c r="Y16" s="55">
        <v>155000</v>
      </c>
      <c r="Z16" s="54"/>
    </row>
    <row r="17" spans="1:26" ht="15" customHeight="1" x14ac:dyDescent="0.2">
      <c r="A17" s="51">
        <v>10</v>
      </c>
      <c r="B17" s="51">
        <v>8500013</v>
      </c>
      <c r="C17" s="51" t="s">
        <v>72</v>
      </c>
      <c r="D17" s="52" t="s">
        <v>44</v>
      </c>
      <c r="E17" s="52" t="s">
        <v>10</v>
      </c>
      <c r="F17" s="53">
        <v>146000</v>
      </c>
      <c r="G17" s="53">
        <f>VLOOKUP(B17,'03.09'!B17:R50,16,0)</f>
        <v>6</v>
      </c>
      <c r="H17" s="54"/>
      <c r="I17" s="54">
        <f t="shared" si="1"/>
        <v>0</v>
      </c>
      <c r="J17" s="54"/>
      <c r="K17" s="54"/>
      <c r="L17" s="54"/>
      <c r="M17" s="54"/>
      <c r="N17" s="54"/>
      <c r="O17" s="54">
        <f t="shared" si="2"/>
        <v>0</v>
      </c>
      <c r="P17" s="54">
        <f t="shared" si="3"/>
        <v>0</v>
      </c>
      <c r="Q17" s="54">
        <f t="shared" si="0"/>
        <v>6</v>
      </c>
      <c r="R17" s="54">
        <v>6</v>
      </c>
      <c r="S17" s="54">
        <f t="shared" si="4"/>
        <v>0</v>
      </c>
      <c r="T17" s="54">
        <v>10</v>
      </c>
      <c r="U17" s="55" t="s">
        <v>72</v>
      </c>
      <c r="V17" s="54">
        <v>64000</v>
      </c>
      <c r="W17" s="54">
        <v>146000</v>
      </c>
      <c r="X17" s="56">
        <f t="shared" si="5"/>
        <v>11000</v>
      </c>
      <c r="Y17" s="55">
        <v>157000</v>
      </c>
      <c r="Z17" s="54"/>
    </row>
    <row r="18" spans="1:26" ht="15" customHeight="1" x14ac:dyDescent="0.2">
      <c r="A18" s="51">
        <v>11</v>
      </c>
      <c r="B18" s="51">
        <v>8500058</v>
      </c>
      <c r="C18" s="51" t="s">
        <v>91</v>
      </c>
      <c r="D18" s="52" t="s">
        <v>95</v>
      </c>
      <c r="E18" s="52" t="s">
        <v>28</v>
      </c>
      <c r="F18" s="53">
        <v>203000</v>
      </c>
      <c r="G18" s="53">
        <f>VLOOKUP(B18,'03.09'!B18:R51,16,0)</f>
        <v>0</v>
      </c>
      <c r="H18" s="54"/>
      <c r="I18" s="54">
        <f t="shared" si="1"/>
        <v>0</v>
      </c>
      <c r="J18" s="54"/>
      <c r="K18" s="96"/>
      <c r="L18" s="96">
        <f>L43</f>
        <v>0</v>
      </c>
      <c r="M18" s="54"/>
      <c r="N18" s="54"/>
      <c r="O18" s="54">
        <f t="shared" si="2"/>
        <v>0</v>
      </c>
      <c r="P18" s="54">
        <f t="shared" si="3"/>
        <v>0</v>
      </c>
      <c r="Q18" s="54">
        <f t="shared" si="0"/>
        <v>0</v>
      </c>
      <c r="R18" s="54"/>
      <c r="S18" s="54">
        <f t="shared" si="4"/>
        <v>0</v>
      </c>
      <c r="T18" s="54"/>
      <c r="U18" s="55" t="s">
        <v>91</v>
      </c>
      <c r="V18" s="54">
        <v>96000</v>
      </c>
      <c r="W18" s="54">
        <v>203000</v>
      </c>
      <c r="X18" s="56">
        <f t="shared" si="5"/>
        <v>18000</v>
      </c>
      <c r="Y18" s="55">
        <v>221000</v>
      </c>
      <c r="Z18" s="54"/>
    </row>
    <row r="19" spans="1:26" ht="15" customHeight="1" x14ac:dyDescent="0.2">
      <c r="A19" s="51">
        <v>12</v>
      </c>
      <c r="B19" s="51">
        <v>8500059</v>
      </c>
      <c r="C19" s="51" t="s">
        <v>92</v>
      </c>
      <c r="D19" s="52" t="s">
        <v>96</v>
      </c>
      <c r="E19" s="52" t="s">
        <v>29</v>
      </c>
      <c r="F19" s="53">
        <v>186000</v>
      </c>
      <c r="G19" s="53">
        <f>VLOOKUP(B19,'03.09'!B19:R52,16,0)</f>
        <v>0</v>
      </c>
      <c r="H19" s="54"/>
      <c r="I19" s="54">
        <f t="shared" si="1"/>
        <v>0</v>
      </c>
      <c r="J19" s="54"/>
      <c r="K19" s="54"/>
      <c r="L19" s="54"/>
      <c r="M19" s="54"/>
      <c r="N19" s="54"/>
      <c r="O19" s="54">
        <f t="shared" si="2"/>
        <v>0</v>
      </c>
      <c r="P19" s="54">
        <f t="shared" si="3"/>
        <v>0</v>
      </c>
      <c r="Q19" s="54">
        <f t="shared" si="0"/>
        <v>0</v>
      </c>
      <c r="R19" s="54"/>
      <c r="S19" s="54">
        <f t="shared" si="4"/>
        <v>0</v>
      </c>
      <c r="T19" s="54"/>
      <c r="U19" s="55" t="s">
        <v>92</v>
      </c>
      <c r="V19" s="54">
        <v>87000</v>
      </c>
      <c r="W19" s="54">
        <v>186000</v>
      </c>
      <c r="X19" s="56">
        <f t="shared" si="5"/>
        <v>17000</v>
      </c>
      <c r="Y19" s="55">
        <v>203000</v>
      </c>
      <c r="Z19" s="54"/>
    </row>
    <row r="20" spans="1:26" ht="15" customHeight="1" x14ac:dyDescent="0.2">
      <c r="A20" s="51">
        <v>13</v>
      </c>
      <c r="B20" s="51">
        <v>8500060</v>
      </c>
      <c r="C20" s="51" t="s">
        <v>93</v>
      </c>
      <c r="D20" s="52" t="s">
        <v>97</v>
      </c>
      <c r="E20" s="52" t="s">
        <v>30</v>
      </c>
      <c r="F20" s="53">
        <v>159000</v>
      </c>
      <c r="G20" s="53">
        <f>VLOOKUP(B20,'03.09'!B20:R53,16,0)</f>
        <v>0</v>
      </c>
      <c r="H20" s="54"/>
      <c r="I20" s="54">
        <f t="shared" si="1"/>
        <v>0</v>
      </c>
      <c r="J20" s="54"/>
      <c r="K20" s="54"/>
      <c r="L20" s="54"/>
      <c r="M20" s="54"/>
      <c r="N20" s="54"/>
      <c r="O20" s="54">
        <f t="shared" si="2"/>
        <v>0</v>
      </c>
      <c r="P20" s="54">
        <f t="shared" si="3"/>
        <v>0</v>
      </c>
      <c r="Q20" s="54">
        <f t="shared" si="0"/>
        <v>0</v>
      </c>
      <c r="R20" s="54"/>
      <c r="S20" s="54">
        <f t="shared" si="4"/>
        <v>0</v>
      </c>
      <c r="T20" s="54"/>
      <c r="U20" s="55" t="s">
        <v>93</v>
      </c>
      <c r="V20" s="54">
        <v>72000</v>
      </c>
      <c r="W20" s="54">
        <v>159000</v>
      </c>
      <c r="X20" s="56">
        <f t="shared" si="5"/>
        <v>14000</v>
      </c>
      <c r="Y20" s="55">
        <v>173000</v>
      </c>
      <c r="Z20" s="54"/>
    </row>
    <row r="21" spans="1:26" ht="15" customHeight="1" x14ac:dyDescent="0.2">
      <c r="A21" s="51">
        <v>14</v>
      </c>
      <c r="B21" s="51">
        <v>8500061</v>
      </c>
      <c r="C21" s="51" t="s">
        <v>94</v>
      </c>
      <c r="D21" s="52" t="s">
        <v>98</v>
      </c>
      <c r="E21" s="52" t="s">
        <v>31</v>
      </c>
      <c r="F21" s="53">
        <v>168000</v>
      </c>
      <c r="G21" s="53">
        <f>VLOOKUP(B21,'03.09'!B21:R54,16,0)</f>
        <v>0</v>
      </c>
      <c r="H21" s="54"/>
      <c r="I21" s="54">
        <f t="shared" si="1"/>
        <v>0</v>
      </c>
      <c r="J21" s="54"/>
      <c r="K21" s="96"/>
      <c r="L21" s="96">
        <f>L43</f>
        <v>0</v>
      </c>
      <c r="M21" s="54"/>
      <c r="N21" s="54"/>
      <c r="O21" s="54">
        <f t="shared" si="2"/>
        <v>0</v>
      </c>
      <c r="P21" s="54">
        <f t="shared" si="3"/>
        <v>0</v>
      </c>
      <c r="Q21" s="54">
        <f t="shared" si="0"/>
        <v>0</v>
      </c>
      <c r="R21" s="54"/>
      <c r="S21" s="54">
        <f t="shared" si="4"/>
        <v>0</v>
      </c>
      <c r="T21" s="54"/>
      <c r="U21" s="55" t="s">
        <v>94</v>
      </c>
      <c r="V21" s="54">
        <v>77000</v>
      </c>
      <c r="W21" s="54">
        <v>168000</v>
      </c>
      <c r="X21" s="56">
        <f t="shared" si="5"/>
        <v>15000</v>
      </c>
      <c r="Y21" s="55">
        <v>183000</v>
      </c>
      <c r="Z21" s="54"/>
    </row>
    <row r="22" spans="1:26" ht="15" customHeight="1" x14ac:dyDescent="0.2">
      <c r="A22" s="51">
        <v>15</v>
      </c>
      <c r="B22" s="51">
        <v>8500033</v>
      </c>
      <c r="C22" s="51" t="s">
        <v>67</v>
      </c>
      <c r="D22" s="52" t="s">
        <v>39</v>
      </c>
      <c r="E22" s="52" t="s">
        <v>5</v>
      </c>
      <c r="F22" s="53">
        <v>337000</v>
      </c>
      <c r="G22" s="53">
        <f>VLOOKUP(B22,'03.09'!B22:R55,16,0)</f>
        <v>4</v>
      </c>
      <c r="H22" s="54"/>
      <c r="I22" s="54">
        <f t="shared" si="1"/>
        <v>0</v>
      </c>
      <c r="J22" s="54"/>
      <c r="K22" s="95"/>
      <c r="L22" s="95">
        <f>L42</f>
        <v>0</v>
      </c>
      <c r="M22" s="54"/>
      <c r="N22" s="54"/>
      <c r="O22" s="54">
        <f t="shared" si="2"/>
        <v>0</v>
      </c>
      <c r="P22" s="54">
        <f t="shared" si="3"/>
        <v>0</v>
      </c>
      <c r="Q22" s="54">
        <f t="shared" si="0"/>
        <v>4</v>
      </c>
      <c r="R22" s="54">
        <v>4</v>
      </c>
      <c r="S22" s="54">
        <f t="shared" si="4"/>
        <v>0</v>
      </c>
      <c r="T22" s="54">
        <v>10</v>
      </c>
      <c r="U22" s="55" t="s">
        <v>67</v>
      </c>
      <c r="V22" s="54">
        <v>169000</v>
      </c>
      <c r="W22" s="54">
        <v>337000</v>
      </c>
      <c r="X22" s="56">
        <f t="shared" si="5"/>
        <v>30000</v>
      </c>
      <c r="Y22" s="55">
        <v>367000</v>
      </c>
      <c r="Z22" s="54"/>
    </row>
    <row r="23" spans="1:26" ht="15" customHeight="1" x14ac:dyDescent="0.2">
      <c r="A23" s="51">
        <v>16</v>
      </c>
      <c r="B23" s="51">
        <v>8500034</v>
      </c>
      <c r="C23" s="51" t="s">
        <v>65</v>
      </c>
      <c r="D23" s="52" t="s">
        <v>37</v>
      </c>
      <c r="E23" s="52" t="s">
        <v>3</v>
      </c>
      <c r="F23" s="53">
        <v>240000</v>
      </c>
      <c r="G23" s="53">
        <f>VLOOKUP(B23,'03.09'!B23:R56,16,0)</f>
        <v>2</v>
      </c>
      <c r="H23" s="54"/>
      <c r="I23" s="54">
        <f t="shared" si="1"/>
        <v>2</v>
      </c>
      <c r="J23" s="54"/>
      <c r="K23" s="54">
        <v>2</v>
      </c>
      <c r="L23" s="54"/>
      <c r="M23" s="54"/>
      <c r="N23" s="54"/>
      <c r="O23" s="54">
        <f t="shared" si="2"/>
        <v>480000</v>
      </c>
      <c r="P23" s="54">
        <f t="shared" si="3"/>
        <v>480000</v>
      </c>
      <c r="Q23" s="54">
        <f t="shared" si="0"/>
        <v>0</v>
      </c>
      <c r="R23" s="54"/>
      <c r="S23" s="54">
        <f t="shared" si="4"/>
        <v>0</v>
      </c>
      <c r="T23" s="54">
        <v>10</v>
      </c>
      <c r="U23" s="55" t="s">
        <v>65</v>
      </c>
      <c r="V23" s="54">
        <v>116000</v>
      </c>
      <c r="W23" s="54">
        <v>240000</v>
      </c>
      <c r="X23" s="56">
        <f t="shared" si="5"/>
        <v>21000</v>
      </c>
      <c r="Y23" s="55">
        <v>261000</v>
      </c>
      <c r="Z23" s="54"/>
    </row>
    <row r="24" spans="1:26" ht="15" customHeight="1" x14ac:dyDescent="0.2">
      <c r="A24" s="51">
        <v>17</v>
      </c>
      <c r="B24" s="51">
        <v>8500035</v>
      </c>
      <c r="C24" s="51" t="s">
        <v>69</v>
      </c>
      <c r="D24" s="52" t="s">
        <v>41</v>
      </c>
      <c r="E24" s="52" t="s">
        <v>7</v>
      </c>
      <c r="F24" s="53">
        <v>196000</v>
      </c>
      <c r="G24" s="53">
        <f>VLOOKUP(B24,'03.09'!B24:R57,16,0)</f>
        <v>2</v>
      </c>
      <c r="H24" s="54"/>
      <c r="I24" s="54">
        <f t="shared" si="1"/>
        <v>2</v>
      </c>
      <c r="J24" s="54"/>
      <c r="K24" s="95">
        <v>2</v>
      </c>
      <c r="L24" s="95">
        <f>L42+L45</f>
        <v>0</v>
      </c>
      <c r="M24" s="54"/>
      <c r="N24" s="54"/>
      <c r="O24" s="54">
        <f t="shared" si="2"/>
        <v>392000</v>
      </c>
      <c r="P24" s="54">
        <f t="shared" si="3"/>
        <v>392000</v>
      </c>
      <c r="Q24" s="54">
        <f t="shared" si="0"/>
        <v>0</v>
      </c>
      <c r="R24" s="54"/>
      <c r="S24" s="54">
        <f t="shared" si="4"/>
        <v>0</v>
      </c>
      <c r="T24" s="54">
        <v>10</v>
      </c>
      <c r="U24" s="55" t="s">
        <v>69</v>
      </c>
      <c r="V24" s="54">
        <v>92000</v>
      </c>
      <c r="W24" s="54">
        <v>196000</v>
      </c>
      <c r="X24" s="56">
        <f t="shared" si="5"/>
        <v>17000</v>
      </c>
      <c r="Y24" s="55">
        <v>213000</v>
      </c>
      <c r="Z24" s="54"/>
    </row>
    <row r="25" spans="1:26" ht="15" customHeight="1" x14ac:dyDescent="0.2">
      <c r="A25" s="51">
        <v>18</v>
      </c>
      <c r="B25" s="51">
        <v>8500036</v>
      </c>
      <c r="C25" s="51" t="s">
        <v>66</v>
      </c>
      <c r="D25" s="52" t="s">
        <v>38</v>
      </c>
      <c r="E25" s="52" t="s">
        <v>4</v>
      </c>
      <c r="F25" s="53">
        <v>188000</v>
      </c>
      <c r="G25" s="53">
        <f>VLOOKUP(B25,'03.09'!B25:R58,16,0)</f>
        <v>1</v>
      </c>
      <c r="H25" s="54"/>
      <c r="I25" s="54">
        <f t="shared" si="1"/>
        <v>1</v>
      </c>
      <c r="J25" s="54"/>
      <c r="K25" s="54">
        <v>1</v>
      </c>
      <c r="L25" s="54"/>
      <c r="M25" s="54"/>
      <c r="N25" s="54"/>
      <c r="O25" s="54">
        <f t="shared" si="2"/>
        <v>188000</v>
      </c>
      <c r="P25" s="54">
        <f t="shared" si="3"/>
        <v>188000</v>
      </c>
      <c r="Q25" s="54">
        <f t="shared" si="0"/>
        <v>0</v>
      </c>
      <c r="R25" s="54"/>
      <c r="S25" s="54">
        <f t="shared" si="4"/>
        <v>0</v>
      </c>
      <c r="T25" s="54">
        <v>10</v>
      </c>
      <c r="U25" s="55" t="s">
        <v>66</v>
      </c>
      <c r="V25" s="54">
        <v>88000</v>
      </c>
      <c r="W25" s="54">
        <v>188000</v>
      </c>
      <c r="X25" s="56">
        <f t="shared" si="5"/>
        <v>17000</v>
      </c>
      <c r="Y25" s="55">
        <v>205000</v>
      </c>
      <c r="Z25" s="54"/>
    </row>
    <row r="26" spans="1:26" ht="15" customHeight="1" x14ac:dyDescent="0.2">
      <c r="A26" s="51">
        <v>19</v>
      </c>
      <c r="B26" s="51">
        <v>8500037</v>
      </c>
      <c r="C26" s="51" t="s">
        <v>68</v>
      </c>
      <c r="D26" s="52" t="s">
        <v>40</v>
      </c>
      <c r="E26" s="52" t="s">
        <v>6</v>
      </c>
      <c r="F26" s="53">
        <v>179000</v>
      </c>
      <c r="G26" s="53">
        <f>VLOOKUP(B26,'03.09'!B26:R59,16,0)</f>
        <v>10</v>
      </c>
      <c r="H26" s="54"/>
      <c r="I26" s="54">
        <f t="shared" si="1"/>
        <v>1</v>
      </c>
      <c r="J26" s="54"/>
      <c r="K26" s="54">
        <v>1</v>
      </c>
      <c r="L26" s="54"/>
      <c r="M26" s="54"/>
      <c r="N26" s="54"/>
      <c r="O26" s="54">
        <f t="shared" si="2"/>
        <v>179000</v>
      </c>
      <c r="P26" s="54">
        <f t="shared" si="3"/>
        <v>179000</v>
      </c>
      <c r="Q26" s="54">
        <f t="shared" si="0"/>
        <v>9</v>
      </c>
      <c r="R26" s="54">
        <v>9</v>
      </c>
      <c r="S26" s="54">
        <f t="shared" si="4"/>
        <v>0</v>
      </c>
      <c r="T26" s="54"/>
      <c r="U26" s="55" t="s">
        <v>68</v>
      </c>
      <c r="V26" s="54">
        <v>83000</v>
      </c>
      <c r="W26" s="54">
        <v>179000</v>
      </c>
      <c r="X26" s="56">
        <f t="shared" si="5"/>
        <v>16000</v>
      </c>
      <c r="Y26" s="55">
        <v>195000</v>
      </c>
      <c r="Z26" s="54"/>
    </row>
    <row r="27" spans="1:26" ht="15" customHeight="1" x14ac:dyDescent="0.2">
      <c r="A27" s="51">
        <v>20</v>
      </c>
      <c r="B27" s="51">
        <v>8500039</v>
      </c>
      <c r="C27" s="51" t="s">
        <v>77</v>
      </c>
      <c r="D27" s="52" t="s">
        <v>49</v>
      </c>
      <c r="E27" s="52" t="s">
        <v>15</v>
      </c>
      <c r="F27" s="53">
        <v>169000</v>
      </c>
      <c r="G27" s="53">
        <f>VLOOKUP(B27,'03.09'!B27:R60,16,0)</f>
        <v>10</v>
      </c>
      <c r="H27" s="54"/>
      <c r="I27" s="54">
        <f t="shared" si="1"/>
        <v>1</v>
      </c>
      <c r="J27" s="54"/>
      <c r="K27" s="54">
        <v>1</v>
      </c>
      <c r="L27" s="54"/>
      <c r="M27" s="54"/>
      <c r="N27" s="54"/>
      <c r="O27" s="54">
        <f t="shared" si="2"/>
        <v>169000</v>
      </c>
      <c r="P27" s="54">
        <f t="shared" si="3"/>
        <v>169000</v>
      </c>
      <c r="Q27" s="54">
        <f t="shared" si="0"/>
        <v>9</v>
      </c>
      <c r="R27" s="54">
        <v>9</v>
      </c>
      <c r="S27" s="54">
        <f t="shared" si="4"/>
        <v>0</v>
      </c>
      <c r="T27" s="54"/>
      <c r="U27" s="55" t="s">
        <v>77</v>
      </c>
      <c r="V27" s="54">
        <v>73000</v>
      </c>
      <c r="W27" s="54">
        <v>169000</v>
      </c>
      <c r="X27" s="56">
        <f t="shared" si="5"/>
        <v>6000</v>
      </c>
      <c r="Y27" s="55">
        <v>175000</v>
      </c>
      <c r="Z27" s="54"/>
    </row>
    <row r="28" spans="1:26" ht="15" customHeight="1" x14ac:dyDescent="0.2">
      <c r="A28" s="51">
        <v>21</v>
      </c>
      <c r="B28" s="51">
        <v>8500038</v>
      </c>
      <c r="C28" s="51" t="s">
        <v>80</v>
      </c>
      <c r="D28" s="52" t="s">
        <v>52</v>
      </c>
      <c r="E28" s="52" t="s">
        <v>18</v>
      </c>
      <c r="F28" s="53">
        <v>179000</v>
      </c>
      <c r="G28" s="53">
        <f>VLOOKUP(B28,'03.09'!B28:R61,16,0)</f>
        <v>8</v>
      </c>
      <c r="H28" s="54"/>
      <c r="I28" s="54">
        <f t="shared" si="1"/>
        <v>0</v>
      </c>
      <c r="J28" s="54"/>
      <c r="K28" s="95"/>
      <c r="L28" s="95">
        <f>L42</f>
        <v>0</v>
      </c>
      <c r="M28" s="54"/>
      <c r="N28" s="54"/>
      <c r="O28" s="54">
        <f t="shared" si="2"/>
        <v>0</v>
      </c>
      <c r="P28" s="54">
        <f t="shared" si="3"/>
        <v>0</v>
      </c>
      <c r="Q28" s="54">
        <f t="shared" si="0"/>
        <v>8</v>
      </c>
      <c r="R28" s="54">
        <v>8</v>
      </c>
      <c r="S28" s="54">
        <f t="shared" si="4"/>
        <v>0</v>
      </c>
      <c r="T28" s="54"/>
      <c r="U28" s="55" t="s">
        <v>80</v>
      </c>
      <c r="V28" s="54">
        <v>76000</v>
      </c>
      <c r="W28" s="54">
        <v>179000</v>
      </c>
      <c r="X28" s="56">
        <f t="shared" si="5"/>
        <v>2000</v>
      </c>
      <c r="Y28" s="55">
        <v>181000</v>
      </c>
      <c r="Z28" s="54"/>
    </row>
    <row r="29" spans="1:26" s="2" customFormat="1" ht="15" customHeight="1" x14ac:dyDescent="0.2">
      <c r="A29" s="51">
        <v>22</v>
      </c>
      <c r="B29" s="51">
        <v>8500040</v>
      </c>
      <c r="C29" s="51" t="s">
        <v>62</v>
      </c>
      <c r="D29" s="52" t="s">
        <v>34</v>
      </c>
      <c r="E29" s="52" t="s">
        <v>0</v>
      </c>
      <c r="F29" s="53">
        <v>169000</v>
      </c>
      <c r="G29" s="53">
        <f>VLOOKUP(B29,'03.09'!B29:R62,16,0)</f>
        <v>12</v>
      </c>
      <c r="H29" s="57"/>
      <c r="I29" s="54">
        <f t="shared" si="1"/>
        <v>2</v>
      </c>
      <c r="J29" s="54"/>
      <c r="K29" s="54">
        <v>2</v>
      </c>
      <c r="L29" s="54"/>
      <c r="M29" s="54"/>
      <c r="N29" s="54"/>
      <c r="O29" s="54">
        <f t="shared" si="2"/>
        <v>338000</v>
      </c>
      <c r="P29" s="54">
        <f t="shared" si="3"/>
        <v>338000</v>
      </c>
      <c r="Q29" s="54">
        <f t="shared" si="0"/>
        <v>10</v>
      </c>
      <c r="R29" s="54">
        <v>10</v>
      </c>
      <c r="S29" s="54">
        <f t="shared" si="4"/>
        <v>0</v>
      </c>
      <c r="T29" s="54"/>
      <c r="U29" s="51" t="s">
        <v>62</v>
      </c>
      <c r="V29" s="57">
        <v>78000</v>
      </c>
      <c r="W29" s="57">
        <v>169000</v>
      </c>
      <c r="X29" s="56">
        <f t="shared" si="5"/>
        <v>16000</v>
      </c>
      <c r="Y29" s="51">
        <v>185000</v>
      </c>
      <c r="Z29" s="54"/>
    </row>
    <row r="30" spans="1:26" ht="15" customHeight="1" x14ac:dyDescent="0.2">
      <c r="A30" s="51">
        <v>23</v>
      </c>
      <c r="B30" s="51">
        <v>8500041</v>
      </c>
      <c r="C30" s="51" t="s">
        <v>63</v>
      </c>
      <c r="D30" s="52" t="s">
        <v>35</v>
      </c>
      <c r="E30" s="52" t="s">
        <v>1</v>
      </c>
      <c r="F30" s="53">
        <v>179000</v>
      </c>
      <c r="G30" s="53">
        <f>VLOOKUP(B30,'03.09'!B30:R63,16,0)</f>
        <v>9</v>
      </c>
      <c r="H30" s="54"/>
      <c r="I30" s="54">
        <f t="shared" si="1"/>
        <v>2</v>
      </c>
      <c r="J30" s="54"/>
      <c r="K30" s="95">
        <v>2</v>
      </c>
      <c r="L30" s="95">
        <f>L42</f>
        <v>0</v>
      </c>
      <c r="M30" s="54"/>
      <c r="N30" s="54"/>
      <c r="O30" s="54">
        <f t="shared" si="2"/>
        <v>358000</v>
      </c>
      <c r="P30" s="54">
        <f t="shared" si="3"/>
        <v>358000</v>
      </c>
      <c r="Q30" s="54">
        <f t="shared" si="0"/>
        <v>7</v>
      </c>
      <c r="R30" s="54">
        <v>7</v>
      </c>
      <c r="S30" s="54">
        <f t="shared" si="4"/>
        <v>0</v>
      </c>
      <c r="T30" s="54"/>
      <c r="U30" s="55" t="s">
        <v>63</v>
      </c>
      <c r="V30" s="54">
        <v>82000</v>
      </c>
      <c r="W30" s="54">
        <v>179000</v>
      </c>
      <c r="X30" s="56">
        <f t="shared" si="5"/>
        <v>14000</v>
      </c>
      <c r="Y30" s="55">
        <v>193000</v>
      </c>
      <c r="Z30" s="54"/>
    </row>
    <row r="31" spans="1:26" ht="15" customHeight="1" x14ac:dyDescent="0.2">
      <c r="A31" s="51">
        <v>24</v>
      </c>
      <c r="B31" s="51">
        <v>8500043</v>
      </c>
      <c r="C31" s="51" t="s">
        <v>64</v>
      </c>
      <c r="D31" s="52" t="s">
        <v>36</v>
      </c>
      <c r="E31" s="52" t="s">
        <v>2</v>
      </c>
      <c r="F31" s="53">
        <v>179000</v>
      </c>
      <c r="G31" s="53">
        <f>VLOOKUP(B31,'03.09'!B31:R64,16,0)</f>
        <v>13</v>
      </c>
      <c r="H31" s="54"/>
      <c r="I31" s="54">
        <f t="shared" si="1"/>
        <v>2</v>
      </c>
      <c r="J31" s="54"/>
      <c r="K31" s="54">
        <v>2</v>
      </c>
      <c r="L31" s="54"/>
      <c r="M31" s="54"/>
      <c r="N31" s="54"/>
      <c r="O31" s="54">
        <f t="shared" si="2"/>
        <v>358000</v>
      </c>
      <c r="P31" s="54">
        <f t="shared" si="3"/>
        <v>358000</v>
      </c>
      <c r="Q31" s="54">
        <f t="shared" si="0"/>
        <v>11</v>
      </c>
      <c r="R31" s="54">
        <v>11</v>
      </c>
      <c r="S31" s="54">
        <f t="shared" si="4"/>
        <v>0</v>
      </c>
      <c r="T31" s="54"/>
      <c r="U31" s="55" t="s">
        <v>64</v>
      </c>
      <c r="V31" s="54">
        <v>83000</v>
      </c>
      <c r="W31" s="54">
        <v>179000</v>
      </c>
      <c r="X31" s="56">
        <f t="shared" si="5"/>
        <v>16000</v>
      </c>
      <c r="Y31" s="55">
        <v>195000</v>
      </c>
      <c r="Z31" s="54"/>
    </row>
    <row r="32" spans="1:26" ht="15" customHeight="1" x14ac:dyDescent="0.2">
      <c r="A32" s="51">
        <v>25</v>
      </c>
      <c r="B32" s="51">
        <v>8500062</v>
      </c>
      <c r="C32" s="51" t="s">
        <v>99</v>
      </c>
      <c r="D32" s="52" t="s">
        <v>126</v>
      </c>
      <c r="E32" s="52" t="s">
        <v>32</v>
      </c>
      <c r="F32" s="53">
        <v>194000</v>
      </c>
      <c r="G32" s="53">
        <f>VLOOKUP(B32,'03.09'!B32:R65,16,0)</f>
        <v>0</v>
      </c>
      <c r="H32" s="54"/>
      <c r="I32" s="54">
        <f t="shared" si="1"/>
        <v>0</v>
      </c>
      <c r="J32" s="54"/>
      <c r="K32" s="54"/>
      <c r="L32" s="54"/>
      <c r="M32" s="54"/>
      <c r="N32" s="54"/>
      <c r="O32" s="54">
        <f t="shared" si="2"/>
        <v>0</v>
      </c>
      <c r="P32" s="54">
        <f t="shared" si="3"/>
        <v>0</v>
      </c>
      <c r="Q32" s="54">
        <f t="shared" si="0"/>
        <v>0</v>
      </c>
      <c r="R32" s="54"/>
      <c r="S32" s="54">
        <f t="shared" si="4"/>
        <v>0</v>
      </c>
      <c r="T32" s="54"/>
      <c r="U32" s="55" t="s">
        <v>99</v>
      </c>
      <c r="V32" s="54">
        <v>91200</v>
      </c>
      <c r="W32" s="54">
        <v>194000</v>
      </c>
      <c r="X32" s="56">
        <f t="shared" si="5"/>
        <v>18000</v>
      </c>
      <c r="Y32" s="55">
        <v>212000</v>
      </c>
      <c r="Z32" s="54"/>
    </row>
    <row r="33" spans="1:26" ht="15" customHeight="1" x14ac:dyDescent="0.2">
      <c r="A33" s="51">
        <v>26</v>
      </c>
      <c r="B33" s="51">
        <v>8500063</v>
      </c>
      <c r="C33" s="51" t="s">
        <v>100</v>
      </c>
      <c r="D33" s="52" t="s">
        <v>127</v>
      </c>
      <c r="E33" s="52" t="s">
        <v>33</v>
      </c>
      <c r="F33" s="53">
        <v>194000</v>
      </c>
      <c r="G33" s="53">
        <f>VLOOKUP(B33,'03.09'!B33:R66,16,0)</f>
        <v>0</v>
      </c>
      <c r="H33" s="54"/>
      <c r="I33" s="54">
        <f t="shared" si="1"/>
        <v>0</v>
      </c>
      <c r="J33" s="54"/>
      <c r="K33" s="54"/>
      <c r="L33" s="54"/>
      <c r="M33" s="54"/>
      <c r="N33" s="54"/>
      <c r="O33" s="54">
        <f t="shared" si="2"/>
        <v>0</v>
      </c>
      <c r="P33" s="54">
        <f t="shared" si="3"/>
        <v>0</v>
      </c>
      <c r="Q33" s="54">
        <f t="shared" si="0"/>
        <v>0</v>
      </c>
      <c r="R33" s="54"/>
      <c r="S33" s="54">
        <f t="shared" si="4"/>
        <v>0</v>
      </c>
      <c r="T33" s="54"/>
      <c r="U33" s="55" t="s">
        <v>100</v>
      </c>
      <c r="V33" s="54">
        <v>91200</v>
      </c>
      <c r="W33" s="54">
        <v>194000</v>
      </c>
      <c r="X33" s="56">
        <f t="shared" si="5"/>
        <v>18000</v>
      </c>
      <c r="Y33" s="55">
        <v>212000</v>
      </c>
      <c r="Z33" s="54"/>
    </row>
    <row r="34" spans="1:26" ht="15" customHeight="1" x14ac:dyDescent="0.2">
      <c r="A34" s="51">
        <v>27</v>
      </c>
      <c r="B34" s="51">
        <v>8500050</v>
      </c>
      <c r="C34" s="51" t="s">
        <v>82</v>
      </c>
      <c r="D34" s="52" t="s">
        <v>54</v>
      </c>
      <c r="E34" s="52" t="s">
        <v>20</v>
      </c>
      <c r="F34" s="53">
        <v>168000</v>
      </c>
      <c r="G34" s="53">
        <f>VLOOKUP(B34,'03.09'!B34:R67,16,0)</f>
        <v>16</v>
      </c>
      <c r="H34" s="54"/>
      <c r="I34" s="54">
        <f t="shared" si="1"/>
        <v>1</v>
      </c>
      <c r="J34" s="54"/>
      <c r="K34" s="97">
        <v>1</v>
      </c>
      <c r="L34" s="97">
        <f>+L44</f>
        <v>0</v>
      </c>
      <c r="M34" s="54"/>
      <c r="N34" s="54"/>
      <c r="O34" s="54">
        <f t="shared" si="2"/>
        <v>168000</v>
      </c>
      <c r="P34" s="54">
        <f t="shared" si="3"/>
        <v>168000</v>
      </c>
      <c r="Q34" s="54">
        <f t="shared" si="0"/>
        <v>15</v>
      </c>
      <c r="R34" s="54">
        <v>15</v>
      </c>
      <c r="S34" s="54">
        <f t="shared" si="4"/>
        <v>0</v>
      </c>
      <c r="T34" s="54">
        <v>20</v>
      </c>
      <c r="U34" s="51" t="s">
        <v>82</v>
      </c>
      <c r="V34" s="57">
        <v>75909</v>
      </c>
      <c r="W34" s="57">
        <v>168000</v>
      </c>
      <c r="X34" s="56">
        <f t="shared" si="5"/>
        <v>13000</v>
      </c>
      <c r="Y34" s="55">
        <v>181000</v>
      </c>
      <c r="Z34" s="54"/>
    </row>
    <row r="35" spans="1:26" s="2" customFormat="1" ht="15" customHeight="1" x14ac:dyDescent="0.2">
      <c r="A35" s="51">
        <v>28</v>
      </c>
      <c r="B35" s="51">
        <v>8500051</v>
      </c>
      <c r="C35" s="51" t="s">
        <v>83</v>
      </c>
      <c r="D35" s="52" t="s">
        <v>55</v>
      </c>
      <c r="E35" s="52" t="s">
        <v>21</v>
      </c>
      <c r="F35" s="53">
        <v>149000</v>
      </c>
      <c r="G35" s="53">
        <f>VLOOKUP(B35,'03.09'!B35:R68,16,0)</f>
        <v>28</v>
      </c>
      <c r="H35" s="57"/>
      <c r="I35" s="54">
        <f t="shared" si="1"/>
        <v>1</v>
      </c>
      <c r="J35" s="54"/>
      <c r="K35" s="54">
        <v>1</v>
      </c>
      <c r="L35" s="54"/>
      <c r="M35" s="54"/>
      <c r="N35" s="54"/>
      <c r="O35" s="54">
        <f t="shared" si="2"/>
        <v>149000</v>
      </c>
      <c r="P35" s="54">
        <f t="shared" si="3"/>
        <v>149000</v>
      </c>
      <c r="Q35" s="54">
        <f t="shared" si="0"/>
        <v>27</v>
      </c>
      <c r="R35" s="54">
        <v>27</v>
      </c>
      <c r="S35" s="54">
        <f t="shared" si="4"/>
        <v>0</v>
      </c>
      <c r="T35" s="54"/>
      <c r="U35" s="55" t="s">
        <v>83</v>
      </c>
      <c r="V35" s="54">
        <v>66364</v>
      </c>
      <c r="W35" s="54">
        <v>149000</v>
      </c>
      <c r="X35" s="56">
        <f t="shared" si="5"/>
        <v>13000</v>
      </c>
      <c r="Y35" s="51">
        <v>162000</v>
      </c>
      <c r="Z35" s="54"/>
    </row>
    <row r="36" spans="1:26" ht="15" customHeight="1" x14ac:dyDescent="0.2">
      <c r="A36" s="51">
        <v>29</v>
      </c>
      <c r="B36" s="51">
        <v>8500052</v>
      </c>
      <c r="C36" s="51" t="s">
        <v>84</v>
      </c>
      <c r="D36" s="52" t="s">
        <v>120</v>
      </c>
      <c r="E36" s="52" t="s">
        <v>22</v>
      </c>
      <c r="F36" s="53">
        <v>149000</v>
      </c>
      <c r="G36" s="53">
        <f>VLOOKUP(B36,'03.09'!B36:R69,16,0)</f>
        <v>19</v>
      </c>
      <c r="H36" s="54"/>
      <c r="I36" s="54">
        <f t="shared" si="1"/>
        <v>0</v>
      </c>
      <c r="J36" s="54"/>
      <c r="K36" s="97"/>
      <c r="L36" s="97">
        <f>L44</f>
        <v>0</v>
      </c>
      <c r="M36" s="54"/>
      <c r="N36" s="54"/>
      <c r="O36" s="54">
        <f t="shared" si="2"/>
        <v>0</v>
      </c>
      <c r="P36" s="54">
        <f t="shared" si="3"/>
        <v>0</v>
      </c>
      <c r="Q36" s="54">
        <f t="shared" si="0"/>
        <v>19</v>
      </c>
      <c r="R36" s="54">
        <v>19</v>
      </c>
      <c r="S36" s="54">
        <f t="shared" si="4"/>
        <v>0</v>
      </c>
      <c r="T36" s="54">
        <v>20</v>
      </c>
      <c r="U36" s="55" t="s">
        <v>84</v>
      </c>
      <c r="V36" s="54">
        <v>66364</v>
      </c>
      <c r="W36" s="54">
        <v>149000</v>
      </c>
      <c r="X36" s="56">
        <f t="shared" si="5"/>
        <v>13000</v>
      </c>
      <c r="Y36" s="55">
        <v>162000</v>
      </c>
      <c r="Z36" s="54"/>
    </row>
    <row r="37" spans="1:26" ht="15" customHeight="1" x14ac:dyDescent="0.2">
      <c r="A37" s="51">
        <v>30</v>
      </c>
      <c r="B37" s="51">
        <v>8500053</v>
      </c>
      <c r="C37" s="51" t="s">
        <v>85</v>
      </c>
      <c r="D37" s="52" t="s">
        <v>57</v>
      </c>
      <c r="E37" s="52" t="s">
        <v>23</v>
      </c>
      <c r="F37" s="53">
        <v>149000</v>
      </c>
      <c r="G37" s="53">
        <f>VLOOKUP(B37,'03.09'!B37:R70,16,0)</f>
        <v>31</v>
      </c>
      <c r="H37" s="54"/>
      <c r="I37" s="54">
        <f t="shared" si="1"/>
        <v>2</v>
      </c>
      <c r="J37" s="54"/>
      <c r="K37" s="97">
        <v>2</v>
      </c>
      <c r="L37" s="97">
        <f>L44</f>
        <v>0</v>
      </c>
      <c r="M37" s="54"/>
      <c r="N37" s="54"/>
      <c r="O37" s="54">
        <f t="shared" si="2"/>
        <v>298000</v>
      </c>
      <c r="P37" s="54">
        <f t="shared" si="3"/>
        <v>298000</v>
      </c>
      <c r="Q37" s="54">
        <f t="shared" si="0"/>
        <v>29</v>
      </c>
      <c r="R37" s="54">
        <v>29</v>
      </c>
      <c r="S37" s="54">
        <f t="shared" si="4"/>
        <v>0</v>
      </c>
      <c r="T37" s="54"/>
      <c r="U37" s="55" t="s">
        <v>85</v>
      </c>
      <c r="V37" s="54">
        <v>66364</v>
      </c>
      <c r="W37" s="54">
        <v>149000</v>
      </c>
      <c r="X37" s="56">
        <f t="shared" si="5"/>
        <v>13000</v>
      </c>
      <c r="Y37" s="55">
        <v>162000</v>
      </c>
      <c r="Z37" s="54"/>
    </row>
    <row r="38" spans="1:26" ht="15" customHeight="1" x14ac:dyDescent="0.2">
      <c r="A38" s="51">
        <v>31</v>
      </c>
      <c r="B38" s="51">
        <v>8500054</v>
      </c>
      <c r="C38" s="51" t="s">
        <v>86</v>
      </c>
      <c r="D38" s="52" t="s">
        <v>58</v>
      </c>
      <c r="E38" s="52" t="s">
        <v>24</v>
      </c>
      <c r="F38" s="53">
        <v>168000</v>
      </c>
      <c r="G38" s="53">
        <f>VLOOKUP(B38,'03.09'!B38:R71,16,0)</f>
        <v>51</v>
      </c>
      <c r="H38" s="54"/>
      <c r="I38" s="54">
        <f t="shared" si="1"/>
        <v>1</v>
      </c>
      <c r="J38" s="54"/>
      <c r="K38" s="54">
        <v>1</v>
      </c>
      <c r="L38" s="54"/>
      <c r="M38" s="54"/>
      <c r="N38" s="54"/>
      <c r="O38" s="54">
        <f t="shared" si="2"/>
        <v>168000</v>
      </c>
      <c r="P38" s="54">
        <f t="shared" si="3"/>
        <v>168000</v>
      </c>
      <c r="Q38" s="54">
        <f t="shared" si="0"/>
        <v>50</v>
      </c>
      <c r="R38" s="54">
        <v>50</v>
      </c>
      <c r="S38" s="54">
        <f t="shared" si="4"/>
        <v>0</v>
      </c>
      <c r="T38" s="54"/>
      <c r="U38" s="55" t="s">
        <v>86</v>
      </c>
      <c r="V38" s="54">
        <v>75909</v>
      </c>
      <c r="W38" s="54">
        <v>168000</v>
      </c>
      <c r="X38" s="56">
        <f t="shared" si="5"/>
        <v>13000</v>
      </c>
      <c r="Y38" s="55">
        <v>181000</v>
      </c>
      <c r="Z38" s="54"/>
    </row>
    <row r="39" spans="1:26" ht="15" customHeight="1" x14ac:dyDescent="0.2">
      <c r="A39" s="51">
        <v>32</v>
      </c>
      <c r="B39" s="51">
        <v>8500055</v>
      </c>
      <c r="C39" s="51" t="s">
        <v>87</v>
      </c>
      <c r="D39" s="52" t="s">
        <v>59</v>
      </c>
      <c r="E39" s="52" t="s">
        <v>25</v>
      </c>
      <c r="F39" s="53">
        <v>149000</v>
      </c>
      <c r="G39" s="53">
        <f>VLOOKUP(B39,'03.09'!B39:R72,16,0)</f>
        <v>26</v>
      </c>
      <c r="H39" s="54"/>
      <c r="I39" s="54">
        <f t="shared" si="1"/>
        <v>1</v>
      </c>
      <c r="J39" s="54"/>
      <c r="K39" s="97">
        <v>1</v>
      </c>
      <c r="L39" s="97">
        <f>L44</f>
        <v>0</v>
      </c>
      <c r="M39" s="54"/>
      <c r="N39" s="54"/>
      <c r="O39" s="54">
        <f t="shared" si="2"/>
        <v>149000</v>
      </c>
      <c r="P39" s="54">
        <f t="shared" si="3"/>
        <v>149000</v>
      </c>
      <c r="Q39" s="54">
        <f t="shared" si="0"/>
        <v>25</v>
      </c>
      <c r="R39" s="54">
        <v>25</v>
      </c>
      <c r="S39" s="54">
        <f t="shared" si="4"/>
        <v>0</v>
      </c>
      <c r="T39" s="54"/>
      <c r="U39" s="55" t="s">
        <v>87</v>
      </c>
      <c r="V39" s="54">
        <v>66364</v>
      </c>
      <c r="W39" s="54">
        <v>149000</v>
      </c>
      <c r="X39" s="56">
        <f t="shared" si="5"/>
        <v>13000</v>
      </c>
      <c r="Y39" s="55">
        <v>162000</v>
      </c>
      <c r="Z39" s="54"/>
    </row>
    <row r="40" spans="1:26" ht="15" customHeight="1" x14ac:dyDescent="0.2">
      <c r="A40" s="51">
        <v>33</v>
      </c>
      <c r="B40" s="51">
        <v>8500056</v>
      </c>
      <c r="C40" s="51" t="s">
        <v>88</v>
      </c>
      <c r="D40" s="52" t="s">
        <v>60</v>
      </c>
      <c r="E40" s="52" t="s">
        <v>26</v>
      </c>
      <c r="F40" s="53">
        <v>149000</v>
      </c>
      <c r="G40" s="53">
        <f>VLOOKUP(B40,'03.09'!B40:R73,16,0)</f>
        <v>20</v>
      </c>
      <c r="H40" s="54"/>
      <c r="I40" s="54">
        <f t="shared" si="1"/>
        <v>2</v>
      </c>
      <c r="J40" s="54"/>
      <c r="K40" s="98">
        <v>2</v>
      </c>
      <c r="L40" s="98">
        <f>+L45</f>
        <v>0</v>
      </c>
      <c r="M40" s="54"/>
      <c r="N40" s="54"/>
      <c r="O40" s="54">
        <f t="shared" si="2"/>
        <v>298000</v>
      </c>
      <c r="P40" s="54">
        <f t="shared" si="3"/>
        <v>298000</v>
      </c>
      <c r="Q40" s="54">
        <f t="shared" si="0"/>
        <v>18</v>
      </c>
      <c r="R40" s="54">
        <v>18</v>
      </c>
      <c r="S40" s="54">
        <f t="shared" si="4"/>
        <v>0</v>
      </c>
      <c r="T40" s="54">
        <v>20</v>
      </c>
      <c r="U40" s="55" t="s">
        <v>88</v>
      </c>
      <c r="V40" s="54">
        <v>66364</v>
      </c>
      <c r="W40" s="54">
        <v>149000</v>
      </c>
      <c r="X40" s="56">
        <f t="shared" si="5"/>
        <v>13000</v>
      </c>
      <c r="Y40" s="55">
        <v>162000</v>
      </c>
      <c r="Z40" s="54"/>
    </row>
    <row r="41" spans="1:26" ht="15" customHeight="1" x14ac:dyDescent="0.2">
      <c r="A41" s="51">
        <v>34</v>
      </c>
      <c r="B41" s="51">
        <v>8500057</v>
      </c>
      <c r="C41" s="51" t="s">
        <v>89</v>
      </c>
      <c r="D41" s="52" t="s">
        <v>61</v>
      </c>
      <c r="E41" s="52" t="s">
        <v>27</v>
      </c>
      <c r="F41" s="53">
        <v>168000</v>
      </c>
      <c r="G41" s="53">
        <f>VLOOKUP(B41,'03.09'!B41:R74,16,0)</f>
        <v>58</v>
      </c>
      <c r="H41" s="54"/>
      <c r="I41" s="54">
        <f t="shared" si="1"/>
        <v>1</v>
      </c>
      <c r="J41" s="54"/>
      <c r="K41" s="54">
        <v>1</v>
      </c>
      <c r="L41" s="54"/>
      <c r="M41" s="54"/>
      <c r="N41" s="54"/>
      <c r="O41" s="54">
        <f t="shared" si="2"/>
        <v>168000</v>
      </c>
      <c r="P41" s="54">
        <f t="shared" si="3"/>
        <v>168000</v>
      </c>
      <c r="Q41" s="54">
        <f t="shared" si="0"/>
        <v>57</v>
      </c>
      <c r="R41" s="54">
        <v>57</v>
      </c>
      <c r="S41" s="54">
        <f t="shared" si="4"/>
        <v>0</v>
      </c>
      <c r="T41" s="54"/>
      <c r="U41" s="55" t="s">
        <v>89</v>
      </c>
      <c r="V41" s="54">
        <v>66364</v>
      </c>
      <c r="W41" s="54">
        <v>168000</v>
      </c>
      <c r="X41" s="56">
        <f t="shared" si="5"/>
        <v>-6000</v>
      </c>
      <c r="Y41" s="55">
        <v>162000</v>
      </c>
      <c r="Z41" s="54"/>
    </row>
    <row r="42" spans="1:26" ht="15" customHeight="1" x14ac:dyDescent="0.2">
      <c r="A42" s="81"/>
      <c r="B42" s="81"/>
      <c r="C42" s="81"/>
      <c r="D42" s="87" t="s">
        <v>140</v>
      </c>
      <c r="E42" s="87"/>
      <c r="F42" s="88">
        <v>800000</v>
      </c>
      <c r="G42" s="82"/>
      <c r="H42" s="83"/>
      <c r="I42" s="83"/>
      <c r="J42" s="83"/>
      <c r="K42" s="83"/>
      <c r="L42" s="83"/>
      <c r="M42" s="83"/>
      <c r="N42" s="83"/>
      <c r="O42" s="54">
        <f t="shared" si="2"/>
        <v>0</v>
      </c>
      <c r="P42" s="54">
        <f>M42+N42+O42</f>
        <v>0</v>
      </c>
      <c r="Q42" s="83"/>
      <c r="R42" s="83"/>
      <c r="S42" s="83"/>
      <c r="T42" s="83"/>
      <c r="U42" s="84"/>
      <c r="V42" s="85"/>
      <c r="W42" s="85"/>
      <c r="X42" s="86"/>
      <c r="Y42" s="84"/>
      <c r="Z42" s="83"/>
    </row>
    <row r="43" spans="1:26" ht="15" customHeight="1" x14ac:dyDescent="0.2">
      <c r="A43" s="81"/>
      <c r="B43" s="81"/>
      <c r="C43" s="81"/>
      <c r="D43" s="89" t="s">
        <v>141</v>
      </c>
      <c r="E43" s="89"/>
      <c r="F43" s="90">
        <v>650000</v>
      </c>
      <c r="G43" s="82"/>
      <c r="H43" s="83"/>
      <c r="I43" s="83"/>
      <c r="J43" s="83"/>
      <c r="K43" s="83"/>
      <c r="L43" s="83"/>
      <c r="M43" s="83"/>
      <c r="N43" s="83"/>
      <c r="O43" s="54">
        <f t="shared" si="2"/>
        <v>0</v>
      </c>
      <c r="P43" s="54">
        <f t="shared" si="3"/>
        <v>0</v>
      </c>
      <c r="Q43" s="83"/>
      <c r="R43" s="83"/>
      <c r="S43" s="83"/>
      <c r="T43" s="83"/>
      <c r="U43" s="84"/>
      <c r="V43" s="85"/>
      <c r="W43" s="85"/>
      <c r="X43" s="86"/>
      <c r="Y43" s="84"/>
      <c r="Z43" s="83"/>
    </row>
    <row r="44" spans="1:26" ht="15" customHeight="1" x14ac:dyDescent="0.2">
      <c r="A44" s="81"/>
      <c r="B44" s="81"/>
      <c r="C44" s="81"/>
      <c r="D44" s="91" t="s">
        <v>142</v>
      </c>
      <c r="E44" s="91"/>
      <c r="F44" s="92">
        <v>550000</v>
      </c>
      <c r="G44" s="82"/>
      <c r="H44" s="83"/>
      <c r="I44" s="83"/>
      <c r="J44" s="83"/>
      <c r="K44" s="83"/>
      <c r="L44" s="83"/>
      <c r="M44" s="83"/>
      <c r="N44" s="83"/>
      <c r="O44" s="54">
        <f t="shared" si="2"/>
        <v>0</v>
      </c>
      <c r="P44" s="54">
        <f t="shared" si="3"/>
        <v>0</v>
      </c>
      <c r="Q44" s="83"/>
      <c r="R44" s="83"/>
      <c r="S44" s="83"/>
      <c r="T44" s="83"/>
      <c r="U44" s="84"/>
      <c r="V44" s="85"/>
      <c r="W44" s="85"/>
      <c r="X44" s="86"/>
      <c r="Y44" s="84"/>
      <c r="Z44" s="83"/>
    </row>
    <row r="45" spans="1:26" ht="15" customHeight="1" x14ac:dyDescent="0.2">
      <c r="A45" s="81"/>
      <c r="B45" s="81"/>
      <c r="C45" s="81"/>
      <c r="D45" s="93" t="s">
        <v>143</v>
      </c>
      <c r="E45" s="93"/>
      <c r="F45" s="94">
        <v>310000</v>
      </c>
      <c r="G45" s="82"/>
      <c r="H45" s="83"/>
      <c r="I45" s="83"/>
      <c r="J45" s="83"/>
      <c r="K45" s="83"/>
      <c r="L45" s="83"/>
      <c r="M45" s="83"/>
      <c r="N45" s="83"/>
      <c r="O45" s="54">
        <f t="shared" si="2"/>
        <v>0</v>
      </c>
      <c r="P45" s="54">
        <f t="shared" si="3"/>
        <v>0</v>
      </c>
      <c r="Q45" s="83"/>
      <c r="R45" s="83"/>
      <c r="S45" s="83"/>
      <c r="T45" s="83"/>
      <c r="U45" s="84"/>
      <c r="V45" s="85"/>
      <c r="W45" s="85"/>
      <c r="X45" s="86"/>
      <c r="Y45" s="84"/>
      <c r="Z45" s="83"/>
    </row>
    <row r="46" spans="1:26" s="17" customFormat="1" x14ac:dyDescent="0.2">
      <c r="A46" s="47"/>
      <c r="B46" s="48"/>
      <c r="C46" s="48"/>
      <c r="D46" s="48" t="s">
        <v>108</v>
      </c>
      <c r="E46" s="49"/>
      <c r="F46" s="50"/>
      <c r="G46" s="50">
        <f>SUM(G8:G41)</f>
        <v>414</v>
      </c>
      <c r="H46" s="50">
        <f t="shared" ref="H46:N46" si="6">SUM(H8:H41)</f>
        <v>0</v>
      </c>
      <c r="I46" s="50">
        <f t="shared" si="6"/>
        <v>31</v>
      </c>
      <c r="J46" s="50">
        <f t="shared" si="6"/>
        <v>0</v>
      </c>
      <c r="K46" s="50">
        <f t="shared" si="6"/>
        <v>31</v>
      </c>
      <c r="L46" s="50">
        <f t="shared" si="6"/>
        <v>0</v>
      </c>
      <c r="M46" s="50">
        <f t="shared" si="6"/>
        <v>0</v>
      </c>
      <c r="N46" s="50">
        <f t="shared" si="6"/>
        <v>0</v>
      </c>
      <c r="O46" s="50">
        <f>SUM(O8:O45)</f>
        <v>5488000</v>
      </c>
      <c r="P46" s="50">
        <f>SUM(P8:P45)</f>
        <v>5488000</v>
      </c>
      <c r="Q46" s="50">
        <f>SUM(Q8:Q41)</f>
        <v>383</v>
      </c>
      <c r="R46" s="50">
        <f>SUM(R8:R41)</f>
        <v>383</v>
      </c>
      <c r="S46" s="50"/>
      <c r="T46" s="50"/>
      <c r="Z46" s="50"/>
    </row>
    <row r="47" spans="1:26" x14ac:dyDescent="0.2">
      <c r="A47" s="5"/>
    </row>
    <row r="48" spans="1:26" s="2" customFormat="1" x14ac:dyDescent="0.2">
      <c r="B48" s="2" t="s">
        <v>124</v>
      </c>
      <c r="F48" s="6"/>
      <c r="G48" s="6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V48" s="111"/>
      <c r="W48" s="111"/>
      <c r="Z48" s="111"/>
    </row>
    <row r="52" spans="1:1" x14ac:dyDescent="0.2">
      <c r="A52" s="1" t="s">
        <v>134</v>
      </c>
    </row>
  </sheetData>
  <mergeCells count="16">
    <mergeCell ref="Z6:Z7"/>
    <mergeCell ref="A3:T3"/>
    <mergeCell ref="G5:Q5"/>
    <mergeCell ref="A6:A7"/>
    <mergeCell ref="B6:B7"/>
    <mergeCell ref="C6:C7"/>
    <mergeCell ref="D6:D7"/>
    <mergeCell ref="F6:F7"/>
    <mergeCell ref="G6:G7"/>
    <mergeCell ref="H6:H7"/>
    <mergeCell ref="I6:L6"/>
    <mergeCell ref="M6:P6"/>
    <mergeCell ref="Q6:Q7"/>
    <mergeCell ref="R6:R7"/>
    <mergeCell ref="S6:S7"/>
    <mergeCell ref="T6:T7"/>
  </mergeCells>
  <pageMargins left="0.2" right="0.2" top="0.25" bottom="0.25" header="0.3" footer="0.3"/>
  <pageSetup paperSize="9" orientation="landscape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zoomScaleNormal="100" workbookViewId="0">
      <pane xSplit="6" ySplit="7" topLeftCell="I35" activePane="bottomRight" state="frozen"/>
      <selection activeCell="CJ8" sqref="CJ8:CJ41"/>
      <selection pane="topRight" activeCell="CJ8" sqref="CJ8:CJ41"/>
      <selection pane="bottomLeft" activeCell="CJ8" sqref="CJ8:CJ41"/>
      <selection pane="bottomRight" activeCell="O34" sqref="O34"/>
    </sheetView>
  </sheetViews>
  <sheetFormatPr defaultRowHeight="12.75" x14ac:dyDescent="0.2"/>
  <cols>
    <col min="1" max="1" width="4.85546875" style="1" customWidth="1"/>
    <col min="2" max="2" width="8.85546875" style="2" customWidth="1"/>
    <col min="3" max="3" width="5.28515625" style="2" customWidth="1"/>
    <col min="4" max="4" width="38.28515625" style="1" customWidth="1"/>
    <col min="5" max="5" width="34.7109375" style="1" hidden="1" customWidth="1"/>
    <col min="6" max="6" width="10.28515625" style="6" customWidth="1"/>
    <col min="7" max="7" width="8.140625" style="6" customWidth="1"/>
    <col min="8" max="8" width="9.42578125" style="3" customWidth="1"/>
    <col min="9" max="9" width="10" style="3" customWidth="1"/>
    <col min="10" max="14" width="9.140625" style="3" customWidth="1"/>
    <col min="15" max="15" width="10.140625" style="3" customWidth="1"/>
    <col min="16" max="16" width="11.28515625" style="3" customWidth="1"/>
    <col min="17" max="19" width="10.7109375" style="3" customWidth="1"/>
    <col min="20" max="20" width="9.140625" style="3" customWidth="1"/>
    <col min="21" max="21" width="6.28515625" style="1" hidden="1" customWidth="1"/>
    <col min="22" max="23" width="11.28515625" style="3" hidden="1" customWidth="1"/>
    <col min="24" max="25" width="0" style="1" hidden="1" customWidth="1"/>
    <col min="26" max="26" width="9.140625" style="3" customWidth="1"/>
    <col min="27" max="27" width="9.140625" style="1" customWidth="1"/>
    <col min="28" max="16384" width="9.140625" style="1"/>
  </cols>
  <sheetData>
    <row r="1" spans="1:26" x14ac:dyDescent="0.2">
      <c r="A1" s="17" t="s">
        <v>128</v>
      </c>
    </row>
    <row r="2" spans="1:26" x14ac:dyDescent="0.2">
      <c r="A2" s="1" t="s">
        <v>114</v>
      </c>
      <c r="D2" s="108">
        <f>K42</f>
        <v>0</v>
      </c>
    </row>
    <row r="3" spans="1:26" ht="19.5" customHeight="1" x14ac:dyDescent="0.3">
      <c r="A3" s="131" t="s">
        <v>122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Z3" s="1"/>
    </row>
    <row r="5" spans="1:26" ht="15" hidden="1" customHeight="1" x14ac:dyDescent="0.2">
      <c r="G5" s="133" t="s">
        <v>117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12"/>
      <c r="S5" s="112"/>
      <c r="T5" s="1"/>
      <c r="Z5" s="1"/>
    </row>
    <row r="6" spans="1:26" s="17" customFormat="1" ht="15" customHeight="1" x14ac:dyDescent="0.2">
      <c r="A6" s="128" t="s">
        <v>109</v>
      </c>
      <c r="B6" s="128" t="s">
        <v>110</v>
      </c>
      <c r="C6" s="128" t="s">
        <v>111</v>
      </c>
      <c r="D6" s="128" t="s">
        <v>112</v>
      </c>
      <c r="E6" s="16" t="s">
        <v>90</v>
      </c>
      <c r="F6" s="128" t="s">
        <v>113</v>
      </c>
      <c r="G6" s="128" t="s">
        <v>115</v>
      </c>
      <c r="H6" s="128" t="s">
        <v>101</v>
      </c>
      <c r="I6" s="132" t="s">
        <v>102</v>
      </c>
      <c r="J6" s="132"/>
      <c r="K6" s="132"/>
      <c r="L6" s="132"/>
      <c r="M6" s="134" t="s">
        <v>129</v>
      </c>
      <c r="N6" s="134"/>
      <c r="O6" s="134"/>
      <c r="P6" s="134"/>
      <c r="Q6" s="128" t="s">
        <v>118</v>
      </c>
      <c r="R6" s="128" t="s">
        <v>135</v>
      </c>
      <c r="S6" s="128" t="s">
        <v>136</v>
      </c>
      <c r="T6" s="128" t="s">
        <v>119</v>
      </c>
      <c r="U6" s="19" t="s">
        <v>121</v>
      </c>
      <c r="V6" s="40"/>
      <c r="W6" s="40"/>
      <c r="Z6" s="128" t="s">
        <v>125</v>
      </c>
    </row>
    <row r="7" spans="1:26" s="18" customFormat="1" x14ac:dyDescent="0.2">
      <c r="A7" s="130"/>
      <c r="B7" s="130" t="s">
        <v>110</v>
      </c>
      <c r="C7" s="130"/>
      <c r="D7" s="130" t="s">
        <v>112</v>
      </c>
      <c r="E7" s="44" t="s">
        <v>90</v>
      </c>
      <c r="F7" s="130" t="s">
        <v>113</v>
      </c>
      <c r="G7" s="130"/>
      <c r="H7" s="130"/>
      <c r="I7" s="45" t="s">
        <v>106</v>
      </c>
      <c r="J7" s="46" t="s">
        <v>107</v>
      </c>
      <c r="K7" s="46" t="s">
        <v>104</v>
      </c>
      <c r="L7" s="46" t="s">
        <v>105</v>
      </c>
      <c r="M7" s="61" t="s">
        <v>131</v>
      </c>
      <c r="N7" s="62" t="s">
        <v>132</v>
      </c>
      <c r="O7" s="62" t="s">
        <v>130</v>
      </c>
      <c r="P7" s="68" t="s">
        <v>133</v>
      </c>
      <c r="Q7" s="130"/>
      <c r="R7" s="129"/>
      <c r="S7" s="129"/>
      <c r="T7" s="130"/>
      <c r="V7" s="41"/>
      <c r="W7" s="41"/>
      <c r="Z7" s="130"/>
    </row>
    <row r="8" spans="1:26" ht="15" customHeight="1" x14ac:dyDescent="0.2">
      <c r="A8" s="51">
        <v>1</v>
      </c>
      <c r="B8" s="51">
        <v>8500006</v>
      </c>
      <c r="C8" s="51" t="s">
        <v>75</v>
      </c>
      <c r="D8" s="52" t="s">
        <v>47</v>
      </c>
      <c r="E8" s="52" t="s">
        <v>13</v>
      </c>
      <c r="F8" s="53">
        <v>289000</v>
      </c>
      <c r="G8" s="53">
        <f>VLOOKUP(B8,'04.09'!B8:R41,16,0)</f>
        <v>11</v>
      </c>
      <c r="H8" s="54"/>
      <c r="I8" s="54">
        <f>SUM(J8:L8)</f>
        <v>2</v>
      </c>
      <c r="J8" s="54"/>
      <c r="K8" s="54">
        <v>2</v>
      </c>
      <c r="L8" s="54"/>
      <c r="M8" s="54"/>
      <c r="N8" s="54"/>
      <c r="O8" s="54">
        <f>F8*K8</f>
        <v>578000</v>
      </c>
      <c r="P8" s="54">
        <f>M8+N8+O8</f>
        <v>578000</v>
      </c>
      <c r="Q8" s="54">
        <f t="shared" ref="Q8:Q41" si="0">+G8+H8-I8</f>
        <v>9</v>
      </c>
      <c r="R8" s="54">
        <v>9</v>
      </c>
      <c r="S8" s="54">
        <f>R8-Q8</f>
        <v>0</v>
      </c>
      <c r="T8" s="54">
        <v>10</v>
      </c>
      <c r="U8" s="55" t="s">
        <v>75</v>
      </c>
      <c r="V8" s="54">
        <v>143000</v>
      </c>
      <c r="W8" s="54">
        <v>289000</v>
      </c>
      <c r="X8" s="56">
        <f>Y8-W8</f>
        <v>26000</v>
      </c>
      <c r="Y8" s="55">
        <v>315000</v>
      </c>
      <c r="Z8" s="54"/>
    </row>
    <row r="9" spans="1:26" ht="15" customHeight="1" x14ac:dyDescent="0.2">
      <c r="A9" s="51">
        <v>2</v>
      </c>
      <c r="B9" s="51">
        <v>8500007</v>
      </c>
      <c r="C9" s="51" t="s">
        <v>73</v>
      </c>
      <c r="D9" s="52" t="s">
        <v>45</v>
      </c>
      <c r="E9" s="52" t="s">
        <v>11</v>
      </c>
      <c r="F9" s="53">
        <v>197000</v>
      </c>
      <c r="G9" s="53">
        <f>VLOOKUP(B9,'04.09'!B9:R42,16,0)</f>
        <v>12</v>
      </c>
      <c r="H9" s="54"/>
      <c r="I9" s="54">
        <f t="shared" ref="I9:I41" si="1">SUM(J9:L9)</f>
        <v>3</v>
      </c>
      <c r="J9" s="54"/>
      <c r="K9" s="96">
        <v>3</v>
      </c>
      <c r="L9" s="96">
        <f>L43</f>
        <v>0</v>
      </c>
      <c r="M9" s="54"/>
      <c r="N9" s="54"/>
      <c r="O9" s="54">
        <f t="shared" ref="O9:O45" si="2">F9*K9</f>
        <v>591000</v>
      </c>
      <c r="P9" s="54">
        <f t="shared" ref="P9:P45" si="3">M9+N9+O9</f>
        <v>591000</v>
      </c>
      <c r="Q9" s="54">
        <f t="shared" si="0"/>
        <v>9</v>
      </c>
      <c r="R9" s="54">
        <v>9</v>
      </c>
      <c r="S9" s="54">
        <f t="shared" ref="S9:S41" si="4">R9-Q9</f>
        <v>0</v>
      </c>
      <c r="T9" s="54">
        <v>10</v>
      </c>
      <c r="U9" s="55" t="s">
        <v>73</v>
      </c>
      <c r="V9" s="54">
        <v>93000</v>
      </c>
      <c r="W9" s="54">
        <v>197000</v>
      </c>
      <c r="X9" s="56">
        <f t="shared" ref="X9:X41" si="5">Y9-W9</f>
        <v>18000</v>
      </c>
      <c r="Y9" s="55">
        <v>215000</v>
      </c>
      <c r="Z9" s="54"/>
    </row>
    <row r="10" spans="1:26" ht="15" customHeight="1" x14ac:dyDescent="0.2">
      <c r="A10" s="51">
        <v>3</v>
      </c>
      <c r="B10" s="51">
        <v>8500008</v>
      </c>
      <c r="C10" s="51" t="s">
        <v>79</v>
      </c>
      <c r="D10" s="52" t="s">
        <v>51</v>
      </c>
      <c r="E10" s="52" t="s">
        <v>17</v>
      </c>
      <c r="F10" s="53">
        <v>170000</v>
      </c>
      <c r="G10" s="53">
        <f>VLOOKUP(B10,'04.09'!B10:R43,16,0)</f>
        <v>5</v>
      </c>
      <c r="H10" s="54"/>
      <c r="I10" s="54">
        <f t="shared" si="1"/>
        <v>1</v>
      </c>
      <c r="J10" s="54"/>
      <c r="K10" s="54">
        <v>1</v>
      </c>
      <c r="L10" s="54"/>
      <c r="M10" s="54"/>
      <c r="N10" s="54"/>
      <c r="O10" s="54">
        <f t="shared" si="2"/>
        <v>170000</v>
      </c>
      <c r="P10" s="54">
        <f t="shared" si="3"/>
        <v>170000</v>
      </c>
      <c r="Q10" s="54">
        <f t="shared" si="0"/>
        <v>4</v>
      </c>
      <c r="R10" s="54">
        <v>4</v>
      </c>
      <c r="S10" s="54">
        <f t="shared" si="4"/>
        <v>0</v>
      </c>
      <c r="T10" s="54">
        <v>10</v>
      </c>
      <c r="U10" s="55" t="s">
        <v>79</v>
      </c>
      <c r="V10" s="54">
        <v>78000</v>
      </c>
      <c r="W10" s="54">
        <v>170000</v>
      </c>
      <c r="X10" s="56">
        <f t="shared" si="5"/>
        <v>15000</v>
      </c>
      <c r="Y10" s="55">
        <v>185000</v>
      </c>
      <c r="Z10" s="54"/>
    </row>
    <row r="11" spans="1:26" ht="15" customHeight="1" x14ac:dyDescent="0.2">
      <c r="A11" s="51">
        <v>4</v>
      </c>
      <c r="B11" s="51">
        <v>8500009</v>
      </c>
      <c r="C11" s="51" t="s">
        <v>74</v>
      </c>
      <c r="D11" s="52" t="s">
        <v>46</v>
      </c>
      <c r="E11" s="52" t="s">
        <v>12</v>
      </c>
      <c r="F11" s="53">
        <v>159000</v>
      </c>
      <c r="G11" s="53">
        <f>VLOOKUP(B11,'04.09'!B11:R44,16,0)</f>
        <v>9</v>
      </c>
      <c r="H11" s="54"/>
      <c r="I11" s="54">
        <f t="shared" si="1"/>
        <v>1</v>
      </c>
      <c r="J11" s="54"/>
      <c r="K11" s="96">
        <v>1</v>
      </c>
      <c r="L11" s="96">
        <f>L43</f>
        <v>0</v>
      </c>
      <c r="M11" s="54"/>
      <c r="N11" s="54"/>
      <c r="O11" s="54">
        <f t="shared" si="2"/>
        <v>159000</v>
      </c>
      <c r="P11" s="54">
        <f t="shared" si="3"/>
        <v>159000</v>
      </c>
      <c r="Q11" s="54">
        <f t="shared" si="0"/>
        <v>8</v>
      </c>
      <c r="R11" s="54">
        <v>8</v>
      </c>
      <c r="S11" s="54">
        <f t="shared" si="4"/>
        <v>0</v>
      </c>
      <c r="T11" s="54">
        <v>10</v>
      </c>
      <c r="U11" s="55" t="s">
        <v>74</v>
      </c>
      <c r="V11" s="54">
        <v>72000</v>
      </c>
      <c r="W11" s="54">
        <v>159000</v>
      </c>
      <c r="X11" s="56">
        <f t="shared" si="5"/>
        <v>14000</v>
      </c>
      <c r="Y11" s="55">
        <v>173000</v>
      </c>
      <c r="Z11" s="54"/>
    </row>
    <row r="12" spans="1:26" ht="15" customHeight="1" x14ac:dyDescent="0.2">
      <c r="A12" s="51">
        <v>5</v>
      </c>
      <c r="B12" s="51">
        <v>8500031</v>
      </c>
      <c r="C12" s="51" t="s">
        <v>76</v>
      </c>
      <c r="D12" s="52" t="s">
        <v>48</v>
      </c>
      <c r="E12" s="52" t="s">
        <v>14</v>
      </c>
      <c r="F12" s="53">
        <v>146000</v>
      </c>
      <c r="G12" s="53">
        <f>VLOOKUP(B12,'04.09'!B12:R45,16,0)</f>
        <v>8</v>
      </c>
      <c r="H12" s="54"/>
      <c r="I12" s="54">
        <f t="shared" si="1"/>
        <v>0</v>
      </c>
      <c r="J12" s="54"/>
      <c r="K12" s="54"/>
      <c r="L12" s="54"/>
      <c r="M12" s="54"/>
      <c r="N12" s="54"/>
      <c r="O12" s="54">
        <f t="shared" si="2"/>
        <v>0</v>
      </c>
      <c r="P12" s="54">
        <f t="shared" si="3"/>
        <v>0</v>
      </c>
      <c r="Q12" s="54">
        <f t="shared" si="0"/>
        <v>8</v>
      </c>
      <c r="R12" s="54">
        <v>8</v>
      </c>
      <c r="S12" s="54">
        <f t="shared" si="4"/>
        <v>0</v>
      </c>
      <c r="T12" s="54">
        <v>10</v>
      </c>
      <c r="U12" s="55" t="s">
        <v>76</v>
      </c>
      <c r="V12" s="54">
        <v>65000</v>
      </c>
      <c r="W12" s="54">
        <v>146000</v>
      </c>
      <c r="X12" s="56">
        <f t="shared" si="5"/>
        <v>13000</v>
      </c>
      <c r="Y12" s="55">
        <v>159000</v>
      </c>
      <c r="Z12" s="54"/>
    </row>
    <row r="13" spans="1:26" ht="15" customHeight="1" x14ac:dyDescent="0.2">
      <c r="A13" s="51">
        <v>6</v>
      </c>
      <c r="B13" s="51">
        <v>8500011</v>
      </c>
      <c r="C13" s="51" t="s">
        <v>78</v>
      </c>
      <c r="D13" s="52" t="s">
        <v>50</v>
      </c>
      <c r="E13" s="52" t="s">
        <v>16</v>
      </c>
      <c r="F13" s="53">
        <v>135000</v>
      </c>
      <c r="G13" s="53">
        <f>VLOOKUP(B13,'04.09'!B13:R46,16,0)</f>
        <v>4</v>
      </c>
      <c r="H13" s="54"/>
      <c r="I13" s="54">
        <f t="shared" si="1"/>
        <v>0</v>
      </c>
      <c r="J13" s="54"/>
      <c r="K13" s="54"/>
      <c r="L13" s="54"/>
      <c r="M13" s="54"/>
      <c r="N13" s="54"/>
      <c r="O13" s="54">
        <f t="shared" si="2"/>
        <v>0</v>
      </c>
      <c r="P13" s="54">
        <f t="shared" si="3"/>
        <v>0</v>
      </c>
      <c r="Q13" s="54">
        <f t="shared" si="0"/>
        <v>4</v>
      </c>
      <c r="R13" s="54">
        <v>4</v>
      </c>
      <c r="S13" s="54">
        <f t="shared" si="4"/>
        <v>0</v>
      </c>
      <c r="T13" s="54">
        <v>10</v>
      </c>
      <c r="U13" s="55" t="s">
        <v>78</v>
      </c>
      <c r="V13" s="54">
        <v>58000</v>
      </c>
      <c r="W13" s="54">
        <v>135000</v>
      </c>
      <c r="X13" s="56">
        <f t="shared" si="5"/>
        <v>10000</v>
      </c>
      <c r="Y13" s="55">
        <v>145000</v>
      </c>
      <c r="Z13" s="54"/>
    </row>
    <row r="14" spans="1:26" ht="15" customHeight="1" x14ac:dyDescent="0.2">
      <c r="A14" s="51">
        <v>7</v>
      </c>
      <c r="B14" s="51">
        <v>8500010</v>
      </c>
      <c r="C14" s="51" t="s">
        <v>81</v>
      </c>
      <c r="D14" s="52" t="s">
        <v>53</v>
      </c>
      <c r="E14" s="52" t="s">
        <v>19</v>
      </c>
      <c r="F14" s="53">
        <v>146000</v>
      </c>
      <c r="G14" s="53">
        <f>VLOOKUP(B14,'04.09'!B14:R47,16,0)</f>
        <v>12</v>
      </c>
      <c r="H14" s="54"/>
      <c r="I14" s="54">
        <f t="shared" si="1"/>
        <v>1</v>
      </c>
      <c r="J14" s="54"/>
      <c r="K14" s="54">
        <v>1</v>
      </c>
      <c r="L14" s="54"/>
      <c r="M14" s="54"/>
      <c r="N14" s="54"/>
      <c r="O14" s="54">
        <f t="shared" si="2"/>
        <v>146000</v>
      </c>
      <c r="P14" s="54">
        <f t="shared" si="3"/>
        <v>146000</v>
      </c>
      <c r="Q14" s="54">
        <f t="shared" si="0"/>
        <v>11</v>
      </c>
      <c r="R14" s="54">
        <v>11</v>
      </c>
      <c r="S14" s="54">
        <f t="shared" si="4"/>
        <v>0</v>
      </c>
      <c r="T14" s="54"/>
      <c r="U14" s="55" t="s">
        <v>81</v>
      </c>
      <c r="V14" s="54">
        <v>61000</v>
      </c>
      <c r="W14" s="54">
        <v>146000</v>
      </c>
      <c r="X14" s="56">
        <f t="shared" si="5"/>
        <v>5000</v>
      </c>
      <c r="Y14" s="55">
        <v>151000</v>
      </c>
      <c r="Z14" s="54"/>
    </row>
    <row r="15" spans="1:26" ht="15" customHeight="1" x14ac:dyDescent="0.2">
      <c r="A15" s="51">
        <v>8</v>
      </c>
      <c r="B15" s="51">
        <v>8500012</v>
      </c>
      <c r="C15" s="51" t="s">
        <v>70</v>
      </c>
      <c r="D15" s="52" t="s">
        <v>42</v>
      </c>
      <c r="E15" s="52" t="s">
        <v>8</v>
      </c>
      <c r="F15" s="53">
        <v>135000</v>
      </c>
      <c r="G15" s="53">
        <f>VLOOKUP(B15,'04.09'!B15:R48,16,0)</f>
        <v>7</v>
      </c>
      <c r="H15" s="54"/>
      <c r="I15" s="54">
        <f t="shared" si="1"/>
        <v>0</v>
      </c>
      <c r="J15" s="54"/>
      <c r="K15" s="54"/>
      <c r="L15" s="54"/>
      <c r="M15" s="54"/>
      <c r="N15" s="54"/>
      <c r="O15" s="54">
        <f t="shared" si="2"/>
        <v>0</v>
      </c>
      <c r="P15" s="54">
        <f t="shared" si="3"/>
        <v>0</v>
      </c>
      <c r="Q15" s="54">
        <f t="shared" si="0"/>
        <v>7</v>
      </c>
      <c r="R15" s="54">
        <v>7</v>
      </c>
      <c r="S15" s="54">
        <f t="shared" si="4"/>
        <v>0</v>
      </c>
      <c r="T15" s="54"/>
      <c r="U15" s="55" t="s">
        <v>70</v>
      </c>
      <c r="V15" s="54">
        <v>59000</v>
      </c>
      <c r="W15" s="54">
        <v>135000</v>
      </c>
      <c r="X15" s="56">
        <f t="shared" si="5"/>
        <v>12000</v>
      </c>
      <c r="Y15" s="55">
        <v>147000</v>
      </c>
      <c r="Z15" s="54"/>
    </row>
    <row r="16" spans="1:26" ht="15" customHeight="1" x14ac:dyDescent="0.2">
      <c r="A16" s="51">
        <v>9</v>
      </c>
      <c r="B16" s="51">
        <v>8500005</v>
      </c>
      <c r="C16" s="51" t="s">
        <v>71</v>
      </c>
      <c r="D16" s="52" t="s">
        <v>43</v>
      </c>
      <c r="E16" s="52" t="s">
        <v>9</v>
      </c>
      <c r="F16" s="53">
        <v>146000</v>
      </c>
      <c r="G16" s="53">
        <f>VLOOKUP(B16,'04.09'!B16:R49,16,0)</f>
        <v>11</v>
      </c>
      <c r="H16" s="54"/>
      <c r="I16" s="54">
        <f t="shared" si="1"/>
        <v>1</v>
      </c>
      <c r="J16" s="54"/>
      <c r="K16" s="54">
        <v>1</v>
      </c>
      <c r="L16" s="54"/>
      <c r="M16" s="54"/>
      <c r="N16" s="54"/>
      <c r="O16" s="54">
        <f t="shared" si="2"/>
        <v>146000</v>
      </c>
      <c r="P16" s="54">
        <f t="shared" si="3"/>
        <v>146000</v>
      </c>
      <c r="Q16" s="54">
        <f t="shared" si="0"/>
        <v>10</v>
      </c>
      <c r="R16" s="54">
        <v>10</v>
      </c>
      <c r="S16" s="54">
        <f t="shared" si="4"/>
        <v>0</v>
      </c>
      <c r="T16" s="54"/>
      <c r="U16" s="55" t="s">
        <v>71</v>
      </c>
      <c r="V16" s="54">
        <v>63000</v>
      </c>
      <c r="W16" s="54">
        <v>146000</v>
      </c>
      <c r="X16" s="56">
        <f t="shared" si="5"/>
        <v>9000</v>
      </c>
      <c r="Y16" s="55">
        <v>155000</v>
      </c>
      <c r="Z16" s="54"/>
    </row>
    <row r="17" spans="1:26" ht="15" customHeight="1" x14ac:dyDescent="0.2">
      <c r="A17" s="51">
        <v>10</v>
      </c>
      <c r="B17" s="51">
        <v>8500013</v>
      </c>
      <c r="C17" s="51" t="s">
        <v>72</v>
      </c>
      <c r="D17" s="52" t="s">
        <v>44</v>
      </c>
      <c r="E17" s="52" t="s">
        <v>10</v>
      </c>
      <c r="F17" s="53">
        <v>146000</v>
      </c>
      <c r="G17" s="53">
        <f>VLOOKUP(B17,'04.09'!B17:R50,16,0)</f>
        <v>6</v>
      </c>
      <c r="H17" s="54"/>
      <c r="I17" s="54">
        <f t="shared" si="1"/>
        <v>0</v>
      </c>
      <c r="J17" s="54"/>
      <c r="K17" s="54"/>
      <c r="L17" s="54"/>
      <c r="M17" s="54"/>
      <c r="N17" s="54"/>
      <c r="O17" s="54">
        <f t="shared" si="2"/>
        <v>0</v>
      </c>
      <c r="P17" s="54">
        <f t="shared" si="3"/>
        <v>0</v>
      </c>
      <c r="Q17" s="54">
        <f t="shared" si="0"/>
        <v>6</v>
      </c>
      <c r="R17" s="54">
        <v>6</v>
      </c>
      <c r="S17" s="54">
        <f t="shared" si="4"/>
        <v>0</v>
      </c>
      <c r="T17" s="54">
        <v>10</v>
      </c>
      <c r="U17" s="55" t="s">
        <v>72</v>
      </c>
      <c r="V17" s="54">
        <v>64000</v>
      </c>
      <c r="W17" s="54">
        <v>146000</v>
      </c>
      <c r="X17" s="56">
        <f t="shared" si="5"/>
        <v>11000</v>
      </c>
      <c r="Y17" s="55">
        <v>157000</v>
      </c>
      <c r="Z17" s="54"/>
    </row>
    <row r="18" spans="1:26" ht="15" customHeight="1" x14ac:dyDescent="0.2">
      <c r="A18" s="51">
        <v>11</v>
      </c>
      <c r="B18" s="51">
        <v>8500058</v>
      </c>
      <c r="C18" s="51" t="s">
        <v>91</v>
      </c>
      <c r="D18" s="52" t="s">
        <v>95</v>
      </c>
      <c r="E18" s="52" t="s">
        <v>28</v>
      </c>
      <c r="F18" s="53">
        <v>203000</v>
      </c>
      <c r="G18" s="53">
        <f>VLOOKUP(B18,'04.09'!B18:R51,16,0)</f>
        <v>0</v>
      </c>
      <c r="H18" s="54"/>
      <c r="I18" s="54">
        <f t="shared" si="1"/>
        <v>0</v>
      </c>
      <c r="J18" s="54"/>
      <c r="K18" s="96"/>
      <c r="L18" s="96">
        <f>L43</f>
        <v>0</v>
      </c>
      <c r="M18" s="54"/>
      <c r="N18" s="54"/>
      <c r="O18" s="54">
        <f t="shared" si="2"/>
        <v>0</v>
      </c>
      <c r="P18" s="54">
        <f t="shared" si="3"/>
        <v>0</v>
      </c>
      <c r="Q18" s="54">
        <f t="shared" si="0"/>
        <v>0</v>
      </c>
      <c r="R18" s="54"/>
      <c r="S18" s="54">
        <f t="shared" si="4"/>
        <v>0</v>
      </c>
      <c r="T18" s="54"/>
      <c r="U18" s="55" t="s">
        <v>91</v>
      </c>
      <c r="V18" s="54">
        <v>96000</v>
      </c>
      <c r="W18" s="54">
        <v>203000</v>
      </c>
      <c r="X18" s="56">
        <f t="shared" si="5"/>
        <v>18000</v>
      </c>
      <c r="Y18" s="55">
        <v>221000</v>
      </c>
      <c r="Z18" s="54"/>
    </row>
    <row r="19" spans="1:26" ht="15" customHeight="1" x14ac:dyDescent="0.2">
      <c r="A19" s="51">
        <v>12</v>
      </c>
      <c r="B19" s="51">
        <v>8500059</v>
      </c>
      <c r="C19" s="51" t="s">
        <v>92</v>
      </c>
      <c r="D19" s="52" t="s">
        <v>96</v>
      </c>
      <c r="E19" s="52" t="s">
        <v>29</v>
      </c>
      <c r="F19" s="53">
        <v>186000</v>
      </c>
      <c r="G19" s="53">
        <f>VLOOKUP(B19,'04.09'!B19:R52,16,0)</f>
        <v>0</v>
      </c>
      <c r="H19" s="54"/>
      <c r="I19" s="54">
        <f t="shared" si="1"/>
        <v>0</v>
      </c>
      <c r="J19" s="54"/>
      <c r="K19" s="54"/>
      <c r="L19" s="54"/>
      <c r="M19" s="54"/>
      <c r="N19" s="54"/>
      <c r="O19" s="54">
        <f t="shared" si="2"/>
        <v>0</v>
      </c>
      <c r="P19" s="54">
        <f t="shared" si="3"/>
        <v>0</v>
      </c>
      <c r="Q19" s="54">
        <f t="shared" si="0"/>
        <v>0</v>
      </c>
      <c r="R19" s="54"/>
      <c r="S19" s="54">
        <f t="shared" si="4"/>
        <v>0</v>
      </c>
      <c r="T19" s="54"/>
      <c r="U19" s="55" t="s">
        <v>92</v>
      </c>
      <c r="V19" s="54">
        <v>87000</v>
      </c>
      <c r="W19" s="54">
        <v>186000</v>
      </c>
      <c r="X19" s="56">
        <f t="shared" si="5"/>
        <v>17000</v>
      </c>
      <c r="Y19" s="55">
        <v>203000</v>
      </c>
      <c r="Z19" s="54"/>
    </row>
    <row r="20" spans="1:26" ht="15" customHeight="1" x14ac:dyDescent="0.2">
      <c r="A20" s="51">
        <v>13</v>
      </c>
      <c r="B20" s="51">
        <v>8500060</v>
      </c>
      <c r="C20" s="51" t="s">
        <v>93</v>
      </c>
      <c r="D20" s="52" t="s">
        <v>97</v>
      </c>
      <c r="E20" s="52" t="s">
        <v>30</v>
      </c>
      <c r="F20" s="53">
        <v>159000</v>
      </c>
      <c r="G20" s="53">
        <f>VLOOKUP(B20,'04.09'!B20:R53,16,0)</f>
        <v>0</v>
      </c>
      <c r="H20" s="54"/>
      <c r="I20" s="54">
        <f t="shared" si="1"/>
        <v>0</v>
      </c>
      <c r="J20" s="54"/>
      <c r="K20" s="54"/>
      <c r="L20" s="54"/>
      <c r="M20" s="54"/>
      <c r="N20" s="54"/>
      <c r="O20" s="54">
        <f t="shared" si="2"/>
        <v>0</v>
      </c>
      <c r="P20" s="54">
        <f t="shared" si="3"/>
        <v>0</v>
      </c>
      <c r="Q20" s="54">
        <f t="shared" si="0"/>
        <v>0</v>
      </c>
      <c r="R20" s="54"/>
      <c r="S20" s="54">
        <f t="shared" si="4"/>
        <v>0</v>
      </c>
      <c r="T20" s="54"/>
      <c r="U20" s="55" t="s">
        <v>93</v>
      </c>
      <c r="V20" s="54">
        <v>72000</v>
      </c>
      <c r="W20" s="54">
        <v>159000</v>
      </c>
      <c r="X20" s="56">
        <f t="shared" si="5"/>
        <v>14000</v>
      </c>
      <c r="Y20" s="55">
        <v>173000</v>
      </c>
      <c r="Z20" s="54"/>
    </row>
    <row r="21" spans="1:26" ht="15" customHeight="1" x14ac:dyDescent="0.2">
      <c r="A21" s="51">
        <v>14</v>
      </c>
      <c r="B21" s="51">
        <v>8500061</v>
      </c>
      <c r="C21" s="51" t="s">
        <v>94</v>
      </c>
      <c r="D21" s="52" t="s">
        <v>98</v>
      </c>
      <c r="E21" s="52" t="s">
        <v>31</v>
      </c>
      <c r="F21" s="53">
        <v>168000</v>
      </c>
      <c r="G21" s="53">
        <f>VLOOKUP(B21,'04.09'!B21:R54,16,0)</f>
        <v>0</v>
      </c>
      <c r="H21" s="54"/>
      <c r="I21" s="54">
        <f t="shared" si="1"/>
        <v>0</v>
      </c>
      <c r="J21" s="54"/>
      <c r="K21" s="96"/>
      <c r="L21" s="96">
        <f>L43</f>
        <v>0</v>
      </c>
      <c r="M21" s="54"/>
      <c r="N21" s="54"/>
      <c r="O21" s="54">
        <f t="shared" si="2"/>
        <v>0</v>
      </c>
      <c r="P21" s="54">
        <f t="shared" si="3"/>
        <v>0</v>
      </c>
      <c r="Q21" s="54">
        <f t="shared" si="0"/>
        <v>0</v>
      </c>
      <c r="R21" s="54"/>
      <c r="S21" s="54">
        <f t="shared" si="4"/>
        <v>0</v>
      </c>
      <c r="T21" s="54"/>
      <c r="U21" s="55" t="s">
        <v>94</v>
      </c>
      <c r="V21" s="54">
        <v>77000</v>
      </c>
      <c r="W21" s="54">
        <v>168000</v>
      </c>
      <c r="X21" s="56">
        <f t="shared" si="5"/>
        <v>15000</v>
      </c>
      <c r="Y21" s="55">
        <v>183000</v>
      </c>
      <c r="Z21" s="54"/>
    </row>
    <row r="22" spans="1:26" ht="15" customHeight="1" x14ac:dyDescent="0.2">
      <c r="A22" s="51">
        <v>15</v>
      </c>
      <c r="B22" s="51">
        <v>8500033</v>
      </c>
      <c r="C22" s="51" t="s">
        <v>67</v>
      </c>
      <c r="D22" s="52" t="s">
        <v>39</v>
      </c>
      <c r="E22" s="52" t="s">
        <v>5</v>
      </c>
      <c r="F22" s="53">
        <v>337000</v>
      </c>
      <c r="G22" s="53">
        <f>VLOOKUP(B22,'04.09'!B22:R55,16,0)</f>
        <v>4</v>
      </c>
      <c r="H22" s="54"/>
      <c r="I22" s="54">
        <f t="shared" si="1"/>
        <v>0</v>
      </c>
      <c r="J22" s="54"/>
      <c r="K22" s="95"/>
      <c r="L22" s="95">
        <f>L42</f>
        <v>0</v>
      </c>
      <c r="M22" s="54"/>
      <c r="N22" s="54"/>
      <c r="O22" s="54">
        <f t="shared" si="2"/>
        <v>0</v>
      </c>
      <c r="P22" s="54">
        <f t="shared" si="3"/>
        <v>0</v>
      </c>
      <c r="Q22" s="54">
        <f t="shared" si="0"/>
        <v>4</v>
      </c>
      <c r="R22" s="54">
        <v>4</v>
      </c>
      <c r="S22" s="54">
        <f t="shared" si="4"/>
        <v>0</v>
      </c>
      <c r="T22" s="54">
        <v>10</v>
      </c>
      <c r="U22" s="55" t="s">
        <v>67</v>
      </c>
      <c r="V22" s="54">
        <v>169000</v>
      </c>
      <c r="W22" s="54">
        <v>337000</v>
      </c>
      <c r="X22" s="56">
        <f t="shared" si="5"/>
        <v>30000</v>
      </c>
      <c r="Y22" s="55">
        <v>367000</v>
      </c>
      <c r="Z22" s="54"/>
    </row>
    <row r="23" spans="1:26" ht="15" customHeight="1" x14ac:dyDescent="0.2">
      <c r="A23" s="51">
        <v>16</v>
      </c>
      <c r="B23" s="51">
        <v>8500034</v>
      </c>
      <c r="C23" s="51" t="s">
        <v>65</v>
      </c>
      <c r="D23" s="52" t="s">
        <v>37</v>
      </c>
      <c r="E23" s="52" t="s">
        <v>3</v>
      </c>
      <c r="F23" s="53">
        <v>240000</v>
      </c>
      <c r="G23" s="53">
        <f>VLOOKUP(B23,'04.09'!B23:R56,16,0)</f>
        <v>0</v>
      </c>
      <c r="H23" s="54"/>
      <c r="I23" s="54">
        <f t="shared" si="1"/>
        <v>0</v>
      </c>
      <c r="J23" s="54"/>
      <c r="K23" s="54"/>
      <c r="L23" s="54"/>
      <c r="M23" s="54"/>
      <c r="N23" s="54"/>
      <c r="O23" s="54">
        <f t="shared" si="2"/>
        <v>0</v>
      </c>
      <c r="P23" s="54">
        <f t="shared" si="3"/>
        <v>0</v>
      </c>
      <c r="Q23" s="54">
        <f t="shared" si="0"/>
        <v>0</v>
      </c>
      <c r="R23" s="54"/>
      <c r="S23" s="54">
        <f t="shared" si="4"/>
        <v>0</v>
      </c>
      <c r="T23" s="54">
        <v>10</v>
      </c>
      <c r="U23" s="55" t="s">
        <v>65</v>
      </c>
      <c r="V23" s="54">
        <v>116000</v>
      </c>
      <c r="W23" s="54">
        <v>240000</v>
      </c>
      <c r="X23" s="56">
        <f t="shared" si="5"/>
        <v>21000</v>
      </c>
      <c r="Y23" s="55">
        <v>261000</v>
      </c>
      <c r="Z23" s="54"/>
    </row>
    <row r="24" spans="1:26" ht="15" customHeight="1" x14ac:dyDescent="0.2">
      <c r="A24" s="51">
        <v>17</v>
      </c>
      <c r="B24" s="51">
        <v>8500035</v>
      </c>
      <c r="C24" s="51" t="s">
        <v>69</v>
      </c>
      <c r="D24" s="52" t="s">
        <v>41</v>
      </c>
      <c r="E24" s="52" t="s">
        <v>7</v>
      </c>
      <c r="F24" s="53">
        <v>196000</v>
      </c>
      <c r="G24" s="53">
        <f>VLOOKUP(B24,'04.09'!B24:R57,16,0)</f>
        <v>0</v>
      </c>
      <c r="H24" s="54"/>
      <c r="I24" s="54">
        <f t="shared" si="1"/>
        <v>0</v>
      </c>
      <c r="J24" s="54"/>
      <c r="K24" s="95"/>
      <c r="L24" s="95">
        <f>L42+L45</f>
        <v>0</v>
      </c>
      <c r="M24" s="54"/>
      <c r="N24" s="54"/>
      <c r="O24" s="54">
        <f t="shared" si="2"/>
        <v>0</v>
      </c>
      <c r="P24" s="54">
        <f t="shared" si="3"/>
        <v>0</v>
      </c>
      <c r="Q24" s="54">
        <f t="shared" si="0"/>
        <v>0</v>
      </c>
      <c r="R24" s="54"/>
      <c r="S24" s="54">
        <f t="shared" si="4"/>
        <v>0</v>
      </c>
      <c r="T24" s="54">
        <v>10</v>
      </c>
      <c r="U24" s="55" t="s">
        <v>69</v>
      </c>
      <c r="V24" s="54">
        <v>92000</v>
      </c>
      <c r="W24" s="54">
        <v>196000</v>
      </c>
      <c r="X24" s="56">
        <f t="shared" si="5"/>
        <v>17000</v>
      </c>
      <c r="Y24" s="55">
        <v>213000</v>
      </c>
      <c r="Z24" s="54"/>
    </row>
    <row r="25" spans="1:26" ht="15" customHeight="1" x14ac:dyDescent="0.2">
      <c r="A25" s="51">
        <v>18</v>
      </c>
      <c r="B25" s="51">
        <v>8500036</v>
      </c>
      <c r="C25" s="51" t="s">
        <v>66</v>
      </c>
      <c r="D25" s="52" t="s">
        <v>38</v>
      </c>
      <c r="E25" s="52" t="s">
        <v>4</v>
      </c>
      <c r="F25" s="53">
        <v>188000</v>
      </c>
      <c r="G25" s="53">
        <f>VLOOKUP(B25,'04.09'!B25:R58,16,0)</f>
        <v>0</v>
      </c>
      <c r="H25" s="54"/>
      <c r="I25" s="54">
        <f t="shared" si="1"/>
        <v>0</v>
      </c>
      <c r="J25" s="54"/>
      <c r="K25" s="54"/>
      <c r="L25" s="54"/>
      <c r="M25" s="54"/>
      <c r="N25" s="54"/>
      <c r="O25" s="54">
        <f t="shared" si="2"/>
        <v>0</v>
      </c>
      <c r="P25" s="54">
        <f t="shared" si="3"/>
        <v>0</v>
      </c>
      <c r="Q25" s="54">
        <f t="shared" si="0"/>
        <v>0</v>
      </c>
      <c r="R25" s="54"/>
      <c r="S25" s="54">
        <f t="shared" si="4"/>
        <v>0</v>
      </c>
      <c r="T25" s="54">
        <v>10</v>
      </c>
      <c r="U25" s="55" t="s">
        <v>66</v>
      </c>
      <c r="V25" s="54">
        <v>88000</v>
      </c>
      <c r="W25" s="54">
        <v>188000</v>
      </c>
      <c r="X25" s="56">
        <f t="shared" si="5"/>
        <v>17000</v>
      </c>
      <c r="Y25" s="55">
        <v>205000</v>
      </c>
      <c r="Z25" s="54"/>
    </row>
    <row r="26" spans="1:26" ht="15" customHeight="1" x14ac:dyDescent="0.2">
      <c r="A26" s="51">
        <v>19</v>
      </c>
      <c r="B26" s="51">
        <v>8500037</v>
      </c>
      <c r="C26" s="51" t="s">
        <v>68</v>
      </c>
      <c r="D26" s="52" t="s">
        <v>40</v>
      </c>
      <c r="E26" s="52" t="s">
        <v>6</v>
      </c>
      <c r="F26" s="53">
        <v>179000</v>
      </c>
      <c r="G26" s="53">
        <f>VLOOKUP(B26,'04.09'!B26:R59,16,0)</f>
        <v>9</v>
      </c>
      <c r="H26" s="54"/>
      <c r="I26" s="54">
        <f t="shared" si="1"/>
        <v>0</v>
      </c>
      <c r="J26" s="54"/>
      <c r="K26" s="54"/>
      <c r="L26" s="54"/>
      <c r="M26" s="54"/>
      <c r="N26" s="54"/>
      <c r="O26" s="54">
        <f t="shared" si="2"/>
        <v>0</v>
      </c>
      <c r="P26" s="54">
        <f t="shared" si="3"/>
        <v>0</v>
      </c>
      <c r="Q26" s="54">
        <f t="shared" si="0"/>
        <v>9</v>
      </c>
      <c r="R26" s="54">
        <v>9</v>
      </c>
      <c r="S26" s="54">
        <f t="shared" si="4"/>
        <v>0</v>
      </c>
      <c r="T26" s="54">
        <v>10</v>
      </c>
      <c r="U26" s="55" t="s">
        <v>68</v>
      </c>
      <c r="V26" s="54">
        <v>83000</v>
      </c>
      <c r="W26" s="54">
        <v>179000</v>
      </c>
      <c r="X26" s="56">
        <f t="shared" si="5"/>
        <v>16000</v>
      </c>
      <c r="Y26" s="55">
        <v>195000</v>
      </c>
      <c r="Z26" s="54"/>
    </row>
    <row r="27" spans="1:26" ht="15" customHeight="1" x14ac:dyDescent="0.2">
      <c r="A27" s="51">
        <v>20</v>
      </c>
      <c r="B27" s="51">
        <v>8500039</v>
      </c>
      <c r="C27" s="51" t="s">
        <v>77</v>
      </c>
      <c r="D27" s="52" t="s">
        <v>49</v>
      </c>
      <c r="E27" s="52" t="s">
        <v>15</v>
      </c>
      <c r="F27" s="53">
        <v>169000</v>
      </c>
      <c r="G27" s="53">
        <f>VLOOKUP(B27,'04.09'!B27:R60,16,0)</f>
        <v>9</v>
      </c>
      <c r="H27" s="54"/>
      <c r="I27" s="54">
        <f t="shared" si="1"/>
        <v>0</v>
      </c>
      <c r="J27" s="54"/>
      <c r="K27" s="54"/>
      <c r="L27" s="54"/>
      <c r="M27" s="54"/>
      <c r="N27" s="54"/>
      <c r="O27" s="54">
        <f t="shared" si="2"/>
        <v>0</v>
      </c>
      <c r="P27" s="54">
        <f t="shared" si="3"/>
        <v>0</v>
      </c>
      <c r="Q27" s="54">
        <f t="shared" si="0"/>
        <v>9</v>
      </c>
      <c r="R27" s="54">
        <v>9</v>
      </c>
      <c r="S27" s="54">
        <f t="shared" si="4"/>
        <v>0</v>
      </c>
      <c r="T27" s="54"/>
      <c r="U27" s="55" t="s">
        <v>77</v>
      </c>
      <c r="V27" s="54">
        <v>73000</v>
      </c>
      <c r="W27" s="54">
        <v>169000</v>
      </c>
      <c r="X27" s="56">
        <f t="shared" si="5"/>
        <v>6000</v>
      </c>
      <c r="Y27" s="55">
        <v>175000</v>
      </c>
      <c r="Z27" s="54"/>
    </row>
    <row r="28" spans="1:26" ht="15" customHeight="1" x14ac:dyDescent="0.2">
      <c r="A28" s="51">
        <v>21</v>
      </c>
      <c r="B28" s="51">
        <v>8500038</v>
      </c>
      <c r="C28" s="51" t="s">
        <v>80</v>
      </c>
      <c r="D28" s="52" t="s">
        <v>52</v>
      </c>
      <c r="E28" s="52" t="s">
        <v>18</v>
      </c>
      <c r="F28" s="53">
        <v>179000</v>
      </c>
      <c r="G28" s="53">
        <f>VLOOKUP(B28,'04.09'!B28:R61,16,0)</f>
        <v>8</v>
      </c>
      <c r="H28" s="54"/>
      <c r="I28" s="54">
        <f t="shared" si="1"/>
        <v>2</v>
      </c>
      <c r="J28" s="54"/>
      <c r="K28" s="95">
        <v>2</v>
      </c>
      <c r="L28" s="95">
        <f>L42</f>
        <v>0</v>
      </c>
      <c r="M28" s="54"/>
      <c r="N28" s="54"/>
      <c r="O28" s="54">
        <f t="shared" si="2"/>
        <v>358000</v>
      </c>
      <c r="P28" s="54">
        <f t="shared" si="3"/>
        <v>358000</v>
      </c>
      <c r="Q28" s="54">
        <f t="shared" si="0"/>
        <v>6</v>
      </c>
      <c r="R28" s="54">
        <v>6</v>
      </c>
      <c r="S28" s="54">
        <f t="shared" si="4"/>
        <v>0</v>
      </c>
      <c r="T28" s="54"/>
      <c r="U28" s="55" t="s">
        <v>80</v>
      </c>
      <c r="V28" s="54">
        <v>76000</v>
      </c>
      <c r="W28" s="54">
        <v>179000</v>
      </c>
      <c r="X28" s="56">
        <f t="shared" si="5"/>
        <v>2000</v>
      </c>
      <c r="Y28" s="55">
        <v>181000</v>
      </c>
      <c r="Z28" s="54"/>
    </row>
    <row r="29" spans="1:26" s="2" customFormat="1" ht="15" customHeight="1" x14ac:dyDescent="0.2">
      <c r="A29" s="51">
        <v>22</v>
      </c>
      <c r="B29" s="51">
        <v>8500040</v>
      </c>
      <c r="C29" s="51" t="s">
        <v>62</v>
      </c>
      <c r="D29" s="52" t="s">
        <v>34</v>
      </c>
      <c r="E29" s="52" t="s">
        <v>0</v>
      </c>
      <c r="F29" s="53">
        <v>169000</v>
      </c>
      <c r="G29" s="53">
        <f>VLOOKUP(B29,'04.09'!B29:R62,16,0)</f>
        <v>10</v>
      </c>
      <c r="H29" s="57"/>
      <c r="I29" s="54">
        <f t="shared" si="1"/>
        <v>1</v>
      </c>
      <c r="J29" s="54"/>
      <c r="K29" s="54">
        <v>1</v>
      </c>
      <c r="L29" s="54"/>
      <c r="M29" s="54"/>
      <c r="N29" s="54"/>
      <c r="O29" s="54">
        <f t="shared" si="2"/>
        <v>169000</v>
      </c>
      <c r="P29" s="54">
        <f t="shared" si="3"/>
        <v>169000</v>
      </c>
      <c r="Q29" s="54">
        <f t="shared" si="0"/>
        <v>9</v>
      </c>
      <c r="R29" s="54">
        <v>9</v>
      </c>
      <c r="S29" s="54">
        <f t="shared" si="4"/>
        <v>0</v>
      </c>
      <c r="T29" s="54">
        <v>10</v>
      </c>
      <c r="U29" s="51" t="s">
        <v>62</v>
      </c>
      <c r="V29" s="57">
        <v>78000</v>
      </c>
      <c r="W29" s="57">
        <v>169000</v>
      </c>
      <c r="X29" s="56">
        <f t="shared" si="5"/>
        <v>16000</v>
      </c>
      <c r="Y29" s="51">
        <v>185000</v>
      </c>
      <c r="Z29" s="54"/>
    </row>
    <row r="30" spans="1:26" ht="15" customHeight="1" x14ac:dyDescent="0.2">
      <c r="A30" s="51">
        <v>23</v>
      </c>
      <c r="B30" s="51">
        <v>8500041</v>
      </c>
      <c r="C30" s="51" t="s">
        <v>63</v>
      </c>
      <c r="D30" s="52" t="s">
        <v>35</v>
      </c>
      <c r="E30" s="52" t="s">
        <v>1</v>
      </c>
      <c r="F30" s="53">
        <v>179000</v>
      </c>
      <c r="G30" s="53">
        <f>VLOOKUP(B30,'04.09'!B30:R63,16,0)</f>
        <v>7</v>
      </c>
      <c r="H30" s="54"/>
      <c r="I30" s="54">
        <f t="shared" si="1"/>
        <v>1</v>
      </c>
      <c r="J30" s="54"/>
      <c r="K30" s="95">
        <v>1</v>
      </c>
      <c r="L30" s="95">
        <f>L42</f>
        <v>0</v>
      </c>
      <c r="M30" s="54"/>
      <c r="N30" s="54"/>
      <c r="O30" s="54">
        <f t="shared" si="2"/>
        <v>179000</v>
      </c>
      <c r="P30" s="54">
        <f t="shared" si="3"/>
        <v>179000</v>
      </c>
      <c r="Q30" s="54">
        <f t="shared" si="0"/>
        <v>6</v>
      </c>
      <c r="R30" s="54">
        <v>6</v>
      </c>
      <c r="S30" s="54">
        <f t="shared" si="4"/>
        <v>0</v>
      </c>
      <c r="T30" s="54">
        <v>10</v>
      </c>
      <c r="U30" s="55" t="s">
        <v>63</v>
      </c>
      <c r="V30" s="54">
        <v>82000</v>
      </c>
      <c r="W30" s="54">
        <v>179000</v>
      </c>
      <c r="X30" s="56">
        <f t="shared" si="5"/>
        <v>14000</v>
      </c>
      <c r="Y30" s="55">
        <v>193000</v>
      </c>
      <c r="Z30" s="54"/>
    </row>
    <row r="31" spans="1:26" ht="15" customHeight="1" x14ac:dyDescent="0.2">
      <c r="A31" s="51">
        <v>24</v>
      </c>
      <c r="B31" s="51">
        <v>8500043</v>
      </c>
      <c r="C31" s="51" t="s">
        <v>64</v>
      </c>
      <c r="D31" s="52" t="s">
        <v>36</v>
      </c>
      <c r="E31" s="52" t="s">
        <v>2</v>
      </c>
      <c r="F31" s="53">
        <v>179000</v>
      </c>
      <c r="G31" s="53">
        <f>VLOOKUP(B31,'04.09'!B31:R64,16,0)</f>
        <v>11</v>
      </c>
      <c r="H31" s="54"/>
      <c r="I31" s="54">
        <f t="shared" si="1"/>
        <v>0</v>
      </c>
      <c r="J31" s="54"/>
      <c r="K31" s="54"/>
      <c r="L31" s="54"/>
      <c r="M31" s="54"/>
      <c r="N31" s="54"/>
      <c r="O31" s="54">
        <f t="shared" si="2"/>
        <v>0</v>
      </c>
      <c r="P31" s="54">
        <f t="shared" si="3"/>
        <v>0</v>
      </c>
      <c r="Q31" s="54">
        <f t="shared" si="0"/>
        <v>11</v>
      </c>
      <c r="R31" s="54">
        <v>11</v>
      </c>
      <c r="S31" s="54">
        <f t="shared" si="4"/>
        <v>0</v>
      </c>
      <c r="T31" s="54">
        <v>10</v>
      </c>
      <c r="U31" s="55" t="s">
        <v>64</v>
      </c>
      <c r="V31" s="54">
        <v>83000</v>
      </c>
      <c r="W31" s="54">
        <v>179000</v>
      </c>
      <c r="X31" s="56">
        <f t="shared" si="5"/>
        <v>16000</v>
      </c>
      <c r="Y31" s="55">
        <v>195000</v>
      </c>
      <c r="Z31" s="54"/>
    </row>
    <row r="32" spans="1:26" ht="15" customHeight="1" x14ac:dyDescent="0.2">
      <c r="A32" s="51">
        <v>25</v>
      </c>
      <c r="B32" s="51">
        <v>8500062</v>
      </c>
      <c r="C32" s="51" t="s">
        <v>99</v>
      </c>
      <c r="D32" s="52" t="s">
        <v>126</v>
      </c>
      <c r="E32" s="52" t="s">
        <v>32</v>
      </c>
      <c r="F32" s="53">
        <v>194000</v>
      </c>
      <c r="G32" s="53">
        <f>VLOOKUP(B32,'04.09'!B32:R65,16,0)</f>
        <v>0</v>
      </c>
      <c r="H32" s="54"/>
      <c r="I32" s="54">
        <f t="shared" si="1"/>
        <v>0</v>
      </c>
      <c r="J32" s="54"/>
      <c r="K32" s="54"/>
      <c r="L32" s="54"/>
      <c r="M32" s="54"/>
      <c r="N32" s="54"/>
      <c r="O32" s="54">
        <f t="shared" si="2"/>
        <v>0</v>
      </c>
      <c r="P32" s="54">
        <f t="shared" si="3"/>
        <v>0</v>
      </c>
      <c r="Q32" s="54">
        <f t="shared" si="0"/>
        <v>0</v>
      </c>
      <c r="R32" s="54"/>
      <c r="S32" s="54">
        <f t="shared" si="4"/>
        <v>0</v>
      </c>
      <c r="T32" s="54"/>
      <c r="U32" s="55" t="s">
        <v>99</v>
      </c>
      <c r="V32" s="54">
        <v>91200</v>
      </c>
      <c r="W32" s="54">
        <v>194000</v>
      </c>
      <c r="X32" s="56">
        <f t="shared" si="5"/>
        <v>18000</v>
      </c>
      <c r="Y32" s="55">
        <v>212000</v>
      </c>
      <c r="Z32" s="54"/>
    </row>
    <row r="33" spans="1:26" ht="15" customHeight="1" x14ac:dyDescent="0.2">
      <c r="A33" s="51">
        <v>26</v>
      </c>
      <c r="B33" s="51">
        <v>8500063</v>
      </c>
      <c r="C33" s="51" t="s">
        <v>100</v>
      </c>
      <c r="D33" s="52" t="s">
        <v>127</v>
      </c>
      <c r="E33" s="52" t="s">
        <v>33</v>
      </c>
      <c r="F33" s="53">
        <v>194000</v>
      </c>
      <c r="G33" s="53">
        <f>VLOOKUP(B33,'04.09'!B33:R66,16,0)</f>
        <v>0</v>
      </c>
      <c r="H33" s="54"/>
      <c r="I33" s="54">
        <f t="shared" si="1"/>
        <v>0</v>
      </c>
      <c r="J33" s="54"/>
      <c r="K33" s="54"/>
      <c r="L33" s="54"/>
      <c r="M33" s="54"/>
      <c r="N33" s="54"/>
      <c r="O33" s="54">
        <f t="shared" si="2"/>
        <v>0</v>
      </c>
      <c r="P33" s="54">
        <f t="shared" si="3"/>
        <v>0</v>
      </c>
      <c r="Q33" s="54">
        <f t="shared" si="0"/>
        <v>0</v>
      </c>
      <c r="R33" s="54"/>
      <c r="S33" s="54">
        <f t="shared" si="4"/>
        <v>0</v>
      </c>
      <c r="T33" s="54"/>
      <c r="U33" s="55" t="s">
        <v>100</v>
      </c>
      <c r="V33" s="54">
        <v>91200</v>
      </c>
      <c r="W33" s="54">
        <v>194000</v>
      </c>
      <c r="X33" s="56">
        <f t="shared" si="5"/>
        <v>18000</v>
      </c>
      <c r="Y33" s="55">
        <v>212000</v>
      </c>
      <c r="Z33" s="54"/>
    </row>
    <row r="34" spans="1:26" ht="15" customHeight="1" x14ac:dyDescent="0.2">
      <c r="A34" s="51">
        <v>27</v>
      </c>
      <c r="B34" s="51">
        <v>8500050</v>
      </c>
      <c r="C34" s="51" t="s">
        <v>82</v>
      </c>
      <c r="D34" s="52" t="s">
        <v>54</v>
      </c>
      <c r="E34" s="52" t="s">
        <v>20</v>
      </c>
      <c r="F34" s="53">
        <v>168000</v>
      </c>
      <c r="G34" s="53">
        <f>VLOOKUP(B34,'04.09'!B34:R67,16,0)</f>
        <v>15</v>
      </c>
      <c r="H34" s="54"/>
      <c r="I34" s="54">
        <f t="shared" si="1"/>
        <v>6</v>
      </c>
      <c r="J34" s="54"/>
      <c r="K34" s="97">
        <f>5+K44</f>
        <v>6</v>
      </c>
      <c r="L34" s="97">
        <f>+L44</f>
        <v>0</v>
      </c>
      <c r="M34" s="54"/>
      <c r="N34" s="54"/>
      <c r="O34" s="54">
        <f>F34*K34-F34</f>
        <v>840000</v>
      </c>
      <c r="P34" s="54">
        <f t="shared" si="3"/>
        <v>840000</v>
      </c>
      <c r="Q34" s="54">
        <f t="shared" si="0"/>
        <v>9</v>
      </c>
      <c r="R34" s="54">
        <v>9</v>
      </c>
      <c r="S34" s="54">
        <f t="shared" si="4"/>
        <v>0</v>
      </c>
      <c r="T34" s="54">
        <v>20</v>
      </c>
      <c r="U34" s="51" t="s">
        <v>82</v>
      </c>
      <c r="V34" s="57">
        <v>75909</v>
      </c>
      <c r="W34" s="57">
        <v>168000</v>
      </c>
      <c r="X34" s="56">
        <f t="shared" si="5"/>
        <v>13000</v>
      </c>
      <c r="Y34" s="55">
        <v>181000</v>
      </c>
      <c r="Z34" s="54"/>
    </row>
    <row r="35" spans="1:26" s="2" customFormat="1" ht="15" customHeight="1" x14ac:dyDescent="0.2">
      <c r="A35" s="51">
        <v>28</v>
      </c>
      <c r="B35" s="51">
        <v>8500051</v>
      </c>
      <c r="C35" s="51" t="s">
        <v>83</v>
      </c>
      <c r="D35" s="52" t="s">
        <v>55</v>
      </c>
      <c r="E35" s="52" t="s">
        <v>21</v>
      </c>
      <c r="F35" s="53">
        <v>149000</v>
      </c>
      <c r="G35" s="53">
        <f>VLOOKUP(B35,'04.09'!B35:R68,16,0)</f>
        <v>27</v>
      </c>
      <c r="H35" s="57"/>
      <c r="I35" s="54">
        <f t="shared" si="1"/>
        <v>0</v>
      </c>
      <c r="J35" s="54"/>
      <c r="K35" s="54"/>
      <c r="L35" s="54"/>
      <c r="M35" s="54"/>
      <c r="N35" s="54"/>
      <c r="O35" s="54">
        <f t="shared" si="2"/>
        <v>0</v>
      </c>
      <c r="P35" s="54">
        <f t="shared" si="3"/>
        <v>0</v>
      </c>
      <c r="Q35" s="54">
        <f t="shared" si="0"/>
        <v>27</v>
      </c>
      <c r="R35" s="54">
        <v>27</v>
      </c>
      <c r="S35" s="54">
        <f t="shared" si="4"/>
        <v>0</v>
      </c>
      <c r="T35" s="54"/>
      <c r="U35" s="55" t="s">
        <v>83</v>
      </c>
      <c r="V35" s="54">
        <v>66364</v>
      </c>
      <c r="W35" s="54">
        <v>149000</v>
      </c>
      <c r="X35" s="56">
        <f t="shared" si="5"/>
        <v>13000</v>
      </c>
      <c r="Y35" s="51">
        <v>162000</v>
      </c>
      <c r="Z35" s="54"/>
    </row>
    <row r="36" spans="1:26" ht="15" customHeight="1" x14ac:dyDescent="0.2">
      <c r="A36" s="51">
        <v>29</v>
      </c>
      <c r="B36" s="51">
        <v>8500052</v>
      </c>
      <c r="C36" s="51" t="s">
        <v>84</v>
      </c>
      <c r="D36" s="52" t="s">
        <v>120</v>
      </c>
      <c r="E36" s="52" t="s">
        <v>22</v>
      </c>
      <c r="F36" s="53">
        <v>149000</v>
      </c>
      <c r="G36" s="53">
        <f>VLOOKUP(B36,'04.09'!B36:R69,16,0)</f>
        <v>19</v>
      </c>
      <c r="H36" s="54"/>
      <c r="I36" s="54">
        <f t="shared" si="1"/>
        <v>2</v>
      </c>
      <c r="J36" s="54"/>
      <c r="K36" s="97">
        <f>1+K44</f>
        <v>2</v>
      </c>
      <c r="L36" s="97">
        <f>L44</f>
        <v>0</v>
      </c>
      <c r="M36" s="54"/>
      <c r="N36" s="54"/>
      <c r="O36" s="54">
        <f>F36*K36-F36</f>
        <v>149000</v>
      </c>
      <c r="P36" s="54">
        <f t="shared" si="3"/>
        <v>149000</v>
      </c>
      <c r="Q36" s="54">
        <f t="shared" si="0"/>
        <v>17</v>
      </c>
      <c r="R36" s="54">
        <v>17</v>
      </c>
      <c r="S36" s="54">
        <f t="shared" si="4"/>
        <v>0</v>
      </c>
      <c r="T36" s="54">
        <v>20</v>
      </c>
      <c r="U36" s="55" t="s">
        <v>84</v>
      </c>
      <c r="V36" s="54">
        <v>66364</v>
      </c>
      <c r="W36" s="54">
        <v>149000</v>
      </c>
      <c r="X36" s="56">
        <f t="shared" si="5"/>
        <v>13000</v>
      </c>
      <c r="Y36" s="55">
        <v>162000</v>
      </c>
      <c r="Z36" s="54"/>
    </row>
    <row r="37" spans="1:26" ht="15" customHeight="1" x14ac:dyDescent="0.2">
      <c r="A37" s="51">
        <v>30</v>
      </c>
      <c r="B37" s="51">
        <v>8500053</v>
      </c>
      <c r="C37" s="51" t="s">
        <v>85</v>
      </c>
      <c r="D37" s="52" t="s">
        <v>57</v>
      </c>
      <c r="E37" s="52" t="s">
        <v>23</v>
      </c>
      <c r="F37" s="53">
        <v>149000</v>
      </c>
      <c r="G37" s="53">
        <f>VLOOKUP(B37,'04.09'!B37:R70,16,0)</f>
        <v>29</v>
      </c>
      <c r="H37" s="54"/>
      <c r="I37" s="54">
        <f t="shared" si="1"/>
        <v>3</v>
      </c>
      <c r="J37" s="54"/>
      <c r="K37" s="97">
        <f>2+K44</f>
        <v>3</v>
      </c>
      <c r="L37" s="97">
        <f>L44</f>
        <v>0</v>
      </c>
      <c r="M37" s="54"/>
      <c r="N37" s="54"/>
      <c r="O37" s="54">
        <f>F37*K37-F37</f>
        <v>298000</v>
      </c>
      <c r="P37" s="54">
        <f t="shared" si="3"/>
        <v>298000</v>
      </c>
      <c r="Q37" s="54">
        <f t="shared" si="0"/>
        <v>26</v>
      </c>
      <c r="R37" s="54">
        <v>26</v>
      </c>
      <c r="S37" s="54">
        <f t="shared" si="4"/>
        <v>0</v>
      </c>
      <c r="T37" s="54"/>
      <c r="U37" s="55" t="s">
        <v>85</v>
      </c>
      <c r="V37" s="54">
        <v>66364</v>
      </c>
      <c r="W37" s="54">
        <v>149000</v>
      </c>
      <c r="X37" s="56">
        <f t="shared" si="5"/>
        <v>13000</v>
      </c>
      <c r="Y37" s="55">
        <v>162000</v>
      </c>
      <c r="Z37" s="54"/>
    </row>
    <row r="38" spans="1:26" ht="15" customHeight="1" x14ac:dyDescent="0.2">
      <c r="A38" s="51">
        <v>31</v>
      </c>
      <c r="B38" s="51">
        <v>8500054</v>
      </c>
      <c r="C38" s="51" t="s">
        <v>86</v>
      </c>
      <c r="D38" s="52" t="s">
        <v>58</v>
      </c>
      <c r="E38" s="52" t="s">
        <v>24</v>
      </c>
      <c r="F38" s="53">
        <v>168000</v>
      </c>
      <c r="G38" s="53">
        <f>VLOOKUP(B38,'04.09'!B38:R71,16,0)</f>
        <v>50</v>
      </c>
      <c r="H38" s="54"/>
      <c r="I38" s="54">
        <f t="shared" si="1"/>
        <v>1</v>
      </c>
      <c r="J38" s="54"/>
      <c r="K38" s="54">
        <v>1</v>
      </c>
      <c r="L38" s="54"/>
      <c r="M38" s="54"/>
      <c r="N38" s="54"/>
      <c r="O38" s="54">
        <f t="shared" si="2"/>
        <v>168000</v>
      </c>
      <c r="P38" s="54">
        <f t="shared" si="3"/>
        <v>168000</v>
      </c>
      <c r="Q38" s="54">
        <f t="shared" si="0"/>
        <v>49</v>
      </c>
      <c r="R38" s="54">
        <v>49</v>
      </c>
      <c r="S38" s="54">
        <f t="shared" si="4"/>
        <v>0</v>
      </c>
      <c r="T38" s="54"/>
      <c r="U38" s="55" t="s">
        <v>86</v>
      </c>
      <c r="V38" s="54">
        <v>75909</v>
      </c>
      <c r="W38" s="54">
        <v>168000</v>
      </c>
      <c r="X38" s="56">
        <f t="shared" si="5"/>
        <v>13000</v>
      </c>
      <c r="Y38" s="55">
        <v>181000</v>
      </c>
      <c r="Z38" s="54"/>
    </row>
    <row r="39" spans="1:26" ht="15" customHeight="1" x14ac:dyDescent="0.2">
      <c r="A39" s="51">
        <v>32</v>
      </c>
      <c r="B39" s="51">
        <v>8500055</v>
      </c>
      <c r="C39" s="51" t="s">
        <v>87</v>
      </c>
      <c r="D39" s="52" t="s">
        <v>59</v>
      </c>
      <c r="E39" s="52" t="s">
        <v>25</v>
      </c>
      <c r="F39" s="53">
        <v>149000</v>
      </c>
      <c r="G39" s="53">
        <f>VLOOKUP(B39,'04.09'!B39:R72,16,0)</f>
        <v>25</v>
      </c>
      <c r="H39" s="54"/>
      <c r="I39" s="54">
        <f t="shared" si="1"/>
        <v>3</v>
      </c>
      <c r="J39" s="54"/>
      <c r="K39" s="97">
        <f>2+K44</f>
        <v>3</v>
      </c>
      <c r="L39" s="97">
        <f>L44</f>
        <v>0</v>
      </c>
      <c r="M39" s="54"/>
      <c r="N39" s="54"/>
      <c r="O39" s="54">
        <f>F39*K39-F39</f>
        <v>298000</v>
      </c>
      <c r="P39" s="54">
        <f t="shared" si="3"/>
        <v>298000</v>
      </c>
      <c r="Q39" s="54">
        <f t="shared" si="0"/>
        <v>22</v>
      </c>
      <c r="R39" s="54">
        <v>22</v>
      </c>
      <c r="S39" s="54">
        <f t="shared" si="4"/>
        <v>0</v>
      </c>
      <c r="T39" s="54"/>
      <c r="U39" s="55" t="s">
        <v>87</v>
      </c>
      <c r="V39" s="54">
        <v>66364</v>
      </c>
      <c r="W39" s="54">
        <v>149000</v>
      </c>
      <c r="X39" s="56">
        <f t="shared" si="5"/>
        <v>13000</v>
      </c>
      <c r="Y39" s="55">
        <v>162000</v>
      </c>
      <c r="Z39" s="54"/>
    </row>
    <row r="40" spans="1:26" ht="15" customHeight="1" x14ac:dyDescent="0.2">
      <c r="A40" s="51">
        <v>33</v>
      </c>
      <c r="B40" s="51">
        <v>8500056</v>
      </c>
      <c r="C40" s="51" t="s">
        <v>88</v>
      </c>
      <c r="D40" s="52" t="s">
        <v>60</v>
      </c>
      <c r="E40" s="52" t="s">
        <v>26</v>
      </c>
      <c r="F40" s="53">
        <v>149000</v>
      </c>
      <c r="G40" s="53">
        <f>VLOOKUP(B40,'04.09'!B40:R73,16,0)</f>
        <v>18</v>
      </c>
      <c r="H40" s="54"/>
      <c r="I40" s="54">
        <f t="shared" si="1"/>
        <v>3</v>
      </c>
      <c r="J40" s="54"/>
      <c r="K40" s="98">
        <v>3</v>
      </c>
      <c r="L40" s="98">
        <f>+L45</f>
        <v>0</v>
      </c>
      <c r="M40" s="54"/>
      <c r="N40" s="54"/>
      <c r="O40" s="54">
        <f t="shared" si="2"/>
        <v>447000</v>
      </c>
      <c r="P40" s="54">
        <f t="shared" si="3"/>
        <v>447000</v>
      </c>
      <c r="Q40" s="54">
        <f t="shared" si="0"/>
        <v>15</v>
      </c>
      <c r="R40" s="54">
        <v>15</v>
      </c>
      <c r="S40" s="54">
        <f t="shared" si="4"/>
        <v>0</v>
      </c>
      <c r="T40" s="54">
        <v>20</v>
      </c>
      <c r="U40" s="55" t="s">
        <v>88</v>
      </c>
      <c r="V40" s="54">
        <v>66364</v>
      </c>
      <c r="W40" s="54">
        <v>149000</v>
      </c>
      <c r="X40" s="56">
        <f t="shared" si="5"/>
        <v>13000</v>
      </c>
      <c r="Y40" s="55">
        <v>162000</v>
      </c>
      <c r="Z40" s="54"/>
    </row>
    <row r="41" spans="1:26" ht="15" customHeight="1" x14ac:dyDescent="0.2">
      <c r="A41" s="51">
        <v>34</v>
      </c>
      <c r="B41" s="51">
        <v>8500057</v>
      </c>
      <c r="C41" s="51" t="s">
        <v>89</v>
      </c>
      <c r="D41" s="52" t="s">
        <v>61</v>
      </c>
      <c r="E41" s="52" t="s">
        <v>27</v>
      </c>
      <c r="F41" s="53">
        <v>168000</v>
      </c>
      <c r="G41" s="53">
        <f>VLOOKUP(B41,'04.09'!B41:R74,16,0)</f>
        <v>57</v>
      </c>
      <c r="H41" s="54"/>
      <c r="I41" s="54">
        <f t="shared" si="1"/>
        <v>2</v>
      </c>
      <c r="J41" s="54"/>
      <c r="K41" s="54">
        <v>2</v>
      </c>
      <c r="L41" s="54"/>
      <c r="M41" s="54"/>
      <c r="N41" s="54"/>
      <c r="O41" s="54">
        <f t="shared" si="2"/>
        <v>336000</v>
      </c>
      <c r="P41" s="54">
        <f t="shared" si="3"/>
        <v>336000</v>
      </c>
      <c r="Q41" s="54">
        <f t="shared" si="0"/>
        <v>55</v>
      </c>
      <c r="R41" s="54">
        <v>55</v>
      </c>
      <c r="S41" s="54">
        <f t="shared" si="4"/>
        <v>0</v>
      </c>
      <c r="T41" s="54"/>
      <c r="U41" s="55" t="s">
        <v>89</v>
      </c>
      <c r="V41" s="54">
        <v>66364</v>
      </c>
      <c r="W41" s="54">
        <v>168000</v>
      </c>
      <c r="X41" s="56">
        <f t="shared" si="5"/>
        <v>-6000</v>
      </c>
      <c r="Y41" s="55">
        <v>162000</v>
      </c>
      <c r="Z41" s="54"/>
    </row>
    <row r="42" spans="1:26" ht="15" customHeight="1" x14ac:dyDescent="0.2">
      <c r="A42" s="81"/>
      <c r="B42" s="81"/>
      <c r="C42" s="81"/>
      <c r="D42" s="87" t="s">
        <v>140</v>
      </c>
      <c r="E42" s="87"/>
      <c r="F42" s="88">
        <v>800000</v>
      </c>
      <c r="G42" s="82"/>
      <c r="H42" s="83"/>
      <c r="I42" s="83"/>
      <c r="J42" s="83"/>
      <c r="K42" s="83"/>
      <c r="L42" s="83"/>
      <c r="M42" s="83"/>
      <c r="N42" s="83"/>
      <c r="O42" s="54">
        <f t="shared" si="2"/>
        <v>0</v>
      </c>
      <c r="P42" s="54">
        <f>M42+N42+O42</f>
        <v>0</v>
      </c>
      <c r="Q42" s="83"/>
      <c r="R42" s="83"/>
      <c r="S42" s="83"/>
      <c r="T42" s="83"/>
      <c r="U42" s="84"/>
      <c r="V42" s="85"/>
      <c r="W42" s="85"/>
      <c r="X42" s="86"/>
      <c r="Y42" s="84"/>
      <c r="Z42" s="83"/>
    </row>
    <row r="43" spans="1:26" ht="15" customHeight="1" x14ac:dyDescent="0.2">
      <c r="A43" s="81"/>
      <c r="B43" s="81"/>
      <c r="C43" s="81"/>
      <c r="D43" s="89" t="s">
        <v>141</v>
      </c>
      <c r="E43" s="89"/>
      <c r="F43" s="90">
        <v>650000</v>
      </c>
      <c r="G43" s="82"/>
      <c r="H43" s="83"/>
      <c r="I43" s="83"/>
      <c r="J43" s="83"/>
      <c r="K43" s="83"/>
      <c r="L43" s="83"/>
      <c r="M43" s="83"/>
      <c r="N43" s="83"/>
      <c r="O43" s="54">
        <f t="shared" si="2"/>
        <v>0</v>
      </c>
      <c r="P43" s="54">
        <f t="shared" si="3"/>
        <v>0</v>
      </c>
      <c r="Q43" s="83"/>
      <c r="R43" s="83"/>
      <c r="S43" s="83"/>
      <c r="T43" s="83"/>
      <c r="U43" s="84"/>
      <c r="V43" s="85"/>
      <c r="W43" s="85"/>
      <c r="X43" s="86"/>
      <c r="Y43" s="84"/>
      <c r="Z43" s="83"/>
    </row>
    <row r="44" spans="1:26" ht="15" customHeight="1" x14ac:dyDescent="0.2">
      <c r="A44" s="81"/>
      <c r="B44" s="81"/>
      <c r="C44" s="81"/>
      <c r="D44" s="91" t="s">
        <v>142</v>
      </c>
      <c r="E44" s="91"/>
      <c r="F44" s="92">
        <v>550000</v>
      </c>
      <c r="G44" s="82"/>
      <c r="H44" s="83"/>
      <c r="I44" s="83"/>
      <c r="J44" s="83"/>
      <c r="K44" s="83">
        <v>1</v>
      </c>
      <c r="L44" s="83"/>
      <c r="M44" s="83"/>
      <c r="N44" s="83"/>
      <c r="O44" s="54">
        <f t="shared" si="2"/>
        <v>550000</v>
      </c>
      <c r="P44" s="54">
        <f t="shared" si="3"/>
        <v>550000</v>
      </c>
      <c r="Q44" s="83"/>
      <c r="R44" s="83"/>
      <c r="S44" s="83"/>
      <c r="T44" s="83"/>
      <c r="U44" s="84"/>
      <c r="V44" s="85"/>
      <c r="W44" s="85"/>
      <c r="X44" s="86"/>
      <c r="Y44" s="84"/>
      <c r="Z44" s="83"/>
    </row>
    <row r="45" spans="1:26" ht="15" customHeight="1" x14ac:dyDescent="0.2">
      <c r="A45" s="81"/>
      <c r="B45" s="81"/>
      <c r="C45" s="81"/>
      <c r="D45" s="93" t="s">
        <v>143</v>
      </c>
      <c r="E45" s="93"/>
      <c r="F45" s="94">
        <v>310000</v>
      </c>
      <c r="G45" s="82"/>
      <c r="H45" s="83"/>
      <c r="I45" s="83"/>
      <c r="J45" s="83"/>
      <c r="K45" s="83"/>
      <c r="L45" s="83"/>
      <c r="M45" s="83"/>
      <c r="N45" s="83"/>
      <c r="O45" s="54">
        <f t="shared" si="2"/>
        <v>0</v>
      </c>
      <c r="P45" s="54">
        <f t="shared" si="3"/>
        <v>0</v>
      </c>
      <c r="Q45" s="83"/>
      <c r="R45" s="83"/>
      <c r="S45" s="83"/>
      <c r="T45" s="83"/>
      <c r="U45" s="84"/>
      <c r="V45" s="85"/>
      <c r="W45" s="85"/>
      <c r="X45" s="86"/>
      <c r="Y45" s="84"/>
      <c r="Z45" s="83"/>
    </row>
    <row r="46" spans="1:26" s="17" customFormat="1" x14ac:dyDescent="0.2">
      <c r="A46" s="47"/>
      <c r="B46" s="48"/>
      <c r="C46" s="48"/>
      <c r="D46" s="48" t="s">
        <v>108</v>
      </c>
      <c r="E46" s="49"/>
      <c r="F46" s="50"/>
      <c r="G46" s="50">
        <f>SUM(G8:G41)</f>
        <v>383</v>
      </c>
      <c r="H46" s="50">
        <f t="shared" ref="H46:N46" si="6">SUM(H8:H41)</f>
        <v>0</v>
      </c>
      <c r="I46" s="50">
        <f t="shared" si="6"/>
        <v>33</v>
      </c>
      <c r="J46" s="50">
        <f t="shared" si="6"/>
        <v>0</v>
      </c>
      <c r="K46" s="50">
        <f t="shared" si="6"/>
        <v>33</v>
      </c>
      <c r="L46" s="50">
        <f t="shared" si="6"/>
        <v>0</v>
      </c>
      <c r="M46" s="50">
        <f t="shared" si="6"/>
        <v>0</v>
      </c>
      <c r="N46" s="50">
        <f t="shared" si="6"/>
        <v>0</v>
      </c>
      <c r="O46" s="50">
        <f>SUM(O8:O45)</f>
        <v>5582000</v>
      </c>
      <c r="P46" s="50">
        <f>SUM(P8:P45)</f>
        <v>5582000</v>
      </c>
      <c r="Q46" s="50">
        <f>SUM(Q8:Q41)</f>
        <v>350</v>
      </c>
      <c r="R46" s="50">
        <f>SUM(R8:R41)</f>
        <v>350</v>
      </c>
      <c r="S46" s="50"/>
      <c r="T46" s="50"/>
      <c r="Z46" s="50"/>
    </row>
    <row r="47" spans="1:26" x14ac:dyDescent="0.2">
      <c r="A47" s="5"/>
    </row>
    <row r="48" spans="1:26" s="2" customFormat="1" x14ac:dyDescent="0.2">
      <c r="B48" s="2" t="s">
        <v>124</v>
      </c>
      <c r="F48" s="6"/>
      <c r="G48" s="6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V48" s="112"/>
      <c r="W48" s="112"/>
      <c r="Z48" s="112"/>
    </row>
    <row r="52" spans="1:1" x14ac:dyDescent="0.2">
      <c r="A52" s="1" t="s">
        <v>134</v>
      </c>
    </row>
  </sheetData>
  <mergeCells count="16">
    <mergeCell ref="Z6:Z7"/>
    <mergeCell ref="A3:T3"/>
    <mergeCell ref="G5:Q5"/>
    <mergeCell ref="A6:A7"/>
    <mergeCell ref="B6:B7"/>
    <mergeCell ref="C6:C7"/>
    <mergeCell ref="D6:D7"/>
    <mergeCell ref="F6:F7"/>
    <mergeCell ref="G6:G7"/>
    <mergeCell ref="H6:H7"/>
    <mergeCell ref="I6:L6"/>
    <mergeCell ref="M6:P6"/>
    <mergeCell ref="Q6:Q7"/>
    <mergeCell ref="R6:R7"/>
    <mergeCell ref="S6:S7"/>
    <mergeCell ref="T6:T7"/>
  </mergeCells>
  <pageMargins left="0.2" right="0.2" top="0.25" bottom="0.25" header="0.3" footer="0.3"/>
  <pageSetup paperSize="9" orientation="landscape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zoomScaleNormal="100" workbookViewId="0">
      <pane xSplit="6" ySplit="7" topLeftCell="L29" activePane="bottomRight" state="frozen"/>
      <selection activeCell="CJ8" sqref="CJ8:CJ41"/>
      <selection pane="topRight" activeCell="CJ8" sqref="CJ8:CJ41"/>
      <selection pane="bottomLeft" activeCell="CJ8" sqref="CJ8:CJ41"/>
      <selection pane="bottomRight" activeCell="S17" sqref="S17"/>
    </sheetView>
  </sheetViews>
  <sheetFormatPr defaultRowHeight="12.75" x14ac:dyDescent="0.2"/>
  <cols>
    <col min="1" max="1" width="4.85546875" style="1" customWidth="1"/>
    <col min="2" max="2" width="8.85546875" style="2" customWidth="1"/>
    <col min="3" max="3" width="5.28515625" style="2" customWidth="1"/>
    <col min="4" max="4" width="38.28515625" style="1" customWidth="1"/>
    <col min="5" max="5" width="34.7109375" style="1" hidden="1" customWidth="1"/>
    <col min="6" max="6" width="10.28515625" style="6" customWidth="1"/>
    <col min="7" max="7" width="8.140625" style="6" customWidth="1"/>
    <col min="8" max="8" width="9.42578125" style="3" customWidth="1"/>
    <col min="9" max="9" width="10" style="3" customWidth="1"/>
    <col min="10" max="14" width="9.140625" style="3" customWidth="1"/>
    <col min="15" max="15" width="10.140625" style="3" customWidth="1"/>
    <col min="16" max="16" width="11.28515625" style="3" customWidth="1"/>
    <col min="17" max="19" width="10.7109375" style="3" customWidth="1"/>
    <col min="20" max="20" width="9.140625" style="3" customWidth="1"/>
    <col min="21" max="21" width="6.28515625" style="1" hidden="1" customWidth="1"/>
    <col min="22" max="23" width="11.28515625" style="3" hidden="1" customWidth="1"/>
    <col min="24" max="25" width="0" style="1" hidden="1" customWidth="1"/>
    <col min="26" max="26" width="9.140625" style="3" customWidth="1"/>
    <col min="27" max="27" width="9.140625" style="1" customWidth="1"/>
    <col min="28" max="16384" width="9.140625" style="1"/>
  </cols>
  <sheetData>
    <row r="1" spans="1:26" x14ac:dyDescent="0.2">
      <c r="A1" s="17" t="s">
        <v>128</v>
      </c>
    </row>
    <row r="2" spans="1:26" x14ac:dyDescent="0.2">
      <c r="A2" s="1" t="s">
        <v>114</v>
      </c>
      <c r="D2" s="108">
        <f>K42</f>
        <v>0</v>
      </c>
    </row>
    <row r="3" spans="1:26" ht="19.5" customHeight="1" x14ac:dyDescent="0.3">
      <c r="A3" s="131" t="s">
        <v>122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Z3" s="1"/>
    </row>
    <row r="5" spans="1:26" ht="15" hidden="1" customHeight="1" x14ac:dyDescent="0.2">
      <c r="G5" s="133" t="s">
        <v>117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13"/>
      <c r="S5" s="113"/>
      <c r="T5" s="1"/>
      <c r="Z5" s="1"/>
    </row>
    <row r="6" spans="1:26" s="17" customFormat="1" ht="15" customHeight="1" x14ac:dyDescent="0.2">
      <c r="A6" s="128" t="s">
        <v>109</v>
      </c>
      <c r="B6" s="128" t="s">
        <v>110</v>
      </c>
      <c r="C6" s="128" t="s">
        <v>111</v>
      </c>
      <c r="D6" s="128" t="s">
        <v>112</v>
      </c>
      <c r="E6" s="16" t="s">
        <v>90</v>
      </c>
      <c r="F6" s="128" t="s">
        <v>113</v>
      </c>
      <c r="G6" s="128" t="s">
        <v>115</v>
      </c>
      <c r="H6" s="128" t="s">
        <v>101</v>
      </c>
      <c r="I6" s="132" t="s">
        <v>102</v>
      </c>
      <c r="J6" s="132"/>
      <c r="K6" s="132"/>
      <c r="L6" s="132"/>
      <c r="M6" s="134" t="s">
        <v>129</v>
      </c>
      <c r="N6" s="134"/>
      <c r="O6" s="134"/>
      <c r="P6" s="134"/>
      <c r="Q6" s="128" t="s">
        <v>118</v>
      </c>
      <c r="R6" s="128" t="s">
        <v>135</v>
      </c>
      <c r="S6" s="128" t="s">
        <v>136</v>
      </c>
      <c r="T6" s="128" t="s">
        <v>119</v>
      </c>
      <c r="U6" s="19" t="s">
        <v>121</v>
      </c>
      <c r="V6" s="40"/>
      <c r="W6" s="40"/>
      <c r="Z6" s="128" t="s">
        <v>125</v>
      </c>
    </row>
    <row r="7" spans="1:26" s="18" customFormat="1" x14ac:dyDescent="0.2">
      <c r="A7" s="130"/>
      <c r="B7" s="130" t="s">
        <v>110</v>
      </c>
      <c r="C7" s="130"/>
      <c r="D7" s="130" t="s">
        <v>112</v>
      </c>
      <c r="E7" s="44" t="s">
        <v>90</v>
      </c>
      <c r="F7" s="130" t="s">
        <v>113</v>
      </c>
      <c r="G7" s="130"/>
      <c r="H7" s="130"/>
      <c r="I7" s="45" t="s">
        <v>106</v>
      </c>
      <c r="J7" s="46" t="s">
        <v>107</v>
      </c>
      <c r="K7" s="46" t="s">
        <v>104</v>
      </c>
      <c r="L7" s="46" t="s">
        <v>105</v>
      </c>
      <c r="M7" s="61" t="s">
        <v>131</v>
      </c>
      <c r="N7" s="62" t="s">
        <v>132</v>
      </c>
      <c r="O7" s="62" t="s">
        <v>130</v>
      </c>
      <c r="P7" s="68" t="s">
        <v>133</v>
      </c>
      <c r="Q7" s="130"/>
      <c r="R7" s="129"/>
      <c r="S7" s="129"/>
      <c r="T7" s="130"/>
      <c r="V7" s="41"/>
      <c r="W7" s="41"/>
      <c r="Z7" s="130"/>
    </row>
    <row r="8" spans="1:26" ht="15" customHeight="1" x14ac:dyDescent="0.2">
      <c r="A8" s="51">
        <v>1</v>
      </c>
      <c r="B8" s="51">
        <v>8500006</v>
      </c>
      <c r="C8" s="51" t="s">
        <v>75</v>
      </c>
      <c r="D8" s="52" t="s">
        <v>47</v>
      </c>
      <c r="E8" s="52" t="s">
        <v>13</v>
      </c>
      <c r="F8" s="53">
        <v>289000</v>
      </c>
      <c r="G8" s="53">
        <f>VLOOKUP(B8,'05.09'!B8:R41,16,0)</f>
        <v>9</v>
      </c>
      <c r="H8" s="54"/>
      <c r="I8" s="54">
        <f>SUM(J8:L8)</f>
        <v>1</v>
      </c>
      <c r="J8" s="54"/>
      <c r="K8" s="54">
        <v>1</v>
      </c>
      <c r="L8" s="54"/>
      <c r="M8" s="54"/>
      <c r="N8" s="54"/>
      <c r="O8" s="54">
        <f>F8*K8</f>
        <v>289000</v>
      </c>
      <c r="P8" s="54">
        <f>M8+N8+O8</f>
        <v>289000</v>
      </c>
      <c r="Q8" s="54">
        <f t="shared" ref="Q8:Q41" si="0">+G8+H8-I8</f>
        <v>8</v>
      </c>
      <c r="R8" s="54">
        <v>8</v>
      </c>
      <c r="S8" s="54">
        <f>R8-Q8</f>
        <v>0</v>
      </c>
      <c r="T8" s="54">
        <v>10</v>
      </c>
      <c r="U8" s="55" t="s">
        <v>75</v>
      </c>
      <c r="V8" s="54">
        <v>143000</v>
      </c>
      <c r="W8" s="54">
        <v>289000</v>
      </c>
      <c r="X8" s="56">
        <f>Y8-W8</f>
        <v>26000</v>
      </c>
      <c r="Y8" s="55">
        <v>315000</v>
      </c>
      <c r="Z8" s="54"/>
    </row>
    <row r="9" spans="1:26" ht="15" customHeight="1" x14ac:dyDescent="0.2">
      <c r="A9" s="51">
        <v>2</v>
      </c>
      <c r="B9" s="51">
        <v>8500007</v>
      </c>
      <c r="C9" s="51" t="s">
        <v>73</v>
      </c>
      <c r="D9" s="52" t="s">
        <v>45</v>
      </c>
      <c r="E9" s="52" t="s">
        <v>11</v>
      </c>
      <c r="F9" s="53">
        <v>197000</v>
      </c>
      <c r="G9" s="53">
        <f>VLOOKUP(B9,'05.09'!B9:R42,16,0)</f>
        <v>9</v>
      </c>
      <c r="H9" s="54"/>
      <c r="I9" s="54">
        <f t="shared" ref="I9:I41" si="1">SUM(J9:L9)</f>
        <v>0</v>
      </c>
      <c r="J9" s="54"/>
      <c r="K9" s="96"/>
      <c r="L9" s="96">
        <f>L43</f>
        <v>0</v>
      </c>
      <c r="M9" s="54"/>
      <c r="N9" s="54"/>
      <c r="O9" s="54">
        <f t="shared" ref="O9:O45" si="2">F9*K9</f>
        <v>0</v>
      </c>
      <c r="P9" s="54">
        <f t="shared" ref="P9:P45" si="3">M9+N9+O9</f>
        <v>0</v>
      </c>
      <c r="Q9" s="54">
        <f t="shared" si="0"/>
        <v>9</v>
      </c>
      <c r="R9" s="54">
        <v>9</v>
      </c>
      <c r="S9" s="54">
        <f t="shared" ref="S9:S41" si="4">R9-Q9</f>
        <v>0</v>
      </c>
      <c r="T9" s="54">
        <v>10</v>
      </c>
      <c r="U9" s="55" t="s">
        <v>73</v>
      </c>
      <c r="V9" s="54">
        <v>93000</v>
      </c>
      <c r="W9" s="54">
        <v>197000</v>
      </c>
      <c r="X9" s="56">
        <f t="shared" ref="X9:X41" si="5">Y9-W9</f>
        <v>18000</v>
      </c>
      <c r="Y9" s="55">
        <v>215000</v>
      </c>
      <c r="Z9" s="54"/>
    </row>
    <row r="10" spans="1:26" ht="15" customHeight="1" x14ac:dyDescent="0.2">
      <c r="A10" s="51">
        <v>3</v>
      </c>
      <c r="B10" s="51">
        <v>8500008</v>
      </c>
      <c r="C10" s="51" t="s">
        <v>79</v>
      </c>
      <c r="D10" s="52" t="s">
        <v>51</v>
      </c>
      <c r="E10" s="52" t="s">
        <v>17</v>
      </c>
      <c r="F10" s="53">
        <v>170000</v>
      </c>
      <c r="G10" s="53">
        <f>VLOOKUP(B10,'05.09'!B10:R43,16,0)</f>
        <v>4</v>
      </c>
      <c r="H10" s="54"/>
      <c r="I10" s="54">
        <f t="shared" si="1"/>
        <v>1</v>
      </c>
      <c r="J10" s="54"/>
      <c r="K10" s="54">
        <v>1</v>
      </c>
      <c r="L10" s="54"/>
      <c r="M10" s="54"/>
      <c r="N10" s="54"/>
      <c r="O10" s="54">
        <f t="shared" si="2"/>
        <v>170000</v>
      </c>
      <c r="P10" s="54">
        <f t="shared" si="3"/>
        <v>170000</v>
      </c>
      <c r="Q10" s="54">
        <f t="shared" si="0"/>
        <v>3</v>
      </c>
      <c r="R10" s="54">
        <v>3</v>
      </c>
      <c r="S10" s="54">
        <f t="shared" si="4"/>
        <v>0</v>
      </c>
      <c r="T10" s="54">
        <v>10</v>
      </c>
      <c r="U10" s="55" t="s">
        <v>79</v>
      </c>
      <c r="V10" s="54">
        <v>78000</v>
      </c>
      <c r="W10" s="54">
        <v>170000</v>
      </c>
      <c r="X10" s="56">
        <f t="shared" si="5"/>
        <v>15000</v>
      </c>
      <c r="Y10" s="55">
        <v>185000</v>
      </c>
      <c r="Z10" s="54"/>
    </row>
    <row r="11" spans="1:26" ht="15" customHeight="1" x14ac:dyDescent="0.2">
      <c r="A11" s="51">
        <v>4</v>
      </c>
      <c r="B11" s="51">
        <v>8500009</v>
      </c>
      <c r="C11" s="51" t="s">
        <v>74</v>
      </c>
      <c r="D11" s="52" t="s">
        <v>46</v>
      </c>
      <c r="E11" s="52" t="s">
        <v>12</v>
      </c>
      <c r="F11" s="53">
        <v>159000</v>
      </c>
      <c r="G11" s="53">
        <f>VLOOKUP(B11,'05.09'!B11:R44,16,0)</f>
        <v>8</v>
      </c>
      <c r="H11" s="54"/>
      <c r="I11" s="54">
        <f t="shared" si="1"/>
        <v>1</v>
      </c>
      <c r="J11" s="54"/>
      <c r="K11" s="96">
        <v>1</v>
      </c>
      <c r="L11" s="96">
        <f>L43</f>
        <v>0</v>
      </c>
      <c r="M11" s="54"/>
      <c r="N11" s="54"/>
      <c r="O11" s="54">
        <f t="shared" si="2"/>
        <v>159000</v>
      </c>
      <c r="P11" s="54">
        <f t="shared" si="3"/>
        <v>159000</v>
      </c>
      <c r="Q11" s="54">
        <f t="shared" si="0"/>
        <v>7</v>
      </c>
      <c r="R11" s="54">
        <v>7</v>
      </c>
      <c r="S11" s="54">
        <f t="shared" si="4"/>
        <v>0</v>
      </c>
      <c r="T11" s="54">
        <v>10</v>
      </c>
      <c r="U11" s="55" t="s">
        <v>74</v>
      </c>
      <c r="V11" s="54">
        <v>72000</v>
      </c>
      <c r="W11" s="54">
        <v>159000</v>
      </c>
      <c r="X11" s="56">
        <f t="shared" si="5"/>
        <v>14000</v>
      </c>
      <c r="Y11" s="55">
        <v>173000</v>
      </c>
      <c r="Z11" s="54"/>
    </row>
    <row r="12" spans="1:26" ht="15" customHeight="1" x14ac:dyDescent="0.2">
      <c r="A12" s="51">
        <v>5</v>
      </c>
      <c r="B12" s="51">
        <v>8500031</v>
      </c>
      <c r="C12" s="51" t="s">
        <v>76</v>
      </c>
      <c r="D12" s="52" t="s">
        <v>48</v>
      </c>
      <c r="E12" s="52" t="s">
        <v>14</v>
      </c>
      <c r="F12" s="53">
        <v>146000</v>
      </c>
      <c r="G12" s="53">
        <f>VLOOKUP(B12,'05.09'!B12:R45,16,0)</f>
        <v>8</v>
      </c>
      <c r="H12" s="54"/>
      <c r="I12" s="54">
        <f t="shared" si="1"/>
        <v>0</v>
      </c>
      <c r="J12" s="54"/>
      <c r="K12" s="54"/>
      <c r="L12" s="54"/>
      <c r="M12" s="54"/>
      <c r="N12" s="54"/>
      <c r="O12" s="54">
        <f t="shared" si="2"/>
        <v>0</v>
      </c>
      <c r="P12" s="54">
        <f t="shared" si="3"/>
        <v>0</v>
      </c>
      <c r="Q12" s="54">
        <f t="shared" si="0"/>
        <v>8</v>
      </c>
      <c r="R12" s="54">
        <v>8</v>
      </c>
      <c r="S12" s="54">
        <f t="shared" si="4"/>
        <v>0</v>
      </c>
      <c r="T12" s="54">
        <v>10</v>
      </c>
      <c r="U12" s="55" t="s">
        <v>76</v>
      </c>
      <c r="V12" s="54">
        <v>65000</v>
      </c>
      <c r="W12" s="54">
        <v>146000</v>
      </c>
      <c r="X12" s="56">
        <f t="shared" si="5"/>
        <v>13000</v>
      </c>
      <c r="Y12" s="55">
        <v>159000</v>
      </c>
      <c r="Z12" s="54"/>
    </row>
    <row r="13" spans="1:26" ht="15" customHeight="1" x14ac:dyDescent="0.2">
      <c r="A13" s="51">
        <v>6</v>
      </c>
      <c r="B13" s="51">
        <v>8500011</v>
      </c>
      <c r="C13" s="51" t="s">
        <v>78</v>
      </c>
      <c r="D13" s="52" t="s">
        <v>50</v>
      </c>
      <c r="E13" s="52" t="s">
        <v>16</v>
      </c>
      <c r="F13" s="53">
        <v>135000</v>
      </c>
      <c r="G13" s="53">
        <f>VLOOKUP(B13,'05.09'!B13:R46,16,0)</f>
        <v>4</v>
      </c>
      <c r="H13" s="54"/>
      <c r="I13" s="54">
        <f t="shared" si="1"/>
        <v>0</v>
      </c>
      <c r="J13" s="54"/>
      <c r="K13" s="54"/>
      <c r="L13" s="54"/>
      <c r="M13" s="54"/>
      <c r="N13" s="54"/>
      <c r="O13" s="54">
        <f t="shared" si="2"/>
        <v>0</v>
      </c>
      <c r="P13" s="54">
        <f t="shared" si="3"/>
        <v>0</v>
      </c>
      <c r="Q13" s="54">
        <f t="shared" si="0"/>
        <v>4</v>
      </c>
      <c r="R13" s="54">
        <v>4</v>
      </c>
      <c r="S13" s="54">
        <f t="shared" si="4"/>
        <v>0</v>
      </c>
      <c r="T13" s="54">
        <v>10</v>
      </c>
      <c r="U13" s="55" t="s">
        <v>78</v>
      </c>
      <c r="V13" s="54">
        <v>58000</v>
      </c>
      <c r="W13" s="54">
        <v>135000</v>
      </c>
      <c r="X13" s="56">
        <f t="shared" si="5"/>
        <v>10000</v>
      </c>
      <c r="Y13" s="55">
        <v>145000</v>
      </c>
      <c r="Z13" s="54"/>
    </row>
    <row r="14" spans="1:26" ht="15" customHeight="1" x14ac:dyDescent="0.2">
      <c r="A14" s="51">
        <v>7</v>
      </c>
      <c r="B14" s="51">
        <v>8500010</v>
      </c>
      <c r="C14" s="51" t="s">
        <v>81</v>
      </c>
      <c r="D14" s="52" t="s">
        <v>53</v>
      </c>
      <c r="E14" s="52" t="s">
        <v>19</v>
      </c>
      <c r="F14" s="53">
        <v>146000</v>
      </c>
      <c r="G14" s="53">
        <f>VLOOKUP(B14,'05.09'!B14:R47,16,0)</f>
        <v>11</v>
      </c>
      <c r="H14" s="54"/>
      <c r="I14" s="54">
        <f t="shared" si="1"/>
        <v>1</v>
      </c>
      <c r="J14" s="54"/>
      <c r="K14" s="54">
        <v>1</v>
      </c>
      <c r="L14" s="54"/>
      <c r="M14" s="54"/>
      <c r="N14" s="54"/>
      <c r="O14" s="54">
        <f t="shared" si="2"/>
        <v>146000</v>
      </c>
      <c r="P14" s="54">
        <f t="shared" si="3"/>
        <v>146000</v>
      </c>
      <c r="Q14" s="54">
        <f t="shared" si="0"/>
        <v>10</v>
      </c>
      <c r="R14" s="54">
        <v>10</v>
      </c>
      <c r="S14" s="54">
        <f t="shared" si="4"/>
        <v>0</v>
      </c>
      <c r="T14" s="54"/>
      <c r="U14" s="55" t="s">
        <v>81</v>
      </c>
      <c r="V14" s="54">
        <v>61000</v>
      </c>
      <c r="W14" s="54">
        <v>146000</v>
      </c>
      <c r="X14" s="56">
        <f t="shared" si="5"/>
        <v>5000</v>
      </c>
      <c r="Y14" s="55">
        <v>151000</v>
      </c>
      <c r="Z14" s="54"/>
    </row>
    <row r="15" spans="1:26" ht="15" customHeight="1" x14ac:dyDescent="0.2">
      <c r="A15" s="51">
        <v>8</v>
      </c>
      <c r="B15" s="51">
        <v>8500012</v>
      </c>
      <c r="C15" s="51" t="s">
        <v>70</v>
      </c>
      <c r="D15" s="52" t="s">
        <v>42</v>
      </c>
      <c r="E15" s="52" t="s">
        <v>8</v>
      </c>
      <c r="F15" s="53">
        <v>135000</v>
      </c>
      <c r="G15" s="53">
        <f>VLOOKUP(B15,'05.09'!B15:R48,16,0)</f>
        <v>7</v>
      </c>
      <c r="H15" s="54"/>
      <c r="I15" s="54">
        <f t="shared" si="1"/>
        <v>1</v>
      </c>
      <c r="J15" s="54"/>
      <c r="K15" s="54">
        <v>1</v>
      </c>
      <c r="L15" s="54"/>
      <c r="M15" s="54"/>
      <c r="N15" s="54"/>
      <c r="O15" s="54">
        <f t="shared" si="2"/>
        <v>135000</v>
      </c>
      <c r="P15" s="54">
        <f t="shared" si="3"/>
        <v>135000</v>
      </c>
      <c r="Q15" s="54">
        <f t="shared" si="0"/>
        <v>6</v>
      </c>
      <c r="R15" s="54">
        <v>6</v>
      </c>
      <c r="S15" s="54">
        <f t="shared" si="4"/>
        <v>0</v>
      </c>
      <c r="T15" s="54">
        <v>10</v>
      </c>
      <c r="U15" s="55" t="s">
        <v>70</v>
      </c>
      <c r="V15" s="54">
        <v>59000</v>
      </c>
      <c r="W15" s="54">
        <v>135000</v>
      </c>
      <c r="X15" s="56">
        <f t="shared" si="5"/>
        <v>12000</v>
      </c>
      <c r="Y15" s="55">
        <v>147000</v>
      </c>
      <c r="Z15" s="54"/>
    </row>
    <row r="16" spans="1:26" ht="15" customHeight="1" x14ac:dyDescent="0.2">
      <c r="A16" s="51">
        <v>9</v>
      </c>
      <c r="B16" s="51">
        <v>8500005</v>
      </c>
      <c r="C16" s="51" t="s">
        <v>71</v>
      </c>
      <c r="D16" s="52" t="s">
        <v>43</v>
      </c>
      <c r="E16" s="52" t="s">
        <v>9</v>
      </c>
      <c r="F16" s="53">
        <v>146000</v>
      </c>
      <c r="G16" s="53">
        <f>VLOOKUP(B16,'05.09'!B16:R49,16,0)</f>
        <v>10</v>
      </c>
      <c r="H16" s="54"/>
      <c r="I16" s="54">
        <f t="shared" si="1"/>
        <v>0</v>
      </c>
      <c r="J16" s="54"/>
      <c r="K16" s="54"/>
      <c r="L16" s="54"/>
      <c r="M16" s="54"/>
      <c r="N16" s="54"/>
      <c r="O16" s="54">
        <f t="shared" si="2"/>
        <v>0</v>
      </c>
      <c r="P16" s="54">
        <f t="shared" si="3"/>
        <v>0</v>
      </c>
      <c r="Q16" s="54">
        <f t="shared" si="0"/>
        <v>10</v>
      </c>
      <c r="R16" s="54">
        <v>10</v>
      </c>
      <c r="S16" s="54">
        <f t="shared" si="4"/>
        <v>0</v>
      </c>
      <c r="T16" s="54"/>
      <c r="U16" s="55" t="s">
        <v>71</v>
      </c>
      <c r="V16" s="54">
        <v>63000</v>
      </c>
      <c r="W16" s="54">
        <v>146000</v>
      </c>
      <c r="X16" s="56">
        <f t="shared" si="5"/>
        <v>9000</v>
      </c>
      <c r="Y16" s="55">
        <v>155000</v>
      </c>
      <c r="Z16" s="54"/>
    </row>
    <row r="17" spans="1:26" ht="15" customHeight="1" x14ac:dyDescent="0.2">
      <c r="A17" s="51">
        <v>10</v>
      </c>
      <c r="B17" s="51">
        <v>8500013</v>
      </c>
      <c r="C17" s="51" t="s">
        <v>72</v>
      </c>
      <c r="D17" s="52" t="s">
        <v>44</v>
      </c>
      <c r="E17" s="52" t="s">
        <v>10</v>
      </c>
      <c r="F17" s="53">
        <v>146000</v>
      </c>
      <c r="G17" s="53">
        <f>VLOOKUP(B17,'05.09'!B17:R50,16,0)</f>
        <v>6</v>
      </c>
      <c r="H17" s="54"/>
      <c r="I17" s="54">
        <f t="shared" si="1"/>
        <v>0</v>
      </c>
      <c r="J17" s="54"/>
      <c r="K17" s="54"/>
      <c r="L17" s="54"/>
      <c r="M17" s="54"/>
      <c r="N17" s="54"/>
      <c r="O17" s="54">
        <f t="shared" si="2"/>
        <v>0</v>
      </c>
      <c r="P17" s="54">
        <f t="shared" si="3"/>
        <v>0</v>
      </c>
      <c r="Q17" s="54">
        <f t="shared" si="0"/>
        <v>6</v>
      </c>
      <c r="R17" s="54">
        <v>6</v>
      </c>
      <c r="S17" s="54">
        <f t="shared" si="4"/>
        <v>0</v>
      </c>
      <c r="T17" s="54">
        <v>10</v>
      </c>
      <c r="U17" s="55" t="s">
        <v>72</v>
      </c>
      <c r="V17" s="54">
        <v>64000</v>
      </c>
      <c r="W17" s="54">
        <v>146000</v>
      </c>
      <c r="X17" s="56">
        <f t="shared" si="5"/>
        <v>11000</v>
      </c>
      <c r="Y17" s="55">
        <v>157000</v>
      </c>
      <c r="Z17" s="54"/>
    </row>
    <row r="18" spans="1:26" ht="15" customHeight="1" x14ac:dyDescent="0.2">
      <c r="A18" s="51">
        <v>11</v>
      </c>
      <c r="B18" s="51">
        <v>8500058</v>
      </c>
      <c r="C18" s="51" t="s">
        <v>91</v>
      </c>
      <c r="D18" s="52" t="s">
        <v>95</v>
      </c>
      <c r="E18" s="52" t="s">
        <v>28</v>
      </c>
      <c r="F18" s="53">
        <v>203000</v>
      </c>
      <c r="G18" s="53">
        <f>VLOOKUP(B18,'05.09'!B18:R51,16,0)</f>
        <v>0</v>
      </c>
      <c r="H18" s="54"/>
      <c r="I18" s="54">
        <f t="shared" si="1"/>
        <v>0</v>
      </c>
      <c r="J18" s="54"/>
      <c r="K18" s="96"/>
      <c r="L18" s="96">
        <f>L43</f>
        <v>0</v>
      </c>
      <c r="M18" s="54"/>
      <c r="N18" s="54"/>
      <c r="O18" s="54">
        <f t="shared" si="2"/>
        <v>0</v>
      </c>
      <c r="P18" s="54">
        <f t="shared" si="3"/>
        <v>0</v>
      </c>
      <c r="Q18" s="54">
        <f t="shared" si="0"/>
        <v>0</v>
      </c>
      <c r="R18" s="54"/>
      <c r="S18" s="54">
        <f t="shared" si="4"/>
        <v>0</v>
      </c>
      <c r="T18" s="54"/>
      <c r="U18" s="55" t="s">
        <v>91</v>
      </c>
      <c r="V18" s="54">
        <v>96000</v>
      </c>
      <c r="W18" s="54">
        <v>203000</v>
      </c>
      <c r="X18" s="56">
        <f t="shared" si="5"/>
        <v>18000</v>
      </c>
      <c r="Y18" s="55">
        <v>221000</v>
      </c>
      <c r="Z18" s="54"/>
    </row>
    <row r="19" spans="1:26" ht="15" customHeight="1" x14ac:dyDescent="0.2">
      <c r="A19" s="51">
        <v>12</v>
      </c>
      <c r="B19" s="51">
        <v>8500059</v>
      </c>
      <c r="C19" s="51" t="s">
        <v>92</v>
      </c>
      <c r="D19" s="52" t="s">
        <v>96</v>
      </c>
      <c r="E19" s="52" t="s">
        <v>29</v>
      </c>
      <c r="F19" s="53">
        <v>186000</v>
      </c>
      <c r="G19" s="53">
        <f>VLOOKUP(B19,'05.09'!B19:R52,16,0)</f>
        <v>0</v>
      </c>
      <c r="H19" s="54"/>
      <c r="I19" s="54">
        <f t="shared" si="1"/>
        <v>0</v>
      </c>
      <c r="J19" s="54"/>
      <c r="K19" s="54"/>
      <c r="L19" s="54"/>
      <c r="M19" s="54"/>
      <c r="N19" s="54"/>
      <c r="O19" s="54">
        <f t="shared" si="2"/>
        <v>0</v>
      </c>
      <c r="P19" s="54">
        <f t="shared" si="3"/>
        <v>0</v>
      </c>
      <c r="Q19" s="54">
        <f t="shared" si="0"/>
        <v>0</v>
      </c>
      <c r="R19" s="54"/>
      <c r="S19" s="54">
        <f t="shared" si="4"/>
        <v>0</v>
      </c>
      <c r="T19" s="54"/>
      <c r="U19" s="55" t="s">
        <v>92</v>
      </c>
      <c r="V19" s="54">
        <v>87000</v>
      </c>
      <c r="W19" s="54">
        <v>186000</v>
      </c>
      <c r="X19" s="56">
        <f t="shared" si="5"/>
        <v>17000</v>
      </c>
      <c r="Y19" s="55">
        <v>203000</v>
      </c>
      <c r="Z19" s="54"/>
    </row>
    <row r="20" spans="1:26" ht="15" customHeight="1" x14ac:dyDescent="0.2">
      <c r="A20" s="51">
        <v>13</v>
      </c>
      <c r="B20" s="51">
        <v>8500060</v>
      </c>
      <c r="C20" s="51" t="s">
        <v>93</v>
      </c>
      <c r="D20" s="52" t="s">
        <v>97</v>
      </c>
      <c r="E20" s="52" t="s">
        <v>30</v>
      </c>
      <c r="F20" s="53">
        <v>159000</v>
      </c>
      <c r="G20" s="53">
        <f>VLOOKUP(B20,'05.09'!B20:R53,16,0)</f>
        <v>0</v>
      </c>
      <c r="H20" s="54"/>
      <c r="I20" s="54">
        <f t="shared" si="1"/>
        <v>0</v>
      </c>
      <c r="J20" s="54"/>
      <c r="K20" s="54"/>
      <c r="L20" s="54"/>
      <c r="M20" s="54"/>
      <c r="N20" s="54"/>
      <c r="O20" s="54">
        <f t="shared" si="2"/>
        <v>0</v>
      </c>
      <c r="P20" s="54">
        <f t="shared" si="3"/>
        <v>0</v>
      </c>
      <c r="Q20" s="54">
        <f t="shared" si="0"/>
        <v>0</v>
      </c>
      <c r="R20" s="54"/>
      <c r="S20" s="54">
        <f t="shared" si="4"/>
        <v>0</v>
      </c>
      <c r="T20" s="54"/>
      <c r="U20" s="55" t="s">
        <v>93</v>
      </c>
      <c r="V20" s="54">
        <v>72000</v>
      </c>
      <c r="W20" s="54">
        <v>159000</v>
      </c>
      <c r="X20" s="56">
        <f t="shared" si="5"/>
        <v>14000</v>
      </c>
      <c r="Y20" s="55">
        <v>173000</v>
      </c>
      <c r="Z20" s="54"/>
    </row>
    <row r="21" spans="1:26" ht="15" customHeight="1" x14ac:dyDescent="0.2">
      <c r="A21" s="51">
        <v>14</v>
      </c>
      <c r="B21" s="51">
        <v>8500061</v>
      </c>
      <c r="C21" s="51" t="s">
        <v>94</v>
      </c>
      <c r="D21" s="52" t="s">
        <v>98</v>
      </c>
      <c r="E21" s="52" t="s">
        <v>31</v>
      </c>
      <c r="F21" s="53">
        <v>168000</v>
      </c>
      <c r="G21" s="53">
        <f>VLOOKUP(B21,'05.09'!B21:R54,16,0)</f>
        <v>0</v>
      </c>
      <c r="H21" s="54"/>
      <c r="I21" s="54">
        <f t="shared" si="1"/>
        <v>0</v>
      </c>
      <c r="J21" s="54"/>
      <c r="K21" s="96"/>
      <c r="L21" s="96">
        <f>L43</f>
        <v>0</v>
      </c>
      <c r="M21" s="54"/>
      <c r="N21" s="54"/>
      <c r="O21" s="54">
        <f t="shared" si="2"/>
        <v>0</v>
      </c>
      <c r="P21" s="54">
        <f t="shared" si="3"/>
        <v>0</v>
      </c>
      <c r="Q21" s="54">
        <f t="shared" si="0"/>
        <v>0</v>
      </c>
      <c r="R21" s="54"/>
      <c r="S21" s="54">
        <f t="shared" si="4"/>
        <v>0</v>
      </c>
      <c r="T21" s="54"/>
      <c r="U21" s="55" t="s">
        <v>94</v>
      </c>
      <c r="V21" s="54">
        <v>77000</v>
      </c>
      <c r="W21" s="54">
        <v>168000</v>
      </c>
      <c r="X21" s="56">
        <f t="shared" si="5"/>
        <v>15000</v>
      </c>
      <c r="Y21" s="55">
        <v>183000</v>
      </c>
      <c r="Z21" s="54"/>
    </row>
    <row r="22" spans="1:26" ht="15" customHeight="1" x14ac:dyDescent="0.2">
      <c r="A22" s="51">
        <v>15</v>
      </c>
      <c r="B22" s="51">
        <v>8500033</v>
      </c>
      <c r="C22" s="51" t="s">
        <v>67</v>
      </c>
      <c r="D22" s="52" t="s">
        <v>39</v>
      </c>
      <c r="E22" s="52" t="s">
        <v>5</v>
      </c>
      <c r="F22" s="53">
        <v>337000</v>
      </c>
      <c r="G22" s="53">
        <f>VLOOKUP(B22,'05.09'!B22:R55,16,0)</f>
        <v>4</v>
      </c>
      <c r="H22" s="54"/>
      <c r="I22" s="54">
        <f t="shared" si="1"/>
        <v>0</v>
      </c>
      <c r="J22" s="54"/>
      <c r="K22" s="95"/>
      <c r="L22" s="95">
        <f>L42</f>
        <v>0</v>
      </c>
      <c r="M22" s="54"/>
      <c r="N22" s="54"/>
      <c r="O22" s="54">
        <f t="shared" si="2"/>
        <v>0</v>
      </c>
      <c r="P22" s="54">
        <f t="shared" si="3"/>
        <v>0</v>
      </c>
      <c r="Q22" s="54">
        <f t="shared" si="0"/>
        <v>4</v>
      </c>
      <c r="R22" s="54">
        <v>4</v>
      </c>
      <c r="S22" s="54">
        <f t="shared" si="4"/>
        <v>0</v>
      </c>
      <c r="T22" s="54">
        <v>10</v>
      </c>
      <c r="U22" s="55" t="s">
        <v>67</v>
      </c>
      <c r="V22" s="54">
        <v>169000</v>
      </c>
      <c r="W22" s="54">
        <v>337000</v>
      </c>
      <c r="X22" s="56">
        <f t="shared" si="5"/>
        <v>30000</v>
      </c>
      <c r="Y22" s="55">
        <v>367000</v>
      </c>
      <c r="Z22" s="54"/>
    </row>
    <row r="23" spans="1:26" ht="15" customHeight="1" x14ac:dyDescent="0.2">
      <c r="A23" s="51">
        <v>16</v>
      </c>
      <c r="B23" s="51">
        <v>8500034</v>
      </c>
      <c r="C23" s="51" t="s">
        <v>65</v>
      </c>
      <c r="D23" s="52" t="s">
        <v>37</v>
      </c>
      <c r="E23" s="52" t="s">
        <v>3</v>
      </c>
      <c r="F23" s="53">
        <v>240000</v>
      </c>
      <c r="G23" s="53">
        <f>VLOOKUP(B23,'05.09'!B23:R56,16,0)</f>
        <v>0</v>
      </c>
      <c r="H23" s="54"/>
      <c r="I23" s="54">
        <f t="shared" si="1"/>
        <v>0</v>
      </c>
      <c r="J23" s="54"/>
      <c r="K23" s="54"/>
      <c r="L23" s="54"/>
      <c r="M23" s="54"/>
      <c r="N23" s="54"/>
      <c r="O23" s="54">
        <f t="shared" si="2"/>
        <v>0</v>
      </c>
      <c r="P23" s="54">
        <f t="shared" si="3"/>
        <v>0</v>
      </c>
      <c r="Q23" s="54">
        <f t="shared" si="0"/>
        <v>0</v>
      </c>
      <c r="R23" s="54"/>
      <c r="S23" s="54">
        <f t="shared" si="4"/>
        <v>0</v>
      </c>
      <c r="T23" s="54">
        <v>10</v>
      </c>
      <c r="U23" s="55" t="s">
        <v>65</v>
      </c>
      <c r="V23" s="54">
        <v>116000</v>
      </c>
      <c r="W23" s="54">
        <v>240000</v>
      </c>
      <c r="X23" s="56">
        <f t="shared" si="5"/>
        <v>21000</v>
      </c>
      <c r="Y23" s="55">
        <v>261000</v>
      </c>
      <c r="Z23" s="54"/>
    </row>
    <row r="24" spans="1:26" ht="15" customHeight="1" x14ac:dyDescent="0.2">
      <c r="A24" s="51">
        <v>17</v>
      </c>
      <c r="B24" s="51">
        <v>8500035</v>
      </c>
      <c r="C24" s="51" t="s">
        <v>69</v>
      </c>
      <c r="D24" s="52" t="s">
        <v>41</v>
      </c>
      <c r="E24" s="52" t="s">
        <v>7</v>
      </c>
      <c r="F24" s="53">
        <v>196000</v>
      </c>
      <c r="G24" s="53">
        <f>VLOOKUP(B24,'05.09'!B24:R57,16,0)</f>
        <v>0</v>
      </c>
      <c r="H24" s="54"/>
      <c r="I24" s="54">
        <f t="shared" si="1"/>
        <v>0</v>
      </c>
      <c r="J24" s="54"/>
      <c r="K24" s="95"/>
      <c r="L24" s="95">
        <f>L42+L45</f>
        <v>0</v>
      </c>
      <c r="M24" s="54"/>
      <c r="N24" s="54"/>
      <c r="O24" s="54">
        <f t="shared" si="2"/>
        <v>0</v>
      </c>
      <c r="P24" s="54">
        <f t="shared" si="3"/>
        <v>0</v>
      </c>
      <c r="Q24" s="54">
        <f t="shared" si="0"/>
        <v>0</v>
      </c>
      <c r="R24" s="54"/>
      <c r="S24" s="54">
        <f t="shared" si="4"/>
        <v>0</v>
      </c>
      <c r="T24" s="54">
        <v>10</v>
      </c>
      <c r="U24" s="55" t="s">
        <v>69</v>
      </c>
      <c r="V24" s="54">
        <v>92000</v>
      </c>
      <c r="W24" s="54">
        <v>196000</v>
      </c>
      <c r="X24" s="56">
        <f t="shared" si="5"/>
        <v>17000</v>
      </c>
      <c r="Y24" s="55">
        <v>213000</v>
      </c>
      <c r="Z24" s="54"/>
    </row>
    <row r="25" spans="1:26" ht="15" customHeight="1" x14ac:dyDescent="0.2">
      <c r="A25" s="51">
        <v>18</v>
      </c>
      <c r="B25" s="51">
        <v>8500036</v>
      </c>
      <c r="C25" s="51" t="s">
        <v>66</v>
      </c>
      <c r="D25" s="52" t="s">
        <v>38</v>
      </c>
      <c r="E25" s="52" t="s">
        <v>4</v>
      </c>
      <c r="F25" s="53">
        <v>188000</v>
      </c>
      <c r="G25" s="53">
        <f>VLOOKUP(B25,'05.09'!B25:R58,16,0)</f>
        <v>0</v>
      </c>
      <c r="H25" s="54"/>
      <c r="I25" s="54">
        <f t="shared" si="1"/>
        <v>0</v>
      </c>
      <c r="J25" s="54"/>
      <c r="K25" s="54"/>
      <c r="L25" s="54"/>
      <c r="M25" s="54"/>
      <c r="N25" s="54"/>
      <c r="O25" s="54">
        <f t="shared" si="2"/>
        <v>0</v>
      </c>
      <c r="P25" s="54">
        <f t="shared" si="3"/>
        <v>0</v>
      </c>
      <c r="Q25" s="54">
        <f t="shared" si="0"/>
        <v>0</v>
      </c>
      <c r="R25" s="54"/>
      <c r="S25" s="54">
        <f t="shared" si="4"/>
        <v>0</v>
      </c>
      <c r="T25" s="54">
        <v>10</v>
      </c>
      <c r="U25" s="55" t="s">
        <v>66</v>
      </c>
      <c r="V25" s="54">
        <v>88000</v>
      </c>
      <c r="W25" s="54">
        <v>188000</v>
      </c>
      <c r="X25" s="56">
        <f t="shared" si="5"/>
        <v>17000</v>
      </c>
      <c r="Y25" s="55">
        <v>205000</v>
      </c>
      <c r="Z25" s="54"/>
    </row>
    <row r="26" spans="1:26" ht="15" customHeight="1" x14ac:dyDescent="0.2">
      <c r="A26" s="51">
        <v>19</v>
      </c>
      <c r="B26" s="51">
        <v>8500037</v>
      </c>
      <c r="C26" s="51" t="s">
        <v>68</v>
      </c>
      <c r="D26" s="52" t="s">
        <v>40</v>
      </c>
      <c r="E26" s="52" t="s">
        <v>6</v>
      </c>
      <c r="F26" s="53">
        <v>179000</v>
      </c>
      <c r="G26" s="53">
        <f>VLOOKUP(B26,'05.09'!B26:R59,16,0)</f>
        <v>9</v>
      </c>
      <c r="H26" s="54"/>
      <c r="I26" s="54">
        <f t="shared" si="1"/>
        <v>0</v>
      </c>
      <c r="J26" s="54"/>
      <c r="K26" s="54"/>
      <c r="L26" s="54"/>
      <c r="M26" s="54"/>
      <c r="N26" s="54"/>
      <c r="O26" s="54">
        <f t="shared" si="2"/>
        <v>0</v>
      </c>
      <c r="P26" s="54">
        <f t="shared" si="3"/>
        <v>0</v>
      </c>
      <c r="Q26" s="54">
        <f t="shared" si="0"/>
        <v>9</v>
      </c>
      <c r="R26" s="54">
        <v>9</v>
      </c>
      <c r="S26" s="54">
        <f t="shared" si="4"/>
        <v>0</v>
      </c>
      <c r="T26" s="54">
        <v>10</v>
      </c>
      <c r="U26" s="55" t="s">
        <v>68</v>
      </c>
      <c r="V26" s="54">
        <v>83000</v>
      </c>
      <c r="W26" s="54">
        <v>179000</v>
      </c>
      <c r="X26" s="56">
        <f t="shared" si="5"/>
        <v>16000</v>
      </c>
      <c r="Y26" s="55">
        <v>195000</v>
      </c>
      <c r="Z26" s="54"/>
    </row>
    <row r="27" spans="1:26" ht="15" customHeight="1" x14ac:dyDescent="0.2">
      <c r="A27" s="51">
        <v>20</v>
      </c>
      <c r="B27" s="51">
        <v>8500039</v>
      </c>
      <c r="C27" s="51" t="s">
        <v>77</v>
      </c>
      <c r="D27" s="52" t="s">
        <v>49</v>
      </c>
      <c r="E27" s="52" t="s">
        <v>15</v>
      </c>
      <c r="F27" s="53">
        <v>169000</v>
      </c>
      <c r="G27" s="53">
        <f>VLOOKUP(B27,'05.09'!B27:R60,16,0)</f>
        <v>9</v>
      </c>
      <c r="H27" s="54"/>
      <c r="I27" s="54">
        <f t="shared" si="1"/>
        <v>0</v>
      </c>
      <c r="J27" s="54"/>
      <c r="K27" s="54"/>
      <c r="L27" s="54"/>
      <c r="M27" s="54"/>
      <c r="N27" s="54"/>
      <c r="O27" s="54">
        <f t="shared" si="2"/>
        <v>0</v>
      </c>
      <c r="P27" s="54">
        <f t="shared" si="3"/>
        <v>0</v>
      </c>
      <c r="Q27" s="54">
        <f t="shared" si="0"/>
        <v>9</v>
      </c>
      <c r="R27" s="54">
        <v>9</v>
      </c>
      <c r="S27" s="54">
        <f t="shared" si="4"/>
        <v>0</v>
      </c>
      <c r="T27" s="54"/>
      <c r="U27" s="55" t="s">
        <v>77</v>
      </c>
      <c r="V27" s="54">
        <v>73000</v>
      </c>
      <c r="W27" s="54">
        <v>169000</v>
      </c>
      <c r="X27" s="56">
        <f t="shared" si="5"/>
        <v>6000</v>
      </c>
      <c r="Y27" s="55">
        <v>175000</v>
      </c>
      <c r="Z27" s="54"/>
    </row>
    <row r="28" spans="1:26" ht="15" customHeight="1" x14ac:dyDescent="0.2">
      <c r="A28" s="51">
        <v>21</v>
      </c>
      <c r="B28" s="51">
        <v>8500038</v>
      </c>
      <c r="C28" s="51" t="s">
        <v>80</v>
      </c>
      <c r="D28" s="52" t="s">
        <v>52</v>
      </c>
      <c r="E28" s="52" t="s">
        <v>18</v>
      </c>
      <c r="F28" s="53">
        <v>179000</v>
      </c>
      <c r="G28" s="53">
        <f>VLOOKUP(B28,'05.09'!B28:R61,16,0)</f>
        <v>6</v>
      </c>
      <c r="H28" s="54"/>
      <c r="I28" s="54">
        <f t="shared" si="1"/>
        <v>0</v>
      </c>
      <c r="J28" s="54"/>
      <c r="K28" s="95"/>
      <c r="L28" s="95">
        <f>L42</f>
        <v>0</v>
      </c>
      <c r="M28" s="54"/>
      <c r="N28" s="54"/>
      <c r="O28" s="54">
        <f t="shared" si="2"/>
        <v>0</v>
      </c>
      <c r="P28" s="54">
        <f t="shared" si="3"/>
        <v>0</v>
      </c>
      <c r="Q28" s="54">
        <f t="shared" si="0"/>
        <v>6</v>
      </c>
      <c r="R28" s="54">
        <v>6</v>
      </c>
      <c r="S28" s="54">
        <f t="shared" si="4"/>
        <v>0</v>
      </c>
      <c r="T28" s="54"/>
      <c r="U28" s="55" t="s">
        <v>80</v>
      </c>
      <c r="V28" s="54">
        <v>76000</v>
      </c>
      <c r="W28" s="54">
        <v>179000</v>
      </c>
      <c r="X28" s="56">
        <f t="shared" si="5"/>
        <v>2000</v>
      </c>
      <c r="Y28" s="55">
        <v>181000</v>
      </c>
      <c r="Z28" s="54"/>
    </row>
    <row r="29" spans="1:26" s="2" customFormat="1" ht="15" customHeight="1" x14ac:dyDescent="0.2">
      <c r="A29" s="51">
        <v>22</v>
      </c>
      <c r="B29" s="51">
        <v>8500040</v>
      </c>
      <c r="C29" s="51" t="s">
        <v>62</v>
      </c>
      <c r="D29" s="52" t="s">
        <v>34</v>
      </c>
      <c r="E29" s="52" t="s">
        <v>0</v>
      </c>
      <c r="F29" s="53">
        <v>169000</v>
      </c>
      <c r="G29" s="53">
        <f>VLOOKUP(B29,'05.09'!B29:R62,16,0)</f>
        <v>9</v>
      </c>
      <c r="H29" s="57"/>
      <c r="I29" s="54">
        <f t="shared" si="1"/>
        <v>1</v>
      </c>
      <c r="J29" s="54"/>
      <c r="K29" s="54">
        <v>1</v>
      </c>
      <c r="L29" s="54"/>
      <c r="M29" s="54"/>
      <c r="N29" s="54"/>
      <c r="O29" s="54">
        <f t="shared" si="2"/>
        <v>169000</v>
      </c>
      <c r="P29" s="54">
        <f t="shared" si="3"/>
        <v>169000</v>
      </c>
      <c r="Q29" s="54">
        <f t="shared" si="0"/>
        <v>8</v>
      </c>
      <c r="R29" s="54">
        <v>8</v>
      </c>
      <c r="S29" s="54">
        <f t="shared" si="4"/>
        <v>0</v>
      </c>
      <c r="T29" s="54">
        <v>10</v>
      </c>
      <c r="U29" s="51" t="s">
        <v>62</v>
      </c>
      <c r="V29" s="57">
        <v>78000</v>
      </c>
      <c r="W29" s="57">
        <v>169000</v>
      </c>
      <c r="X29" s="56">
        <f t="shared" si="5"/>
        <v>16000</v>
      </c>
      <c r="Y29" s="51">
        <v>185000</v>
      </c>
      <c r="Z29" s="54"/>
    </row>
    <row r="30" spans="1:26" ht="15" customHeight="1" x14ac:dyDescent="0.2">
      <c r="A30" s="51">
        <v>23</v>
      </c>
      <c r="B30" s="51">
        <v>8500041</v>
      </c>
      <c r="C30" s="51" t="s">
        <v>63</v>
      </c>
      <c r="D30" s="52" t="s">
        <v>35</v>
      </c>
      <c r="E30" s="52" t="s">
        <v>1</v>
      </c>
      <c r="F30" s="53">
        <v>179000</v>
      </c>
      <c r="G30" s="53">
        <f>VLOOKUP(B30,'05.09'!B30:R63,16,0)</f>
        <v>6</v>
      </c>
      <c r="H30" s="54"/>
      <c r="I30" s="54">
        <f t="shared" si="1"/>
        <v>0</v>
      </c>
      <c r="J30" s="54"/>
      <c r="K30" s="95"/>
      <c r="L30" s="95">
        <f>L42</f>
        <v>0</v>
      </c>
      <c r="M30" s="54"/>
      <c r="N30" s="54"/>
      <c r="O30" s="54">
        <f t="shared" si="2"/>
        <v>0</v>
      </c>
      <c r="P30" s="54">
        <f t="shared" si="3"/>
        <v>0</v>
      </c>
      <c r="Q30" s="54">
        <f t="shared" si="0"/>
        <v>6</v>
      </c>
      <c r="R30" s="54">
        <v>6</v>
      </c>
      <c r="S30" s="54">
        <f t="shared" si="4"/>
        <v>0</v>
      </c>
      <c r="T30" s="54">
        <v>10</v>
      </c>
      <c r="U30" s="55" t="s">
        <v>63</v>
      </c>
      <c r="V30" s="54">
        <v>82000</v>
      </c>
      <c r="W30" s="54">
        <v>179000</v>
      </c>
      <c r="X30" s="56">
        <f t="shared" si="5"/>
        <v>14000</v>
      </c>
      <c r="Y30" s="55">
        <v>193000</v>
      </c>
      <c r="Z30" s="54"/>
    </row>
    <row r="31" spans="1:26" ht="15" customHeight="1" x14ac:dyDescent="0.2">
      <c r="A31" s="51">
        <v>24</v>
      </c>
      <c r="B31" s="51">
        <v>8500043</v>
      </c>
      <c r="C31" s="51" t="s">
        <v>64</v>
      </c>
      <c r="D31" s="52" t="s">
        <v>36</v>
      </c>
      <c r="E31" s="52" t="s">
        <v>2</v>
      </c>
      <c r="F31" s="53">
        <v>179000</v>
      </c>
      <c r="G31" s="53">
        <f>VLOOKUP(B31,'05.09'!B31:R64,16,0)</f>
        <v>11</v>
      </c>
      <c r="H31" s="54"/>
      <c r="I31" s="54">
        <f t="shared" si="1"/>
        <v>0</v>
      </c>
      <c r="J31" s="54"/>
      <c r="K31" s="54"/>
      <c r="L31" s="54"/>
      <c r="M31" s="54"/>
      <c r="N31" s="54"/>
      <c r="O31" s="54">
        <f t="shared" si="2"/>
        <v>0</v>
      </c>
      <c r="P31" s="54">
        <f t="shared" si="3"/>
        <v>0</v>
      </c>
      <c r="Q31" s="54">
        <f t="shared" si="0"/>
        <v>11</v>
      </c>
      <c r="R31" s="54">
        <v>11</v>
      </c>
      <c r="S31" s="54">
        <f t="shared" si="4"/>
        <v>0</v>
      </c>
      <c r="T31" s="54">
        <v>10</v>
      </c>
      <c r="U31" s="55" t="s">
        <v>64</v>
      </c>
      <c r="V31" s="54">
        <v>83000</v>
      </c>
      <c r="W31" s="54">
        <v>179000</v>
      </c>
      <c r="X31" s="56">
        <f t="shared" si="5"/>
        <v>16000</v>
      </c>
      <c r="Y31" s="55">
        <v>195000</v>
      </c>
      <c r="Z31" s="54"/>
    </row>
    <row r="32" spans="1:26" ht="15" customHeight="1" x14ac:dyDescent="0.2">
      <c r="A32" s="51">
        <v>25</v>
      </c>
      <c r="B32" s="51">
        <v>8500062</v>
      </c>
      <c r="C32" s="51" t="s">
        <v>99</v>
      </c>
      <c r="D32" s="52" t="s">
        <v>126</v>
      </c>
      <c r="E32" s="52" t="s">
        <v>32</v>
      </c>
      <c r="F32" s="53">
        <v>194000</v>
      </c>
      <c r="G32" s="53">
        <f>VLOOKUP(B32,'05.09'!B32:R65,16,0)</f>
        <v>0</v>
      </c>
      <c r="H32" s="54"/>
      <c r="I32" s="54">
        <f t="shared" si="1"/>
        <v>0</v>
      </c>
      <c r="J32" s="54"/>
      <c r="K32" s="54"/>
      <c r="L32" s="54"/>
      <c r="M32" s="54"/>
      <c r="N32" s="54"/>
      <c r="O32" s="54">
        <f t="shared" si="2"/>
        <v>0</v>
      </c>
      <c r="P32" s="54">
        <f t="shared" si="3"/>
        <v>0</v>
      </c>
      <c r="Q32" s="54">
        <f t="shared" si="0"/>
        <v>0</v>
      </c>
      <c r="R32" s="54"/>
      <c r="S32" s="54">
        <f t="shared" si="4"/>
        <v>0</v>
      </c>
      <c r="T32" s="54"/>
      <c r="U32" s="55" t="s">
        <v>99</v>
      </c>
      <c r="V32" s="54">
        <v>91200</v>
      </c>
      <c r="W32" s="54">
        <v>194000</v>
      </c>
      <c r="X32" s="56">
        <f t="shared" si="5"/>
        <v>18000</v>
      </c>
      <c r="Y32" s="55">
        <v>212000</v>
      </c>
      <c r="Z32" s="54"/>
    </row>
    <row r="33" spans="1:26" ht="15" customHeight="1" x14ac:dyDescent="0.2">
      <c r="A33" s="51">
        <v>26</v>
      </c>
      <c r="B33" s="51">
        <v>8500063</v>
      </c>
      <c r="C33" s="51" t="s">
        <v>100</v>
      </c>
      <c r="D33" s="52" t="s">
        <v>127</v>
      </c>
      <c r="E33" s="52" t="s">
        <v>33</v>
      </c>
      <c r="F33" s="53">
        <v>194000</v>
      </c>
      <c r="G33" s="53">
        <f>VLOOKUP(B33,'05.09'!B33:R66,16,0)</f>
        <v>0</v>
      </c>
      <c r="H33" s="54"/>
      <c r="I33" s="54">
        <f t="shared" si="1"/>
        <v>0</v>
      </c>
      <c r="J33" s="54"/>
      <c r="K33" s="54"/>
      <c r="L33" s="54"/>
      <c r="M33" s="54"/>
      <c r="N33" s="54"/>
      <c r="O33" s="54">
        <f t="shared" si="2"/>
        <v>0</v>
      </c>
      <c r="P33" s="54">
        <f t="shared" si="3"/>
        <v>0</v>
      </c>
      <c r="Q33" s="54">
        <f t="shared" si="0"/>
        <v>0</v>
      </c>
      <c r="R33" s="54"/>
      <c r="S33" s="54">
        <f t="shared" si="4"/>
        <v>0</v>
      </c>
      <c r="T33" s="54"/>
      <c r="U33" s="55" t="s">
        <v>100</v>
      </c>
      <c r="V33" s="54">
        <v>91200</v>
      </c>
      <c r="W33" s="54">
        <v>194000</v>
      </c>
      <c r="X33" s="56">
        <f t="shared" si="5"/>
        <v>18000</v>
      </c>
      <c r="Y33" s="55">
        <v>212000</v>
      </c>
      <c r="Z33" s="54"/>
    </row>
    <row r="34" spans="1:26" ht="15" customHeight="1" x14ac:dyDescent="0.2">
      <c r="A34" s="51">
        <v>27</v>
      </c>
      <c r="B34" s="51">
        <v>8500050</v>
      </c>
      <c r="C34" s="51" t="s">
        <v>82</v>
      </c>
      <c r="D34" s="52" t="s">
        <v>54</v>
      </c>
      <c r="E34" s="52" t="s">
        <v>20</v>
      </c>
      <c r="F34" s="53">
        <v>168000</v>
      </c>
      <c r="G34" s="53">
        <f>VLOOKUP(B34,'05.09'!B34:R67,16,0)</f>
        <v>9</v>
      </c>
      <c r="H34" s="54"/>
      <c r="I34" s="54">
        <f t="shared" si="1"/>
        <v>4</v>
      </c>
      <c r="J34" s="54"/>
      <c r="K34" s="97">
        <f>3+K44</f>
        <v>4</v>
      </c>
      <c r="L34" s="97">
        <f>+L44</f>
        <v>0</v>
      </c>
      <c r="M34" s="54"/>
      <c r="N34" s="54"/>
      <c r="O34" s="54">
        <f>F34*K34-F34</f>
        <v>504000</v>
      </c>
      <c r="P34" s="54">
        <f t="shared" si="3"/>
        <v>504000</v>
      </c>
      <c r="Q34" s="54">
        <f t="shared" si="0"/>
        <v>5</v>
      </c>
      <c r="R34" s="54">
        <v>5</v>
      </c>
      <c r="S34" s="54">
        <f t="shared" si="4"/>
        <v>0</v>
      </c>
      <c r="T34" s="54">
        <v>20</v>
      </c>
      <c r="U34" s="51" t="s">
        <v>82</v>
      </c>
      <c r="V34" s="57">
        <v>75909</v>
      </c>
      <c r="W34" s="57">
        <v>168000</v>
      </c>
      <c r="X34" s="56">
        <f t="shared" si="5"/>
        <v>13000</v>
      </c>
      <c r="Y34" s="55">
        <v>181000</v>
      </c>
      <c r="Z34" s="54"/>
    </row>
    <row r="35" spans="1:26" s="2" customFormat="1" ht="15" customHeight="1" x14ac:dyDescent="0.2">
      <c r="A35" s="51">
        <v>28</v>
      </c>
      <c r="B35" s="51">
        <v>8500051</v>
      </c>
      <c r="C35" s="51" t="s">
        <v>83</v>
      </c>
      <c r="D35" s="52" t="s">
        <v>55</v>
      </c>
      <c r="E35" s="52" t="s">
        <v>21</v>
      </c>
      <c r="F35" s="53">
        <v>149000</v>
      </c>
      <c r="G35" s="53">
        <f>VLOOKUP(B35,'05.09'!B35:R68,16,0)</f>
        <v>27</v>
      </c>
      <c r="H35" s="57"/>
      <c r="I35" s="54">
        <f t="shared" si="1"/>
        <v>0</v>
      </c>
      <c r="J35" s="54"/>
      <c r="K35" s="54"/>
      <c r="L35" s="54"/>
      <c r="M35" s="54"/>
      <c r="N35" s="54"/>
      <c r="O35" s="54">
        <f t="shared" si="2"/>
        <v>0</v>
      </c>
      <c r="P35" s="54">
        <f t="shared" si="3"/>
        <v>0</v>
      </c>
      <c r="Q35" s="54">
        <f t="shared" si="0"/>
        <v>27</v>
      </c>
      <c r="R35" s="54">
        <v>27</v>
      </c>
      <c r="S35" s="54">
        <f t="shared" si="4"/>
        <v>0</v>
      </c>
      <c r="T35" s="54"/>
      <c r="U35" s="55" t="s">
        <v>83</v>
      </c>
      <c r="V35" s="54">
        <v>66364</v>
      </c>
      <c r="W35" s="54">
        <v>149000</v>
      </c>
      <c r="X35" s="56">
        <f t="shared" si="5"/>
        <v>13000</v>
      </c>
      <c r="Y35" s="51">
        <v>162000</v>
      </c>
      <c r="Z35" s="54"/>
    </row>
    <row r="36" spans="1:26" ht="15" customHeight="1" x14ac:dyDescent="0.2">
      <c r="A36" s="51">
        <v>29</v>
      </c>
      <c r="B36" s="51">
        <v>8500052</v>
      </c>
      <c r="C36" s="51" t="s">
        <v>84</v>
      </c>
      <c r="D36" s="52" t="s">
        <v>120</v>
      </c>
      <c r="E36" s="52" t="s">
        <v>22</v>
      </c>
      <c r="F36" s="53">
        <v>149000</v>
      </c>
      <c r="G36" s="53">
        <f>VLOOKUP(B36,'05.09'!B36:R69,16,0)</f>
        <v>17</v>
      </c>
      <c r="H36" s="54"/>
      <c r="I36" s="54">
        <f t="shared" si="1"/>
        <v>4</v>
      </c>
      <c r="J36" s="54"/>
      <c r="K36" s="97">
        <f>3+K44</f>
        <v>4</v>
      </c>
      <c r="L36" s="97">
        <f>L44</f>
        <v>0</v>
      </c>
      <c r="M36" s="54"/>
      <c r="N36" s="54"/>
      <c r="O36" s="54">
        <f>F36*K36-F36</f>
        <v>447000</v>
      </c>
      <c r="P36" s="54">
        <f t="shared" si="3"/>
        <v>447000</v>
      </c>
      <c r="Q36" s="54">
        <f t="shared" si="0"/>
        <v>13</v>
      </c>
      <c r="R36" s="54">
        <v>13</v>
      </c>
      <c r="S36" s="54">
        <f t="shared" si="4"/>
        <v>0</v>
      </c>
      <c r="T36" s="54">
        <v>20</v>
      </c>
      <c r="U36" s="55" t="s">
        <v>84</v>
      </c>
      <c r="V36" s="54">
        <v>66364</v>
      </c>
      <c r="W36" s="54">
        <v>149000</v>
      </c>
      <c r="X36" s="56">
        <f t="shared" si="5"/>
        <v>13000</v>
      </c>
      <c r="Y36" s="55">
        <v>162000</v>
      </c>
      <c r="Z36" s="54"/>
    </row>
    <row r="37" spans="1:26" ht="15" customHeight="1" x14ac:dyDescent="0.2">
      <c r="A37" s="51">
        <v>30</v>
      </c>
      <c r="B37" s="51">
        <v>8500053</v>
      </c>
      <c r="C37" s="51" t="s">
        <v>85</v>
      </c>
      <c r="D37" s="52" t="s">
        <v>57</v>
      </c>
      <c r="E37" s="52" t="s">
        <v>23</v>
      </c>
      <c r="F37" s="53">
        <v>149000</v>
      </c>
      <c r="G37" s="53">
        <f>VLOOKUP(B37,'05.09'!B37:R70,16,0)</f>
        <v>26</v>
      </c>
      <c r="H37" s="54"/>
      <c r="I37" s="54">
        <f t="shared" si="1"/>
        <v>3</v>
      </c>
      <c r="J37" s="54"/>
      <c r="K37" s="97">
        <f>2+K44</f>
        <v>3</v>
      </c>
      <c r="L37" s="97">
        <f>L44</f>
        <v>0</v>
      </c>
      <c r="M37" s="54"/>
      <c r="N37" s="54"/>
      <c r="O37" s="54">
        <f>F37*K37-F37</f>
        <v>298000</v>
      </c>
      <c r="P37" s="54">
        <f t="shared" si="3"/>
        <v>298000</v>
      </c>
      <c r="Q37" s="54">
        <f t="shared" si="0"/>
        <v>23</v>
      </c>
      <c r="R37" s="54">
        <v>23</v>
      </c>
      <c r="S37" s="54">
        <f t="shared" si="4"/>
        <v>0</v>
      </c>
      <c r="T37" s="54"/>
      <c r="U37" s="55" t="s">
        <v>85</v>
      </c>
      <c r="V37" s="54">
        <v>66364</v>
      </c>
      <c r="W37" s="54">
        <v>149000</v>
      </c>
      <c r="X37" s="56">
        <f t="shared" si="5"/>
        <v>13000</v>
      </c>
      <c r="Y37" s="55">
        <v>162000</v>
      </c>
      <c r="Z37" s="54"/>
    </row>
    <row r="38" spans="1:26" ht="15" customHeight="1" x14ac:dyDescent="0.2">
      <c r="A38" s="51">
        <v>31</v>
      </c>
      <c r="B38" s="51">
        <v>8500054</v>
      </c>
      <c r="C38" s="51" t="s">
        <v>86</v>
      </c>
      <c r="D38" s="52" t="s">
        <v>58</v>
      </c>
      <c r="E38" s="52" t="s">
        <v>24</v>
      </c>
      <c r="F38" s="53">
        <v>168000</v>
      </c>
      <c r="G38" s="53">
        <f>VLOOKUP(B38,'05.09'!B38:R71,16,0)</f>
        <v>49</v>
      </c>
      <c r="H38" s="54"/>
      <c r="I38" s="54">
        <f t="shared" si="1"/>
        <v>2</v>
      </c>
      <c r="J38" s="54"/>
      <c r="K38" s="54">
        <v>2</v>
      </c>
      <c r="L38" s="54"/>
      <c r="M38" s="54"/>
      <c r="N38" s="54"/>
      <c r="O38" s="54">
        <f t="shared" si="2"/>
        <v>336000</v>
      </c>
      <c r="P38" s="54">
        <f t="shared" si="3"/>
        <v>336000</v>
      </c>
      <c r="Q38" s="54">
        <f t="shared" si="0"/>
        <v>47</v>
      </c>
      <c r="R38" s="54">
        <v>47</v>
      </c>
      <c r="S38" s="54">
        <f t="shared" si="4"/>
        <v>0</v>
      </c>
      <c r="T38" s="54"/>
      <c r="U38" s="55" t="s">
        <v>86</v>
      </c>
      <c r="V38" s="54">
        <v>75909</v>
      </c>
      <c r="W38" s="54">
        <v>168000</v>
      </c>
      <c r="X38" s="56">
        <f t="shared" si="5"/>
        <v>13000</v>
      </c>
      <c r="Y38" s="55">
        <v>181000</v>
      </c>
      <c r="Z38" s="54"/>
    </row>
    <row r="39" spans="1:26" ht="15" customHeight="1" x14ac:dyDescent="0.2">
      <c r="A39" s="51">
        <v>32</v>
      </c>
      <c r="B39" s="51">
        <v>8500055</v>
      </c>
      <c r="C39" s="51" t="s">
        <v>87</v>
      </c>
      <c r="D39" s="52" t="s">
        <v>59</v>
      </c>
      <c r="E39" s="52" t="s">
        <v>25</v>
      </c>
      <c r="F39" s="53">
        <v>149000</v>
      </c>
      <c r="G39" s="53">
        <f>VLOOKUP(B39,'05.09'!B39:R72,16,0)</f>
        <v>22</v>
      </c>
      <c r="H39" s="54"/>
      <c r="I39" s="54">
        <f t="shared" si="1"/>
        <v>2</v>
      </c>
      <c r="J39" s="54"/>
      <c r="K39" s="97">
        <f>1+K44</f>
        <v>2</v>
      </c>
      <c r="L39" s="97">
        <f>L44</f>
        <v>0</v>
      </c>
      <c r="M39" s="54"/>
      <c r="N39" s="54"/>
      <c r="O39" s="54">
        <f>F39*K39-F39</f>
        <v>149000</v>
      </c>
      <c r="P39" s="54">
        <f t="shared" si="3"/>
        <v>149000</v>
      </c>
      <c r="Q39" s="54">
        <f t="shared" si="0"/>
        <v>20</v>
      </c>
      <c r="R39" s="54">
        <v>20</v>
      </c>
      <c r="S39" s="54">
        <f t="shared" si="4"/>
        <v>0</v>
      </c>
      <c r="T39" s="54"/>
      <c r="U39" s="55" t="s">
        <v>87</v>
      </c>
      <c r="V39" s="54">
        <v>66364</v>
      </c>
      <c r="W39" s="54">
        <v>149000</v>
      </c>
      <c r="X39" s="56">
        <f t="shared" si="5"/>
        <v>13000</v>
      </c>
      <c r="Y39" s="55">
        <v>162000</v>
      </c>
      <c r="Z39" s="54"/>
    </row>
    <row r="40" spans="1:26" ht="15" customHeight="1" x14ac:dyDescent="0.2">
      <c r="A40" s="51">
        <v>33</v>
      </c>
      <c r="B40" s="51">
        <v>8500056</v>
      </c>
      <c r="C40" s="51" t="s">
        <v>88</v>
      </c>
      <c r="D40" s="52" t="s">
        <v>60</v>
      </c>
      <c r="E40" s="52" t="s">
        <v>26</v>
      </c>
      <c r="F40" s="53">
        <v>149000</v>
      </c>
      <c r="G40" s="53">
        <f>VLOOKUP(B40,'05.09'!B40:R73,16,0)</f>
        <v>15</v>
      </c>
      <c r="H40" s="54"/>
      <c r="I40" s="54">
        <f t="shared" si="1"/>
        <v>2</v>
      </c>
      <c r="J40" s="54"/>
      <c r="K40" s="98">
        <v>2</v>
      </c>
      <c r="L40" s="98">
        <f>+L45</f>
        <v>0</v>
      </c>
      <c r="M40" s="54"/>
      <c r="N40" s="54"/>
      <c r="O40" s="54">
        <f t="shared" si="2"/>
        <v>298000</v>
      </c>
      <c r="P40" s="54">
        <f t="shared" si="3"/>
        <v>298000</v>
      </c>
      <c r="Q40" s="54">
        <f t="shared" si="0"/>
        <v>13</v>
      </c>
      <c r="R40" s="54">
        <v>13</v>
      </c>
      <c r="S40" s="54">
        <f t="shared" si="4"/>
        <v>0</v>
      </c>
      <c r="T40" s="54">
        <v>20</v>
      </c>
      <c r="U40" s="55" t="s">
        <v>88</v>
      </c>
      <c r="V40" s="54">
        <v>66364</v>
      </c>
      <c r="W40" s="54">
        <v>149000</v>
      </c>
      <c r="X40" s="56">
        <f t="shared" si="5"/>
        <v>13000</v>
      </c>
      <c r="Y40" s="55">
        <v>162000</v>
      </c>
      <c r="Z40" s="54"/>
    </row>
    <row r="41" spans="1:26" ht="15" customHeight="1" x14ac:dyDescent="0.2">
      <c r="A41" s="51">
        <v>34</v>
      </c>
      <c r="B41" s="51">
        <v>8500057</v>
      </c>
      <c r="C41" s="51" t="s">
        <v>89</v>
      </c>
      <c r="D41" s="52" t="s">
        <v>61</v>
      </c>
      <c r="E41" s="52" t="s">
        <v>27</v>
      </c>
      <c r="F41" s="53">
        <v>168000</v>
      </c>
      <c r="G41" s="53">
        <f>VLOOKUP(B41,'05.09'!B41:R74,16,0)</f>
        <v>55</v>
      </c>
      <c r="H41" s="54"/>
      <c r="I41" s="54">
        <f t="shared" si="1"/>
        <v>1</v>
      </c>
      <c r="J41" s="54"/>
      <c r="K41" s="54">
        <v>1</v>
      </c>
      <c r="L41" s="54"/>
      <c r="M41" s="54"/>
      <c r="N41" s="54"/>
      <c r="O41" s="54">
        <f t="shared" si="2"/>
        <v>168000</v>
      </c>
      <c r="P41" s="54">
        <f t="shared" si="3"/>
        <v>168000</v>
      </c>
      <c r="Q41" s="54">
        <f t="shared" si="0"/>
        <v>54</v>
      </c>
      <c r="R41" s="54">
        <v>54</v>
      </c>
      <c r="S41" s="54">
        <f t="shared" si="4"/>
        <v>0</v>
      </c>
      <c r="T41" s="54"/>
      <c r="U41" s="55" t="s">
        <v>89</v>
      </c>
      <c r="V41" s="54">
        <v>66364</v>
      </c>
      <c r="W41" s="54">
        <v>168000</v>
      </c>
      <c r="X41" s="56">
        <f t="shared" si="5"/>
        <v>-6000</v>
      </c>
      <c r="Y41" s="55">
        <v>162000</v>
      </c>
      <c r="Z41" s="54"/>
    </row>
    <row r="42" spans="1:26" ht="15" customHeight="1" x14ac:dyDescent="0.2">
      <c r="A42" s="81"/>
      <c r="B42" s="81"/>
      <c r="C42" s="81"/>
      <c r="D42" s="87" t="s">
        <v>140</v>
      </c>
      <c r="E42" s="87"/>
      <c r="F42" s="88">
        <v>800000</v>
      </c>
      <c r="G42" s="82"/>
      <c r="H42" s="83"/>
      <c r="I42" s="83"/>
      <c r="J42" s="83"/>
      <c r="K42" s="83"/>
      <c r="L42" s="83"/>
      <c r="M42" s="83"/>
      <c r="N42" s="83"/>
      <c r="O42" s="54">
        <f t="shared" si="2"/>
        <v>0</v>
      </c>
      <c r="P42" s="54">
        <f>M42+N42+O42</f>
        <v>0</v>
      </c>
      <c r="Q42" s="83"/>
      <c r="R42" s="83"/>
      <c r="S42" s="83"/>
      <c r="T42" s="83"/>
      <c r="U42" s="84"/>
      <c r="V42" s="85"/>
      <c r="W42" s="85"/>
      <c r="X42" s="86"/>
      <c r="Y42" s="84"/>
      <c r="Z42" s="83"/>
    </row>
    <row r="43" spans="1:26" ht="15" customHeight="1" x14ac:dyDescent="0.2">
      <c r="A43" s="81"/>
      <c r="B43" s="81"/>
      <c r="C43" s="81"/>
      <c r="D43" s="89" t="s">
        <v>141</v>
      </c>
      <c r="E43" s="89"/>
      <c r="F43" s="90">
        <v>650000</v>
      </c>
      <c r="G43" s="82"/>
      <c r="H43" s="83"/>
      <c r="I43" s="83"/>
      <c r="J43" s="83"/>
      <c r="K43" s="83"/>
      <c r="L43" s="83"/>
      <c r="M43" s="83"/>
      <c r="N43" s="83"/>
      <c r="O43" s="54">
        <f t="shared" si="2"/>
        <v>0</v>
      </c>
      <c r="P43" s="54">
        <f t="shared" si="3"/>
        <v>0</v>
      </c>
      <c r="Q43" s="83"/>
      <c r="R43" s="83"/>
      <c r="S43" s="83"/>
      <c r="T43" s="83"/>
      <c r="U43" s="84"/>
      <c r="V43" s="85"/>
      <c r="W43" s="85"/>
      <c r="X43" s="86"/>
      <c r="Y43" s="84"/>
      <c r="Z43" s="83"/>
    </row>
    <row r="44" spans="1:26" ht="15" customHeight="1" x14ac:dyDescent="0.2">
      <c r="A44" s="81"/>
      <c r="B44" s="81"/>
      <c r="C44" s="81"/>
      <c r="D44" s="91" t="s">
        <v>142</v>
      </c>
      <c r="E44" s="91"/>
      <c r="F44" s="92">
        <v>550000</v>
      </c>
      <c r="G44" s="82"/>
      <c r="H44" s="83"/>
      <c r="I44" s="83"/>
      <c r="J44" s="83"/>
      <c r="K44" s="83">
        <v>1</v>
      </c>
      <c r="L44" s="83"/>
      <c r="M44" s="83"/>
      <c r="N44" s="83"/>
      <c r="O44" s="54">
        <f t="shared" si="2"/>
        <v>550000</v>
      </c>
      <c r="P44" s="54">
        <f t="shared" si="3"/>
        <v>550000</v>
      </c>
      <c r="Q44" s="83"/>
      <c r="R44" s="83"/>
      <c r="S44" s="83"/>
      <c r="T44" s="83"/>
      <c r="U44" s="84"/>
      <c r="V44" s="85"/>
      <c r="W44" s="85"/>
      <c r="X44" s="86"/>
      <c r="Y44" s="84"/>
      <c r="Z44" s="83"/>
    </row>
    <row r="45" spans="1:26" ht="15" customHeight="1" x14ac:dyDescent="0.2">
      <c r="A45" s="81"/>
      <c r="B45" s="81"/>
      <c r="C45" s="81"/>
      <c r="D45" s="93" t="s">
        <v>143</v>
      </c>
      <c r="E45" s="93"/>
      <c r="F45" s="94">
        <v>310000</v>
      </c>
      <c r="G45" s="82"/>
      <c r="H45" s="83"/>
      <c r="I45" s="83"/>
      <c r="J45" s="83"/>
      <c r="K45" s="83"/>
      <c r="L45" s="83"/>
      <c r="M45" s="83"/>
      <c r="N45" s="83"/>
      <c r="O45" s="54">
        <f t="shared" si="2"/>
        <v>0</v>
      </c>
      <c r="P45" s="54">
        <f t="shared" si="3"/>
        <v>0</v>
      </c>
      <c r="Q45" s="83"/>
      <c r="R45" s="83"/>
      <c r="S45" s="83"/>
      <c r="T45" s="83"/>
      <c r="U45" s="84"/>
      <c r="V45" s="85"/>
      <c r="W45" s="85"/>
      <c r="X45" s="86"/>
      <c r="Y45" s="84"/>
      <c r="Z45" s="83"/>
    </row>
    <row r="46" spans="1:26" s="17" customFormat="1" x14ac:dyDescent="0.2">
      <c r="A46" s="47"/>
      <c r="B46" s="48"/>
      <c r="C46" s="48"/>
      <c r="D46" s="48" t="s">
        <v>108</v>
      </c>
      <c r="E46" s="49"/>
      <c r="F46" s="50"/>
      <c r="G46" s="50">
        <f>SUM(G8:G41)</f>
        <v>350</v>
      </c>
      <c r="H46" s="50">
        <f t="shared" ref="H46:N46" si="6">SUM(H8:H41)</f>
        <v>0</v>
      </c>
      <c r="I46" s="50">
        <f t="shared" si="6"/>
        <v>24</v>
      </c>
      <c r="J46" s="50">
        <f t="shared" si="6"/>
        <v>0</v>
      </c>
      <c r="K46" s="50">
        <f t="shared" si="6"/>
        <v>24</v>
      </c>
      <c r="L46" s="50">
        <f t="shared" si="6"/>
        <v>0</v>
      </c>
      <c r="M46" s="50">
        <f t="shared" si="6"/>
        <v>0</v>
      </c>
      <c r="N46" s="50">
        <f t="shared" si="6"/>
        <v>0</v>
      </c>
      <c r="O46" s="50">
        <f>SUM(O8:O45)</f>
        <v>3818000</v>
      </c>
      <c r="P46" s="50">
        <f>SUM(P8:P45)</f>
        <v>3818000</v>
      </c>
      <c r="Q46" s="50">
        <f>SUM(Q8:Q41)</f>
        <v>326</v>
      </c>
      <c r="R46" s="50">
        <f>SUM(R8:R41)</f>
        <v>326</v>
      </c>
      <c r="S46" s="50"/>
      <c r="T46" s="50"/>
      <c r="Z46" s="50"/>
    </row>
    <row r="47" spans="1:26" x14ac:dyDescent="0.2">
      <c r="A47" s="5"/>
    </row>
    <row r="48" spans="1:26" s="2" customFormat="1" x14ac:dyDescent="0.2">
      <c r="B48" s="2" t="s">
        <v>124</v>
      </c>
      <c r="F48" s="6"/>
      <c r="G48" s="6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V48" s="113"/>
      <c r="W48" s="113"/>
      <c r="Z48" s="113"/>
    </row>
    <row r="52" spans="1:1" x14ac:dyDescent="0.2">
      <c r="A52" s="1" t="s">
        <v>134</v>
      </c>
    </row>
  </sheetData>
  <mergeCells count="16">
    <mergeCell ref="Z6:Z7"/>
    <mergeCell ref="A3:T3"/>
    <mergeCell ref="G5:Q5"/>
    <mergeCell ref="A6:A7"/>
    <mergeCell ref="B6:B7"/>
    <mergeCell ref="C6:C7"/>
    <mergeCell ref="D6:D7"/>
    <mergeCell ref="F6:F7"/>
    <mergeCell ref="G6:G7"/>
    <mergeCell ref="H6:H7"/>
    <mergeCell ref="I6:L6"/>
    <mergeCell ref="M6:P6"/>
    <mergeCell ref="Q6:Q7"/>
    <mergeCell ref="R6:R7"/>
    <mergeCell ref="S6:S7"/>
    <mergeCell ref="T6:T7"/>
  </mergeCells>
  <pageMargins left="0.2" right="0.2" top="0.25" bottom="0.25" header="0.3" footer="0.3"/>
  <pageSetup paperSize="9" orientation="landscape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zoomScaleNormal="100" workbookViewId="0">
      <pane xSplit="6" ySplit="7" topLeftCell="G38" activePane="bottomRight" state="frozen"/>
      <selection activeCell="CJ8" sqref="CJ8:CJ41"/>
      <selection pane="topRight" activeCell="CJ8" sqref="CJ8:CJ41"/>
      <selection pane="bottomLeft" activeCell="CJ8" sqref="CJ8:CJ41"/>
      <selection pane="bottomRight" activeCell="R14" sqref="R14"/>
    </sheetView>
  </sheetViews>
  <sheetFormatPr defaultRowHeight="12.75" x14ac:dyDescent="0.2"/>
  <cols>
    <col min="1" max="1" width="4.85546875" style="1" customWidth="1"/>
    <col min="2" max="2" width="8.85546875" style="2" customWidth="1"/>
    <col min="3" max="3" width="5.28515625" style="2" customWidth="1"/>
    <col min="4" max="4" width="38.28515625" style="1" customWidth="1"/>
    <col min="5" max="5" width="34.7109375" style="1" hidden="1" customWidth="1"/>
    <col min="6" max="6" width="10.28515625" style="6" customWidth="1"/>
    <col min="7" max="7" width="8.140625" style="6" customWidth="1"/>
    <col min="8" max="8" width="9.42578125" style="3" customWidth="1"/>
    <col min="9" max="9" width="10" style="3" customWidth="1"/>
    <col min="10" max="14" width="9.140625" style="3" customWidth="1"/>
    <col min="15" max="15" width="10.140625" style="3" customWidth="1"/>
    <col min="16" max="16" width="11.28515625" style="3" customWidth="1"/>
    <col min="17" max="19" width="10.7109375" style="3" customWidth="1"/>
    <col min="20" max="20" width="9.140625" style="3" customWidth="1"/>
    <col min="21" max="21" width="6.28515625" style="1" hidden="1" customWidth="1"/>
    <col min="22" max="23" width="11.28515625" style="3" hidden="1" customWidth="1"/>
    <col min="24" max="25" width="0" style="1" hidden="1" customWidth="1"/>
    <col min="26" max="26" width="9.140625" style="3" customWidth="1"/>
    <col min="27" max="27" width="9.140625" style="1" customWidth="1"/>
    <col min="28" max="16384" width="9.140625" style="1"/>
  </cols>
  <sheetData>
    <row r="1" spans="1:26" x14ac:dyDescent="0.2">
      <c r="A1" s="17" t="s">
        <v>128</v>
      </c>
    </row>
    <row r="2" spans="1:26" x14ac:dyDescent="0.2">
      <c r="A2" s="1" t="s">
        <v>114</v>
      </c>
      <c r="D2" s="108">
        <f>K42</f>
        <v>0</v>
      </c>
    </row>
    <row r="3" spans="1:26" ht="19.5" customHeight="1" x14ac:dyDescent="0.3">
      <c r="A3" s="131" t="s">
        <v>122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Z3" s="1"/>
    </row>
    <row r="5" spans="1:26" ht="15" hidden="1" customHeight="1" x14ac:dyDescent="0.2">
      <c r="G5" s="133" t="s">
        <v>117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14"/>
      <c r="S5" s="114"/>
      <c r="T5" s="1"/>
      <c r="Z5" s="1"/>
    </row>
    <row r="6" spans="1:26" s="17" customFormat="1" ht="15" customHeight="1" x14ac:dyDescent="0.2">
      <c r="A6" s="128" t="s">
        <v>109</v>
      </c>
      <c r="B6" s="128" t="s">
        <v>110</v>
      </c>
      <c r="C6" s="128" t="s">
        <v>111</v>
      </c>
      <c r="D6" s="128" t="s">
        <v>112</v>
      </c>
      <c r="E6" s="16" t="s">
        <v>90</v>
      </c>
      <c r="F6" s="128" t="s">
        <v>113</v>
      </c>
      <c r="G6" s="128" t="s">
        <v>115</v>
      </c>
      <c r="H6" s="128" t="s">
        <v>101</v>
      </c>
      <c r="I6" s="132" t="s">
        <v>102</v>
      </c>
      <c r="J6" s="132"/>
      <c r="K6" s="132"/>
      <c r="L6" s="132"/>
      <c r="M6" s="134" t="s">
        <v>129</v>
      </c>
      <c r="N6" s="134"/>
      <c r="O6" s="134"/>
      <c r="P6" s="134"/>
      <c r="Q6" s="128" t="s">
        <v>118</v>
      </c>
      <c r="R6" s="128" t="s">
        <v>135</v>
      </c>
      <c r="S6" s="128" t="s">
        <v>136</v>
      </c>
      <c r="T6" s="128" t="s">
        <v>119</v>
      </c>
      <c r="U6" s="19" t="s">
        <v>121</v>
      </c>
      <c r="V6" s="40"/>
      <c r="W6" s="40"/>
      <c r="Z6" s="128" t="s">
        <v>125</v>
      </c>
    </row>
    <row r="7" spans="1:26" s="18" customFormat="1" x14ac:dyDescent="0.2">
      <c r="A7" s="130"/>
      <c r="B7" s="130" t="s">
        <v>110</v>
      </c>
      <c r="C7" s="130"/>
      <c r="D7" s="130" t="s">
        <v>112</v>
      </c>
      <c r="E7" s="44" t="s">
        <v>90</v>
      </c>
      <c r="F7" s="130" t="s">
        <v>113</v>
      </c>
      <c r="G7" s="130"/>
      <c r="H7" s="130"/>
      <c r="I7" s="45" t="s">
        <v>106</v>
      </c>
      <c r="J7" s="46" t="s">
        <v>107</v>
      </c>
      <c r="K7" s="46" t="s">
        <v>104</v>
      </c>
      <c r="L7" s="46" t="s">
        <v>105</v>
      </c>
      <c r="M7" s="61" t="s">
        <v>131</v>
      </c>
      <c r="N7" s="62" t="s">
        <v>132</v>
      </c>
      <c r="O7" s="62" t="s">
        <v>130</v>
      </c>
      <c r="P7" s="68" t="s">
        <v>133</v>
      </c>
      <c r="Q7" s="130"/>
      <c r="R7" s="129"/>
      <c r="S7" s="129"/>
      <c r="T7" s="130"/>
      <c r="V7" s="41"/>
      <c r="W7" s="41"/>
      <c r="Z7" s="130"/>
    </row>
    <row r="8" spans="1:26" ht="15" customHeight="1" x14ac:dyDescent="0.2">
      <c r="A8" s="51">
        <v>1</v>
      </c>
      <c r="B8" s="51">
        <v>8500006</v>
      </c>
      <c r="C8" s="51" t="s">
        <v>75</v>
      </c>
      <c r="D8" s="52" t="s">
        <v>47</v>
      </c>
      <c r="E8" s="52" t="s">
        <v>13</v>
      </c>
      <c r="F8" s="53">
        <v>289000</v>
      </c>
      <c r="G8" s="53">
        <f>VLOOKUP(B8,'06.09'!B8:R41,16,0)</f>
        <v>8</v>
      </c>
      <c r="H8" s="54"/>
      <c r="I8" s="54">
        <f>SUM(J8:L8)</f>
        <v>2</v>
      </c>
      <c r="J8" s="54"/>
      <c r="K8" s="54">
        <v>2</v>
      </c>
      <c r="L8" s="54"/>
      <c r="M8" s="54"/>
      <c r="N8" s="54"/>
      <c r="O8" s="54">
        <f>F8*K8</f>
        <v>578000</v>
      </c>
      <c r="P8" s="54">
        <f>M8+N8+O8</f>
        <v>578000</v>
      </c>
      <c r="Q8" s="54">
        <f t="shared" ref="Q8:Q41" si="0">+G8+H8-I8</f>
        <v>6</v>
      </c>
      <c r="R8" s="54">
        <v>6</v>
      </c>
      <c r="S8" s="54">
        <f>R8-Q8</f>
        <v>0</v>
      </c>
      <c r="T8" s="54">
        <v>10</v>
      </c>
      <c r="U8" s="55" t="s">
        <v>75</v>
      </c>
      <c r="V8" s="54">
        <v>143000</v>
      </c>
      <c r="W8" s="54">
        <v>289000</v>
      </c>
      <c r="X8" s="56">
        <f>Y8-W8</f>
        <v>26000</v>
      </c>
      <c r="Y8" s="55">
        <v>315000</v>
      </c>
      <c r="Z8" s="54"/>
    </row>
    <row r="9" spans="1:26" ht="15" customHeight="1" x14ac:dyDescent="0.2">
      <c r="A9" s="51">
        <v>2</v>
      </c>
      <c r="B9" s="51">
        <v>8500007</v>
      </c>
      <c r="C9" s="51" t="s">
        <v>73</v>
      </c>
      <c r="D9" s="52" t="s">
        <v>45</v>
      </c>
      <c r="E9" s="52" t="s">
        <v>11</v>
      </c>
      <c r="F9" s="53">
        <v>197000</v>
      </c>
      <c r="G9" s="53">
        <f>VLOOKUP(B9,'06.09'!B9:R42,16,0)</f>
        <v>9</v>
      </c>
      <c r="H9" s="54"/>
      <c r="I9" s="54">
        <f t="shared" ref="I9:I41" si="1">SUM(J9:L9)</f>
        <v>1</v>
      </c>
      <c r="J9" s="54"/>
      <c r="K9" s="96">
        <v>1</v>
      </c>
      <c r="L9" s="96">
        <f>L43</f>
        <v>0</v>
      </c>
      <c r="M9" s="54"/>
      <c r="N9" s="54"/>
      <c r="O9" s="54">
        <f t="shared" ref="O9:O45" si="2">F9*K9</f>
        <v>197000</v>
      </c>
      <c r="P9" s="54">
        <f t="shared" ref="P9:P45" si="3">M9+N9+O9</f>
        <v>197000</v>
      </c>
      <c r="Q9" s="54">
        <f t="shared" si="0"/>
        <v>8</v>
      </c>
      <c r="R9" s="54">
        <v>8</v>
      </c>
      <c r="S9" s="54">
        <f t="shared" ref="S9:S41" si="4">R9-Q9</f>
        <v>0</v>
      </c>
      <c r="T9" s="54">
        <v>10</v>
      </c>
      <c r="U9" s="55" t="s">
        <v>73</v>
      </c>
      <c r="V9" s="54">
        <v>93000</v>
      </c>
      <c r="W9" s="54">
        <v>197000</v>
      </c>
      <c r="X9" s="56">
        <f t="shared" ref="X9:X41" si="5">Y9-W9</f>
        <v>18000</v>
      </c>
      <c r="Y9" s="55">
        <v>215000</v>
      </c>
      <c r="Z9" s="54"/>
    </row>
    <row r="10" spans="1:26" ht="15" customHeight="1" x14ac:dyDescent="0.2">
      <c r="A10" s="51">
        <v>3</v>
      </c>
      <c r="B10" s="51">
        <v>8500008</v>
      </c>
      <c r="C10" s="51" t="s">
        <v>79</v>
      </c>
      <c r="D10" s="52" t="s">
        <v>51</v>
      </c>
      <c r="E10" s="52" t="s">
        <v>17</v>
      </c>
      <c r="F10" s="53">
        <v>170000</v>
      </c>
      <c r="G10" s="53">
        <f>VLOOKUP(B10,'06.09'!B10:R43,16,0)</f>
        <v>3</v>
      </c>
      <c r="H10" s="54"/>
      <c r="I10" s="54">
        <f t="shared" si="1"/>
        <v>0</v>
      </c>
      <c r="J10" s="54"/>
      <c r="K10" s="54"/>
      <c r="L10" s="54"/>
      <c r="M10" s="54"/>
      <c r="N10" s="54"/>
      <c r="O10" s="54">
        <f t="shared" si="2"/>
        <v>0</v>
      </c>
      <c r="P10" s="54">
        <f t="shared" si="3"/>
        <v>0</v>
      </c>
      <c r="Q10" s="54">
        <f t="shared" si="0"/>
        <v>3</v>
      </c>
      <c r="R10" s="54">
        <v>3</v>
      </c>
      <c r="S10" s="54">
        <f t="shared" si="4"/>
        <v>0</v>
      </c>
      <c r="T10" s="54">
        <v>10</v>
      </c>
      <c r="U10" s="55" t="s">
        <v>79</v>
      </c>
      <c r="V10" s="54">
        <v>78000</v>
      </c>
      <c r="W10" s="54">
        <v>170000</v>
      </c>
      <c r="X10" s="56">
        <f t="shared" si="5"/>
        <v>15000</v>
      </c>
      <c r="Y10" s="55">
        <v>185000</v>
      </c>
      <c r="Z10" s="54"/>
    </row>
    <row r="11" spans="1:26" ht="15" customHeight="1" x14ac:dyDescent="0.2">
      <c r="A11" s="51">
        <v>4</v>
      </c>
      <c r="B11" s="51">
        <v>8500009</v>
      </c>
      <c r="C11" s="51" t="s">
        <v>74</v>
      </c>
      <c r="D11" s="52" t="s">
        <v>46</v>
      </c>
      <c r="E11" s="52" t="s">
        <v>12</v>
      </c>
      <c r="F11" s="53">
        <v>159000</v>
      </c>
      <c r="G11" s="53">
        <f>VLOOKUP(B11,'06.09'!B11:R44,16,0)</f>
        <v>7</v>
      </c>
      <c r="H11" s="54"/>
      <c r="I11" s="54">
        <f t="shared" si="1"/>
        <v>0</v>
      </c>
      <c r="J11" s="54"/>
      <c r="K11" s="96"/>
      <c r="L11" s="96">
        <f>L43</f>
        <v>0</v>
      </c>
      <c r="M11" s="54"/>
      <c r="N11" s="54"/>
      <c r="O11" s="54">
        <f t="shared" si="2"/>
        <v>0</v>
      </c>
      <c r="P11" s="54">
        <f t="shared" si="3"/>
        <v>0</v>
      </c>
      <c r="Q11" s="54">
        <f t="shared" si="0"/>
        <v>7</v>
      </c>
      <c r="R11" s="54">
        <v>7</v>
      </c>
      <c r="S11" s="54">
        <f t="shared" si="4"/>
        <v>0</v>
      </c>
      <c r="T11" s="54">
        <v>10</v>
      </c>
      <c r="U11" s="55" t="s">
        <v>74</v>
      </c>
      <c r="V11" s="54">
        <v>72000</v>
      </c>
      <c r="W11" s="54">
        <v>159000</v>
      </c>
      <c r="X11" s="56">
        <f t="shared" si="5"/>
        <v>14000</v>
      </c>
      <c r="Y11" s="55">
        <v>173000</v>
      </c>
      <c r="Z11" s="54"/>
    </row>
    <row r="12" spans="1:26" ht="15" customHeight="1" x14ac:dyDescent="0.2">
      <c r="A12" s="51">
        <v>5</v>
      </c>
      <c r="B12" s="51">
        <v>8500031</v>
      </c>
      <c r="C12" s="51" t="s">
        <v>76</v>
      </c>
      <c r="D12" s="52" t="s">
        <v>48</v>
      </c>
      <c r="E12" s="52" t="s">
        <v>14</v>
      </c>
      <c r="F12" s="53">
        <v>146000</v>
      </c>
      <c r="G12" s="53">
        <f>VLOOKUP(B12,'06.09'!B12:R45,16,0)</f>
        <v>8</v>
      </c>
      <c r="H12" s="54"/>
      <c r="I12" s="54">
        <f t="shared" si="1"/>
        <v>0</v>
      </c>
      <c r="J12" s="54"/>
      <c r="K12" s="54"/>
      <c r="L12" s="54"/>
      <c r="M12" s="54"/>
      <c r="N12" s="54"/>
      <c r="O12" s="54">
        <f t="shared" si="2"/>
        <v>0</v>
      </c>
      <c r="P12" s="54">
        <f t="shared" si="3"/>
        <v>0</v>
      </c>
      <c r="Q12" s="54">
        <f t="shared" si="0"/>
        <v>8</v>
      </c>
      <c r="R12" s="54">
        <v>8</v>
      </c>
      <c r="S12" s="54">
        <f t="shared" si="4"/>
        <v>0</v>
      </c>
      <c r="T12" s="54">
        <v>10</v>
      </c>
      <c r="U12" s="55" t="s">
        <v>76</v>
      </c>
      <c r="V12" s="54">
        <v>65000</v>
      </c>
      <c r="W12" s="54">
        <v>146000</v>
      </c>
      <c r="X12" s="56">
        <f t="shared" si="5"/>
        <v>13000</v>
      </c>
      <c r="Y12" s="55">
        <v>159000</v>
      </c>
      <c r="Z12" s="54"/>
    </row>
    <row r="13" spans="1:26" ht="15" customHeight="1" x14ac:dyDescent="0.2">
      <c r="A13" s="51">
        <v>6</v>
      </c>
      <c r="B13" s="51">
        <v>8500011</v>
      </c>
      <c r="C13" s="51" t="s">
        <v>78</v>
      </c>
      <c r="D13" s="52" t="s">
        <v>50</v>
      </c>
      <c r="E13" s="52" t="s">
        <v>16</v>
      </c>
      <c r="F13" s="53">
        <v>135000</v>
      </c>
      <c r="G13" s="53">
        <f>VLOOKUP(B13,'06.09'!B13:R46,16,0)</f>
        <v>4</v>
      </c>
      <c r="H13" s="54"/>
      <c r="I13" s="54">
        <f t="shared" si="1"/>
        <v>0</v>
      </c>
      <c r="J13" s="54"/>
      <c r="K13" s="54"/>
      <c r="L13" s="54"/>
      <c r="M13" s="54"/>
      <c r="N13" s="54"/>
      <c r="O13" s="54">
        <f t="shared" si="2"/>
        <v>0</v>
      </c>
      <c r="P13" s="54">
        <f t="shared" si="3"/>
        <v>0</v>
      </c>
      <c r="Q13" s="54">
        <f t="shared" si="0"/>
        <v>4</v>
      </c>
      <c r="R13" s="54">
        <v>4</v>
      </c>
      <c r="S13" s="54">
        <f t="shared" si="4"/>
        <v>0</v>
      </c>
      <c r="T13" s="54">
        <v>10</v>
      </c>
      <c r="U13" s="55" t="s">
        <v>78</v>
      </c>
      <c r="V13" s="54">
        <v>58000</v>
      </c>
      <c r="W13" s="54">
        <v>135000</v>
      </c>
      <c r="X13" s="56">
        <f t="shared" si="5"/>
        <v>10000</v>
      </c>
      <c r="Y13" s="55">
        <v>145000</v>
      </c>
      <c r="Z13" s="54"/>
    </row>
    <row r="14" spans="1:26" ht="15" customHeight="1" x14ac:dyDescent="0.2">
      <c r="A14" s="51">
        <v>7</v>
      </c>
      <c r="B14" s="51">
        <v>8500010</v>
      </c>
      <c r="C14" s="51" t="s">
        <v>81</v>
      </c>
      <c r="D14" s="52" t="s">
        <v>53</v>
      </c>
      <c r="E14" s="52" t="s">
        <v>19</v>
      </c>
      <c r="F14" s="53">
        <v>146000</v>
      </c>
      <c r="G14" s="53">
        <f>VLOOKUP(B14,'06.09'!B14:R47,16,0)</f>
        <v>10</v>
      </c>
      <c r="H14" s="54"/>
      <c r="I14" s="54">
        <f t="shared" si="1"/>
        <v>1</v>
      </c>
      <c r="J14" s="54"/>
      <c r="K14" s="54">
        <v>1</v>
      </c>
      <c r="L14" s="54"/>
      <c r="M14" s="54"/>
      <c r="N14" s="54"/>
      <c r="O14" s="54">
        <f t="shared" si="2"/>
        <v>146000</v>
      </c>
      <c r="P14" s="54">
        <f t="shared" si="3"/>
        <v>146000</v>
      </c>
      <c r="Q14" s="54">
        <f t="shared" si="0"/>
        <v>9</v>
      </c>
      <c r="R14" s="54">
        <v>9</v>
      </c>
      <c r="S14" s="54">
        <f t="shared" si="4"/>
        <v>0</v>
      </c>
      <c r="T14" s="54"/>
      <c r="U14" s="55" t="s">
        <v>81</v>
      </c>
      <c r="V14" s="54">
        <v>61000</v>
      </c>
      <c r="W14" s="54">
        <v>146000</v>
      </c>
      <c r="X14" s="56">
        <f t="shared" si="5"/>
        <v>5000</v>
      </c>
      <c r="Y14" s="55">
        <v>151000</v>
      </c>
      <c r="Z14" s="54"/>
    </row>
    <row r="15" spans="1:26" ht="15" customHeight="1" x14ac:dyDescent="0.2">
      <c r="A15" s="51">
        <v>8</v>
      </c>
      <c r="B15" s="51">
        <v>8500012</v>
      </c>
      <c r="C15" s="51" t="s">
        <v>70</v>
      </c>
      <c r="D15" s="52" t="s">
        <v>42</v>
      </c>
      <c r="E15" s="52" t="s">
        <v>8</v>
      </c>
      <c r="F15" s="53">
        <v>135000</v>
      </c>
      <c r="G15" s="53">
        <f>VLOOKUP(B15,'06.09'!B15:R48,16,0)</f>
        <v>6</v>
      </c>
      <c r="H15" s="54"/>
      <c r="I15" s="54">
        <f t="shared" si="1"/>
        <v>0</v>
      </c>
      <c r="J15" s="54"/>
      <c r="K15" s="54"/>
      <c r="L15" s="54"/>
      <c r="M15" s="54"/>
      <c r="N15" s="54"/>
      <c r="O15" s="54">
        <f t="shared" si="2"/>
        <v>0</v>
      </c>
      <c r="P15" s="54">
        <f t="shared" si="3"/>
        <v>0</v>
      </c>
      <c r="Q15" s="54">
        <f t="shared" si="0"/>
        <v>6</v>
      </c>
      <c r="R15" s="54">
        <v>6</v>
      </c>
      <c r="S15" s="54">
        <f t="shared" si="4"/>
        <v>0</v>
      </c>
      <c r="T15" s="54">
        <v>10</v>
      </c>
      <c r="U15" s="55" t="s">
        <v>70</v>
      </c>
      <c r="V15" s="54">
        <v>59000</v>
      </c>
      <c r="W15" s="54">
        <v>135000</v>
      </c>
      <c r="X15" s="56">
        <f t="shared" si="5"/>
        <v>12000</v>
      </c>
      <c r="Y15" s="55">
        <v>147000</v>
      </c>
      <c r="Z15" s="54"/>
    </row>
    <row r="16" spans="1:26" ht="15" customHeight="1" x14ac:dyDescent="0.2">
      <c r="A16" s="51">
        <v>9</v>
      </c>
      <c r="B16" s="51">
        <v>8500005</v>
      </c>
      <c r="C16" s="51" t="s">
        <v>71</v>
      </c>
      <c r="D16" s="52" t="s">
        <v>43</v>
      </c>
      <c r="E16" s="52" t="s">
        <v>9</v>
      </c>
      <c r="F16" s="53">
        <v>146000</v>
      </c>
      <c r="G16" s="53">
        <f>VLOOKUP(B16,'06.09'!B16:R49,16,0)</f>
        <v>10</v>
      </c>
      <c r="H16" s="54"/>
      <c r="I16" s="54">
        <f t="shared" si="1"/>
        <v>1</v>
      </c>
      <c r="J16" s="54"/>
      <c r="K16" s="54">
        <v>1</v>
      </c>
      <c r="L16" s="54"/>
      <c r="M16" s="54"/>
      <c r="N16" s="54"/>
      <c r="O16" s="54">
        <f t="shared" si="2"/>
        <v>146000</v>
      </c>
      <c r="P16" s="54">
        <f t="shared" si="3"/>
        <v>146000</v>
      </c>
      <c r="Q16" s="54">
        <f t="shared" si="0"/>
        <v>9</v>
      </c>
      <c r="R16" s="54">
        <v>9</v>
      </c>
      <c r="S16" s="54">
        <f t="shared" si="4"/>
        <v>0</v>
      </c>
      <c r="T16" s="54"/>
      <c r="U16" s="55" t="s">
        <v>71</v>
      </c>
      <c r="V16" s="54">
        <v>63000</v>
      </c>
      <c r="W16" s="54">
        <v>146000</v>
      </c>
      <c r="X16" s="56">
        <f t="shared" si="5"/>
        <v>9000</v>
      </c>
      <c r="Y16" s="55">
        <v>155000</v>
      </c>
      <c r="Z16" s="54"/>
    </row>
    <row r="17" spans="1:26" ht="15" customHeight="1" x14ac:dyDescent="0.2">
      <c r="A17" s="51">
        <v>10</v>
      </c>
      <c r="B17" s="51">
        <v>8500013</v>
      </c>
      <c r="C17" s="51" t="s">
        <v>72</v>
      </c>
      <c r="D17" s="52" t="s">
        <v>44</v>
      </c>
      <c r="E17" s="52" t="s">
        <v>10</v>
      </c>
      <c r="F17" s="53">
        <v>146000</v>
      </c>
      <c r="G17" s="53">
        <f>VLOOKUP(B17,'06.09'!B17:R50,16,0)</f>
        <v>6</v>
      </c>
      <c r="H17" s="54"/>
      <c r="I17" s="54">
        <f t="shared" si="1"/>
        <v>0</v>
      </c>
      <c r="J17" s="54"/>
      <c r="K17" s="54"/>
      <c r="L17" s="54"/>
      <c r="M17" s="54"/>
      <c r="N17" s="54"/>
      <c r="O17" s="54">
        <f t="shared" si="2"/>
        <v>0</v>
      </c>
      <c r="P17" s="54">
        <f t="shared" si="3"/>
        <v>0</v>
      </c>
      <c r="Q17" s="54">
        <f t="shared" si="0"/>
        <v>6</v>
      </c>
      <c r="R17" s="54">
        <v>6</v>
      </c>
      <c r="S17" s="54">
        <f t="shared" si="4"/>
        <v>0</v>
      </c>
      <c r="T17" s="54">
        <v>10</v>
      </c>
      <c r="U17" s="55" t="s">
        <v>72</v>
      </c>
      <c r="V17" s="54">
        <v>64000</v>
      </c>
      <c r="W17" s="54">
        <v>146000</v>
      </c>
      <c r="X17" s="56">
        <f t="shared" si="5"/>
        <v>11000</v>
      </c>
      <c r="Y17" s="55">
        <v>157000</v>
      </c>
      <c r="Z17" s="54"/>
    </row>
    <row r="18" spans="1:26" ht="15" customHeight="1" x14ac:dyDescent="0.2">
      <c r="A18" s="51">
        <v>11</v>
      </c>
      <c r="B18" s="51">
        <v>8500058</v>
      </c>
      <c r="C18" s="51" t="s">
        <v>91</v>
      </c>
      <c r="D18" s="52" t="s">
        <v>95</v>
      </c>
      <c r="E18" s="52" t="s">
        <v>28</v>
      </c>
      <c r="F18" s="53">
        <v>203000</v>
      </c>
      <c r="G18" s="53">
        <f>VLOOKUP(B18,'06.09'!B18:R51,16,0)</f>
        <v>0</v>
      </c>
      <c r="H18" s="54"/>
      <c r="I18" s="54">
        <f t="shared" si="1"/>
        <v>0</v>
      </c>
      <c r="J18" s="54"/>
      <c r="K18" s="96"/>
      <c r="L18" s="96">
        <f>L43</f>
        <v>0</v>
      </c>
      <c r="M18" s="54"/>
      <c r="N18" s="54"/>
      <c r="O18" s="54">
        <f t="shared" si="2"/>
        <v>0</v>
      </c>
      <c r="P18" s="54">
        <f t="shared" si="3"/>
        <v>0</v>
      </c>
      <c r="Q18" s="54">
        <f t="shared" si="0"/>
        <v>0</v>
      </c>
      <c r="R18" s="54"/>
      <c r="S18" s="54">
        <f t="shared" si="4"/>
        <v>0</v>
      </c>
      <c r="T18" s="54"/>
      <c r="U18" s="55" t="s">
        <v>91</v>
      </c>
      <c r="V18" s="54">
        <v>96000</v>
      </c>
      <c r="W18" s="54">
        <v>203000</v>
      </c>
      <c r="X18" s="56">
        <f t="shared" si="5"/>
        <v>18000</v>
      </c>
      <c r="Y18" s="55">
        <v>221000</v>
      </c>
      <c r="Z18" s="54"/>
    </row>
    <row r="19" spans="1:26" ht="15" customHeight="1" x14ac:dyDescent="0.2">
      <c r="A19" s="51">
        <v>12</v>
      </c>
      <c r="B19" s="51">
        <v>8500059</v>
      </c>
      <c r="C19" s="51" t="s">
        <v>92</v>
      </c>
      <c r="D19" s="52" t="s">
        <v>96</v>
      </c>
      <c r="E19" s="52" t="s">
        <v>29</v>
      </c>
      <c r="F19" s="53">
        <v>186000</v>
      </c>
      <c r="G19" s="53">
        <f>VLOOKUP(B19,'06.09'!B19:R52,16,0)</f>
        <v>0</v>
      </c>
      <c r="H19" s="54"/>
      <c r="I19" s="54">
        <f t="shared" si="1"/>
        <v>0</v>
      </c>
      <c r="J19" s="54"/>
      <c r="K19" s="54"/>
      <c r="L19" s="54"/>
      <c r="M19" s="54"/>
      <c r="N19" s="54"/>
      <c r="O19" s="54">
        <f t="shared" si="2"/>
        <v>0</v>
      </c>
      <c r="P19" s="54">
        <f t="shared" si="3"/>
        <v>0</v>
      </c>
      <c r="Q19" s="54">
        <f t="shared" si="0"/>
        <v>0</v>
      </c>
      <c r="R19" s="54"/>
      <c r="S19" s="54">
        <f t="shared" si="4"/>
        <v>0</v>
      </c>
      <c r="T19" s="54"/>
      <c r="U19" s="55" t="s">
        <v>92</v>
      </c>
      <c r="V19" s="54">
        <v>87000</v>
      </c>
      <c r="W19" s="54">
        <v>186000</v>
      </c>
      <c r="X19" s="56">
        <f t="shared" si="5"/>
        <v>17000</v>
      </c>
      <c r="Y19" s="55">
        <v>203000</v>
      </c>
      <c r="Z19" s="54"/>
    </row>
    <row r="20" spans="1:26" ht="15" customHeight="1" x14ac:dyDescent="0.2">
      <c r="A20" s="51">
        <v>13</v>
      </c>
      <c r="B20" s="51">
        <v>8500060</v>
      </c>
      <c r="C20" s="51" t="s">
        <v>93</v>
      </c>
      <c r="D20" s="52" t="s">
        <v>97</v>
      </c>
      <c r="E20" s="52" t="s">
        <v>30</v>
      </c>
      <c r="F20" s="53">
        <v>159000</v>
      </c>
      <c r="G20" s="53">
        <f>VLOOKUP(B20,'06.09'!B20:R53,16,0)</f>
        <v>0</v>
      </c>
      <c r="H20" s="54"/>
      <c r="I20" s="54">
        <f t="shared" si="1"/>
        <v>0</v>
      </c>
      <c r="J20" s="54"/>
      <c r="K20" s="54"/>
      <c r="L20" s="54"/>
      <c r="M20" s="54"/>
      <c r="N20" s="54"/>
      <c r="O20" s="54">
        <f t="shared" si="2"/>
        <v>0</v>
      </c>
      <c r="P20" s="54">
        <f t="shared" si="3"/>
        <v>0</v>
      </c>
      <c r="Q20" s="54">
        <f t="shared" si="0"/>
        <v>0</v>
      </c>
      <c r="R20" s="54"/>
      <c r="S20" s="54">
        <f t="shared" si="4"/>
        <v>0</v>
      </c>
      <c r="T20" s="54"/>
      <c r="U20" s="55" t="s">
        <v>93</v>
      </c>
      <c r="V20" s="54">
        <v>72000</v>
      </c>
      <c r="W20" s="54">
        <v>159000</v>
      </c>
      <c r="X20" s="56">
        <f t="shared" si="5"/>
        <v>14000</v>
      </c>
      <c r="Y20" s="55">
        <v>173000</v>
      </c>
      <c r="Z20" s="54"/>
    </row>
    <row r="21" spans="1:26" ht="15" customHeight="1" x14ac:dyDescent="0.2">
      <c r="A21" s="51">
        <v>14</v>
      </c>
      <c r="B21" s="51">
        <v>8500061</v>
      </c>
      <c r="C21" s="51" t="s">
        <v>94</v>
      </c>
      <c r="D21" s="52" t="s">
        <v>98</v>
      </c>
      <c r="E21" s="52" t="s">
        <v>31</v>
      </c>
      <c r="F21" s="53">
        <v>168000</v>
      </c>
      <c r="G21" s="53">
        <f>VLOOKUP(B21,'06.09'!B21:R54,16,0)</f>
        <v>0</v>
      </c>
      <c r="H21" s="54"/>
      <c r="I21" s="54">
        <f t="shared" si="1"/>
        <v>0</v>
      </c>
      <c r="J21" s="54"/>
      <c r="K21" s="96"/>
      <c r="L21" s="96">
        <f>L43</f>
        <v>0</v>
      </c>
      <c r="M21" s="54"/>
      <c r="N21" s="54"/>
      <c r="O21" s="54">
        <f t="shared" si="2"/>
        <v>0</v>
      </c>
      <c r="P21" s="54">
        <f t="shared" si="3"/>
        <v>0</v>
      </c>
      <c r="Q21" s="54">
        <f t="shared" si="0"/>
        <v>0</v>
      </c>
      <c r="R21" s="54"/>
      <c r="S21" s="54">
        <f t="shared" si="4"/>
        <v>0</v>
      </c>
      <c r="T21" s="54"/>
      <c r="U21" s="55" t="s">
        <v>94</v>
      </c>
      <c r="V21" s="54">
        <v>77000</v>
      </c>
      <c r="W21" s="54">
        <v>168000</v>
      </c>
      <c r="X21" s="56">
        <f t="shared" si="5"/>
        <v>15000</v>
      </c>
      <c r="Y21" s="55">
        <v>183000</v>
      </c>
      <c r="Z21" s="54"/>
    </row>
    <row r="22" spans="1:26" ht="15" customHeight="1" x14ac:dyDescent="0.2">
      <c r="A22" s="51">
        <v>15</v>
      </c>
      <c r="B22" s="51">
        <v>8500033</v>
      </c>
      <c r="C22" s="51" t="s">
        <v>67</v>
      </c>
      <c r="D22" s="52" t="s">
        <v>39</v>
      </c>
      <c r="E22" s="52" t="s">
        <v>5</v>
      </c>
      <c r="F22" s="53">
        <v>337000</v>
      </c>
      <c r="G22" s="53">
        <f>VLOOKUP(B22,'06.09'!B22:R55,16,0)</f>
        <v>4</v>
      </c>
      <c r="H22" s="54"/>
      <c r="I22" s="54">
        <f t="shared" si="1"/>
        <v>0</v>
      </c>
      <c r="J22" s="54"/>
      <c r="K22" s="95"/>
      <c r="L22" s="95">
        <f>L42</f>
        <v>0</v>
      </c>
      <c r="M22" s="54"/>
      <c r="N22" s="54"/>
      <c r="O22" s="54">
        <f t="shared" si="2"/>
        <v>0</v>
      </c>
      <c r="P22" s="54">
        <f t="shared" si="3"/>
        <v>0</v>
      </c>
      <c r="Q22" s="54">
        <f t="shared" si="0"/>
        <v>4</v>
      </c>
      <c r="R22" s="54">
        <v>4</v>
      </c>
      <c r="S22" s="54">
        <f t="shared" si="4"/>
        <v>0</v>
      </c>
      <c r="T22" s="54">
        <v>10</v>
      </c>
      <c r="U22" s="55" t="s">
        <v>67</v>
      </c>
      <c r="V22" s="54">
        <v>169000</v>
      </c>
      <c r="W22" s="54">
        <v>337000</v>
      </c>
      <c r="X22" s="56">
        <f t="shared" si="5"/>
        <v>30000</v>
      </c>
      <c r="Y22" s="55">
        <v>367000</v>
      </c>
      <c r="Z22" s="54"/>
    </row>
    <row r="23" spans="1:26" ht="15" customHeight="1" x14ac:dyDescent="0.2">
      <c r="A23" s="51">
        <v>16</v>
      </c>
      <c r="B23" s="51">
        <v>8500034</v>
      </c>
      <c r="C23" s="51" t="s">
        <v>65</v>
      </c>
      <c r="D23" s="52" t="s">
        <v>37</v>
      </c>
      <c r="E23" s="52" t="s">
        <v>3</v>
      </c>
      <c r="F23" s="53">
        <v>240000</v>
      </c>
      <c r="G23" s="53">
        <f>VLOOKUP(B23,'06.09'!B23:R56,16,0)</f>
        <v>0</v>
      </c>
      <c r="H23" s="54"/>
      <c r="I23" s="54">
        <f t="shared" si="1"/>
        <v>0</v>
      </c>
      <c r="J23" s="54"/>
      <c r="K23" s="54"/>
      <c r="L23" s="54"/>
      <c r="M23" s="54"/>
      <c r="N23" s="54"/>
      <c r="O23" s="54">
        <f t="shared" si="2"/>
        <v>0</v>
      </c>
      <c r="P23" s="54">
        <f t="shared" si="3"/>
        <v>0</v>
      </c>
      <c r="Q23" s="54">
        <f t="shared" si="0"/>
        <v>0</v>
      </c>
      <c r="R23" s="54"/>
      <c r="S23" s="54">
        <f t="shared" si="4"/>
        <v>0</v>
      </c>
      <c r="T23" s="54">
        <v>10</v>
      </c>
      <c r="U23" s="55" t="s">
        <v>65</v>
      </c>
      <c r="V23" s="54">
        <v>116000</v>
      </c>
      <c r="W23" s="54">
        <v>240000</v>
      </c>
      <c r="X23" s="56">
        <f t="shared" si="5"/>
        <v>21000</v>
      </c>
      <c r="Y23" s="55">
        <v>261000</v>
      </c>
      <c r="Z23" s="54"/>
    </row>
    <row r="24" spans="1:26" ht="15" customHeight="1" x14ac:dyDescent="0.2">
      <c r="A24" s="51">
        <v>17</v>
      </c>
      <c r="B24" s="51">
        <v>8500035</v>
      </c>
      <c r="C24" s="51" t="s">
        <v>69</v>
      </c>
      <c r="D24" s="52" t="s">
        <v>41</v>
      </c>
      <c r="E24" s="52" t="s">
        <v>7</v>
      </c>
      <c r="F24" s="53">
        <v>196000</v>
      </c>
      <c r="G24" s="53">
        <f>VLOOKUP(B24,'06.09'!B24:R57,16,0)</f>
        <v>0</v>
      </c>
      <c r="H24" s="54"/>
      <c r="I24" s="54">
        <f t="shared" si="1"/>
        <v>0</v>
      </c>
      <c r="J24" s="54"/>
      <c r="K24" s="95"/>
      <c r="L24" s="95">
        <f>L42+L45</f>
        <v>0</v>
      </c>
      <c r="M24" s="54"/>
      <c r="N24" s="54"/>
      <c r="O24" s="54">
        <f t="shared" si="2"/>
        <v>0</v>
      </c>
      <c r="P24" s="54">
        <f t="shared" si="3"/>
        <v>0</v>
      </c>
      <c r="Q24" s="54">
        <f t="shared" si="0"/>
        <v>0</v>
      </c>
      <c r="R24" s="54"/>
      <c r="S24" s="54">
        <f t="shared" si="4"/>
        <v>0</v>
      </c>
      <c r="T24" s="54">
        <v>10</v>
      </c>
      <c r="U24" s="55" t="s">
        <v>69</v>
      </c>
      <c r="V24" s="54">
        <v>92000</v>
      </c>
      <c r="W24" s="54">
        <v>196000</v>
      </c>
      <c r="X24" s="56">
        <f t="shared" si="5"/>
        <v>17000</v>
      </c>
      <c r="Y24" s="55">
        <v>213000</v>
      </c>
      <c r="Z24" s="54"/>
    </row>
    <row r="25" spans="1:26" ht="15" customHeight="1" x14ac:dyDescent="0.2">
      <c r="A25" s="51">
        <v>18</v>
      </c>
      <c r="B25" s="51">
        <v>8500036</v>
      </c>
      <c r="C25" s="51" t="s">
        <v>66</v>
      </c>
      <c r="D25" s="52" t="s">
        <v>38</v>
      </c>
      <c r="E25" s="52" t="s">
        <v>4</v>
      </c>
      <c r="F25" s="53">
        <v>188000</v>
      </c>
      <c r="G25" s="53">
        <f>VLOOKUP(B25,'06.09'!B25:R58,16,0)</f>
        <v>0</v>
      </c>
      <c r="H25" s="54"/>
      <c r="I25" s="54">
        <f t="shared" si="1"/>
        <v>0</v>
      </c>
      <c r="J25" s="54"/>
      <c r="K25" s="54"/>
      <c r="L25" s="54"/>
      <c r="M25" s="54"/>
      <c r="N25" s="54"/>
      <c r="O25" s="54">
        <f t="shared" si="2"/>
        <v>0</v>
      </c>
      <c r="P25" s="54">
        <f t="shared" si="3"/>
        <v>0</v>
      </c>
      <c r="Q25" s="54">
        <f t="shared" si="0"/>
        <v>0</v>
      </c>
      <c r="R25" s="54"/>
      <c r="S25" s="54">
        <f t="shared" si="4"/>
        <v>0</v>
      </c>
      <c r="T25" s="54">
        <v>10</v>
      </c>
      <c r="U25" s="55" t="s">
        <v>66</v>
      </c>
      <c r="V25" s="54">
        <v>88000</v>
      </c>
      <c r="W25" s="54">
        <v>188000</v>
      </c>
      <c r="X25" s="56">
        <f t="shared" si="5"/>
        <v>17000</v>
      </c>
      <c r="Y25" s="55">
        <v>205000</v>
      </c>
      <c r="Z25" s="54"/>
    </row>
    <row r="26" spans="1:26" ht="15" customHeight="1" x14ac:dyDescent="0.2">
      <c r="A26" s="51">
        <v>19</v>
      </c>
      <c r="B26" s="51">
        <v>8500037</v>
      </c>
      <c r="C26" s="51" t="s">
        <v>68</v>
      </c>
      <c r="D26" s="52" t="s">
        <v>40</v>
      </c>
      <c r="E26" s="52" t="s">
        <v>6</v>
      </c>
      <c r="F26" s="53">
        <v>179000</v>
      </c>
      <c r="G26" s="53">
        <f>VLOOKUP(B26,'06.09'!B26:R59,16,0)</f>
        <v>9</v>
      </c>
      <c r="H26" s="54"/>
      <c r="I26" s="54">
        <f t="shared" si="1"/>
        <v>0</v>
      </c>
      <c r="J26" s="54"/>
      <c r="K26" s="54"/>
      <c r="L26" s="54"/>
      <c r="M26" s="54"/>
      <c r="N26" s="54"/>
      <c r="O26" s="54">
        <f t="shared" si="2"/>
        <v>0</v>
      </c>
      <c r="P26" s="54">
        <f t="shared" si="3"/>
        <v>0</v>
      </c>
      <c r="Q26" s="54">
        <f t="shared" si="0"/>
        <v>9</v>
      </c>
      <c r="R26" s="54">
        <v>9</v>
      </c>
      <c r="S26" s="54">
        <f t="shared" si="4"/>
        <v>0</v>
      </c>
      <c r="T26" s="54">
        <v>10</v>
      </c>
      <c r="U26" s="55" t="s">
        <v>68</v>
      </c>
      <c r="V26" s="54">
        <v>83000</v>
      </c>
      <c r="W26" s="54">
        <v>179000</v>
      </c>
      <c r="X26" s="56">
        <f t="shared" si="5"/>
        <v>16000</v>
      </c>
      <c r="Y26" s="55">
        <v>195000</v>
      </c>
      <c r="Z26" s="54"/>
    </row>
    <row r="27" spans="1:26" ht="15" customHeight="1" x14ac:dyDescent="0.2">
      <c r="A27" s="51">
        <v>20</v>
      </c>
      <c r="B27" s="51">
        <v>8500039</v>
      </c>
      <c r="C27" s="51" t="s">
        <v>77</v>
      </c>
      <c r="D27" s="52" t="s">
        <v>49</v>
      </c>
      <c r="E27" s="52" t="s">
        <v>15</v>
      </c>
      <c r="F27" s="53">
        <v>169000</v>
      </c>
      <c r="G27" s="53">
        <f>VLOOKUP(B27,'06.09'!B27:R60,16,0)</f>
        <v>9</v>
      </c>
      <c r="H27" s="54"/>
      <c r="I27" s="54">
        <f t="shared" si="1"/>
        <v>1</v>
      </c>
      <c r="J27" s="54"/>
      <c r="K27" s="54">
        <v>1</v>
      </c>
      <c r="L27" s="54"/>
      <c r="M27" s="54"/>
      <c r="N27" s="54"/>
      <c r="O27" s="54">
        <f t="shared" si="2"/>
        <v>169000</v>
      </c>
      <c r="P27" s="54">
        <f t="shared" si="3"/>
        <v>169000</v>
      </c>
      <c r="Q27" s="54">
        <f t="shared" si="0"/>
        <v>8</v>
      </c>
      <c r="R27" s="54">
        <v>8</v>
      </c>
      <c r="S27" s="54">
        <f t="shared" si="4"/>
        <v>0</v>
      </c>
      <c r="T27" s="54"/>
      <c r="U27" s="55" t="s">
        <v>77</v>
      </c>
      <c r="V27" s="54">
        <v>73000</v>
      </c>
      <c r="W27" s="54">
        <v>169000</v>
      </c>
      <c r="X27" s="56">
        <f t="shared" si="5"/>
        <v>6000</v>
      </c>
      <c r="Y27" s="55">
        <v>175000</v>
      </c>
      <c r="Z27" s="54"/>
    </row>
    <row r="28" spans="1:26" ht="15" customHeight="1" x14ac:dyDescent="0.2">
      <c r="A28" s="51">
        <v>21</v>
      </c>
      <c r="B28" s="51">
        <v>8500038</v>
      </c>
      <c r="C28" s="51" t="s">
        <v>80</v>
      </c>
      <c r="D28" s="52" t="s">
        <v>52</v>
      </c>
      <c r="E28" s="52" t="s">
        <v>18</v>
      </c>
      <c r="F28" s="53">
        <v>179000</v>
      </c>
      <c r="G28" s="53">
        <f>VLOOKUP(B28,'06.09'!B28:R61,16,0)</f>
        <v>6</v>
      </c>
      <c r="H28" s="54"/>
      <c r="I28" s="54">
        <f t="shared" si="1"/>
        <v>0</v>
      </c>
      <c r="J28" s="54"/>
      <c r="K28" s="95"/>
      <c r="L28" s="95">
        <f>L42</f>
        <v>0</v>
      </c>
      <c r="M28" s="54"/>
      <c r="N28" s="54"/>
      <c r="O28" s="54">
        <f t="shared" si="2"/>
        <v>0</v>
      </c>
      <c r="P28" s="54">
        <f t="shared" si="3"/>
        <v>0</v>
      </c>
      <c r="Q28" s="54">
        <f t="shared" si="0"/>
        <v>6</v>
      </c>
      <c r="R28" s="54">
        <v>6</v>
      </c>
      <c r="S28" s="54">
        <f t="shared" si="4"/>
        <v>0</v>
      </c>
      <c r="T28" s="54"/>
      <c r="U28" s="55" t="s">
        <v>80</v>
      </c>
      <c r="V28" s="54">
        <v>76000</v>
      </c>
      <c r="W28" s="54">
        <v>179000</v>
      </c>
      <c r="X28" s="56">
        <f t="shared" si="5"/>
        <v>2000</v>
      </c>
      <c r="Y28" s="55">
        <v>181000</v>
      </c>
      <c r="Z28" s="54"/>
    </row>
    <row r="29" spans="1:26" s="2" customFormat="1" ht="15" customHeight="1" x14ac:dyDescent="0.2">
      <c r="A29" s="51">
        <v>22</v>
      </c>
      <c r="B29" s="51">
        <v>8500040</v>
      </c>
      <c r="C29" s="51" t="s">
        <v>62</v>
      </c>
      <c r="D29" s="52" t="s">
        <v>34</v>
      </c>
      <c r="E29" s="52" t="s">
        <v>0</v>
      </c>
      <c r="F29" s="53">
        <v>169000</v>
      </c>
      <c r="G29" s="53">
        <f>VLOOKUP(B29,'06.09'!B29:R62,16,0)</f>
        <v>8</v>
      </c>
      <c r="H29" s="57"/>
      <c r="I29" s="54">
        <f t="shared" si="1"/>
        <v>0</v>
      </c>
      <c r="J29" s="54"/>
      <c r="K29" s="54"/>
      <c r="L29" s="54"/>
      <c r="M29" s="54"/>
      <c r="N29" s="54"/>
      <c r="O29" s="54">
        <f t="shared" si="2"/>
        <v>0</v>
      </c>
      <c r="P29" s="54">
        <f t="shared" si="3"/>
        <v>0</v>
      </c>
      <c r="Q29" s="54">
        <f t="shared" si="0"/>
        <v>8</v>
      </c>
      <c r="R29" s="54">
        <v>8</v>
      </c>
      <c r="S29" s="54">
        <f t="shared" si="4"/>
        <v>0</v>
      </c>
      <c r="T29" s="54">
        <v>10</v>
      </c>
      <c r="U29" s="51" t="s">
        <v>62</v>
      </c>
      <c r="V29" s="57">
        <v>78000</v>
      </c>
      <c r="W29" s="57">
        <v>169000</v>
      </c>
      <c r="X29" s="56">
        <f t="shared" si="5"/>
        <v>16000</v>
      </c>
      <c r="Y29" s="51">
        <v>185000</v>
      </c>
      <c r="Z29" s="54"/>
    </row>
    <row r="30" spans="1:26" ht="15" customHeight="1" x14ac:dyDescent="0.2">
      <c r="A30" s="51">
        <v>23</v>
      </c>
      <c r="B30" s="51">
        <v>8500041</v>
      </c>
      <c r="C30" s="51" t="s">
        <v>63</v>
      </c>
      <c r="D30" s="52" t="s">
        <v>35</v>
      </c>
      <c r="E30" s="52" t="s">
        <v>1</v>
      </c>
      <c r="F30" s="53">
        <v>179000</v>
      </c>
      <c r="G30" s="53">
        <f>VLOOKUP(B30,'06.09'!B30:R63,16,0)</f>
        <v>6</v>
      </c>
      <c r="H30" s="54"/>
      <c r="I30" s="54">
        <f t="shared" si="1"/>
        <v>0</v>
      </c>
      <c r="J30" s="54"/>
      <c r="K30" s="95"/>
      <c r="L30" s="95">
        <f>L42</f>
        <v>0</v>
      </c>
      <c r="M30" s="54"/>
      <c r="N30" s="54"/>
      <c r="O30" s="54">
        <f t="shared" si="2"/>
        <v>0</v>
      </c>
      <c r="P30" s="54">
        <f t="shared" si="3"/>
        <v>0</v>
      </c>
      <c r="Q30" s="54">
        <f t="shared" si="0"/>
        <v>6</v>
      </c>
      <c r="R30" s="54">
        <v>6</v>
      </c>
      <c r="S30" s="54">
        <f t="shared" si="4"/>
        <v>0</v>
      </c>
      <c r="T30" s="54">
        <v>10</v>
      </c>
      <c r="U30" s="55" t="s">
        <v>63</v>
      </c>
      <c r="V30" s="54">
        <v>82000</v>
      </c>
      <c r="W30" s="54">
        <v>179000</v>
      </c>
      <c r="X30" s="56">
        <f t="shared" si="5"/>
        <v>14000</v>
      </c>
      <c r="Y30" s="55">
        <v>193000</v>
      </c>
      <c r="Z30" s="54"/>
    </row>
    <row r="31" spans="1:26" ht="15" customHeight="1" x14ac:dyDescent="0.2">
      <c r="A31" s="51">
        <v>24</v>
      </c>
      <c r="B31" s="51">
        <v>8500043</v>
      </c>
      <c r="C31" s="51" t="s">
        <v>64</v>
      </c>
      <c r="D31" s="52" t="s">
        <v>36</v>
      </c>
      <c r="E31" s="52" t="s">
        <v>2</v>
      </c>
      <c r="F31" s="53">
        <v>179000</v>
      </c>
      <c r="G31" s="53">
        <f>VLOOKUP(B31,'06.09'!B31:R64,16,0)</f>
        <v>11</v>
      </c>
      <c r="H31" s="54"/>
      <c r="I31" s="54">
        <f t="shared" si="1"/>
        <v>0</v>
      </c>
      <c r="J31" s="54"/>
      <c r="K31" s="54"/>
      <c r="L31" s="54"/>
      <c r="M31" s="54"/>
      <c r="N31" s="54"/>
      <c r="O31" s="54">
        <f t="shared" si="2"/>
        <v>0</v>
      </c>
      <c r="P31" s="54">
        <f t="shared" si="3"/>
        <v>0</v>
      </c>
      <c r="Q31" s="54">
        <f t="shared" si="0"/>
        <v>11</v>
      </c>
      <c r="R31" s="54">
        <v>11</v>
      </c>
      <c r="S31" s="54">
        <f t="shared" si="4"/>
        <v>0</v>
      </c>
      <c r="T31" s="54">
        <v>10</v>
      </c>
      <c r="U31" s="55" t="s">
        <v>64</v>
      </c>
      <c r="V31" s="54">
        <v>83000</v>
      </c>
      <c r="W31" s="54">
        <v>179000</v>
      </c>
      <c r="X31" s="56">
        <f t="shared" si="5"/>
        <v>16000</v>
      </c>
      <c r="Y31" s="55">
        <v>195000</v>
      </c>
      <c r="Z31" s="54"/>
    </row>
    <row r="32" spans="1:26" ht="15" customHeight="1" x14ac:dyDescent="0.2">
      <c r="A32" s="51">
        <v>25</v>
      </c>
      <c r="B32" s="51">
        <v>8500062</v>
      </c>
      <c r="C32" s="51" t="s">
        <v>99</v>
      </c>
      <c r="D32" s="52" t="s">
        <v>126</v>
      </c>
      <c r="E32" s="52" t="s">
        <v>32</v>
      </c>
      <c r="F32" s="53">
        <v>194000</v>
      </c>
      <c r="G32" s="53">
        <f>VLOOKUP(B32,'06.09'!B32:R65,16,0)</f>
        <v>0</v>
      </c>
      <c r="H32" s="54"/>
      <c r="I32" s="54">
        <f t="shared" si="1"/>
        <v>0</v>
      </c>
      <c r="J32" s="54"/>
      <c r="K32" s="54"/>
      <c r="L32" s="54"/>
      <c r="M32" s="54"/>
      <c r="N32" s="54"/>
      <c r="O32" s="54">
        <f t="shared" si="2"/>
        <v>0</v>
      </c>
      <c r="P32" s="54">
        <f t="shared" si="3"/>
        <v>0</v>
      </c>
      <c r="Q32" s="54">
        <f t="shared" si="0"/>
        <v>0</v>
      </c>
      <c r="R32" s="54"/>
      <c r="S32" s="54">
        <f t="shared" si="4"/>
        <v>0</v>
      </c>
      <c r="T32" s="54"/>
      <c r="U32" s="55" t="s">
        <v>99</v>
      </c>
      <c r="V32" s="54">
        <v>91200</v>
      </c>
      <c r="W32" s="54">
        <v>194000</v>
      </c>
      <c r="X32" s="56">
        <f t="shared" si="5"/>
        <v>18000</v>
      </c>
      <c r="Y32" s="55">
        <v>212000</v>
      </c>
      <c r="Z32" s="54"/>
    </row>
    <row r="33" spans="1:26" ht="15" customHeight="1" x14ac:dyDescent="0.2">
      <c r="A33" s="51">
        <v>26</v>
      </c>
      <c r="B33" s="51">
        <v>8500063</v>
      </c>
      <c r="C33" s="51" t="s">
        <v>100</v>
      </c>
      <c r="D33" s="52" t="s">
        <v>127</v>
      </c>
      <c r="E33" s="52" t="s">
        <v>33</v>
      </c>
      <c r="F33" s="53">
        <v>194000</v>
      </c>
      <c r="G33" s="53">
        <f>VLOOKUP(B33,'06.09'!B33:R66,16,0)</f>
        <v>0</v>
      </c>
      <c r="H33" s="54"/>
      <c r="I33" s="54">
        <f t="shared" si="1"/>
        <v>0</v>
      </c>
      <c r="J33" s="54"/>
      <c r="K33" s="54"/>
      <c r="L33" s="54"/>
      <c r="M33" s="54"/>
      <c r="N33" s="54"/>
      <c r="O33" s="54">
        <f t="shared" si="2"/>
        <v>0</v>
      </c>
      <c r="P33" s="54">
        <f t="shared" si="3"/>
        <v>0</v>
      </c>
      <c r="Q33" s="54">
        <f t="shared" si="0"/>
        <v>0</v>
      </c>
      <c r="R33" s="54"/>
      <c r="S33" s="54">
        <f t="shared" si="4"/>
        <v>0</v>
      </c>
      <c r="T33" s="54"/>
      <c r="U33" s="55" t="s">
        <v>100</v>
      </c>
      <c r="V33" s="54">
        <v>91200</v>
      </c>
      <c r="W33" s="54">
        <v>194000</v>
      </c>
      <c r="X33" s="56">
        <f t="shared" si="5"/>
        <v>18000</v>
      </c>
      <c r="Y33" s="55">
        <v>212000</v>
      </c>
      <c r="Z33" s="54"/>
    </row>
    <row r="34" spans="1:26" ht="15" customHeight="1" x14ac:dyDescent="0.2">
      <c r="A34" s="51">
        <v>27</v>
      </c>
      <c r="B34" s="51">
        <v>8500050</v>
      </c>
      <c r="C34" s="51" t="s">
        <v>82</v>
      </c>
      <c r="D34" s="52" t="s">
        <v>54</v>
      </c>
      <c r="E34" s="52" t="s">
        <v>20</v>
      </c>
      <c r="F34" s="53">
        <v>168000</v>
      </c>
      <c r="G34" s="53">
        <f>VLOOKUP(B34,'06.09'!B34:R67,16,0)</f>
        <v>5</v>
      </c>
      <c r="H34" s="54"/>
      <c r="I34" s="54">
        <f t="shared" si="1"/>
        <v>1</v>
      </c>
      <c r="J34" s="54"/>
      <c r="K34" s="97">
        <v>1</v>
      </c>
      <c r="L34" s="97">
        <f>+L44</f>
        <v>0</v>
      </c>
      <c r="M34" s="54"/>
      <c r="N34" s="54"/>
      <c r="O34" s="54">
        <f t="shared" si="2"/>
        <v>168000</v>
      </c>
      <c r="P34" s="54">
        <f t="shared" si="3"/>
        <v>168000</v>
      </c>
      <c r="Q34" s="54">
        <f t="shared" si="0"/>
        <v>4</v>
      </c>
      <c r="R34" s="54">
        <v>4</v>
      </c>
      <c r="S34" s="54">
        <f t="shared" si="4"/>
        <v>0</v>
      </c>
      <c r="T34" s="54">
        <v>20</v>
      </c>
      <c r="U34" s="51" t="s">
        <v>82</v>
      </c>
      <c r="V34" s="57">
        <v>75909</v>
      </c>
      <c r="W34" s="57">
        <v>168000</v>
      </c>
      <c r="X34" s="56">
        <f t="shared" si="5"/>
        <v>13000</v>
      </c>
      <c r="Y34" s="55">
        <v>181000</v>
      </c>
      <c r="Z34" s="54"/>
    </row>
    <row r="35" spans="1:26" s="2" customFormat="1" ht="15" customHeight="1" x14ac:dyDescent="0.2">
      <c r="A35" s="51">
        <v>28</v>
      </c>
      <c r="B35" s="51">
        <v>8500051</v>
      </c>
      <c r="C35" s="51" t="s">
        <v>83</v>
      </c>
      <c r="D35" s="52" t="s">
        <v>55</v>
      </c>
      <c r="E35" s="52" t="s">
        <v>21</v>
      </c>
      <c r="F35" s="53">
        <v>149000</v>
      </c>
      <c r="G35" s="53">
        <f>VLOOKUP(B35,'06.09'!B35:R68,16,0)</f>
        <v>27</v>
      </c>
      <c r="H35" s="57"/>
      <c r="I35" s="54">
        <f t="shared" si="1"/>
        <v>0</v>
      </c>
      <c r="J35" s="54"/>
      <c r="K35" s="54"/>
      <c r="L35" s="54"/>
      <c r="M35" s="54"/>
      <c r="N35" s="54"/>
      <c r="O35" s="54">
        <f t="shared" si="2"/>
        <v>0</v>
      </c>
      <c r="P35" s="54">
        <f t="shared" si="3"/>
        <v>0</v>
      </c>
      <c r="Q35" s="54">
        <f t="shared" si="0"/>
        <v>27</v>
      </c>
      <c r="R35" s="54">
        <v>27</v>
      </c>
      <c r="S35" s="54">
        <f t="shared" si="4"/>
        <v>0</v>
      </c>
      <c r="T35" s="54"/>
      <c r="U35" s="55" t="s">
        <v>83</v>
      </c>
      <c r="V35" s="54">
        <v>66364</v>
      </c>
      <c r="W35" s="54">
        <v>149000</v>
      </c>
      <c r="X35" s="56">
        <f t="shared" si="5"/>
        <v>13000</v>
      </c>
      <c r="Y35" s="51">
        <v>162000</v>
      </c>
      <c r="Z35" s="54"/>
    </row>
    <row r="36" spans="1:26" ht="15" customHeight="1" x14ac:dyDescent="0.2">
      <c r="A36" s="51">
        <v>29</v>
      </c>
      <c r="B36" s="51">
        <v>8500052</v>
      </c>
      <c r="C36" s="51" t="s">
        <v>84</v>
      </c>
      <c r="D36" s="52" t="s">
        <v>120</v>
      </c>
      <c r="E36" s="52" t="s">
        <v>22</v>
      </c>
      <c r="F36" s="53">
        <v>149000</v>
      </c>
      <c r="G36" s="53">
        <f>VLOOKUP(B36,'06.09'!B36:R69,16,0)</f>
        <v>13</v>
      </c>
      <c r="H36" s="54"/>
      <c r="I36" s="54">
        <f t="shared" si="1"/>
        <v>1</v>
      </c>
      <c r="J36" s="54"/>
      <c r="K36" s="97">
        <v>1</v>
      </c>
      <c r="L36" s="97">
        <f>L44</f>
        <v>0</v>
      </c>
      <c r="M36" s="54"/>
      <c r="N36" s="54"/>
      <c r="O36" s="54">
        <f t="shared" si="2"/>
        <v>149000</v>
      </c>
      <c r="P36" s="54">
        <f t="shared" si="3"/>
        <v>149000</v>
      </c>
      <c r="Q36" s="54">
        <f t="shared" si="0"/>
        <v>12</v>
      </c>
      <c r="R36" s="54">
        <v>12</v>
      </c>
      <c r="S36" s="54">
        <f t="shared" si="4"/>
        <v>0</v>
      </c>
      <c r="T36" s="54">
        <v>20</v>
      </c>
      <c r="U36" s="55" t="s">
        <v>84</v>
      </c>
      <c r="V36" s="54">
        <v>66364</v>
      </c>
      <c r="W36" s="54">
        <v>149000</v>
      </c>
      <c r="X36" s="56">
        <f t="shared" si="5"/>
        <v>13000</v>
      </c>
      <c r="Y36" s="55">
        <v>162000</v>
      </c>
      <c r="Z36" s="54"/>
    </row>
    <row r="37" spans="1:26" ht="15" customHeight="1" x14ac:dyDescent="0.2">
      <c r="A37" s="51">
        <v>30</v>
      </c>
      <c r="B37" s="51">
        <v>8500053</v>
      </c>
      <c r="C37" s="51" t="s">
        <v>85</v>
      </c>
      <c r="D37" s="52" t="s">
        <v>57</v>
      </c>
      <c r="E37" s="52" t="s">
        <v>23</v>
      </c>
      <c r="F37" s="53">
        <v>149000</v>
      </c>
      <c r="G37" s="53">
        <f>VLOOKUP(B37,'06.09'!B37:R70,16,0)</f>
        <v>23</v>
      </c>
      <c r="H37" s="54"/>
      <c r="I37" s="54">
        <f t="shared" si="1"/>
        <v>1</v>
      </c>
      <c r="J37" s="54"/>
      <c r="K37" s="97">
        <v>1</v>
      </c>
      <c r="L37" s="97">
        <f>L44</f>
        <v>0</v>
      </c>
      <c r="M37" s="54"/>
      <c r="N37" s="54"/>
      <c r="O37" s="54">
        <f t="shared" si="2"/>
        <v>149000</v>
      </c>
      <c r="P37" s="54">
        <f t="shared" si="3"/>
        <v>149000</v>
      </c>
      <c r="Q37" s="54">
        <f t="shared" si="0"/>
        <v>22</v>
      </c>
      <c r="R37" s="54">
        <v>22</v>
      </c>
      <c r="S37" s="54">
        <f t="shared" si="4"/>
        <v>0</v>
      </c>
      <c r="T37" s="54"/>
      <c r="U37" s="55" t="s">
        <v>85</v>
      </c>
      <c r="V37" s="54">
        <v>66364</v>
      </c>
      <c r="W37" s="54">
        <v>149000</v>
      </c>
      <c r="X37" s="56">
        <f t="shared" si="5"/>
        <v>13000</v>
      </c>
      <c r="Y37" s="55">
        <v>162000</v>
      </c>
      <c r="Z37" s="54"/>
    </row>
    <row r="38" spans="1:26" ht="15" customHeight="1" x14ac:dyDescent="0.2">
      <c r="A38" s="51">
        <v>31</v>
      </c>
      <c r="B38" s="51">
        <v>8500054</v>
      </c>
      <c r="C38" s="51" t="s">
        <v>86</v>
      </c>
      <c r="D38" s="52" t="s">
        <v>58</v>
      </c>
      <c r="E38" s="52" t="s">
        <v>24</v>
      </c>
      <c r="F38" s="53">
        <v>168000</v>
      </c>
      <c r="G38" s="53">
        <f>VLOOKUP(B38,'06.09'!B38:R71,16,0)</f>
        <v>47</v>
      </c>
      <c r="H38" s="54"/>
      <c r="I38" s="54">
        <f t="shared" si="1"/>
        <v>1</v>
      </c>
      <c r="J38" s="54"/>
      <c r="K38" s="54">
        <v>1</v>
      </c>
      <c r="L38" s="54"/>
      <c r="M38" s="54"/>
      <c r="N38" s="54"/>
      <c r="O38" s="54">
        <f t="shared" si="2"/>
        <v>168000</v>
      </c>
      <c r="P38" s="54">
        <f t="shared" si="3"/>
        <v>168000</v>
      </c>
      <c r="Q38" s="54">
        <f t="shared" si="0"/>
        <v>46</v>
      </c>
      <c r="R38" s="54">
        <v>46</v>
      </c>
      <c r="S38" s="54">
        <f t="shared" si="4"/>
        <v>0</v>
      </c>
      <c r="T38" s="54"/>
      <c r="U38" s="55" t="s">
        <v>86</v>
      </c>
      <c r="V38" s="54">
        <v>75909</v>
      </c>
      <c r="W38" s="54">
        <v>168000</v>
      </c>
      <c r="X38" s="56">
        <f t="shared" si="5"/>
        <v>13000</v>
      </c>
      <c r="Y38" s="55">
        <v>181000</v>
      </c>
      <c r="Z38" s="54"/>
    </row>
    <row r="39" spans="1:26" ht="15" customHeight="1" x14ac:dyDescent="0.2">
      <c r="A39" s="51">
        <v>32</v>
      </c>
      <c r="B39" s="51">
        <v>8500055</v>
      </c>
      <c r="C39" s="51" t="s">
        <v>87</v>
      </c>
      <c r="D39" s="52" t="s">
        <v>59</v>
      </c>
      <c r="E39" s="52" t="s">
        <v>25</v>
      </c>
      <c r="F39" s="53">
        <v>149000</v>
      </c>
      <c r="G39" s="53">
        <f>VLOOKUP(B39,'06.09'!B39:R72,16,0)</f>
        <v>20</v>
      </c>
      <c r="H39" s="54"/>
      <c r="I39" s="54">
        <f t="shared" si="1"/>
        <v>1</v>
      </c>
      <c r="J39" s="54"/>
      <c r="K39" s="97">
        <v>1</v>
      </c>
      <c r="L39" s="97">
        <f>L44</f>
        <v>0</v>
      </c>
      <c r="M39" s="54"/>
      <c r="N39" s="54"/>
      <c r="O39" s="54">
        <f t="shared" si="2"/>
        <v>149000</v>
      </c>
      <c r="P39" s="54">
        <f t="shared" si="3"/>
        <v>149000</v>
      </c>
      <c r="Q39" s="54">
        <f t="shared" si="0"/>
        <v>19</v>
      </c>
      <c r="R39" s="54">
        <v>19</v>
      </c>
      <c r="S39" s="54">
        <f t="shared" si="4"/>
        <v>0</v>
      </c>
      <c r="T39" s="54"/>
      <c r="U39" s="55" t="s">
        <v>87</v>
      </c>
      <c r="V39" s="54">
        <v>66364</v>
      </c>
      <c r="W39" s="54">
        <v>149000</v>
      </c>
      <c r="X39" s="56">
        <f t="shared" si="5"/>
        <v>13000</v>
      </c>
      <c r="Y39" s="55">
        <v>162000</v>
      </c>
      <c r="Z39" s="54"/>
    </row>
    <row r="40" spans="1:26" ht="15" customHeight="1" x14ac:dyDescent="0.2">
      <c r="A40" s="51">
        <v>33</v>
      </c>
      <c r="B40" s="51">
        <v>8500056</v>
      </c>
      <c r="C40" s="51" t="s">
        <v>88</v>
      </c>
      <c r="D40" s="52" t="s">
        <v>60</v>
      </c>
      <c r="E40" s="52" t="s">
        <v>26</v>
      </c>
      <c r="F40" s="53">
        <v>149000</v>
      </c>
      <c r="G40" s="53">
        <f>VLOOKUP(B40,'06.09'!B40:R73,16,0)</f>
        <v>13</v>
      </c>
      <c r="H40" s="54"/>
      <c r="I40" s="54">
        <f t="shared" si="1"/>
        <v>1</v>
      </c>
      <c r="J40" s="54"/>
      <c r="K40" s="98">
        <v>1</v>
      </c>
      <c r="L40" s="98">
        <f>+L45</f>
        <v>0</v>
      </c>
      <c r="M40" s="54"/>
      <c r="N40" s="54"/>
      <c r="O40" s="54">
        <f t="shared" si="2"/>
        <v>149000</v>
      </c>
      <c r="P40" s="54">
        <f t="shared" si="3"/>
        <v>149000</v>
      </c>
      <c r="Q40" s="54">
        <f t="shared" si="0"/>
        <v>12</v>
      </c>
      <c r="R40" s="54">
        <v>12</v>
      </c>
      <c r="S40" s="54">
        <f t="shared" si="4"/>
        <v>0</v>
      </c>
      <c r="T40" s="54">
        <v>20</v>
      </c>
      <c r="U40" s="55" t="s">
        <v>88</v>
      </c>
      <c r="V40" s="54">
        <v>66364</v>
      </c>
      <c r="W40" s="54">
        <v>149000</v>
      </c>
      <c r="X40" s="56">
        <f t="shared" si="5"/>
        <v>13000</v>
      </c>
      <c r="Y40" s="55">
        <v>162000</v>
      </c>
      <c r="Z40" s="54"/>
    </row>
    <row r="41" spans="1:26" ht="15" customHeight="1" x14ac:dyDescent="0.2">
      <c r="A41" s="51">
        <v>34</v>
      </c>
      <c r="B41" s="51">
        <v>8500057</v>
      </c>
      <c r="C41" s="51" t="s">
        <v>89</v>
      </c>
      <c r="D41" s="52" t="s">
        <v>61</v>
      </c>
      <c r="E41" s="52" t="s">
        <v>27</v>
      </c>
      <c r="F41" s="53">
        <v>168000</v>
      </c>
      <c r="G41" s="53">
        <f>VLOOKUP(B41,'06.09'!B41:R74,16,0)</f>
        <v>54</v>
      </c>
      <c r="H41" s="54"/>
      <c r="I41" s="54">
        <f t="shared" si="1"/>
        <v>0</v>
      </c>
      <c r="J41" s="54"/>
      <c r="K41" s="54"/>
      <c r="L41" s="54"/>
      <c r="M41" s="54"/>
      <c r="N41" s="54"/>
      <c r="O41" s="54">
        <f t="shared" si="2"/>
        <v>0</v>
      </c>
      <c r="P41" s="54">
        <f t="shared" si="3"/>
        <v>0</v>
      </c>
      <c r="Q41" s="54">
        <f t="shared" si="0"/>
        <v>54</v>
      </c>
      <c r="R41" s="54">
        <v>54</v>
      </c>
      <c r="S41" s="54">
        <f t="shared" si="4"/>
        <v>0</v>
      </c>
      <c r="T41" s="54"/>
      <c r="U41" s="55" t="s">
        <v>89</v>
      </c>
      <c r="V41" s="54">
        <v>66364</v>
      </c>
      <c r="W41" s="54">
        <v>168000</v>
      </c>
      <c r="X41" s="56">
        <f t="shared" si="5"/>
        <v>-6000</v>
      </c>
      <c r="Y41" s="55">
        <v>162000</v>
      </c>
      <c r="Z41" s="54"/>
    </row>
    <row r="42" spans="1:26" ht="15" customHeight="1" x14ac:dyDescent="0.2">
      <c r="A42" s="81"/>
      <c r="B42" s="81"/>
      <c r="C42" s="81"/>
      <c r="D42" s="87" t="s">
        <v>140</v>
      </c>
      <c r="E42" s="87"/>
      <c r="F42" s="88">
        <v>800000</v>
      </c>
      <c r="G42" s="82"/>
      <c r="H42" s="83"/>
      <c r="I42" s="83"/>
      <c r="J42" s="83"/>
      <c r="K42" s="83"/>
      <c r="L42" s="83"/>
      <c r="M42" s="83"/>
      <c r="N42" s="83"/>
      <c r="O42" s="54">
        <f t="shared" si="2"/>
        <v>0</v>
      </c>
      <c r="P42" s="54">
        <f>M42+N42+O42</f>
        <v>0</v>
      </c>
      <c r="Q42" s="83"/>
      <c r="R42" s="83"/>
      <c r="S42" s="83"/>
      <c r="T42" s="83"/>
      <c r="U42" s="84"/>
      <c r="V42" s="85"/>
      <c r="W42" s="85"/>
      <c r="X42" s="86"/>
      <c r="Y42" s="84"/>
      <c r="Z42" s="83"/>
    </row>
    <row r="43" spans="1:26" ht="15" customHeight="1" x14ac:dyDescent="0.2">
      <c r="A43" s="81"/>
      <c r="B43" s="81"/>
      <c r="C43" s="81"/>
      <c r="D43" s="89" t="s">
        <v>141</v>
      </c>
      <c r="E43" s="89"/>
      <c r="F43" s="90">
        <v>650000</v>
      </c>
      <c r="G43" s="82"/>
      <c r="H43" s="83"/>
      <c r="I43" s="83"/>
      <c r="J43" s="83"/>
      <c r="K43" s="83"/>
      <c r="L43" s="83"/>
      <c r="M43" s="83"/>
      <c r="N43" s="83"/>
      <c r="O43" s="54">
        <f t="shared" si="2"/>
        <v>0</v>
      </c>
      <c r="P43" s="54">
        <f t="shared" si="3"/>
        <v>0</v>
      </c>
      <c r="Q43" s="83"/>
      <c r="R43" s="83"/>
      <c r="S43" s="83"/>
      <c r="T43" s="83"/>
      <c r="U43" s="84"/>
      <c r="V43" s="85"/>
      <c r="W43" s="85"/>
      <c r="X43" s="86"/>
      <c r="Y43" s="84"/>
      <c r="Z43" s="83"/>
    </row>
    <row r="44" spans="1:26" ht="15" customHeight="1" x14ac:dyDescent="0.2">
      <c r="A44" s="81"/>
      <c r="B44" s="81"/>
      <c r="C44" s="81"/>
      <c r="D44" s="91" t="s">
        <v>142</v>
      </c>
      <c r="E44" s="91"/>
      <c r="F44" s="92">
        <v>550000</v>
      </c>
      <c r="G44" s="82"/>
      <c r="H44" s="83"/>
      <c r="I44" s="83"/>
      <c r="J44" s="83"/>
      <c r="K44" s="83"/>
      <c r="L44" s="83"/>
      <c r="M44" s="83"/>
      <c r="N44" s="83"/>
      <c r="O44" s="54">
        <f t="shared" si="2"/>
        <v>0</v>
      </c>
      <c r="P44" s="54">
        <f t="shared" si="3"/>
        <v>0</v>
      </c>
      <c r="Q44" s="83"/>
      <c r="R44" s="83"/>
      <c r="S44" s="83"/>
      <c r="T44" s="83"/>
      <c r="U44" s="84"/>
      <c r="V44" s="85"/>
      <c r="W44" s="85"/>
      <c r="X44" s="86"/>
      <c r="Y44" s="84"/>
      <c r="Z44" s="83"/>
    </row>
    <row r="45" spans="1:26" ht="15" customHeight="1" x14ac:dyDescent="0.2">
      <c r="A45" s="81"/>
      <c r="B45" s="81"/>
      <c r="C45" s="81"/>
      <c r="D45" s="93" t="s">
        <v>143</v>
      </c>
      <c r="E45" s="93"/>
      <c r="F45" s="94">
        <v>310000</v>
      </c>
      <c r="G45" s="82"/>
      <c r="H45" s="83"/>
      <c r="I45" s="83"/>
      <c r="J45" s="83"/>
      <c r="K45" s="83"/>
      <c r="L45" s="83"/>
      <c r="M45" s="83"/>
      <c r="N45" s="83"/>
      <c r="O45" s="54">
        <f t="shared" si="2"/>
        <v>0</v>
      </c>
      <c r="P45" s="54">
        <f t="shared" si="3"/>
        <v>0</v>
      </c>
      <c r="Q45" s="83"/>
      <c r="R45" s="83"/>
      <c r="S45" s="83"/>
      <c r="T45" s="83"/>
      <c r="U45" s="84"/>
      <c r="V45" s="85"/>
      <c r="W45" s="85"/>
      <c r="X45" s="86"/>
      <c r="Y45" s="84"/>
      <c r="Z45" s="83"/>
    </row>
    <row r="46" spans="1:26" s="17" customFormat="1" x14ac:dyDescent="0.2">
      <c r="A46" s="47"/>
      <c r="B46" s="48"/>
      <c r="C46" s="48"/>
      <c r="D46" s="48" t="s">
        <v>108</v>
      </c>
      <c r="E46" s="49"/>
      <c r="F46" s="50"/>
      <c r="G46" s="50">
        <f>SUM(G8:G41)</f>
        <v>326</v>
      </c>
      <c r="H46" s="50">
        <f t="shared" ref="H46:N46" si="6">SUM(H8:H41)</f>
        <v>0</v>
      </c>
      <c r="I46" s="50">
        <f t="shared" si="6"/>
        <v>12</v>
      </c>
      <c r="J46" s="50">
        <f t="shared" si="6"/>
        <v>0</v>
      </c>
      <c r="K46" s="50">
        <f t="shared" si="6"/>
        <v>12</v>
      </c>
      <c r="L46" s="50">
        <f t="shared" si="6"/>
        <v>0</v>
      </c>
      <c r="M46" s="50">
        <f t="shared" si="6"/>
        <v>0</v>
      </c>
      <c r="N46" s="50">
        <f t="shared" si="6"/>
        <v>0</v>
      </c>
      <c r="O46" s="50">
        <f>SUM(O8:O45)</f>
        <v>2168000</v>
      </c>
      <c r="P46" s="50">
        <f>SUM(P8:P45)</f>
        <v>2168000</v>
      </c>
      <c r="Q46" s="50">
        <f>SUM(Q8:Q41)</f>
        <v>314</v>
      </c>
      <c r="R46" s="50">
        <f>SUM(R8:R41)</f>
        <v>314</v>
      </c>
      <c r="S46" s="50"/>
      <c r="T46" s="50"/>
      <c r="Z46" s="50"/>
    </row>
    <row r="47" spans="1:26" x14ac:dyDescent="0.2">
      <c r="A47" s="5"/>
    </row>
    <row r="48" spans="1:26" s="2" customFormat="1" x14ac:dyDescent="0.2">
      <c r="B48" s="2" t="s">
        <v>124</v>
      </c>
      <c r="F48" s="6"/>
      <c r="G48" s="6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V48" s="114"/>
      <c r="W48" s="114"/>
      <c r="Z48" s="114"/>
    </row>
    <row r="52" spans="1:1" x14ac:dyDescent="0.2">
      <c r="A52" s="1" t="s">
        <v>134</v>
      </c>
    </row>
  </sheetData>
  <mergeCells count="16">
    <mergeCell ref="Z6:Z7"/>
    <mergeCell ref="A3:T3"/>
    <mergeCell ref="G5:Q5"/>
    <mergeCell ref="A6:A7"/>
    <mergeCell ref="B6:B7"/>
    <mergeCell ref="C6:C7"/>
    <mergeCell ref="D6:D7"/>
    <mergeCell ref="F6:F7"/>
    <mergeCell ref="G6:G7"/>
    <mergeCell ref="H6:H7"/>
    <mergeCell ref="I6:L6"/>
    <mergeCell ref="M6:P6"/>
    <mergeCell ref="Q6:Q7"/>
    <mergeCell ref="R6:R7"/>
    <mergeCell ref="S6:S7"/>
    <mergeCell ref="T6:T7"/>
  </mergeCells>
  <pageMargins left="0.2" right="0.2" top="0.25" bottom="0.25" header="0.3" footer="0.3"/>
  <pageSetup paperSize="9" orientation="landscape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zoomScaleNormal="100" workbookViewId="0">
      <pane xSplit="6" ySplit="7" topLeftCell="G44" activePane="bottomRight" state="frozen"/>
      <selection activeCell="CJ8" sqref="CJ8:CJ41"/>
      <selection pane="topRight" activeCell="CJ8" sqref="CJ8:CJ41"/>
      <selection pane="bottomLeft" activeCell="CJ8" sqref="CJ8:CJ41"/>
      <selection pane="bottomRight" activeCell="T30" sqref="T30"/>
    </sheetView>
  </sheetViews>
  <sheetFormatPr defaultRowHeight="12.75" x14ac:dyDescent="0.2"/>
  <cols>
    <col min="1" max="1" width="4.85546875" style="1" customWidth="1"/>
    <col min="2" max="2" width="8.85546875" style="2" customWidth="1"/>
    <col min="3" max="3" width="5.28515625" style="2" customWidth="1"/>
    <col min="4" max="4" width="38.28515625" style="1" customWidth="1"/>
    <col min="5" max="5" width="34.7109375" style="1" hidden="1" customWidth="1"/>
    <col min="6" max="6" width="10.28515625" style="6" customWidth="1"/>
    <col min="7" max="7" width="8.140625" style="6" customWidth="1"/>
    <col min="8" max="8" width="9.42578125" style="3" customWidth="1"/>
    <col min="9" max="9" width="10" style="3" customWidth="1"/>
    <col min="10" max="14" width="9.140625" style="3" customWidth="1"/>
    <col min="15" max="15" width="10.140625" style="3" customWidth="1"/>
    <col min="16" max="16" width="11.28515625" style="3" customWidth="1"/>
    <col min="17" max="19" width="10.7109375" style="3" customWidth="1"/>
    <col min="20" max="20" width="9.140625" style="3" customWidth="1"/>
    <col min="21" max="21" width="6.28515625" style="1" hidden="1" customWidth="1"/>
    <col min="22" max="23" width="11.28515625" style="3" hidden="1" customWidth="1"/>
    <col min="24" max="25" width="0" style="1" hidden="1" customWidth="1"/>
    <col min="26" max="26" width="9.140625" style="3" customWidth="1"/>
    <col min="27" max="27" width="9.140625" style="1" customWidth="1"/>
    <col min="28" max="16384" width="9.140625" style="1"/>
  </cols>
  <sheetData>
    <row r="1" spans="1:26" x14ac:dyDescent="0.2">
      <c r="A1" s="17" t="s">
        <v>128</v>
      </c>
    </row>
    <row r="2" spans="1:26" x14ac:dyDescent="0.2">
      <c r="A2" s="1" t="s">
        <v>114</v>
      </c>
      <c r="D2" s="108">
        <f>K42</f>
        <v>0</v>
      </c>
    </row>
    <row r="3" spans="1:26" ht="19.5" customHeight="1" x14ac:dyDescent="0.3">
      <c r="A3" s="131" t="s">
        <v>122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Z3" s="1"/>
    </row>
    <row r="5" spans="1:26" ht="15" hidden="1" customHeight="1" x14ac:dyDescent="0.2">
      <c r="G5" s="133" t="s">
        <v>117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15"/>
      <c r="S5" s="115"/>
      <c r="T5" s="1"/>
      <c r="Z5" s="1"/>
    </row>
    <row r="6" spans="1:26" s="17" customFormat="1" ht="15" customHeight="1" x14ac:dyDescent="0.2">
      <c r="A6" s="128" t="s">
        <v>109</v>
      </c>
      <c r="B6" s="128" t="s">
        <v>110</v>
      </c>
      <c r="C6" s="128" t="s">
        <v>111</v>
      </c>
      <c r="D6" s="128" t="s">
        <v>112</v>
      </c>
      <c r="E6" s="16" t="s">
        <v>90</v>
      </c>
      <c r="F6" s="128" t="s">
        <v>113</v>
      </c>
      <c r="G6" s="128" t="s">
        <v>115</v>
      </c>
      <c r="H6" s="128" t="s">
        <v>101</v>
      </c>
      <c r="I6" s="132" t="s">
        <v>102</v>
      </c>
      <c r="J6" s="132"/>
      <c r="K6" s="132"/>
      <c r="L6" s="132"/>
      <c r="M6" s="134" t="s">
        <v>129</v>
      </c>
      <c r="N6" s="134"/>
      <c r="O6" s="134"/>
      <c r="P6" s="134"/>
      <c r="Q6" s="128" t="s">
        <v>118</v>
      </c>
      <c r="R6" s="128" t="s">
        <v>135</v>
      </c>
      <c r="S6" s="128" t="s">
        <v>136</v>
      </c>
      <c r="T6" s="128" t="s">
        <v>119</v>
      </c>
      <c r="U6" s="19" t="s">
        <v>121</v>
      </c>
      <c r="V6" s="40"/>
      <c r="W6" s="40"/>
      <c r="Z6" s="128" t="s">
        <v>125</v>
      </c>
    </row>
    <row r="7" spans="1:26" s="18" customFormat="1" x14ac:dyDescent="0.2">
      <c r="A7" s="130"/>
      <c r="B7" s="130" t="s">
        <v>110</v>
      </c>
      <c r="C7" s="130"/>
      <c r="D7" s="130" t="s">
        <v>112</v>
      </c>
      <c r="E7" s="44" t="s">
        <v>90</v>
      </c>
      <c r="F7" s="130" t="s">
        <v>113</v>
      </c>
      <c r="G7" s="130"/>
      <c r="H7" s="130"/>
      <c r="I7" s="45" t="s">
        <v>106</v>
      </c>
      <c r="J7" s="46" t="s">
        <v>107</v>
      </c>
      <c r="K7" s="46" t="s">
        <v>104</v>
      </c>
      <c r="L7" s="46" t="s">
        <v>105</v>
      </c>
      <c r="M7" s="61" t="s">
        <v>131</v>
      </c>
      <c r="N7" s="62" t="s">
        <v>132</v>
      </c>
      <c r="O7" s="62" t="s">
        <v>130</v>
      </c>
      <c r="P7" s="68" t="s">
        <v>133</v>
      </c>
      <c r="Q7" s="130"/>
      <c r="R7" s="129"/>
      <c r="S7" s="129"/>
      <c r="T7" s="130"/>
      <c r="V7" s="41"/>
      <c r="W7" s="41"/>
      <c r="Z7" s="130"/>
    </row>
    <row r="8" spans="1:26" ht="15" customHeight="1" x14ac:dyDescent="0.2">
      <c r="A8" s="51">
        <v>1</v>
      </c>
      <c r="B8" s="51">
        <v>8500006</v>
      </c>
      <c r="C8" s="51" t="s">
        <v>75</v>
      </c>
      <c r="D8" s="52" t="s">
        <v>47</v>
      </c>
      <c r="E8" s="52" t="s">
        <v>13</v>
      </c>
      <c r="F8" s="53">
        <v>289000</v>
      </c>
      <c r="G8" s="53">
        <f>VLOOKUP(B8,'07.09'!B8:R41,16,0)</f>
        <v>6</v>
      </c>
      <c r="H8" s="54"/>
      <c r="I8" s="54">
        <f>SUM(J8:L8)</f>
        <v>3</v>
      </c>
      <c r="J8" s="54"/>
      <c r="K8" s="54">
        <v>3</v>
      </c>
      <c r="L8" s="54"/>
      <c r="M8" s="54"/>
      <c r="N8" s="54"/>
      <c r="O8" s="54">
        <f>F8*K8*0.85</f>
        <v>736950</v>
      </c>
      <c r="P8" s="54">
        <f>M8+N8+O8</f>
        <v>736950</v>
      </c>
      <c r="Q8" s="54">
        <f>+G8+H8-I8</f>
        <v>3</v>
      </c>
      <c r="R8" s="54">
        <v>3</v>
      </c>
      <c r="S8" s="54">
        <f>R8-Q8</f>
        <v>0</v>
      </c>
      <c r="T8" s="54">
        <v>10</v>
      </c>
      <c r="U8" s="55" t="s">
        <v>75</v>
      </c>
      <c r="V8" s="54">
        <v>143000</v>
      </c>
      <c r="W8" s="54">
        <v>289000</v>
      </c>
      <c r="X8" s="56">
        <f>Y8-W8</f>
        <v>26000</v>
      </c>
      <c r="Y8" s="55">
        <v>315000</v>
      </c>
      <c r="Z8" s="54"/>
    </row>
    <row r="9" spans="1:26" ht="15" customHeight="1" x14ac:dyDescent="0.2">
      <c r="A9" s="51">
        <v>2</v>
      </c>
      <c r="B9" s="51">
        <v>8500007</v>
      </c>
      <c r="C9" s="51" t="s">
        <v>73</v>
      </c>
      <c r="D9" s="52" t="s">
        <v>45</v>
      </c>
      <c r="E9" s="52" t="s">
        <v>11</v>
      </c>
      <c r="F9" s="53">
        <v>197000</v>
      </c>
      <c r="G9" s="53">
        <f>VLOOKUP(B9,'07.09'!B9:R42,16,0)</f>
        <v>8</v>
      </c>
      <c r="H9" s="54"/>
      <c r="I9" s="54">
        <f t="shared" ref="I9:I41" si="0">SUM(J9:L9)</f>
        <v>3</v>
      </c>
      <c r="J9" s="54"/>
      <c r="K9" s="96">
        <v>3</v>
      </c>
      <c r="L9" s="96">
        <f>L43</f>
        <v>0</v>
      </c>
      <c r="M9" s="54"/>
      <c r="N9" s="54"/>
      <c r="O9" s="54">
        <f>F9*2+F9*0.85</f>
        <v>561450</v>
      </c>
      <c r="P9" s="54">
        <f t="shared" ref="P9:P45" si="1">M9+N9+O9</f>
        <v>561450</v>
      </c>
      <c r="Q9" s="54">
        <f t="shared" ref="Q9:Q41" si="2">+G9+H9-I9</f>
        <v>5</v>
      </c>
      <c r="R9" s="54">
        <v>5</v>
      </c>
      <c r="S9" s="54">
        <f t="shared" ref="S9:S41" si="3">R9-Q9</f>
        <v>0</v>
      </c>
      <c r="T9" s="54">
        <v>10</v>
      </c>
      <c r="U9" s="55" t="s">
        <v>73</v>
      </c>
      <c r="V9" s="54">
        <v>93000</v>
      </c>
      <c r="W9" s="54">
        <v>197000</v>
      </c>
      <c r="X9" s="56">
        <f t="shared" ref="X9:X41" si="4">Y9-W9</f>
        <v>18000</v>
      </c>
      <c r="Y9" s="55">
        <v>215000</v>
      </c>
      <c r="Z9" s="54"/>
    </row>
    <row r="10" spans="1:26" ht="15" customHeight="1" x14ac:dyDescent="0.2">
      <c r="A10" s="51">
        <v>3</v>
      </c>
      <c r="B10" s="51">
        <v>8500008</v>
      </c>
      <c r="C10" s="51" t="s">
        <v>79</v>
      </c>
      <c r="D10" s="52" t="s">
        <v>51</v>
      </c>
      <c r="E10" s="52" t="s">
        <v>17</v>
      </c>
      <c r="F10" s="53">
        <v>170000</v>
      </c>
      <c r="G10" s="53">
        <f>VLOOKUP(B10,'07.09'!B10:R43,16,0)</f>
        <v>3</v>
      </c>
      <c r="H10" s="54">
        <v>10</v>
      </c>
      <c r="I10" s="54">
        <f t="shared" si="0"/>
        <v>4</v>
      </c>
      <c r="J10" s="54"/>
      <c r="K10" s="54">
        <v>4</v>
      </c>
      <c r="L10" s="54"/>
      <c r="M10" s="54"/>
      <c r="N10" s="54"/>
      <c r="O10" s="54">
        <f>F10*2+F10*0.85*2</f>
        <v>629000</v>
      </c>
      <c r="P10" s="54">
        <f t="shared" si="1"/>
        <v>629000</v>
      </c>
      <c r="Q10" s="54">
        <f t="shared" si="2"/>
        <v>9</v>
      </c>
      <c r="R10" s="54">
        <v>9</v>
      </c>
      <c r="S10" s="54">
        <f t="shared" si="3"/>
        <v>0</v>
      </c>
      <c r="T10" s="54">
        <v>10</v>
      </c>
      <c r="U10" s="55" t="s">
        <v>79</v>
      </c>
      <c r="V10" s="54">
        <v>78000</v>
      </c>
      <c r="W10" s="54">
        <v>170000</v>
      </c>
      <c r="X10" s="56">
        <f t="shared" si="4"/>
        <v>15000</v>
      </c>
      <c r="Y10" s="55">
        <v>185000</v>
      </c>
      <c r="Z10" s="54"/>
    </row>
    <row r="11" spans="1:26" ht="15" customHeight="1" x14ac:dyDescent="0.2">
      <c r="A11" s="51">
        <v>4</v>
      </c>
      <c r="B11" s="51">
        <v>8500009</v>
      </c>
      <c r="C11" s="51" t="s">
        <v>74</v>
      </c>
      <c r="D11" s="52" t="s">
        <v>46</v>
      </c>
      <c r="E11" s="52" t="s">
        <v>12</v>
      </c>
      <c r="F11" s="53">
        <v>159000</v>
      </c>
      <c r="G11" s="53">
        <f>VLOOKUP(B11,'07.09'!B11:R44,16,0)</f>
        <v>7</v>
      </c>
      <c r="H11" s="54"/>
      <c r="I11" s="54">
        <f t="shared" si="0"/>
        <v>6</v>
      </c>
      <c r="J11" s="54"/>
      <c r="K11" s="96">
        <v>6</v>
      </c>
      <c r="L11" s="96">
        <f>L43</f>
        <v>0</v>
      </c>
      <c r="M11" s="54"/>
      <c r="N11" s="54"/>
      <c r="O11" s="54">
        <f>F11*4+F11*2*0.85</f>
        <v>906300</v>
      </c>
      <c r="P11" s="54">
        <f t="shared" si="1"/>
        <v>906300</v>
      </c>
      <c r="Q11" s="54">
        <f t="shared" si="2"/>
        <v>1</v>
      </c>
      <c r="R11" s="54">
        <v>1</v>
      </c>
      <c r="S11" s="54">
        <f t="shared" si="3"/>
        <v>0</v>
      </c>
      <c r="T11" s="54">
        <v>10</v>
      </c>
      <c r="U11" s="55" t="s">
        <v>74</v>
      </c>
      <c r="V11" s="54">
        <v>72000</v>
      </c>
      <c r="W11" s="54">
        <v>159000</v>
      </c>
      <c r="X11" s="56">
        <f t="shared" si="4"/>
        <v>14000</v>
      </c>
      <c r="Y11" s="55">
        <v>173000</v>
      </c>
      <c r="Z11" s="54"/>
    </row>
    <row r="12" spans="1:26" ht="15" customHeight="1" x14ac:dyDescent="0.2">
      <c r="A12" s="51">
        <v>5</v>
      </c>
      <c r="B12" s="51">
        <v>8500031</v>
      </c>
      <c r="C12" s="51" t="s">
        <v>76</v>
      </c>
      <c r="D12" s="52" t="s">
        <v>48</v>
      </c>
      <c r="E12" s="52" t="s">
        <v>14</v>
      </c>
      <c r="F12" s="53">
        <v>146000</v>
      </c>
      <c r="G12" s="53">
        <f>VLOOKUP(B12,'07.09'!B12:R45,16,0)</f>
        <v>8</v>
      </c>
      <c r="H12" s="54">
        <v>10</v>
      </c>
      <c r="I12" s="54">
        <f t="shared" si="0"/>
        <v>0</v>
      </c>
      <c r="J12" s="54"/>
      <c r="K12" s="54"/>
      <c r="L12" s="54"/>
      <c r="M12" s="54"/>
      <c r="N12" s="54"/>
      <c r="O12" s="54">
        <f t="shared" ref="O12:O45" si="5">F12*K12</f>
        <v>0</v>
      </c>
      <c r="P12" s="54">
        <f t="shared" si="1"/>
        <v>0</v>
      </c>
      <c r="Q12" s="54">
        <f t="shared" si="2"/>
        <v>18</v>
      </c>
      <c r="R12" s="54">
        <v>18</v>
      </c>
      <c r="S12" s="54">
        <f t="shared" si="3"/>
        <v>0</v>
      </c>
      <c r="T12" s="54"/>
      <c r="U12" s="55" t="s">
        <v>76</v>
      </c>
      <c r="V12" s="54">
        <v>65000</v>
      </c>
      <c r="W12" s="54">
        <v>146000</v>
      </c>
      <c r="X12" s="56">
        <f t="shared" si="4"/>
        <v>13000</v>
      </c>
      <c r="Y12" s="55">
        <v>159000</v>
      </c>
      <c r="Z12" s="54"/>
    </row>
    <row r="13" spans="1:26" ht="15" customHeight="1" x14ac:dyDescent="0.2">
      <c r="A13" s="51">
        <v>6</v>
      </c>
      <c r="B13" s="51">
        <v>8500011</v>
      </c>
      <c r="C13" s="51" t="s">
        <v>78</v>
      </c>
      <c r="D13" s="52" t="s">
        <v>50</v>
      </c>
      <c r="E13" s="52" t="s">
        <v>16</v>
      </c>
      <c r="F13" s="53">
        <v>135000</v>
      </c>
      <c r="G13" s="53">
        <f>VLOOKUP(B13,'07.09'!B13:R46,16,0)</f>
        <v>4</v>
      </c>
      <c r="H13" s="54">
        <v>10</v>
      </c>
      <c r="I13" s="54">
        <f t="shared" si="0"/>
        <v>1</v>
      </c>
      <c r="J13" s="54"/>
      <c r="K13" s="54">
        <v>1</v>
      </c>
      <c r="L13" s="54"/>
      <c r="M13" s="54"/>
      <c r="N13" s="54"/>
      <c r="O13" s="54">
        <f t="shared" si="5"/>
        <v>135000</v>
      </c>
      <c r="P13" s="54">
        <f t="shared" si="1"/>
        <v>135000</v>
      </c>
      <c r="Q13" s="54">
        <f t="shared" si="2"/>
        <v>13</v>
      </c>
      <c r="R13" s="54">
        <v>13</v>
      </c>
      <c r="S13" s="54">
        <f t="shared" si="3"/>
        <v>0</v>
      </c>
      <c r="T13" s="54"/>
      <c r="U13" s="55" t="s">
        <v>78</v>
      </c>
      <c r="V13" s="54">
        <v>58000</v>
      </c>
      <c r="W13" s="54">
        <v>135000</v>
      </c>
      <c r="X13" s="56">
        <f t="shared" si="4"/>
        <v>10000</v>
      </c>
      <c r="Y13" s="55">
        <v>145000</v>
      </c>
      <c r="Z13" s="54"/>
    </row>
    <row r="14" spans="1:26" ht="15" customHeight="1" x14ac:dyDescent="0.2">
      <c r="A14" s="51">
        <v>7</v>
      </c>
      <c r="B14" s="51">
        <v>8500010</v>
      </c>
      <c r="C14" s="51" t="s">
        <v>81</v>
      </c>
      <c r="D14" s="52" t="s">
        <v>53</v>
      </c>
      <c r="E14" s="52" t="s">
        <v>19</v>
      </c>
      <c r="F14" s="53">
        <v>146000</v>
      </c>
      <c r="G14" s="53">
        <f>VLOOKUP(B14,'07.09'!B14:R47,16,0)</f>
        <v>9</v>
      </c>
      <c r="H14" s="54">
        <v>10</v>
      </c>
      <c r="I14" s="54">
        <f t="shared" si="0"/>
        <v>0</v>
      </c>
      <c r="J14" s="54"/>
      <c r="K14" s="54"/>
      <c r="L14" s="54"/>
      <c r="M14" s="54"/>
      <c r="N14" s="54"/>
      <c r="O14" s="54">
        <f t="shared" si="5"/>
        <v>0</v>
      </c>
      <c r="P14" s="54">
        <f t="shared" si="1"/>
        <v>0</v>
      </c>
      <c r="Q14" s="54">
        <f t="shared" si="2"/>
        <v>19</v>
      </c>
      <c r="R14" s="54">
        <v>19</v>
      </c>
      <c r="S14" s="54">
        <f t="shared" si="3"/>
        <v>0</v>
      </c>
      <c r="T14" s="54"/>
      <c r="U14" s="55" t="s">
        <v>81</v>
      </c>
      <c r="V14" s="54">
        <v>61000</v>
      </c>
      <c r="W14" s="54">
        <v>146000</v>
      </c>
      <c r="X14" s="56">
        <f t="shared" si="4"/>
        <v>5000</v>
      </c>
      <c r="Y14" s="55">
        <v>151000</v>
      </c>
      <c r="Z14" s="54"/>
    </row>
    <row r="15" spans="1:26" ht="15" customHeight="1" x14ac:dyDescent="0.2">
      <c r="A15" s="51">
        <v>8</v>
      </c>
      <c r="B15" s="51">
        <v>8500012</v>
      </c>
      <c r="C15" s="51" t="s">
        <v>70</v>
      </c>
      <c r="D15" s="52" t="s">
        <v>42</v>
      </c>
      <c r="E15" s="52" t="s">
        <v>8</v>
      </c>
      <c r="F15" s="53">
        <v>135000</v>
      </c>
      <c r="G15" s="53">
        <f>VLOOKUP(B15,'07.09'!B15:R48,16,0)</f>
        <v>6</v>
      </c>
      <c r="H15" s="54">
        <v>10</v>
      </c>
      <c r="I15" s="54">
        <f t="shared" si="0"/>
        <v>2</v>
      </c>
      <c r="J15" s="54"/>
      <c r="K15" s="54">
        <v>2</v>
      </c>
      <c r="L15" s="54"/>
      <c r="M15" s="54"/>
      <c r="N15" s="54"/>
      <c r="O15" s="54">
        <f t="shared" si="5"/>
        <v>270000</v>
      </c>
      <c r="P15" s="54">
        <f t="shared" si="1"/>
        <v>270000</v>
      </c>
      <c r="Q15" s="54">
        <f t="shared" si="2"/>
        <v>14</v>
      </c>
      <c r="R15" s="54">
        <v>14</v>
      </c>
      <c r="S15" s="54">
        <f t="shared" si="3"/>
        <v>0</v>
      </c>
      <c r="T15" s="54"/>
      <c r="U15" s="55" t="s">
        <v>70</v>
      </c>
      <c r="V15" s="54">
        <v>59000</v>
      </c>
      <c r="W15" s="54">
        <v>135000</v>
      </c>
      <c r="X15" s="56">
        <f t="shared" si="4"/>
        <v>12000</v>
      </c>
      <c r="Y15" s="55">
        <v>147000</v>
      </c>
      <c r="Z15" s="54"/>
    </row>
    <row r="16" spans="1:26" ht="15" customHeight="1" x14ac:dyDescent="0.2">
      <c r="A16" s="51">
        <v>9</v>
      </c>
      <c r="B16" s="51">
        <v>8500005</v>
      </c>
      <c r="C16" s="51" t="s">
        <v>71</v>
      </c>
      <c r="D16" s="52" t="s">
        <v>43</v>
      </c>
      <c r="E16" s="52" t="s">
        <v>9</v>
      </c>
      <c r="F16" s="53">
        <v>146000</v>
      </c>
      <c r="G16" s="53">
        <f>VLOOKUP(B16,'07.09'!B16:R49,16,0)</f>
        <v>9</v>
      </c>
      <c r="H16" s="54">
        <v>9</v>
      </c>
      <c r="I16" s="54">
        <f t="shared" si="0"/>
        <v>2</v>
      </c>
      <c r="J16" s="54"/>
      <c r="K16" s="54">
        <v>2</v>
      </c>
      <c r="L16" s="54"/>
      <c r="M16" s="54"/>
      <c r="N16" s="54"/>
      <c r="O16" s="54">
        <f t="shared" si="5"/>
        <v>292000</v>
      </c>
      <c r="P16" s="54">
        <f t="shared" si="1"/>
        <v>292000</v>
      </c>
      <c r="Q16" s="54">
        <f t="shared" si="2"/>
        <v>16</v>
      </c>
      <c r="R16" s="54">
        <v>16</v>
      </c>
      <c r="S16" s="54">
        <f t="shared" si="3"/>
        <v>0</v>
      </c>
      <c r="T16" s="54"/>
      <c r="U16" s="55" t="s">
        <v>71</v>
      </c>
      <c r="V16" s="54">
        <v>63000</v>
      </c>
      <c r="W16" s="54">
        <v>146000</v>
      </c>
      <c r="X16" s="56">
        <f t="shared" si="4"/>
        <v>9000</v>
      </c>
      <c r="Y16" s="55">
        <v>155000</v>
      </c>
      <c r="Z16" s="54"/>
    </row>
    <row r="17" spans="1:26" ht="15" customHeight="1" x14ac:dyDescent="0.2">
      <c r="A17" s="51">
        <v>10</v>
      </c>
      <c r="B17" s="51">
        <v>8500013</v>
      </c>
      <c r="C17" s="51" t="s">
        <v>72</v>
      </c>
      <c r="D17" s="52" t="s">
        <v>44</v>
      </c>
      <c r="E17" s="52" t="s">
        <v>10</v>
      </c>
      <c r="F17" s="53">
        <v>146000</v>
      </c>
      <c r="G17" s="53">
        <f>VLOOKUP(B17,'07.09'!B17:R50,16,0)</f>
        <v>6</v>
      </c>
      <c r="H17" s="54">
        <v>10</v>
      </c>
      <c r="I17" s="54">
        <f t="shared" si="0"/>
        <v>2</v>
      </c>
      <c r="J17" s="54"/>
      <c r="K17" s="54">
        <v>2</v>
      </c>
      <c r="L17" s="54"/>
      <c r="M17" s="54"/>
      <c r="N17" s="54"/>
      <c r="O17" s="54">
        <f t="shared" si="5"/>
        <v>292000</v>
      </c>
      <c r="P17" s="54">
        <f t="shared" si="1"/>
        <v>292000</v>
      </c>
      <c r="Q17" s="54">
        <f t="shared" si="2"/>
        <v>14</v>
      </c>
      <c r="R17" s="54">
        <v>14</v>
      </c>
      <c r="S17" s="54">
        <f t="shared" si="3"/>
        <v>0</v>
      </c>
      <c r="T17" s="54">
        <v>10</v>
      </c>
      <c r="U17" s="55" t="s">
        <v>72</v>
      </c>
      <c r="V17" s="54">
        <v>64000</v>
      </c>
      <c r="W17" s="54">
        <v>146000</v>
      </c>
      <c r="X17" s="56">
        <f t="shared" si="4"/>
        <v>11000</v>
      </c>
      <c r="Y17" s="55">
        <v>157000</v>
      </c>
      <c r="Z17" s="54"/>
    </row>
    <row r="18" spans="1:26" ht="15" customHeight="1" x14ac:dyDescent="0.2">
      <c r="A18" s="51">
        <v>11</v>
      </c>
      <c r="B18" s="51">
        <v>8500058</v>
      </c>
      <c r="C18" s="51" t="s">
        <v>91</v>
      </c>
      <c r="D18" s="52" t="s">
        <v>95</v>
      </c>
      <c r="E18" s="52" t="s">
        <v>28</v>
      </c>
      <c r="F18" s="53">
        <v>203000</v>
      </c>
      <c r="G18" s="53">
        <f>VLOOKUP(B18,'07.09'!B18:R51,16,0)</f>
        <v>0</v>
      </c>
      <c r="H18" s="54"/>
      <c r="I18" s="54">
        <f t="shared" si="0"/>
        <v>0</v>
      </c>
      <c r="J18" s="54"/>
      <c r="K18" s="96"/>
      <c r="L18" s="96">
        <f>L43</f>
        <v>0</v>
      </c>
      <c r="M18" s="54"/>
      <c r="N18" s="54"/>
      <c r="O18" s="54">
        <f t="shared" si="5"/>
        <v>0</v>
      </c>
      <c r="P18" s="54">
        <f t="shared" si="1"/>
        <v>0</v>
      </c>
      <c r="Q18" s="54">
        <f t="shared" si="2"/>
        <v>0</v>
      </c>
      <c r="R18" s="54"/>
      <c r="S18" s="54">
        <f t="shared" si="3"/>
        <v>0</v>
      </c>
      <c r="T18" s="54"/>
      <c r="U18" s="55" t="s">
        <v>91</v>
      </c>
      <c r="V18" s="54">
        <v>96000</v>
      </c>
      <c r="W18" s="54">
        <v>203000</v>
      </c>
      <c r="X18" s="56">
        <f t="shared" si="4"/>
        <v>18000</v>
      </c>
      <c r="Y18" s="55">
        <v>221000</v>
      </c>
      <c r="Z18" s="54"/>
    </row>
    <row r="19" spans="1:26" ht="15" customHeight="1" x14ac:dyDescent="0.2">
      <c r="A19" s="51">
        <v>12</v>
      </c>
      <c r="B19" s="51">
        <v>8500059</v>
      </c>
      <c r="C19" s="51" t="s">
        <v>92</v>
      </c>
      <c r="D19" s="52" t="s">
        <v>96</v>
      </c>
      <c r="E19" s="52" t="s">
        <v>29</v>
      </c>
      <c r="F19" s="53">
        <v>186000</v>
      </c>
      <c r="G19" s="53">
        <f>VLOOKUP(B19,'07.09'!B19:R52,16,0)</f>
        <v>0</v>
      </c>
      <c r="H19" s="54"/>
      <c r="I19" s="54">
        <f t="shared" si="0"/>
        <v>0</v>
      </c>
      <c r="J19" s="54"/>
      <c r="K19" s="54"/>
      <c r="L19" s="54"/>
      <c r="M19" s="54"/>
      <c r="N19" s="54"/>
      <c r="O19" s="54">
        <f t="shared" si="5"/>
        <v>0</v>
      </c>
      <c r="P19" s="54">
        <f t="shared" si="1"/>
        <v>0</v>
      </c>
      <c r="Q19" s="54">
        <f t="shared" si="2"/>
        <v>0</v>
      </c>
      <c r="R19" s="54"/>
      <c r="S19" s="54">
        <f t="shared" si="3"/>
        <v>0</v>
      </c>
      <c r="T19" s="54"/>
      <c r="U19" s="55" t="s">
        <v>92</v>
      </c>
      <c r="V19" s="54">
        <v>87000</v>
      </c>
      <c r="W19" s="54">
        <v>186000</v>
      </c>
      <c r="X19" s="56">
        <f t="shared" si="4"/>
        <v>17000</v>
      </c>
      <c r="Y19" s="55">
        <v>203000</v>
      </c>
      <c r="Z19" s="54"/>
    </row>
    <row r="20" spans="1:26" ht="15" customHeight="1" x14ac:dyDescent="0.2">
      <c r="A20" s="51">
        <v>13</v>
      </c>
      <c r="B20" s="51">
        <v>8500060</v>
      </c>
      <c r="C20" s="51" t="s">
        <v>93</v>
      </c>
      <c r="D20" s="52" t="s">
        <v>97</v>
      </c>
      <c r="E20" s="52" t="s">
        <v>30</v>
      </c>
      <c r="F20" s="53">
        <v>159000</v>
      </c>
      <c r="G20" s="53">
        <f>VLOOKUP(B20,'07.09'!B20:R53,16,0)</f>
        <v>0</v>
      </c>
      <c r="H20" s="54"/>
      <c r="I20" s="54">
        <f t="shared" si="0"/>
        <v>0</v>
      </c>
      <c r="J20" s="54"/>
      <c r="K20" s="54"/>
      <c r="L20" s="54"/>
      <c r="M20" s="54"/>
      <c r="N20" s="54"/>
      <c r="O20" s="54">
        <f t="shared" si="5"/>
        <v>0</v>
      </c>
      <c r="P20" s="54">
        <f t="shared" si="1"/>
        <v>0</v>
      </c>
      <c r="Q20" s="54">
        <f t="shared" si="2"/>
        <v>0</v>
      </c>
      <c r="R20" s="54"/>
      <c r="S20" s="54">
        <f t="shared" si="3"/>
        <v>0</v>
      </c>
      <c r="T20" s="54"/>
      <c r="U20" s="55" t="s">
        <v>93</v>
      </c>
      <c r="V20" s="54">
        <v>72000</v>
      </c>
      <c r="W20" s="54">
        <v>159000</v>
      </c>
      <c r="X20" s="56">
        <f t="shared" si="4"/>
        <v>14000</v>
      </c>
      <c r="Y20" s="55">
        <v>173000</v>
      </c>
      <c r="Z20" s="54"/>
    </row>
    <row r="21" spans="1:26" ht="15" customHeight="1" x14ac:dyDescent="0.2">
      <c r="A21" s="51">
        <v>14</v>
      </c>
      <c r="B21" s="51">
        <v>8500061</v>
      </c>
      <c r="C21" s="51" t="s">
        <v>94</v>
      </c>
      <c r="D21" s="52" t="s">
        <v>98</v>
      </c>
      <c r="E21" s="52" t="s">
        <v>31</v>
      </c>
      <c r="F21" s="53">
        <v>168000</v>
      </c>
      <c r="G21" s="53">
        <f>VLOOKUP(B21,'07.09'!B21:R54,16,0)</f>
        <v>0</v>
      </c>
      <c r="H21" s="54"/>
      <c r="I21" s="54">
        <f t="shared" si="0"/>
        <v>0</v>
      </c>
      <c r="J21" s="54"/>
      <c r="K21" s="96"/>
      <c r="L21" s="96">
        <f>L43</f>
        <v>0</v>
      </c>
      <c r="M21" s="54"/>
      <c r="N21" s="54"/>
      <c r="O21" s="54">
        <f t="shared" si="5"/>
        <v>0</v>
      </c>
      <c r="P21" s="54">
        <f t="shared" si="1"/>
        <v>0</v>
      </c>
      <c r="Q21" s="54">
        <f t="shared" si="2"/>
        <v>0</v>
      </c>
      <c r="R21" s="54"/>
      <c r="S21" s="54">
        <f t="shared" si="3"/>
        <v>0</v>
      </c>
      <c r="T21" s="54"/>
      <c r="U21" s="55" t="s">
        <v>94</v>
      </c>
      <c r="V21" s="54">
        <v>77000</v>
      </c>
      <c r="W21" s="54">
        <v>168000</v>
      </c>
      <c r="X21" s="56">
        <f t="shared" si="4"/>
        <v>15000</v>
      </c>
      <c r="Y21" s="55">
        <v>183000</v>
      </c>
      <c r="Z21" s="54"/>
    </row>
    <row r="22" spans="1:26" ht="15" customHeight="1" x14ac:dyDescent="0.2">
      <c r="A22" s="51">
        <v>15</v>
      </c>
      <c r="B22" s="51">
        <v>8500033</v>
      </c>
      <c r="C22" s="51" t="s">
        <v>67</v>
      </c>
      <c r="D22" s="52" t="s">
        <v>39</v>
      </c>
      <c r="E22" s="52" t="s">
        <v>5</v>
      </c>
      <c r="F22" s="53">
        <v>337000</v>
      </c>
      <c r="G22" s="53">
        <f>VLOOKUP(B22,'07.09'!B22:R55,16,0)</f>
        <v>4</v>
      </c>
      <c r="H22" s="54"/>
      <c r="I22" s="54">
        <f t="shared" si="0"/>
        <v>0</v>
      </c>
      <c r="J22" s="54"/>
      <c r="K22" s="95"/>
      <c r="L22" s="95">
        <f>L42</f>
        <v>0</v>
      </c>
      <c r="M22" s="54"/>
      <c r="N22" s="54"/>
      <c r="O22" s="54">
        <f t="shared" si="5"/>
        <v>0</v>
      </c>
      <c r="P22" s="54">
        <f t="shared" si="1"/>
        <v>0</v>
      </c>
      <c r="Q22" s="54">
        <f t="shared" si="2"/>
        <v>4</v>
      </c>
      <c r="R22" s="54">
        <v>4</v>
      </c>
      <c r="S22" s="54">
        <f t="shared" si="3"/>
        <v>0</v>
      </c>
      <c r="T22" s="54">
        <v>10</v>
      </c>
      <c r="U22" s="55" t="s">
        <v>67</v>
      </c>
      <c r="V22" s="54">
        <v>169000</v>
      </c>
      <c r="W22" s="54">
        <v>337000</v>
      </c>
      <c r="X22" s="56">
        <f t="shared" si="4"/>
        <v>30000</v>
      </c>
      <c r="Y22" s="55">
        <v>367000</v>
      </c>
      <c r="Z22" s="54"/>
    </row>
    <row r="23" spans="1:26" ht="15" customHeight="1" x14ac:dyDescent="0.2">
      <c r="A23" s="51">
        <v>16</v>
      </c>
      <c r="B23" s="51">
        <v>8500034</v>
      </c>
      <c r="C23" s="51" t="s">
        <v>65</v>
      </c>
      <c r="D23" s="52" t="s">
        <v>37</v>
      </c>
      <c r="E23" s="52" t="s">
        <v>3</v>
      </c>
      <c r="F23" s="53">
        <v>240000</v>
      </c>
      <c r="G23" s="53">
        <f>VLOOKUP(B23,'07.09'!B23:R56,16,0)</f>
        <v>0</v>
      </c>
      <c r="H23" s="54"/>
      <c r="I23" s="54">
        <f t="shared" si="0"/>
        <v>0</v>
      </c>
      <c r="J23" s="54"/>
      <c r="K23" s="54"/>
      <c r="L23" s="54"/>
      <c r="M23" s="54"/>
      <c r="N23" s="54"/>
      <c r="O23" s="54">
        <f t="shared" si="5"/>
        <v>0</v>
      </c>
      <c r="P23" s="54">
        <f t="shared" si="1"/>
        <v>0</v>
      </c>
      <c r="Q23" s="54">
        <f t="shared" si="2"/>
        <v>0</v>
      </c>
      <c r="R23" s="54"/>
      <c r="S23" s="54">
        <f t="shared" si="3"/>
        <v>0</v>
      </c>
      <c r="T23" s="54">
        <v>10</v>
      </c>
      <c r="U23" s="55" t="s">
        <v>65</v>
      </c>
      <c r="V23" s="54">
        <v>116000</v>
      </c>
      <c r="W23" s="54">
        <v>240000</v>
      </c>
      <c r="X23" s="56">
        <f t="shared" si="4"/>
        <v>21000</v>
      </c>
      <c r="Y23" s="55">
        <v>261000</v>
      </c>
      <c r="Z23" s="54"/>
    </row>
    <row r="24" spans="1:26" ht="15" customHeight="1" x14ac:dyDescent="0.2">
      <c r="A24" s="51">
        <v>17</v>
      </c>
      <c r="B24" s="51">
        <v>8500035</v>
      </c>
      <c r="C24" s="51" t="s">
        <v>69</v>
      </c>
      <c r="D24" s="52" t="s">
        <v>41</v>
      </c>
      <c r="E24" s="52" t="s">
        <v>7</v>
      </c>
      <c r="F24" s="53">
        <v>196000</v>
      </c>
      <c r="G24" s="53">
        <f>VLOOKUP(B24,'07.09'!B24:R57,16,0)</f>
        <v>0</v>
      </c>
      <c r="H24" s="54"/>
      <c r="I24" s="54">
        <f t="shared" si="0"/>
        <v>0</v>
      </c>
      <c r="J24" s="54"/>
      <c r="K24" s="95"/>
      <c r="L24" s="95">
        <f>L42+L45</f>
        <v>0</v>
      </c>
      <c r="M24" s="54"/>
      <c r="N24" s="54"/>
      <c r="O24" s="54">
        <f t="shared" si="5"/>
        <v>0</v>
      </c>
      <c r="P24" s="54">
        <f t="shared" si="1"/>
        <v>0</v>
      </c>
      <c r="Q24" s="54">
        <f t="shared" si="2"/>
        <v>0</v>
      </c>
      <c r="R24" s="54"/>
      <c r="S24" s="54">
        <f t="shared" si="3"/>
        <v>0</v>
      </c>
      <c r="T24" s="54">
        <v>10</v>
      </c>
      <c r="U24" s="55" t="s">
        <v>69</v>
      </c>
      <c r="V24" s="54">
        <v>92000</v>
      </c>
      <c r="W24" s="54">
        <v>196000</v>
      </c>
      <c r="X24" s="56">
        <f t="shared" si="4"/>
        <v>17000</v>
      </c>
      <c r="Y24" s="55">
        <v>213000</v>
      </c>
      <c r="Z24" s="54"/>
    </row>
    <row r="25" spans="1:26" ht="15" customHeight="1" x14ac:dyDescent="0.2">
      <c r="A25" s="51">
        <v>18</v>
      </c>
      <c r="B25" s="51">
        <v>8500036</v>
      </c>
      <c r="C25" s="51" t="s">
        <v>66</v>
      </c>
      <c r="D25" s="52" t="s">
        <v>38</v>
      </c>
      <c r="E25" s="52" t="s">
        <v>4</v>
      </c>
      <c r="F25" s="53">
        <v>188000</v>
      </c>
      <c r="G25" s="53">
        <f>VLOOKUP(B25,'07.09'!B25:R58,16,0)</f>
        <v>0</v>
      </c>
      <c r="H25" s="54"/>
      <c r="I25" s="54">
        <f t="shared" si="0"/>
        <v>0</v>
      </c>
      <c r="J25" s="54"/>
      <c r="K25" s="54"/>
      <c r="L25" s="54"/>
      <c r="M25" s="54"/>
      <c r="N25" s="54"/>
      <c r="O25" s="54">
        <f t="shared" si="5"/>
        <v>0</v>
      </c>
      <c r="P25" s="54">
        <f t="shared" si="1"/>
        <v>0</v>
      </c>
      <c r="Q25" s="54">
        <f t="shared" si="2"/>
        <v>0</v>
      </c>
      <c r="R25" s="54"/>
      <c r="S25" s="54">
        <f t="shared" si="3"/>
        <v>0</v>
      </c>
      <c r="T25" s="54">
        <v>10</v>
      </c>
      <c r="U25" s="55" t="s">
        <v>66</v>
      </c>
      <c r="V25" s="54">
        <v>88000</v>
      </c>
      <c r="W25" s="54">
        <v>188000</v>
      </c>
      <c r="X25" s="56">
        <f t="shared" si="4"/>
        <v>17000</v>
      </c>
      <c r="Y25" s="55">
        <v>205000</v>
      </c>
      <c r="Z25" s="54"/>
    </row>
    <row r="26" spans="1:26" ht="15" customHeight="1" x14ac:dyDescent="0.2">
      <c r="A26" s="51">
        <v>19</v>
      </c>
      <c r="B26" s="51">
        <v>8500037</v>
      </c>
      <c r="C26" s="51" t="s">
        <v>68</v>
      </c>
      <c r="D26" s="52" t="s">
        <v>40</v>
      </c>
      <c r="E26" s="52" t="s">
        <v>6</v>
      </c>
      <c r="F26" s="53">
        <v>179000</v>
      </c>
      <c r="G26" s="53">
        <f>VLOOKUP(B26,'07.09'!B26:R59,16,0)</f>
        <v>9</v>
      </c>
      <c r="H26" s="54">
        <v>10</v>
      </c>
      <c r="I26" s="54">
        <f t="shared" si="0"/>
        <v>0</v>
      </c>
      <c r="J26" s="54"/>
      <c r="K26" s="54"/>
      <c r="L26" s="54"/>
      <c r="M26" s="54"/>
      <c r="N26" s="54"/>
      <c r="O26" s="54">
        <f t="shared" si="5"/>
        <v>0</v>
      </c>
      <c r="P26" s="54">
        <f t="shared" si="1"/>
        <v>0</v>
      </c>
      <c r="Q26" s="54">
        <f t="shared" si="2"/>
        <v>19</v>
      </c>
      <c r="R26" s="54">
        <v>19</v>
      </c>
      <c r="S26" s="54">
        <f t="shared" si="3"/>
        <v>0</v>
      </c>
      <c r="T26" s="54"/>
      <c r="U26" s="55" t="s">
        <v>68</v>
      </c>
      <c r="V26" s="54">
        <v>83000</v>
      </c>
      <c r="W26" s="54">
        <v>179000</v>
      </c>
      <c r="X26" s="56">
        <f t="shared" si="4"/>
        <v>16000</v>
      </c>
      <c r="Y26" s="55">
        <v>195000</v>
      </c>
      <c r="Z26" s="54"/>
    </row>
    <row r="27" spans="1:26" ht="15" customHeight="1" x14ac:dyDescent="0.2">
      <c r="A27" s="51">
        <v>20</v>
      </c>
      <c r="B27" s="51">
        <v>8500039</v>
      </c>
      <c r="C27" s="51" t="s">
        <v>77</v>
      </c>
      <c r="D27" s="52" t="s">
        <v>49</v>
      </c>
      <c r="E27" s="52" t="s">
        <v>15</v>
      </c>
      <c r="F27" s="53">
        <v>169000</v>
      </c>
      <c r="G27" s="53">
        <f>VLOOKUP(B27,'07.09'!B27:R60,16,0)</f>
        <v>8</v>
      </c>
      <c r="H27" s="54">
        <v>10</v>
      </c>
      <c r="I27" s="54">
        <f t="shared" si="0"/>
        <v>2</v>
      </c>
      <c r="J27" s="54"/>
      <c r="K27" s="54">
        <v>2</v>
      </c>
      <c r="L27" s="54"/>
      <c r="M27" s="54"/>
      <c r="N27" s="54"/>
      <c r="O27" s="54">
        <f t="shared" si="5"/>
        <v>338000</v>
      </c>
      <c r="P27" s="54">
        <f t="shared" si="1"/>
        <v>338000</v>
      </c>
      <c r="Q27" s="54">
        <f t="shared" si="2"/>
        <v>16</v>
      </c>
      <c r="R27" s="54">
        <v>16</v>
      </c>
      <c r="S27" s="54">
        <f t="shared" si="3"/>
        <v>0</v>
      </c>
      <c r="T27" s="54"/>
      <c r="U27" s="55" t="s">
        <v>77</v>
      </c>
      <c r="V27" s="54">
        <v>73000</v>
      </c>
      <c r="W27" s="54">
        <v>169000</v>
      </c>
      <c r="X27" s="56">
        <f t="shared" si="4"/>
        <v>6000</v>
      </c>
      <c r="Y27" s="55">
        <v>175000</v>
      </c>
      <c r="Z27" s="54"/>
    </row>
    <row r="28" spans="1:26" ht="15" customHeight="1" x14ac:dyDescent="0.2">
      <c r="A28" s="51">
        <v>21</v>
      </c>
      <c r="B28" s="51">
        <v>8500038</v>
      </c>
      <c r="C28" s="51" t="s">
        <v>80</v>
      </c>
      <c r="D28" s="52" t="s">
        <v>52</v>
      </c>
      <c r="E28" s="52" t="s">
        <v>18</v>
      </c>
      <c r="F28" s="53">
        <v>179000</v>
      </c>
      <c r="G28" s="53">
        <f>VLOOKUP(B28,'07.09'!B28:R61,16,0)</f>
        <v>6</v>
      </c>
      <c r="H28" s="54">
        <v>10</v>
      </c>
      <c r="I28" s="54">
        <f t="shared" si="0"/>
        <v>1</v>
      </c>
      <c r="J28" s="54"/>
      <c r="K28" s="95">
        <v>1</v>
      </c>
      <c r="L28" s="95">
        <f>L42</f>
        <v>0</v>
      </c>
      <c r="M28" s="54"/>
      <c r="N28" s="54"/>
      <c r="O28" s="54">
        <f t="shared" si="5"/>
        <v>179000</v>
      </c>
      <c r="P28" s="54">
        <f t="shared" si="1"/>
        <v>179000</v>
      </c>
      <c r="Q28" s="54">
        <f t="shared" si="2"/>
        <v>15</v>
      </c>
      <c r="R28" s="54">
        <v>15</v>
      </c>
      <c r="S28" s="54">
        <f t="shared" si="3"/>
        <v>0</v>
      </c>
      <c r="T28" s="54"/>
      <c r="U28" s="55" t="s">
        <v>80</v>
      </c>
      <c r="V28" s="54">
        <v>76000</v>
      </c>
      <c r="W28" s="54">
        <v>179000</v>
      </c>
      <c r="X28" s="56">
        <f t="shared" si="4"/>
        <v>2000</v>
      </c>
      <c r="Y28" s="55">
        <v>181000</v>
      </c>
      <c r="Z28" s="54"/>
    </row>
    <row r="29" spans="1:26" s="2" customFormat="1" ht="15" customHeight="1" x14ac:dyDescent="0.2">
      <c r="A29" s="51">
        <v>22</v>
      </c>
      <c r="B29" s="51">
        <v>8500040</v>
      </c>
      <c r="C29" s="51" t="s">
        <v>62</v>
      </c>
      <c r="D29" s="52" t="s">
        <v>34</v>
      </c>
      <c r="E29" s="52" t="s">
        <v>0</v>
      </c>
      <c r="F29" s="53">
        <v>169000</v>
      </c>
      <c r="G29" s="53">
        <f>VLOOKUP(B29,'07.09'!B29:R62,16,0)</f>
        <v>8</v>
      </c>
      <c r="H29" s="57">
        <v>10</v>
      </c>
      <c r="I29" s="54">
        <f t="shared" si="0"/>
        <v>1</v>
      </c>
      <c r="J29" s="54"/>
      <c r="K29" s="54">
        <v>1</v>
      </c>
      <c r="L29" s="54"/>
      <c r="M29" s="54"/>
      <c r="N29" s="54"/>
      <c r="O29" s="54">
        <f t="shared" si="5"/>
        <v>169000</v>
      </c>
      <c r="P29" s="54">
        <f t="shared" si="1"/>
        <v>169000</v>
      </c>
      <c r="Q29" s="54">
        <f t="shared" si="2"/>
        <v>17</v>
      </c>
      <c r="R29" s="54">
        <v>17</v>
      </c>
      <c r="S29" s="54">
        <f t="shared" si="3"/>
        <v>0</v>
      </c>
      <c r="T29" s="54"/>
      <c r="U29" s="51" t="s">
        <v>62</v>
      </c>
      <c r="V29" s="57">
        <v>78000</v>
      </c>
      <c r="W29" s="57">
        <v>169000</v>
      </c>
      <c r="X29" s="56">
        <f t="shared" si="4"/>
        <v>16000</v>
      </c>
      <c r="Y29" s="51">
        <v>185000</v>
      </c>
      <c r="Z29" s="54"/>
    </row>
    <row r="30" spans="1:26" ht="15" customHeight="1" x14ac:dyDescent="0.2">
      <c r="A30" s="51">
        <v>23</v>
      </c>
      <c r="B30" s="51">
        <v>8500041</v>
      </c>
      <c r="C30" s="51" t="s">
        <v>63</v>
      </c>
      <c r="D30" s="52" t="s">
        <v>35</v>
      </c>
      <c r="E30" s="52" t="s">
        <v>1</v>
      </c>
      <c r="F30" s="53">
        <v>179000</v>
      </c>
      <c r="G30" s="53">
        <f>VLOOKUP(B30,'07.09'!B30:R63,16,0)</f>
        <v>6</v>
      </c>
      <c r="H30" s="54"/>
      <c r="I30" s="54">
        <f t="shared" si="0"/>
        <v>0</v>
      </c>
      <c r="J30" s="54"/>
      <c r="K30" s="95"/>
      <c r="L30" s="95">
        <f>L42</f>
        <v>0</v>
      </c>
      <c r="M30" s="54"/>
      <c r="N30" s="54"/>
      <c r="O30" s="54">
        <f t="shared" si="5"/>
        <v>0</v>
      </c>
      <c r="P30" s="54">
        <f t="shared" si="1"/>
        <v>0</v>
      </c>
      <c r="Q30" s="54">
        <f t="shared" si="2"/>
        <v>6</v>
      </c>
      <c r="R30" s="54">
        <v>6</v>
      </c>
      <c r="S30" s="54">
        <f t="shared" si="3"/>
        <v>0</v>
      </c>
      <c r="T30" s="54">
        <v>10</v>
      </c>
      <c r="U30" s="55" t="s">
        <v>63</v>
      </c>
      <c r="V30" s="54">
        <v>82000</v>
      </c>
      <c r="W30" s="54">
        <v>179000</v>
      </c>
      <c r="X30" s="56">
        <f t="shared" si="4"/>
        <v>14000</v>
      </c>
      <c r="Y30" s="55">
        <v>193000</v>
      </c>
      <c r="Z30" s="54"/>
    </row>
    <row r="31" spans="1:26" ht="15" customHeight="1" x14ac:dyDescent="0.2">
      <c r="A31" s="51">
        <v>24</v>
      </c>
      <c r="B31" s="51">
        <v>8500043</v>
      </c>
      <c r="C31" s="51" t="s">
        <v>64</v>
      </c>
      <c r="D31" s="52" t="s">
        <v>36</v>
      </c>
      <c r="E31" s="52" t="s">
        <v>2</v>
      </c>
      <c r="F31" s="53">
        <v>179000</v>
      </c>
      <c r="G31" s="53">
        <f>VLOOKUP(B31,'07.09'!B31:R64,16,0)</f>
        <v>11</v>
      </c>
      <c r="H31" s="54">
        <v>10</v>
      </c>
      <c r="I31" s="54">
        <f t="shared" si="0"/>
        <v>1</v>
      </c>
      <c r="J31" s="54"/>
      <c r="K31" s="54">
        <v>1</v>
      </c>
      <c r="L31" s="54"/>
      <c r="M31" s="54"/>
      <c r="N31" s="54"/>
      <c r="O31" s="54">
        <f t="shared" si="5"/>
        <v>179000</v>
      </c>
      <c r="P31" s="54">
        <f t="shared" si="1"/>
        <v>179000</v>
      </c>
      <c r="Q31" s="54">
        <f t="shared" si="2"/>
        <v>20</v>
      </c>
      <c r="R31" s="54">
        <v>20</v>
      </c>
      <c r="S31" s="54">
        <f t="shared" si="3"/>
        <v>0</v>
      </c>
      <c r="T31" s="54"/>
      <c r="U31" s="55" t="s">
        <v>64</v>
      </c>
      <c r="V31" s="54">
        <v>83000</v>
      </c>
      <c r="W31" s="54">
        <v>179000</v>
      </c>
      <c r="X31" s="56">
        <f t="shared" si="4"/>
        <v>16000</v>
      </c>
      <c r="Y31" s="55">
        <v>195000</v>
      </c>
      <c r="Z31" s="54"/>
    </row>
    <row r="32" spans="1:26" ht="15" customHeight="1" x14ac:dyDescent="0.2">
      <c r="A32" s="51">
        <v>25</v>
      </c>
      <c r="B32" s="51">
        <v>8500062</v>
      </c>
      <c r="C32" s="51" t="s">
        <v>99</v>
      </c>
      <c r="D32" s="52" t="s">
        <v>126</v>
      </c>
      <c r="E32" s="52" t="s">
        <v>32</v>
      </c>
      <c r="F32" s="53">
        <v>194000</v>
      </c>
      <c r="G32" s="53">
        <f>VLOOKUP(B32,'07.09'!B32:R65,16,0)</f>
        <v>0</v>
      </c>
      <c r="H32" s="54"/>
      <c r="I32" s="54">
        <f t="shared" si="0"/>
        <v>0</v>
      </c>
      <c r="J32" s="54"/>
      <c r="K32" s="54"/>
      <c r="L32" s="54"/>
      <c r="M32" s="54"/>
      <c r="N32" s="54"/>
      <c r="O32" s="54">
        <f t="shared" si="5"/>
        <v>0</v>
      </c>
      <c r="P32" s="54">
        <f t="shared" si="1"/>
        <v>0</v>
      </c>
      <c r="Q32" s="54">
        <f t="shared" si="2"/>
        <v>0</v>
      </c>
      <c r="R32" s="54"/>
      <c r="S32" s="54">
        <f t="shared" si="3"/>
        <v>0</v>
      </c>
      <c r="T32" s="54"/>
      <c r="U32" s="55" t="s">
        <v>99</v>
      </c>
      <c r="V32" s="54">
        <v>91200</v>
      </c>
      <c r="W32" s="54">
        <v>194000</v>
      </c>
      <c r="X32" s="56">
        <f t="shared" si="4"/>
        <v>18000</v>
      </c>
      <c r="Y32" s="55">
        <v>212000</v>
      </c>
      <c r="Z32" s="54"/>
    </row>
    <row r="33" spans="1:26" ht="15" customHeight="1" x14ac:dyDescent="0.2">
      <c r="A33" s="51">
        <v>26</v>
      </c>
      <c r="B33" s="51">
        <v>8500063</v>
      </c>
      <c r="C33" s="51" t="s">
        <v>100</v>
      </c>
      <c r="D33" s="52" t="s">
        <v>127</v>
      </c>
      <c r="E33" s="52" t="s">
        <v>33</v>
      </c>
      <c r="F33" s="53">
        <v>194000</v>
      </c>
      <c r="G33" s="53">
        <f>VLOOKUP(B33,'07.09'!B33:R66,16,0)</f>
        <v>0</v>
      </c>
      <c r="H33" s="54"/>
      <c r="I33" s="54">
        <f t="shared" si="0"/>
        <v>0</v>
      </c>
      <c r="J33" s="54"/>
      <c r="K33" s="54"/>
      <c r="L33" s="54"/>
      <c r="M33" s="54"/>
      <c r="N33" s="54"/>
      <c r="O33" s="54">
        <f t="shared" si="5"/>
        <v>0</v>
      </c>
      <c r="P33" s="54">
        <f t="shared" si="1"/>
        <v>0</v>
      </c>
      <c r="Q33" s="54">
        <f t="shared" si="2"/>
        <v>0</v>
      </c>
      <c r="R33" s="54"/>
      <c r="S33" s="54">
        <f t="shared" si="3"/>
        <v>0</v>
      </c>
      <c r="T33" s="54"/>
      <c r="U33" s="55" t="s">
        <v>100</v>
      </c>
      <c r="V33" s="54">
        <v>91200</v>
      </c>
      <c r="W33" s="54">
        <v>194000</v>
      </c>
      <c r="X33" s="56">
        <f t="shared" si="4"/>
        <v>18000</v>
      </c>
      <c r="Y33" s="55">
        <v>212000</v>
      </c>
      <c r="Z33" s="54"/>
    </row>
    <row r="34" spans="1:26" ht="15" customHeight="1" x14ac:dyDescent="0.2">
      <c r="A34" s="51">
        <v>27</v>
      </c>
      <c r="B34" s="51">
        <v>8500050</v>
      </c>
      <c r="C34" s="51" t="s">
        <v>82</v>
      </c>
      <c r="D34" s="52" t="s">
        <v>54</v>
      </c>
      <c r="E34" s="52" t="s">
        <v>20</v>
      </c>
      <c r="F34" s="53">
        <v>168000</v>
      </c>
      <c r="G34" s="53">
        <f>VLOOKUP(B34,'07.09'!B34:R67,16,0)</f>
        <v>4</v>
      </c>
      <c r="H34" s="54"/>
      <c r="I34" s="54">
        <f t="shared" si="0"/>
        <v>4</v>
      </c>
      <c r="J34" s="54"/>
      <c r="K34" s="97">
        <f>3+K44</f>
        <v>4</v>
      </c>
      <c r="L34" s="97">
        <f>+L44</f>
        <v>0</v>
      </c>
      <c r="M34" s="54"/>
      <c r="N34" s="54"/>
      <c r="O34" s="54">
        <f>F34*2+F34*0.85</f>
        <v>478800</v>
      </c>
      <c r="P34" s="54">
        <f t="shared" si="1"/>
        <v>478800</v>
      </c>
      <c r="Q34" s="54">
        <f t="shared" si="2"/>
        <v>0</v>
      </c>
      <c r="R34" s="54"/>
      <c r="S34" s="54">
        <f t="shared" si="3"/>
        <v>0</v>
      </c>
      <c r="T34" s="54">
        <v>20</v>
      </c>
      <c r="U34" s="51" t="s">
        <v>82</v>
      </c>
      <c r="V34" s="57">
        <v>75909</v>
      </c>
      <c r="W34" s="57">
        <v>168000</v>
      </c>
      <c r="X34" s="56">
        <f t="shared" si="4"/>
        <v>13000</v>
      </c>
      <c r="Y34" s="55">
        <v>181000</v>
      </c>
      <c r="Z34" s="54"/>
    </row>
    <row r="35" spans="1:26" s="2" customFormat="1" ht="15" customHeight="1" x14ac:dyDescent="0.2">
      <c r="A35" s="51">
        <v>28</v>
      </c>
      <c r="B35" s="51">
        <v>8500051</v>
      </c>
      <c r="C35" s="51" t="s">
        <v>83</v>
      </c>
      <c r="D35" s="52" t="s">
        <v>55</v>
      </c>
      <c r="E35" s="52" t="s">
        <v>21</v>
      </c>
      <c r="F35" s="53">
        <v>149000</v>
      </c>
      <c r="G35" s="53">
        <f>VLOOKUP(B35,'07.09'!B35:R68,16,0)</f>
        <v>27</v>
      </c>
      <c r="H35" s="57"/>
      <c r="I35" s="54">
        <f t="shared" si="0"/>
        <v>8</v>
      </c>
      <c r="J35" s="54"/>
      <c r="K35" s="54">
        <v>8</v>
      </c>
      <c r="L35" s="54"/>
      <c r="M35" s="54"/>
      <c r="N35" s="54"/>
      <c r="O35" s="54">
        <f t="shared" si="5"/>
        <v>1192000</v>
      </c>
      <c r="P35" s="54">
        <f t="shared" si="1"/>
        <v>1192000</v>
      </c>
      <c r="Q35" s="54">
        <f t="shared" si="2"/>
        <v>19</v>
      </c>
      <c r="R35" s="54">
        <v>19</v>
      </c>
      <c r="S35" s="54">
        <f t="shared" si="3"/>
        <v>0</v>
      </c>
      <c r="T35" s="54"/>
      <c r="U35" s="55" t="s">
        <v>83</v>
      </c>
      <c r="V35" s="54">
        <v>66364</v>
      </c>
      <c r="W35" s="54">
        <v>149000</v>
      </c>
      <c r="X35" s="56">
        <f t="shared" si="4"/>
        <v>13000</v>
      </c>
      <c r="Y35" s="51">
        <v>162000</v>
      </c>
      <c r="Z35" s="54"/>
    </row>
    <row r="36" spans="1:26" ht="15" customHeight="1" x14ac:dyDescent="0.2">
      <c r="A36" s="51">
        <v>29</v>
      </c>
      <c r="B36" s="51">
        <v>8500052</v>
      </c>
      <c r="C36" s="51" t="s">
        <v>84</v>
      </c>
      <c r="D36" s="52" t="s">
        <v>120</v>
      </c>
      <c r="E36" s="52" t="s">
        <v>22</v>
      </c>
      <c r="F36" s="53">
        <v>149000</v>
      </c>
      <c r="G36" s="53">
        <f>VLOOKUP(B36,'07.09'!B36:R69,16,0)</f>
        <v>12</v>
      </c>
      <c r="H36" s="54"/>
      <c r="I36" s="54">
        <f t="shared" si="0"/>
        <v>12</v>
      </c>
      <c r="J36" s="54"/>
      <c r="K36" s="97">
        <f>11+K44</f>
        <v>12</v>
      </c>
      <c r="L36" s="97">
        <f>L44</f>
        <v>0</v>
      </c>
      <c r="M36" s="54"/>
      <c r="N36" s="54"/>
      <c r="O36" s="54">
        <f>F36*K36-F36</f>
        <v>1639000</v>
      </c>
      <c r="P36" s="54">
        <f t="shared" si="1"/>
        <v>1639000</v>
      </c>
      <c r="Q36" s="54">
        <f t="shared" si="2"/>
        <v>0</v>
      </c>
      <c r="R36" s="54"/>
      <c r="S36" s="54">
        <f t="shared" si="3"/>
        <v>0</v>
      </c>
      <c r="T36" s="54">
        <v>20</v>
      </c>
      <c r="U36" s="55" t="s">
        <v>84</v>
      </c>
      <c r="V36" s="54">
        <v>66364</v>
      </c>
      <c r="W36" s="54">
        <v>149000</v>
      </c>
      <c r="X36" s="56">
        <f t="shared" si="4"/>
        <v>13000</v>
      </c>
      <c r="Y36" s="55">
        <v>162000</v>
      </c>
      <c r="Z36" s="54"/>
    </row>
    <row r="37" spans="1:26" ht="15" customHeight="1" x14ac:dyDescent="0.2">
      <c r="A37" s="51">
        <v>30</v>
      </c>
      <c r="B37" s="51">
        <v>8500053</v>
      </c>
      <c r="C37" s="51" t="s">
        <v>85</v>
      </c>
      <c r="D37" s="52" t="s">
        <v>57</v>
      </c>
      <c r="E37" s="52" t="s">
        <v>23</v>
      </c>
      <c r="F37" s="53">
        <v>149000</v>
      </c>
      <c r="G37" s="53">
        <f>VLOOKUP(B37,'07.09'!B37:R70,16,0)</f>
        <v>22</v>
      </c>
      <c r="H37" s="54"/>
      <c r="I37" s="54">
        <f t="shared" si="0"/>
        <v>15</v>
      </c>
      <c r="J37" s="54"/>
      <c r="K37" s="97">
        <f>14+K44</f>
        <v>15</v>
      </c>
      <c r="L37" s="97">
        <f>L44</f>
        <v>0</v>
      </c>
      <c r="M37" s="54"/>
      <c r="N37" s="54"/>
      <c r="O37" s="54">
        <f>F37*11+F37*0.85*3</f>
        <v>2018950</v>
      </c>
      <c r="P37" s="54">
        <f t="shared" si="1"/>
        <v>2018950</v>
      </c>
      <c r="Q37" s="54">
        <f t="shared" si="2"/>
        <v>7</v>
      </c>
      <c r="R37" s="54">
        <v>7</v>
      </c>
      <c r="S37" s="54">
        <f t="shared" si="3"/>
        <v>0</v>
      </c>
      <c r="T37" s="54">
        <v>20</v>
      </c>
      <c r="U37" s="55" t="s">
        <v>85</v>
      </c>
      <c r="V37" s="54">
        <v>66364</v>
      </c>
      <c r="W37" s="54">
        <v>149000</v>
      </c>
      <c r="X37" s="56">
        <f t="shared" si="4"/>
        <v>13000</v>
      </c>
      <c r="Y37" s="55">
        <v>162000</v>
      </c>
      <c r="Z37" s="54"/>
    </row>
    <row r="38" spans="1:26" ht="15" customHeight="1" x14ac:dyDescent="0.2">
      <c r="A38" s="51">
        <v>31</v>
      </c>
      <c r="B38" s="51">
        <v>8500054</v>
      </c>
      <c r="C38" s="51" t="s">
        <v>86</v>
      </c>
      <c r="D38" s="52" t="s">
        <v>58</v>
      </c>
      <c r="E38" s="52" t="s">
        <v>24</v>
      </c>
      <c r="F38" s="53">
        <v>168000</v>
      </c>
      <c r="G38" s="53">
        <f>VLOOKUP(B38,'07.09'!B38:R71,16,0)</f>
        <v>46</v>
      </c>
      <c r="H38" s="54"/>
      <c r="I38" s="54">
        <f t="shared" si="0"/>
        <v>6</v>
      </c>
      <c r="J38" s="54"/>
      <c r="K38" s="54">
        <v>6</v>
      </c>
      <c r="L38" s="54"/>
      <c r="M38" s="54"/>
      <c r="N38" s="54"/>
      <c r="O38" s="54">
        <f t="shared" si="5"/>
        <v>1008000</v>
      </c>
      <c r="P38" s="54">
        <f t="shared" si="1"/>
        <v>1008000</v>
      </c>
      <c r="Q38" s="54">
        <f t="shared" si="2"/>
        <v>40</v>
      </c>
      <c r="R38" s="54">
        <v>40</v>
      </c>
      <c r="S38" s="54">
        <f t="shared" si="3"/>
        <v>0</v>
      </c>
      <c r="T38" s="54"/>
      <c r="U38" s="55" t="s">
        <v>86</v>
      </c>
      <c r="V38" s="54">
        <v>75909</v>
      </c>
      <c r="W38" s="54">
        <v>168000</v>
      </c>
      <c r="X38" s="56">
        <f t="shared" si="4"/>
        <v>13000</v>
      </c>
      <c r="Y38" s="55">
        <v>181000</v>
      </c>
      <c r="Z38" s="54"/>
    </row>
    <row r="39" spans="1:26" ht="15" customHeight="1" x14ac:dyDescent="0.2">
      <c r="A39" s="51">
        <v>32</v>
      </c>
      <c r="B39" s="51">
        <v>8500055</v>
      </c>
      <c r="C39" s="51" t="s">
        <v>87</v>
      </c>
      <c r="D39" s="52" t="s">
        <v>59</v>
      </c>
      <c r="E39" s="52" t="s">
        <v>25</v>
      </c>
      <c r="F39" s="53">
        <v>149000</v>
      </c>
      <c r="G39" s="53">
        <f>VLOOKUP(B39,'07.09'!B39:R72,16,0)</f>
        <v>19</v>
      </c>
      <c r="H39" s="54"/>
      <c r="I39" s="54">
        <f t="shared" si="0"/>
        <v>9</v>
      </c>
      <c r="J39" s="54"/>
      <c r="K39" s="97">
        <f>8+K44</f>
        <v>9</v>
      </c>
      <c r="L39" s="97">
        <f>L44</f>
        <v>0</v>
      </c>
      <c r="M39" s="54"/>
      <c r="N39" s="54"/>
      <c r="O39" s="54">
        <f>F39*K39-F39</f>
        <v>1192000</v>
      </c>
      <c r="P39" s="54">
        <f t="shared" si="1"/>
        <v>1192000</v>
      </c>
      <c r="Q39" s="54">
        <f t="shared" si="2"/>
        <v>10</v>
      </c>
      <c r="R39" s="54">
        <v>10</v>
      </c>
      <c r="S39" s="54">
        <f t="shared" si="3"/>
        <v>0</v>
      </c>
      <c r="T39" s="54">
        <v>20</v>
      </c>
      <c r="U39" s="55" t="s">
        <v>87</v>
      </c>
      <c r="V39" s="54">
        <v>66364</v>
      </c>
      <c r="W39" s="54">
        <v>149000</v>
      </c>
      <c r="X39" s="56">
        <f t="shared" si="4"/>
        <v>13000</v>
      </c>
      <c r="Y39" s="55">
        <v>162000</v>
      </c>
      <c r="Z39" s="54"/>
    </row>
    <row r="40" spans="1:26" ht="15" customHeight="1" x14ac:dyDescent="0.2">
      <c r="A40" s="51">
        <v>33</v>
      </c>
      <c r="B40" s="51">
        <v>8500056</v>
      </c>
      <c r="C40" s="51" t="s">
        <v>88</v>
      </c>
      <c r="D40" s="52" t="s">
        <v>60</v>
      </c>
      <c r="E40" s="52" t="s">
        <v>26</v>
      </c>
      <c r="F40" s="53">
        <v>149000</v>
      </c>
      <c r="G40" s="53">
        <f>VLOOKUP(B40,'07.09'!B40:R73,16,0)</f>
        <v>12</v>
      </c>
      <c r="H40" s="54"/>
      <c r="I40" s="54">
        <f t="shared" si="0"/>
        <v>12</v>
      </c>
      <c r="J40" s="54"/>
      <c r="K40" s="98">
        <v>12</v>
      </c>
      <c r="L40" s="98">
        <f>+L45</f>
        <v>0</v>
      </c>
      <c r="M40" s="54"/>
      <c r="N40" s="54"/>
      <c r="O40" s="54">
        <f>F40*8+F40*0.85*4</f>
        <v>1698600</v>
      </c>
      <c r="P40" s="54">
        <f t="shared" si="1"/>
        <v>1698600</v>
      </c>
      <c r="Q40" s="54">
        <f t="shared" si="2"/>
        <v>0</v>
      </c>
      <c r="R40" s="54"/>
      <c r="S40" s="54">
        <f t="shared" si="3"/>
        <v>0</v>
      </c>
      <c r="T40" s="54">
        <v>20</v>
      </c>
      <c r="U40" s="55" t="s">
        <v>88</v>
      </c>
      <c r="V40" s="54">
        <v>66364</v>
      </c>
      <c r="W40" s="54">
        <v>149000</v>
      </c>
      <c r="X40" s="56">
        <f t="shared" si="4"/>
        <v>13000</v>
      </c>
      <c r="Y40" s="55">
        <v>162000</v>
      </c>
      <c r="Z40" s="54"/>
    </row>
    <row r="41" spans="1:26" ht="15" customHeight="1" x14ac:dyDescent="0.2">
      <c r="A41" s="51">
        <v>34</v>
      </c>
      <c r="B41" s="51">
        <v>8500057</v>
      </c>
      <c r="C41" s="51" t="s">
        <v>89</v>
      </c>
      <c r="D41" s="52" t="s">
        <v>61</v>
      </c>
      <c r="E41" s="52" t="s">
        <v>27</v>
      </c>
      <c r="F41" s="53">
        <v>168000</v>
      </c>
      <c r="G41" s="53">
        <f>VLOOKUP(B41,'07.09'!B41:R74,16,0)</f>
        <v>54</v>
      </c>
      <c r="H41" s="54"/>
      <c r="I41" s="54">
        <f t="shared" si="0"/>
        <v>4</v>
      </c>
      <c r="J41" s="54"/>
      <c r="K41" s="54">
        <v>4</v>
      </c>
      <c r="L41" s="54"/>
      <c r="M41" s="54"/>
      <c r="N41" s="54"/>
      <c r="O41" s="54">
        <f t="shared" si="5"/>
        <v>672000</v>
      </c>
      <c r="P41" s="54">
        <f t="shared" si="1"/>
        <v>672000</v>
      </c>
      <c r="Q41" s="54">
        <f t="shared" si="2"/>
        <v>50</v>
      </c>
      <c r="R41" s="54">
        <v>50</v>
      </c>
      <c r="S41" s="54">
        <f t="shared" si="3"/>
        <v>0</v>
      </c>
      <c r="T41" s="54"/>
      <c r="U41" s="55" t="s">
        <v>89</v>
      </c>
      <c r="V41" s="54">
        <v>66364</v>
      </c>
      <c r="W41" s="54">
        <v>168000</v>
      </c>
      <c r="X41" s="56">
        <f t="shared" si="4"/>
        <v>-6000</v>
      </c>
      <c r="Y41" s="55">
        <v>162000</v>
      </c>
      <c r="Z41" s="54"/>
    </row>
    <row r="42" spans="1:26" ht="15" customHeight="1" x14ac:dyDescent="0.2">
      <c r="A42" s="81"/>
      <c r="B42" s="81"/>
      <c r="C42" s="81"/>
      <c r="D42" s="87" t="s">
        <v>140</v>
      </c>
      <c r="E42" s="87"/>
      <c r="F42" s="88">
        <v>800000</v>
      </c>
      <c r="G42" s="82"/>
      <c r="H42" s="83"/>
      <c r="I42" s="83"/>
      <c r="J42" s="83"/>
      <c r="K42" s="83"/>
      <c r="L42" s="83"/>
      <c r="M42" s="83"/>
      <c r="N42" s="83"/>
      <c r="O42" s="54">
        <f t="shared" si="5"/>
        <v>0</v>
      </c>
      <c r="P42" s="54">
        <f>M42+N42+O42</f>
        <v>0</v>
      </c>
      <c r="Q42" s="83"/>
      <c r="R42" s="83"/>
      <c r="S42" s="83"/>
      <c r="T42" s="83"/>
      <c r="U42" s="84"/>
      <c r="V42" s="85"/>
      <c r="W42" s="85"/>
      <c r="X42" s="86"/>
      <c r="Y42" s="84"/>
      <c r="Z42" s="83"/>
    </row>
    <row r="43" spans="1:26" ht="15" customHeight="1" x14ac:dyDescent="0.2">
      <c r="A43" s="81"/>
      <c r="B43" s="81"/>
      <c r="C43" s="81"/>
      <c r="D43" s="89" t="s">
        <v>141</v>
      </c>
      <c r="E43" s="89"/>
      <c r="F43" s="90">
        <v>650000</v>
      </c>
      <c r="G43" s="82"/>
      <c r="H43" s="83"/>
      <c r="I43" s="83"/>
      <c r="J43" s="83"/>
      <c r="K43" s="83"/>
      <c r="L43" s="83"/>
      <c r="M43" s="83"/>
      <c r="N43" s="83"/>
      <c r="O43" s="54">
        <f t="shared" si="5"/>
        <v>0</v>
      </c>
      <c r="P43" s="54">
        <f t="shared" si="1"/>
        <v>0</v>
      </c>
      <c r="Q43" s="83"/>
      <c r="R43" s="83"/>
      <c r="S43" s="83"/>
      <c r="T43" s="83"/>
      <c r="U43" s="84"/>
      <c r="V43" s="85"/>
      <c r="W43" s="85"/>
      <c r="X43" s="86"/>
      <c r="Y43" s="84"/>
      <c r="Z43" s="83"/>
    </row>
    <row r="44" spans="1:26" ht="15" customHeight="1" x14ac:dyDescent="0.2">
      <c r="A44" s="81"/>
      <c r="B44" s="81"/>
      <c r="C44" s="81"/>
      <c r="D44" s="91" t="s">
        <v>142</v>
      </c>
      <c r="E44" s="91"/>
      <c r="F44" s="92">
        <v>550000</v>
      </c>
      <c r="G44" s="82"/>
      <c r="H44" s="83"/>
      <c r="I44" s="83"/>
      <c r="J44" s="83"/>
      <c r="K44" s="83">
        <v>1</v>
      </c>
      <c r="L44" s="83"/>
      <c r="M44" s="83"/>
      <c r="N44" s="83"/>
      <c r="O44" s="54">
        <f t="shared" si="5"/>
        <v>550000</v>
      </c>
      <c r="P44" s="54">
        <f t="shared" si="1"/>
        <v>550000</v>
      </c>
      <c r="Q44" s="83"/>
      <c r="R44" s="83"/>
      <c r="S44" s="83"/>
      <c r="T44" s="83"/>
      <c r="U44" s="84"/>
      <c r="V44" s="85"/>
      <c r="W44" s="85"/>
      <c r="X44" s="86"/>
      <c r="Y44" s="84"/>
      <c r="Z44" s="83"/>
    </row>
    <row r="45" spans="1:26" ht="15" customHeight="1" x14ac:dyDescent="0.2">
      <c r="A45" s="81"/>
      <c r="B45" s="81"/>
      <c r="C45" s="81"/>
      <c r="D45" s="93" t="s">
        <v>143</v>
      </c>
      <c r="E45" s="93"/>
      <c r="F45" s="94">
        <v>310000</v>
      </c>
      <c r="G45" s="82"/>
      <c r="H45" s="83"/>
      <c r="I45" s="83"/>
      <c r="J45" s="83"/>
      <c r="K45" s="83"/>
      <c r="L45" s="83"/>
      <c r="M45" s="83"/>
      <c r="N45" s="83"/>
      <c r="O45" s="54">
        <f t="shared" si="5"/>
        <v>0</v>
      </c>
      <c r="P45" s="54">
        <f t="shared" si="1"/>
        <v>0</v>
      </c>
      <c r="Q45" s="83"/>
      <c r="R45" s="83"/>
      <c r="S45" s="83"/>
      <c r="T45" s="83"/>
      <c r="U45" s="84"/>
      <c r="V45" s="85"/>
      <c r="W45" s="85"/>
      <c r="X45" s="86"/>
      <c r="Y45" s="84"/>
      <c r="Z45" s="83"/>
    </row>
    <row r="46" spans="1:26" s="17" customFormat="1" x14ac:dyDescent="0.2">
      <c r="A46" s="47"/>
      <c r="B46" s="48"/>
      <c r="C46" s="48"/>
      <c r="D46" s="48" t="s">
        <v>108</v>
      </c>
      <c r="E46" s="49"/>
      <c r="F46" s="50"/>
      <c r="G46" s="50">
        <f>SUM(G8:G41)</f>
        <v>314</v>
      </c>
      <c r="H46" s="50">
        <f t="shared" ref="H46:N46" si="6">SUM(H8:H41)</f>
        <v>119</v>
      </c>
      <c r="I46" s="50">
        <f t="shared" si="6"/>
        <v>98</v>
      </c>
      <c r="J46" s="50">
        <f t="shared" si="6"/>
        <v>0</v>
      </c>
      <c r="K46" s="50">
        <f t="shared" si="6"/>
        <v>98</v>
      </c>
      <c r="L46" s="50">
        <f t="shared" si="6"/>
        <v>0</v>
      </c>
      <c r="M46" s="50">
        <f t="shared" si="6"/>
        <v>0</v>
      </c>
      <c r="N46" s="50">
        <f t="shared" si="6"/>
        <v>0</v>
      </c>
      <c r="O46" s="50">
        <f>SUM(O8:O45)</f>
        <v>15137050</v>
      </c>
      <c r="P46" s="50">
        <f>SUM(P8:P45)</f>
        <v>15137050</v>
      </c>
      <c r="Q46" s="50">
        <f>SUM(Q8:Q41)</f>
        <v>335</v>
      </c>
      <c r="R46" s="50">
        <f>SUM(R8:R41)</f>
        <v>335</v>
      </c>
      <c r="S46" s="50"/>
      <c r="T46" s="50"/>
      <c r="Z46" s="50"/>
    </row>
    <row r="47" spans="1:26" x14ac:dyDescent="0.2">
      <c r="A47" s="5"/>
    </row>
    <row r="48" spans="1:26" s="2" customFormat="1" x14ac:dyDescent="0.2">
      <c r="B48" s="2" t="s">
        <v>124</v>
      </c>
      <c r="F48" s="6"/>
      <c r="G48" s="6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V48" s="115"/>
      <c r="W48" s="115"/>
      <c r="Z48" s="115"/>
    </row>
    <row r="52" spans="1:1" x14ac:dyDescent="0.2">
      <c r="A52" s="1" t="s">
        <v>134</v>
      </c>
    </row>
  </sheetData>
  <mergeCells count="16">
    <mergeCell ref="Z6:Z7"/>
    <mergeCell ref="A3:T3"/>
    <mergeCell ref="G5:Q5"/>
    <mergeCell ref="A6:A7"/>
    <mergeCell ref="B6:B7"/>
    <mergeCell ref="C6:C7"/>
    <mergeCell ref="D6:D7"/>
    <mergeCell ref="F6:F7"/>
    <mergeCell ref="G6:G7"/>
    <mergeCell ref="H6:H7"/>
    <mergeCell ref="I6:L6"/>
    <mergeCell ref="M6:P6"/>
    <mergeCell ref="Q6:Q7"/>
    <mergeCell ref="R6:R7"/>
    <mergeCell ref="S6:S7"/>
    <mergeCell ref="T6:T7"/>
  </mergeCells>
  <pageMargins left="0.2" right="0.2" top="0.25" bottom="0.25" header="0.3" footer="0.3"/>
  <pageSetup paperSize="9" orientation="landscape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zoomScaleNormal="100" workbookViewId="0">
      <pane xSplit="6" ySplit="7" topLeftCell="M29" activePane="bottomRight" state="frozen"/>
      <selection activeCell="CJ8" sqref="CJ8:CJ41"/>
      <selection pane="topRight" activeCell="CJ8" sqref="CJ8:CJ41"/>
      <selection pane="bottomLeft" activeCell="CJ8" sqref="CJ8:CJ41"/>
      <selection pane="bottomRight" activeCell="AA17" sqref="AA17"/>
    </sheetView>
  </sheetViews>
  <sheetFormatPr defaultRowHeight="12.75" x14ac:dyDescent="0.2"/>
  <cols>
    <col min="1" max="1" width="4.85546875" style="1" customWidth="1"/>
    <col min="2" max="2" width="8.85546875" style="2" customWidth="1"/>
    <col min="3" max="3" width="5.28515625" style="2" customWidth="1"/>
    <col min="4" max="4" width="38.28515625" style="1" customWidth="1"/>
    <col min="5" max="5" width="34.7109375" style="1" hidden="1" customWidth="1"/>
    <col min="6" max="6" width="10.28515625" style="6" customWidth="1"/>
    <col min="7" max="7" width="8.140625" style="6" customWidth="1"/>
    <col min="8" max="8" width="9.42578125" style="3" customWidth="1"/>
    <col min="9" max="9" width="10" style="3" customWidth="1"/>
    <col min="10" max="14" width="9.140625" style="3" customWidth="1"/>
    <col min="15" max="15" width="10.140625" style="3" customWidth="1"/>
    <col min="16" max="16" width="11.28515625" style="3" customWidth="1"/>
    <col min="17" max="19" width="10.7109375" style="3" customWidth="1"/>
    <col min="20" max="20" width="9.140625" style="3" customWidth="1"/>
    <col min="21" max="21" width="6.28515625" style="1" hidden="1" customWidth="1"/>
    <col min="22" max="23" width="11.28515625" style="3" hidden="1" customWidth="1"/>
    <col min="24" max="25" width="0" style="1" hidden="1" customWidth="1"/>
    <col min="26" max="26" width="9.140625" style="3" customWidth="1"/>
    <col min="27" max="27" width="9.140625" style="1" customWidth="1"/>
    <col min="28" max="16384" width="9.140625" style="1"/>
  </cols>
  <sheetData>
    <row r="1" spans="1:26" x14ac:dyDescent="0.2">
      <c r="A1" s="17" t="s">
        <v>128</v>
      </c>
    </row>
    <row r="2" spans="1:26" x14ac:dyDescent="0.2">
      <c r="A2" s="1" t="s">
        <v>114</v>
      </c>
      <c r="D2" s="108">
        <f>K42</f>
        <v>0</v>
      </c>
    </row>
    <row r="3" spans="1:26" ht="19.5" customHeight="1" x14ac:dyDescent="0.3">
      <c r="A3" s="131" t="s">
        <v>122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Z3" s="1"/>
    </row>
    <row r="5" spans="1:26" ht="15" hidden="1" customHeight="1" x14ac:dyDescent="0.2">
      <c r="G5" s="133" t="s">
        <v>117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16"/>
      <c r="S5" s="116"/>
      <c r="T5" s="1"/>
      <c r="Z5" s="1"/>
    </row>
    <row r="6" spans="1:26" s="17" customFormat="1" ht="15" customHeight="1" x14ac:dyDescent="0.2">
      <c r="A6" s="128" t="s">
        <v>109</v>
      </c>
      <c r="B6" s="128" t="s">
        <v>110</v>
      </c>
      <c r="C6" s="128" t="s">
        <v>111</v>
      </c>
      <c r="D6" s="128" t="s">
        <v>112</v>
      </c>
      <c r="E6" s="16" t="s">
        <v>90</v>
      </c>
      <c r="F6" s="128" t="s">
        <v>113</v>
      </c>
      <c r="G6" s="128" t="s">
        <v>115</v>
      </c>
      <c r="H6" s="128" t="s">
        <v>101</v>
      </c>
      <c r="I6" s="132" t="s">
        <v>102</v>
      </c>
      <c r="J6" s="132"/>
      <c r="K6" s="132"/>
      <c r="L6" s="132"/>
      <c r="M6" s="134" t="s">
        <v>129</v>
      </c>
      <c r="N6" s="134"/>
      <c r="O6" s="134"/>
      <c r="P6" s="134"/>
      <c r="Q6" s="128" t="s">
        <v>118</v>
      </c>
      <c r="R6" s="128" t="s">
        <v>135</v>
      </c>
      <c r="S6" s="128" t="s">
        <v>136</v>
      </c>
      <c r="T6" s="128" t="s">
        <v>119</v>
      </c>
      <c r="U6" s="19" t="s">
        <v>121</v>
      </c>
      <c r="V6" s="40"/>
      <c r="W6" s="40"/>
      <c r="Z6" s="128" t="s">
        <v>125</v>
      </c>
    </row>
    <row r="7" spans="1:26" s="18" customFormat="1" x14ac:dyDescent="0.2">
      <c r="A7" s="130"/>
      <c r="B7" s="130" t="s">
        <v>110</v>
      </c>
      <c r="C7" s="130"/>
      <c r="D7" s="130" t="s">
        <v>112</v>
      </c>
      <c r="E7" s="44" t="s">
        <v>90</v>
      </c>
      <c r="F7" s="130" t="s">
        <v>113</v>
      </c>
      <c r="G7" s="130"/>
      <c r="H7" s="130"/>
      <c r="I7" s="45" t="s">
        <v>106</v>
      </c>
      <c r="J7" s="46" t="s">
        <v>107</v>
      </c>
      <c r="K7" s="46" t="s">
        <v>104</v>
      </c>
      <c r="L7" s="46" t="s">
        <v>105</v>
      </c>
      <c r="M7" s="61" t="s">
        <v>131</v>
      </c>
      <c r="N7" s="62" t="s">
        <v>132</v>
      </c>
      <c r="O7" s="62" t="s">
        <v>130</v>
      </c>
      <c r="P7" s="68" t="s">
        <v>133</v>
      </c>
      <c r="Q7" s="130"/>
      <c r="R7" s="129"/>
      <c r="S7" s="129"/>
      <c r="T7" s="130"/>
      <c r="V7" s="41"/>
      <c r="W7" s="41"/>
      <c r="Z7" s="130"/>
    </row>
    <row r="8" spans="1:26" ht="15" customHeight="1" x14ac:dyDescent="0.2">
      <c r="A8" s="51">
        <v>1</v>
      </c>
      <c r="B8" s="51">
        <v>8500006</v>
      </c>
      <c r="C8" s="51" t="s">
        <v>75</v>
      </c>
      <c r="D8" s="52" t="s">
        <v>47</v>
      </c>
      <c r="E8" s="52" t="s">
        <v>13</v>
      </c>
      <c r="F8" s="53">
        <v>289000</v>
      </c>
      <c r="G8" s="53">
        <f>VLOOKUP(B8,'08.09'!B8:R41,16,0)</f>
        <v>3</v>
      </c>
      <c r="H8" s="54"/>
      <c r="I8" s="54">
        <f>SUM(J8:L8)</f>
        <v>0</v>
      </c>
      <c r="J8" s="54"/>
      <c r="K8" s="54"/>
      <c r="L8" s="54"/>
      <c r="M8" s="54"/>
      <c r="N8" s="54"/>
      <c r="O8" s="54">
        <f t="shared" ref="O8:O45" si="0">F8*K8</f>
        <v>0</v>
      </c>
      <c r="P8" s="54">
        <f>M8+N8+O8</f>
        <v>0</v>
      </c>
      <c r="Q8" s="54">
        <f>+G8+H8-I8</f>
        <v>3</v>
      </c>
      <c r="R8" s="54">
        <v>3</v>
      </c>
      <c r="S8" s="54">
        <f>R8-Q8</f>
        <v>0</v>
      </c>
      <c r="T8" s="54">
        <v>10</v>
      </c>
      <c r="U8" s="55" t="s">
        <v>75</v>
      </c>
      <c r="V8" s="54">
        <v>143000</v>
      </c>
      <c r="W8" s="54">
        <v>289000</v>
      </c>
      <c r="X8" s="56">
        <f>Y8-W8</f>
        <v>26000</v>
      </c>
      <c r="Y8" s="55">
        <v>315000</v>
      </c>
      <c r="Z8" s="54"/>
    </row>
    <row r="9" spans="1:26" ht="15" customHeight="1" x14ac:dyDescent="0.2">
      <c r="A9" s="51">
        <v>2</v>
      </c>
      <c r="B9" s="51">
        <v>8500007</v>
      </c>
      <c r="C9" s="51" t="s">
        <v>73</v>
      </c>
      <c r="D9" s="52" t="s">
        <v>45</v>
      </c>
      <c r="E9" s="52" t="s">
        <v>11</v>
      </c>
      <c r="F9" s="53">
        <v>197000</v>
      </c>
      <c r="G9" s="53">
        <f>VLOOKUP(B9,'08.09'!B9:R42,16,0)</f>
        <v>5</v>
      </c>
      <c r="H9" s="54"/>
      <c r="I9" s="54">
        <f t="shared" ref="I9:I41" si="1">SUM(J9:L9)</f>
        <v>2</v>
      </c>
      <c r="J9" s="54"/>
      <c r="K9" s="96">
        <v>2</v>
      </c>
      <c r="L9" s="96">
        <f>L43</f>
        <v>0</v>
      </c>
      <c r="M9" s="54"/>
      <c r="N9" s="54"/>
      <c r="O9" s="54">
        <f t="shared" si="0"/>
        <v>394000</v>
      </c>
      <c r="P9" s="54">
        <f t="shared" ref="P9:P45" si="2">M9+N9+O9</f>
        <v>394000</v>
      </c>
      <c r="Q9" s="54">
        <f t="shared" ref="Q9:Q41" si="3">+G9+H9-I9</f>
        <v>3</v>
      </c>
      <c r="R9" s="54">
        <v>3</v>
      </c>
      <c r="S9" s="54">
        <f t="shared" ref="S9:S41" si="4">R9-Q9</f>
        <v>0</v>
      </c>
      <c r="T9" s="54">
        <v>10</v>
      </c>
      <c r="U9" s="55" t="s">
        <v>73</v>
      </c>
      <c r="V9" s="54">
        <v>93000</v>
      </c>
      <c r="W9" s="54">
        <v>197000</v>
      </c>
      <c r="X9" s="56">
        <f t="shared" ref="X9:X41" si="5">Y9-W9</f>
        <v>18000</v>
      </c>
      <c r="Y9" s="55">
        <v>215000</v>
      </c>
      <c r="Z9" s="54"/>
    </row>
    <row r="10" spans="1:26" ht="15" customHeight="1" x14ac:dyDescent="0.2">
      <c r="A10" s="51">
        <v>3</v>
      </c>
      <c r="B10" s="51">
        <v>8500008</v>
      </c>
      <c r="C10" s="51" t="s">
        <v>79</v>
      </c>
      <c r="D10" s="52" t="s">
        <v>51</v>
      </c>
      <c r="E10" s="52" t="s">
        <v>17</v>
      </c>
      <c r="F10" s="53">
        <v>170000</v>
      </c>
      <c r="G10" s="53">
        <f>VLOOKUP(B10,'08.09'!B10:R43,16,0)</f>
        <v>9</v>
      </c>
      <c r="H10" s="54"/>
      <c r="I10" s="54">
        <f t="shared" si="1"/>
        <v>3</v>
      </c>
      <c r="J10" s="54"/>
      <c r="K10" s="54">
        <v>3</v>
      </c>
      <c r="L10" s="54"/>
      <c r="M10" s="54"/>
      <c r="N10" s="54"/>
      <c r="O10" s="54">
        <f t="shared" si="0"/>
        <v>510000</v>
      </c>
      <c r="P10" s="54">
        <f t="shared" si="2"/>
        <v>510000</v>
      </c>
      <c r="Q10" s="54">
        <f t="shared" si="3"/>
        <v>6</v>
      </c>
      <c r="R10" s="54">
        <v>6</v>
      </c>
      <c r="S10" s="54">
        <f t="shared" si="4"/>
        <v>0</v>
      </c>
      <c r="T10" s="54">
        <v>10</v>
      </c>
      <c r="U10" s="55" t="s">
        <v>79</v>
      </c>
      <c r="V10" s="54">
        <v>78000</v>
      </c>
      <c r="W10" s="54">
        <v>170000</v>
      </c>
      <c r="X10" s="56">
        <f t="shared" si="5"/>
        <v>15000</v>
      </c>
      <c r="Y10" s="55">
        <v>185000</v>
      </c>
      <c r="Z10" s="54"/>
    </row>
    <row r="11" spans="1:26" ht="15" customHeight="1" x14ac:dyDescent="0.2">
      <c r="A11" s="51">
        <v>4</v>
      </c>
      <c r="B11" s="51">
        <v>8500009</v>
      </c>
      <c r="C11" s="51" t="s">
        <v>74</v>
      </c>
      <c r="D11" s="52" t="s">
        <v>46</v>
      </c>
      <c r="E11" s="52" t="s">
        <v>12</v>
      </c>
      <c r="F11" s="53">
        <v>159000</v>
      </c>
      <c r="G11" s="53">
        <f>VLOOKUP(B11,'08.09'!B11:R44,16,0)</f>
        <v>1</v>
      </c>
      <c r="H11" s="54"/>
      <c r="I11" s="54">
        <f t="shared" si="1"/>
        <v>0</v>
      </c>
      <c r="J11" s="54"/>
      <c r="K11" s="96"/>
      <c r="L11" s="96">
        <f>L43</f>
        <v>0</v>
      </c>
      <c r="M11" s="54"/>
      <c r="N11" s="54"/>
      <c r="O11" s="54">
        <f t="shared" si="0"/>
        <v>0</v>
      </c>
      <c r="P11" s="54">
        <f t="shared" si="2"/>
        <v>0</v>
      </c>
      <c r="Q11" s="54">
        <f t="shared" si="3"/>
        <v>1</v>
      </c>
      <c r="R11" s="54">
        <v>1</v>
      </c>
      <c r="S11" s="54">
        <f t="shared" si="4"/>
        <v>0</v>
      </c>
      <c r="T11" s="54">
        <v>10</v>
      </c>
      <c r="U11" s="55" t="s">
        <v>74</v>
      </c>
      <c r="V11" s="54">
        <v>72000</v>
      </c>
      <c r="W11" s="54">
        <v>159000</v>
      </c>
      <c r="X11" s="56">
        <f t="shared" si="5"/>
        <v>14000</v>
      </c>
      <c r="Y11" s="55">
        <v>173000</v>
      </c>
      <c r="Z11" s="54"/>
    </row>
    <row r="12" spans="1:26" ht="15" customHeight="1" x14ac:dyDescent="0.2">
      <c r="A12" s="51">
        <v>5</v>
      </c>
      <c r="B12" s="51">
        <v>8500031</v>
      </c>
      <c r="C12" s="51" t="s">
        <v>76</v>
      </c>
      <c r="D12" s="52" t="s">
        <v>48</v>
      </c>
      <c r="E12" s="52" t="s">
        <v>14</v>
      </c>
      <c r="F12" s="53">
        <v>146000</v>
      </c>
      <c r="G12" s="53">
        <f>VLOOKUP(B12,'08.09'!B12:R45,16,0)</f>
        <v>18</v>
      </c>
      <c r="H12" s="54"/>
      <c r="I12" s="54">
        <f t="shared" si="1"/>
        <v>0</v>
      </c>
      <c r="J12" s="54"/>
      <c r="K12" s="54"/>
      <c r="L12" s="54"/>
      <c r="M12" s="54"/>
      <c r="N12" s="54"/>
      <c r="O12" s="54">
        <f t="shared" ref="O12:O42" si="6">F12*K12</f>
        <v>0</v>
      </c>
      <c r="P12" s="54">
        <f t="shared" si="2"/>
        <v>0</v>
      </c>
      <c r="Q12" s="54">
        <f t="shared" si="3"/>
        <v>18</v>
      </c>
      <c r="R12" s="54">
        <v>18</v>
      </c>
      <c r="S12" s="54">
        <f t="shared" si="4"/>
        <v>0</v>
      </c>
      <c r="T12" s="54"/>
      <c r="U12" s="55" t="s">
        <v>76</v>
      </c>
      <c r="V12" s="54">
        <v>65000</v>
      </c>
      <c r="W12" s="54">
        <v>146000</v>
      </c>
      <c r="X12" s="56">
        <f t="shared" si="5"/>
        <v>13000</v>
      </c>
      <c r="Y12" s="55">
        <v>159000</v>
      </c>
      <c r="Z12" s="54"/>
    </row>
    <row r="13" spans="1:26" ht="15" customHeight="1" x14ac:dyDescent="0.2">
      <c r="A13" s="51">
        <v>6</v>
      </c>
      <c r="B13" s="51">
        <v>8500011</v>
      </c>
      <c r="C13" s="51" t="s">
        <v>78</v>
      </c>
      <c r="D13" s="52" t="s">
        <v>50</v>
      </c>
      <c r="E13" s="52" t="s">
        <v>16</v>
      </c>
      <c r="F13" s="53">
        <v>135000</v>
      </c>
      <c r="G13" s="53">
        <f>VLOOKUP(B13,'08.09'!B13:R46,16,0)</f>
        <v>13</v>
      </c>
      <c r="H13" s="54"/>
      <c r="I13" s="54">
        <f t="shared" si="1"/>
        <v>0</v>
      </c>
      <c r="J13" s="54"/>
      <c r="K13" s="54"/>
      <c r="L13" s="54"/>
      <c r="M13" s="54"/>
      <c r="N13" s="54"/>
      <c r="O13" s="54">
        <f t="shared" si="0"/>
        <v>0</v>
      </c>
      <c r="P13" s="54">
        <f t="shared" si="2"/>
        <v>0</v>
      </c>
      <c r="Q13" s="54">
        <f t="shared" si="3"/>
        <v>13</v>
      </c>
      <c r="R13" s="54">
        <v>13</v>
      </c>
      <c r="S13" s="54">
        <f t="shared" si="4"/>
        <v>0</v>
      </c>
      <c r="T13" s="54"/>
      <c r="U13" s="55" t="s">
        <v>78</v>
      </c>
      <c r="V13" s="54">
        <v>58000</v>
      </c>
      <c r="W13" s="54">
        <v>135000</v>
      </c>
      <c r="X13" s="56">
        <f t="shared" si="5"/>
        <v>10000</v>
      </c>
      <c r="Y13" s="55">
        <v>145000</v>
      </c>
      <c r="Z13" s="54"/>
    </row>
    <row r="14" spans="1:26" ht="15" customHeight="1" x14ac:dyDescent="0.2">
      <c r="A14" s="51">
        <v>7</v>
      </c>
      <c r="B14" s="51">
        <v>8500010</v>
      </c>
      <c r="C14" s="51" t="s">
        <v>81</v>
      </c>
      <c r="D14" s="52" t="s">
        <v>53</v>
      </c>
      <c r="E14" s="52" t="s">
        <v>19</v>
      </c>
      <c r="F14" s="53">
        <v>146000</v>
      </c>
      <c r="G14" s="53">
        <f>VLOOKUP(B14,'08.09'!B14:R47,16,0)</f>
        <v>19</v>
      </c>
      <c r="H14" s="54"/>
      <c r="I14" s="54">
        <f t="shared" si="1"/>
        <v>0</v>
      </c>
      <c r="J14" s="54"/>
      <c r="K14" s="54"/>
      <c r="L14" s="54"/>
      <c r="M14" s="54"/>
      <c r="N14" s="54"/>
      <c r="O14" s="54">
        <f t="shared" si="0"/>
        <v>0</v>
      </c>
      <c r="P14" s="54">
        <f t="shared" si="2"/>
        <v>0</v>
      </c>
      <c r="Q14" s="54">
        <f t="shared" si="3"/>
        <v>19</v>
      </c>
      <c r="R14" s="54">
        <v>19</v>
      </c>
      <c r="S14" s="54">
        <f t="shared" si="4"/>
        <v>0</v>
      </c>
      <c r="T14" s="54"/>
      <c r="U14" s="55" t="s">
        <v>81</v>
      </c>
      <c r="V14" s="54">
        <v>61000</v>
      </c>
      <c r="W14" s="54">
        <v>146000</v>
      </c>
      <c r="X14" s="56">
        <f t="shared" si="5"/>
        <v>5000</v>
      </c>
      <c r="Y14" s="55">
        <v>151000</v>
      </c>
      <c r="Z14" s="54"/>
    </row>
    <row r="15" spans="1:26" ht="15" customHeight="1" x14ac:dyDescent="0.2">
      <c r="A15" s="51">
        <v>8</v>
      </c>
      <c r="B15" s="51">
        <v>8500012</v>
      </c>
      <c r="C15" s="51" t="s">
        <v>70</v>
      </c>
      <c r="D15" s="52" t="s">
        <v>42</v>
      </c>
      <c r="E15" s="52" t="s">
        <v>8</v>
      </c>
      <c r="F15" s="53">
        <v>135000</v>
      </c>
      <c r="G15" s="53">
        <f>VLOOKUP(B15,'08.09'!B15:R48,16,0)</f>
        <v>14</v>
      </c>
      <c r="H15" s="54"/>
      <c r="I15" s="54">
        <f t="shared" si="1"/>
        <v>0</v>
      </c>
      <c r="J15" s="54"/>
      <c r="K15" s="54"/>
      <c r="L15" s="54"/>
      <c r="M15" s="54"/>
      <c r="N15" s="54"/>
      <c r="O15" s="54">
        <f t="shared" si="0"/>
        <v>0</v>
      </c>
      <c r="P15" s="54">
        <f t="shared" si="2"/>
        <v>0</v>
      </c>
      <c r="Q15" s="54">
        <f t="shared" si="3"/>
        <v>14</v>
      </c>
      <c r="R15" s="54">
        <v>14</v>
      </c>
      <c r="S15" s="54">
        <f t="shared" si="4"/>
        <v>0</v>
      </c>
      <c r="T15" s="54"/>
      <c r="U15" s="55" t="s">
        <v>70</v>
      </c>
      <c r="V15" s="54">
        <v>59000</v>
      </c>
      <c r="W15" s="54">
        <v>135000</v>
      </c>
      <c r="X15" s="56">
        <f t="shared" si="5"/>
        <v>12000</v>
      </c>
      <c r="Y15" s="55">
        <v>147000</v>
      </c>
      <c r="Z15" s="54"/>
    </row>
    <row r="16" spans="1:26" ht="15" customHeight="1" x14ac:dyDescent="0.2">
      <c r="A16" s="51">
        <v>9</v>
      </c>
      <c r="B16" s="51">
        <v>8500005</v>
      </c>
      <c r="C16" s="51" t="s">
        <v>71</v>
      </c>
      <c r="D16" s="52" t="s">
        <v>43</v>
      </c>
      <c r="E16" s="52" t="s">
        <v>9</v>
      </c>
      <c r="F16" s="53">
        <v>146000</v>
      </c>
      <c r="G16" s="53">
        <f>VLOOKUP(B16,'08.09'!B16:R49,16,0)</f>
        <v>16</v>
      </c>
      <c r="H16" s="54"/>
      <c r="I16" s="54">
        <f t="shared" si="1"/>
        <v>1</v>
      </c>
      <c r="J16" s="54"/>
      <c r="K16" s="54">
        <v>1</v>
      </c>
      <c r="L16" s="54"/>
      <c r="M16" s="54"/>
      <c r="N16" s="54"/>
      <c r="O16" s="54">
        <f t="shared" si="0"/>
        <v>146000</v>
      </c>
      <c r="P16" s="54">
        <f t="shared" si="2"/>
        <v>146000</v>
      </c>
      <c r="Q16" s="54">
        <f t="shared" si="3"/>
        <v>15</v>
      </c>
      <c r="R16" s="54">
        <v>15</v>
      </c>
      <c r="S16" s="54">
        <f t="shared" si="4"/>
        <v>0</v>
      </c>
      <c r="T16" s="54"/>
      <c r="U16" s="55" t="s">
        <v>71</v>
      </c>
      <c r="V16" s="54">
        <v>63000</v>
      </c>
      <c r="W16" s="54">
        <v>146000</v>
      </c>
      <c r="X16" s="56">
        <f t="shared" si="5"/>
        <v>9000</v>
      </c>
      <c r="Y16" s="55">
        <v>155000</v>
      </c>
      <c r="Z16" s="54"/>
    </row>
    <row r="17" spans="1:26" ht="15" customHeight="1" x14ac:dyDescent="0.2">
      <c r="A17" s="51">
        <v>10</v>
      </c>
      <c r="B17" s="51">
        <v>8500013</v>
      </c>
      <c r="C17" s="51" t="s">
        <v>72</v>
      </c>
      <c r="D17" s="52" t="s">
        <v>44</v>
      </c>
      <c r="E17" s="52" t="s">
        <v>10</v>
      </c>
      <c r="F17" s="53">
        <v>146000</v>
      </c>
      <c r="G17" s="53">
        <f>VLOOKUP(B17,'08.09'!B17:R50,16,0)</f>
        <v>14</v>
      </c>
      <c r="H17" s="54"/>
      <c r="I17" s="54">
        <f t="shared" si="1"/>
        <v>1</v>
      </c>
      <c r="J17" s="54"/>
      <c r="K17" s="54">
        <v>1</v>
      </c>
      <c r="L17" s="54"/>
      <c r="M17" s="54"/>
      <c r="N17" s="54"/>
      <c r="O17" s="54">
        <f t="shared" si="6"/>
        <v>146000</v>
      </c>
      <c r="P17" s="54">
        <f t="shared" si="2"/>
        <v>146000</v>
      </c>
      <c r="Q17" s="54">
        <f t="shared" si="3"/>
        <v>13</v>
      </c>
      <c r="R17" s="54">
        <v>13</v>
      </c>
      <c r="S17" s="54">
        <f t="shared" si="4"/>
        <v>0</v>
      </c>
      <c r="T17" s="54">
        <v>10</v>
      </c>
      <c r="U17" s="55" t="s">
        <v>72</v>
      </c>
      <c r="V17" s="54">
        <v>64000</v>
      </c>
      <c r="W17" s="54">
        <v>146000</v>
      </c>
      <c r="X17" s="56">
        <f t="shared" si="5"/>
        <v>11000</v>
      </c>
      <c r="Y17" s="55">
        <v>157000</v>
      </c>
      <c r="Z17" s="54"/>
    </row>
    <row r="18" spans="1:26" ht="15" customHeight="1" x14ac:dyDescent="0.2">
      <c r="A18" s="51">
        <v>11</v>
      </c>
      <c r="B18" s="51">
        <v>8500058</v>
      </c>
      <c r="C18" s="51" t="s">
        <v>91</v>
      </c>
      <c r="D18" s="52" t="s">
        <v>95</v>
      </c>
      <c r="E18" s="52" t="s">
        <v>28</v>
      </c>
      <c r="F18" s="53">
        <v>203000</v>
      </c>
      <c r="G18" s="53">
        <f>VLOOKUP(B18,'08.09'!B18:R51,16,0)</f>
        <v>0</v>
      </c>
      <c r="H18" s="54"/>
      <c r="I18" s="54">
        <f t="shared" si="1"/>
        <v>0</v>
      </c>
      <c r="J18" s="54"/>
      <c r="K18" s="96"/>
      <c r="L18" s="96">
        <f>L43</f>
        <v>0</v>
      </c>
      <c r="M18" s="54"/>
      <c r="N18" s="54"/>
      <c r="O18" s="54">
        <f t="shared" si="0"/>
        <v>0</v>
      </c>
      <c r="P18" s="54">
        <f t="shared" si="2"/>
        <v>0</v>
      </c>
      <c r="Q18" s="54">
        <f t="shared" si="3"/>
        <v>0</v>
      </c>
      <c r="R18" s="54"/>
      <c r="S18" s="54">
        <f t="shared" si="4"/>
        <v>0</v>
      </c>
      <c r="T18" s="54"/>
      <c r="U18" s="55" t="s">
        <v>91</v>
      </c>
      <c r="V18" s="54">
        <v>96000</v>
      </c>
      <c r="W18" s="54">
        <v>203000</v>
      </c>
      <c r="X18" s="56">
        <f t="shared" si="5"/>
        <v>18000</v>
      </c>
      <c r="Y18" s="55">
        <v>221000</v>
      </c>
      <c r="Z18" s="54"/>
    </row>
    <row r="19" spans="1:26" ht="15" customHeight="1" x14ac:dyDescent="0.2">
      <c r="A19" s="51">
        <v>12</v>
      </c>
      <c r="B19" s="51">
        <v>8500059</v>
      </c>
      <c r="C19" s="51" t="s">
        <v>92</v>
      </c>
      <c r="D19" s="52" t="s">
        <v>96</v>
      </c>
      <c r="E19" s="52" t="s">
        <v>29</v>
      </c>
      <c r="F19" s="53">
        <v>186000</v>
      </c>
      <c r="G19" s="53">
        <f>VLOOKUP(B19,'08.09'!B19:R52,16,0)</f>
        <v>0</v>
      </c>
      <c r="H19" s="54"/>
      <c r="I19" s="54">
        <f t="shared" si="1"/>
        <v>0</v>
      </c>
      <c r="J19" s="54"/>
      <c r="K19" s="54"/>
      <c r="L19" s="54"/>
      <c r="M19" s="54"/>
      <c r="N19" s="54"/>
      <c r="O19" s="54">
        <f t="shared" si="0"/>
        <v>0</v>
      </c>
      <c r="P19" s="54">
        <f t="shared" si="2"/>
        <v>0</v>
      </c>
      <c r="Q19" s="54">
        <f t="shared" si="3"/>
        <v>0</v>
      </c>
      <c r="R19" s="54"/>
      <c r="S19" s="54">
        <f t="shared" si="4"/>
        <v>0</v>
      </c>
      <c r="T19" s="54"/>
      <c r="U19" s="55" t="s">
        <v>92</v>
      </c>
      <c r="V19" s="54">
        <v>87000</v>
      </c>
      <c r="W19" s="54">
        <v>186000</v>
      </c>
      <c r="X19" s="56">
        <f t="shared" si="5"/>
        <v>17000</v>
      </c>
      <c r="Y19" s="55">
        <v>203000</v>
      </c>
      <c r="Z19" s="54"/>
    </row>
    <row r="20" spans="1:26" ht="15" customHeight="1" x14ac:dyDescent="0.2">
      <c r="A20" s="51">
        <v>13</v>
      </c>
      <c r="B20" s="51">
        <v>8500060</v>
      </c>
      <c r="C20" s="51" t="s">
        <v>93</v>
      </c>
      <c r="D20" s="52" t="s">
        <v>97</v>
      </c>
      <c r="E20" s="52" t="s">
        <v>30</v>
      </c>
      <c r="F20" s="53">
        <v>159000</v>
      </c>
      <c r="G20" s="53">
        <f>VLOOKUP(B20,'08.09'!B20:R53,16,0)</f>
        <v>0</v>
      </c>
      <c r="H20" s="54"/>
      <c r="I20" s="54">
        <f t="shared" si="1"/>
        <v>0</v>
      </c>
      <c r="J20" s="54"/>
      <c r="K20" s="54"/>
      <c r="L20" s="54"/>
      <c r="M20" s="54"/>
      <c r="N20" s="54"/>
      <c r="O20" s="54">
        <f t="shared" si="0"/>
        <v>0</v>
      </c>
      <c r="P20" s="54">
        <f t="shared" si="2"/>
        <v>0</v>
      </c>
      <c r="Q20" s="54">
        <f t="shared" si="3"/>
        <v>0</v>
      </c>
      <c r="R20" s="54"/>
      <c r="S20" s="54">
        <f t="shared" si="4"/>
        <v>0</v>
      </c>
      <c r="T20" s="54"/>
      <c r="U20" s="55" t="s">
        <v>93</v>
      </c>
      <c r="V20" s="54">
        <v>72000</v>
      </c>
      <c r="W20" s="54">
        <v>159000</v>
      </c>
      <c r="X20" s="56">
        <f t="shared" si="5"/>
        <v>14000</v>
      </c>
      <c r="Y20" s="55">
        <v>173000</v>
      </c>
      <c r="Z20" s="54"/>
    </row>
    <row r="21" spans="1:26" ht="15" customHeight="1" x14ac:dyDescent="0.2">
      <c r="A21" s="51">
        <v>14</v>
      </c>
      <c r="B21" s="51">
        <v>8500061</v>
      </c>
      <c r="C21" s="51" t="s">
        <v>94</v>
      </c>
      <c r="D21" s="52" t="s">
        <v>98</v>
      </c>
      <c r="E21" s="52" t="s">
        <v>31</v>
      </c>
      <c r="F21" s="53">
        <v>168000</v>
      </c>
      <c r="G21" s="53">
        <f>VLOOKUP(B21,'08.09'!B21:R54,16,0)</f>
        <v>0</v>
      </c>
      <c r="H21" s="54"/>
      <c r="I21" s="54">
        <f t="shared" si="1"/>
        <v>0</v>
      </c>
      <c r="J21" s="54"/>
      <c r="K21" s="96"/>
      <c r="L21" s="96">
        <f>L43</f>
        <v>0</v>
      </c>
      <c r="M21" s="54"/>
      <c r="N21" s="54"/>
      <c r="O21" s="54">
        <f t="shared" si="0"/>
        <v>0</v>
      </c>
      <c r="P21" s="54">
        <f t="shared" si="2"/>
        <v>0</v>
      </c>
      <c r="Q21" s="54">
        <f t="shared" si="3"/>
        <v>0</v>
      </c>
      <c r="R21" s="54"/>
      <c r="S21" s="54">
        <f t="shared" si="4"/>
        <v>0</v>
      </c>
      <c r="T21" s="54"/>
      <c r="U21" s="55" t="s">
        <v>94</v>
      </c>
      <c r="V21" s="54">
        <v>77000</v>
      </c>
      <c r="W21" s="54">
        <v>168000</v>
      </c>
      <c r="X21" s="56">
        <f t="shared" si="5"/>
        <v>15000</v>
      </c>
      <c r="Y21" s="55">
        <v>183000</v>
      </c>
      <c r="Z21" s="54"/>
    </row>
    <row r="22" spans="1:26" ht="15" customHeight="1" x14ac:dyDescent="0.2">
      <c r="A22" s="51">
        <v>15</v>
      </c>
      <c r="B22" s="51">
        <v>8500033</v>
      </c>
      <c r="C22" s="51" t="s">
        <v>67</v>
      </c>
      <c r="D22" s="52" t="s">
        <v>39</v>
      </c>
      <c r="E22" s="52" t="s">
        <v>5</v>
      </c>
      <c r="F22" s="53">
        <v>337000</v>
      </c>
      <c r="G22" s="53">
        <f>VLOOKUP(B22,'08.09'!B22:R55,16,0)</f>
        <v>4</v>
      </c>
      <c r="H22" s="54"/>
      <c r="I22" s="54">
        <f t="shared" si="1"/>
        <v>0</v>
      </c>
      <c r="J22" s="54"/>
      <c r="K22" s="95"/>
      <c r="L22" s="95">
        <f>L42</f>
        <v>0</v>
      </c>
      <c r="M22" s="54"/>
      <c r="N22" s="54"/>
      <c r="O22" s="54">
        <f t="shared" si="6"/>
        <v>0</v>
      </c>
      <c r="P22" s="54">
        <f t="shared" si="2"/>
        <v>0</v>
      </c>
      <c r="Q22" s="54">
        <f t="shared" si="3"/>
        <v>4</v>
      </c>
      <c r="R22" s="54">
        <v>4</v>
      </c>
      <c r="S22" s="54">
        <f t="shared" si="4"/>
        <v>0</v>
      </c>
      <c r="T22" s="54">
        <v>10</v>
      </c>
      <c r="U22" s="55" t="s">
        <v>67</v>
      </c>
      <c r="V22" s="54">
        <v>169000</v>
      </c>
      <c r="W22" s="54">
        <v>337000</v>
      </c>
      <c r="X22" s="56">
        <f t="shared" si="5"/>
        <v>30000</v>
      </c>
      <c r="Y22" s="55">
        <v>367000</v>
      </c>
      <c r="Z22" s="54"/>
    </row>
    <row r="23" spans="1:26" ht="15" customHeight="1" x14ac:dyDescent="0.2">
      <c r="A23" s="51">
        <v>16</v>
      </c>
      <c r="B23" s="51">
        <v>8500034</v>
      </c>
      <c r="C23" s="51" t="s">
        <v>65</v>
      </c>
      <c r="D23" s="52" t="s">
        <v>37</v>
      </c>
      <c r="E23" s="52" t="s">
        <v>3</v>
      </c>
      <c r="F23" s="53">
        <v>240000</v>
      </c>
      <c r="G23" s="53">
        <f>VLOOKUP(B23,'08.09'!B23:R56,16,0)</f>
        <v>0</v>
      </c>
      <c r="H23" s="54"/>
      <c r="I23" s="54">
        <f t="shared" si="1"/>
        <v>0</v>
      </c>
      <c r="J23" s="54"/>
      <c r="K23" s="54"/>
      <c r="L23" s="54"/>
      <c r="M23" s="54"/>
      <c r="N23" s="54"/>
      <c r="O23" s="54">
        <f t="shared" si="0"/>
        <v>0</v>
      </c>
      <c r="P23" s="54">
        <f t="shared" si="2"/>
        <v>0</v>
      </c>
      <c r="Q23" s="54">
        <f t="shared" si="3"/>
        <v>0</v>
      </c>
      <c r="R23" s="54"/>
      <c r="S23" s="54">
        <f t="shared" si="4"/>
        <v>0</v>
      </c>
      <c r="T23" s="54">
        <v>10</v>
      </c>
      <c r="U23" s="55" t="s">
        <v>65</v>
      </c>
      <c r="V23" s="54">
        <v>116000</v>
      </c>
      <c r="W23" s="54">
        <v>240000</v>
      </c>
      <c r="X23" s="56">
        <f t="shared" si="5"/>
        <v>21000</v>
      </c>
      <c r="Y23" s="55">
        <v>261000</v>
      </c>
      <c r="Z23" s="54"/>
    </row>
    <row r="24" spans="1:26" ht="15" customHeight="1" x14ac:dyDescent="0.2">
      <c r="A24" s="51">
        <v>17</v>
      </c>
      <c r="B24" s="51">
        <v>8500035</v>
      </c>
      <c r="C24" s="51" t="s">
        <v>69</v>
      </c>
      <c r="D24" s="52" t="s">
        <v>41</v>
      </c>
      <c r="E24" s="52" t="s">
        <v>7</v>
      </c>
      <c r="F24" s="53">
        <v>196000</v>
      </c>
      <c r="G24" s="53">
        <f>VLOOKUP(B24,'08.09'!B24:R57,16,0)</f>
        <v>0</v>
      </c>
      <c r="H24" s="54"/>
      <c r="I24" s="54">
        <f t="shared" si="1"/>
        <v>0</v>
      </c>
      <c r="J24" s="54"/>
      <c r="K24" s="95"/>
      <c r="L24" s="95">
        <f>L42+L45</f>
        <v>0</v>
      </c>
      <c r="M24" s="54"/>
      <c r="N24" s="54"/>
      <c r="O24" s="54">
        <f t="shared" si="0"/>
        <v>0</v>
      </c>
      <c r="P24" s="54">
        <f t="shared" si="2"/>
        <v>0</v>
      </c>
      <c r="Q24" s="54">
        <f t="shared" si="3"/>
        <v>0</v>
      </c>
      <c r="R24" s="54"/>
      <c r="S24" s="54">
        <f t="shared" si="4"/>
        <v>0</v>
      </c>
      <c r="T24" s="54">
        <v>10</v>
      </c>
      <c r="U24" s="55" t="s">
        <v>69</v>
      </c>
      <c r="V24" s="54">
        <v>92000</v>
      </c>
      <c r="W24" s="54">
        <v>196000</v>
      </c>
      <c r="X24" s="56">
        <f t="shared" si="5"/>
        <v>17000</v>
      </c>
      <c r="Y24" s="55">
        <v>213000</v>
      </c>
      <c r="Z24" s="54"/>
    </row>
    <row r="25" spans="1:26" ht="15" customHeight="1" x14ac:dyDescent="0.2">
      <c r="A25" s="51">
        <v>18</v>
      </c>
      <c r="B25" s="51">
        <v>8500036</v>
      </c>
      <c r="C25" s="51" t="s">
        <v>66</v>
      </c>
      <c r="D25" s="52" t="s">
        <v>38</v>
      </c>
      <c r="E25" s="52" t="s">
        <v>4</v>
      </c>
      <c r="F25" s="53">
        <v>188000</v>
      </c>
      <c r="G25" s="53">
        <f>VLOOKUP(B25,'08.09'!B25:R58,16,0)</f>
        <v>0</v>
      </c>
      <c r="H25" s="54"/>
      <c r="I25" s="54">
        <f t="shared" si="1"/>
        <v>0</v>
      </c>
      <c r="J25" s="54"/>
      <c r="K25" s="54"/>
      <c r="L25" s="54"/>
      <c r="M25" s="54"/>
      <c r="N25" s="54"/>
      <c r="O25" s="54">
        <f t="shared" si="0"/>
        <v>0</v>
      </c>
      <c r="P25" s="54">
        <f t="shared" si="2"/>
        <v>0</v>
      </c>
      <c r="Q25" s="54">
        <f t="shared" si="3"/>
        <v>0</v>
      </c>
      <c r="R25" s="54"/>
      <c r="S25" s="54">
        <f t="shared" si="4"/>
        <v>0</v>
      </c>
      <c r="T25" s="54">
        <v>10</v>
      </c>
      <c r="U25" s="55" t="s">
        <v>66</v>
      </c>
      <c r="V25" s="54">
        <v>88000</v>
      </c>
      <c r="W25" s="54">
        <v>188000</v>
      </c>
      <c r="X25" s="56">
        <f t="shared" si="5"/>
        <v>17000</v>
      </c>
      <c r="Y25" s="55">
        <v>205000</v>
      </c>
      <c r="Z25" s="54"/>
    </row>
    <row r="26" spans="1:26" ht="15" customHeight="1" x14ac:dyDescent="0.2">
      <c r="A26" s="51">
        <v>19</v>
      </c>
      <c r="B26" s="51">
        <v>8500037</v>
      </c>
      <c r="C26" s="51" t="s">
        <v>68</v>
      </c>
      <c r="D26" s="52" t="s">
        <v>40</v>
      </c>
      <c r="E26" s="52" t="s">
        <v>6</v>
      </c>
      <c r="F26" s="53">
        <v>179000</v>
      </c>
      <c r="G26" s="53">
        <f>VLOOKUP(B26,'08.09'!B26:R59,16,0)</f>
        <v>19</v>
      </c>
      <c r="H26" s="54"/>
      <c r="I26" s="54">
        <f t="shared" si="1"/>
        <v>0</v>
      </c>
      <c r="J26" s="54"/>
      <c r="K26" s="54"/>
      <c r="L26" s="54"/>
      <c r="M26" s="54"/>
      <c r="N26" s="54"/>
      <c r="O26" s="54">
        <f t="shared" si="0"/>
        <v>0</v>
      </c>
      <c r="P26" s="54">
        <f t="shared" si="2"/>
        <v>0</v>
      </c>
      <c r="Q26" s="54">
        <f t="shared" si="3"/>
        <v>19</v>
      </c>
      <c r="R26" s="54">
        <v>19</v>
      </c>
      <c r="S26" s="54">
        <f t="shared" si="4"/>
        <v>0</v>
      </c>
      <c r="T26" s="54"/>
      <c r="U26" s="55" t="s">
        <v>68</v>
      </c>
      <c r="V26" s="54">
        <v>83000</v>
      </c>
      <c r="W26" s="54">
        <v>179000</v>
      </c>
      <c r="X26" s="56">
        <f t="shared" si="5"/>
        <v>16000</v>
      </c>
      <c r="Y26" s="55">
        <v>195000</v>
      </c>
      <c r="Z26" s="54"/>
    </row>
    <row r="27" spans="1:26" ht="15" customHeight="1" x14ac:dyDescent="0.2">
      <c r="A27" s="51">
        <v>20</v>
      </c>
      <c r="B27" s="51">
        <v>8500039</v>
      </c>
      <c r="C27" s="51" t="s">
        <v>77</v>
      </c>
      <c r="D27" s="52" t="s">
        <v>49</v>
      </c>
      <c r="E27" s="52" t="s">
        <v>15</v>
      </c>
      <c r="F27" s="53">
        <v>169000</v>
      </c>
      <c r="G27" s="53">
        <f>VLOOKUP(B27,'08.09'!B27:R60,16,0)</f>
        <v>16</v>
      </c>
      <c r="H27" s="54"/>
      <c r="I27" s="54">
        <f t="shared" si="1"/>
        <v>0</v>
      </c>
      <c r="J27" s="54"/>
      <c r="K27" s="54"/>
      <c r="L27" s="54"/>
      <c r="M27" s="54"/>
      <c r="N27" s="54"/>
      <c r="O27" s="54">
        <f t="shared" si="6"/>
        <v>0</v>
      </c>
      <c r="P27" s="54">
        <f t="shared" si="2"/>
        <v>0</v>
      </c>
      <c r="Q27" s="54">
        <f t="shared" si="3"/>
        <v>16</v>
      </c>
      <c r="R27" s="54">
        <v>16</v>
      </c>
      <c r="S27" s="54">
        <f t="shared" si="4"/>
        <v>0</v>
      </c>
      <c r="T27" s="54"/>
      <c r="U27" s="55" t="s">
        <v>77</v>
      </c>
      <c r="V27" s="54">
        <v>73000</v>
      </c>
      <c r="W27" s="54">
        <v>169000</v>
      </c>
      <c r="X27" s="56">
        <f t="shared" si="5"/>
        <v>6000</v>
      </c>
      <c r="Y27" s="55">
        <v>175000</v>
      </c>
      <c r="Z27" s="54"/>
    </row>
    <row r="28" spans="1:26" ht="15" customHeight="1" x14ac:dyDescent="0.2">
      <c r="A28" s="51">
        <v>21</v>
      </c>
      <c r="B28" s="51">
        <v>8500038</v>
      </c>
      <c r="C28" s="51" t="s">
        <v>80</v>
      </c>
      <c r="D28" s="52" t="s">
        <v>52</v>
      </c>
      <c r="E28" s="52" t="s">
        <v>18</v>
      </c>
      <c r="F28" s="53">
        <v>179000</v>
      </c>
      <c r="G28" s="53">
        <f>VLOOKUP(B28,'08.09'!B28:R61,16,0)</f>
        <v>15</v>
      </c>
      <c r="H28" s="54"/>
      <c r="I28" s="54">
        <f t="shared" si="1"/>
        <v>0</v>
      </c>
      <c r="J28" s="54"/>
      <c r="K28" s="95"/>
      <c r="L28" s="95">
        <f>L42</f>
        <v>0</v>
      </c>
      <c r="M28" s="54"/>
      <c r="N28" s="54"/>
      <c r="O28" s="54">
        <f t="shared" si="0"/>
        <v>0</v>
      </c>
      <c r="P28" s="54">
        <f t="shared" si="2"/>
        <v>0</v>
      </c>
      <c r="Q28" s="54">
        <f t="shared" si="3"/>
        <v>15</v>
      </c>
      <c r="R28" s="54">
        <v>15</v>
      </c>
      <c r="S28" s="54">
        <f t="shared" si="4"/>
        <v>0</v>
      </c>
      <c r="T28" s="54"/>
      <c r="U28" s="55" t="s">
        <v>80</v>
      </c>
      <c r="V28" s="54">
        <v>76000</v>
      </c>
      <c r="W28" s="54">
        <v>179000</v>
      </c>
      <c r="X28" s="56">
        <f t="shared" si="5"/>
        <v>2000</v>
      </c>
      <c r="Y28" s="55">
        <v>181000</v>
      </c>
      <c r="Z28" s="54"/>
    </row>
    <row r="29" spans="1:26" s="2" customFormat="1" ht="15" customHeight="1" x14ac:dyDescent="0.2">
      <c r="A29" s="51">
        <v>22</v>
      </c>
      <c r="B29" s="51">
        <v>8500040</v>
      </c>
      <c r="C29" s="51" t="s">
        <v>62</v>
      </c>
      <c r="D29" s="52" t="s">
        <v>34</v>
      </c>
      <c r="E29" s="52" t="s">
        <v>0</v>
      </c>
      <c r="F29" s="53">
        <v>169000</v>
      </c>
      <c r="G29" s="53">
        <f>VLOOKUP(B29,'08.09'!B29:R62,16,0)</f>
        <v>17</v>
      </c>
      <c r="H29" s="57"/>
      <c r="I29" s="54">
        <f t="shared" si="1"/>
        <v>0</v>
      </c>
      <c r="J29" s="54"/>
      <c r="K29" s="54"/>
      <c r="L29" s="54"/>
      <c r="M29" s="54"/>
      <c r="N29" s="54"/>
      <c r="O29" s="54">
        <f t="shared" si="0"/>
        <v>0</v>
      </c>
      <c r="P29" s="54">
        <f t="shared" si="2"/>
        <v>0</v>
      </c>
      <c r="Q29" s="54">
        <f t="shared" si="3"/>
        <v>17</v>
      </c>
      <c r="R29" s="54">
        <v>17</v>
      </c>
      <c r="S29" s="54">
        <f t="shared" si="4"/>
        <v>0</v>
      </c>
      <c r="T29" s="54"/>
      <c r="U29" s="51" t="s">
        <v>62</v>
      </c>
      <c r="V29" s="57">
        <v>78000</v>
      </c>
      <c r="W29" s="57">
        <v>169000</v>
      </c>
      <c r="X29" s="56">
        <f t="shared" si="5"/>
        <v>16000</v>
      </c>
      <c r="Y29" s="51">
        <v>185000</v>
      </c>
      <c r="Z29" s="54"/>
    </row>
    <row r="30" spans="1:26" ht="15" customHeight="1" x14ac:dyDescent="0.2">
      <c r="A30" s="51">
        <v>23</v>
      </c>
      <c r="B30" s="51">
        <v>8500041</v>
      </c>
      <c r="C30" s="51" t="s">
        <v>63</v>
      </c>
      <c r="D30" s="52" t="s">
        <v>35</v>
      </c>
      <c r="E30" s="52" t="s">
        <v>1</v>
      </c>
      <c r="F30" s="53">
        <v>179000</v>
      </c>
      <c r="G30" s="53">
        <f>VLOOKUP(B30,'08.09'!B30:R63,16,0)</f>
        <v>6</v>
      </c>
      <c r="H30" s="54"/>
      <c r="I30" s="54">
        <f t="shared" si="1"/>
        <v>0</v>
      </c>
      <c r="J30" s="54"/>
      <c r="K30" s="95"/>
      <c r="L30" s="95">
        <f>L42</f>
        <v>0</v>
      </c>
      <c r="M30" s="54"/>
      <c r="N30" s="54"/>
      <c r="O30" s="54">
        <f t="shared" si="0"/>
        <v>0</v>
      </c>
      <c r="P30" s="54">
        <f t="shared" si="2"/>
        <v>0</v>
      </c>
      <c r="Q30" s="54">
        <f t="shared" si="3"/>
        <v>6</v>
      </c>
      <c r="R30" s="54">
        <v>6</v>
      </c>
      <c r="S30" s="54">
        <f t="shared" si="4"/>
        <v>0</v>
      </c>
      <c r="T30" s="54">
        <v>10</v>
      </c>
      <c r="U30" s="55" t="s">
        <v>63</v>
      </c>
      <c r="V30" s="54">
        <v>82000</v>
      </c>
      <c r="W30" s="54">
        <v>179000</v>
      </c>
      <c r="X30" s="56">
        <f t="shared" si="5"/>
        <v>14000</v>
      </c>
      <c r="Y30" s="55">
        <v>193000</v>
      </c>
      <c r="Z30" s="54"/>
    </row>
    <row r="31" spans="1:26" ht="15" customHeight="1" x14ac:dyDescent="0.2">
      <c r="A31" s="51">
        <v>24</v>
      </c>
      <c r="B31" s="51">
        <v>8500043</v>
      </c>
      <c r="C31" s="51" t="s">
        <v>64</v>
      </c>
      <c r="D31" s="52" t="s">
        <v>36</v>
      </c>
      <c r="E31" s="52" t="s">
        <v>2</v>
      </c>
      <c r="F31" s="53">
        <v>179000</v>
      </c>
      <c r="G31" s="53">
        <f>VLOOKUP(B31,'08.09'!B31:R64,16,0)</f>
        <v>20</v>
      </c>
      <c r="H31" s="54"/>
      <c r="I31" s="54">
        <f t="shared" si="1"/>
        <v>1</v>
      </c>
      <c r="J31" s="54"/>
      <c r="K31" s="54">
        <v>1</v>
      </c>
      <c r="L31" s="54"/>
      <c r="M31" s="54"/>
      <c r="N31" s="54"/>
      <c r="O31" s="54">
        <f t="shared" si="0"/>
        <v>179000</v>
      </c>
      <c r="P31" s="54">
        <f t="shared" si="2"/>
        <v>179000</v>
      </c>
      <c r="Q31" s="54">
        <f t="shared" si="3"/>
        <v>19</v>
      </c>
      <c r="R31" s="54">
        <v>19</v>
      </c>
      <c r="S31" s="54">
        <f t="shared" si="4"/>
        <v>0</v>
      </c>
      <c r="T31" s="54"/>
      <c r="U31" s="55" t="s">
        <v>64</v>
      </c>
      <c r="V31" s="54">
        <v>83000</v>
      </c>
      <c r="W31" s="54">
        <v>179000</v>
      </c>
      <c r="X31" s="56">
        <f t="shared" si="5"/>
        <v>16000</v>
      </c>
      <c r="Y31" s="55">
        <v>195000</v>
      </c>
      <c r="Z31" s="54"/>
    </row>
    <row r="32" spans="1:26" ht="15" customHeight="1" x14ac:dyDescent="0.2">
      <c r="A32" s="51">
        <v>25</v>
      </c>
      <c r="B32" s="51">
        <v>8500062</v>
      </c>
      <c r="C32" s="51" t="s">
        <v>99</v>
      </c>
      <c r="D32" s="52" t="s">
        <v>126</v>
      </c>
      <c r="E32" s="52" t="s">
        <v>32</v>
      </c>
      <c r="F32" s="53">
        <v>194000</v>
      </c>
      <c r="G32" s="53">
        <f>VLOOKUP(B32,'08.09'!B32:R65,16,0)</f>
        <v>0</v>
      </c>
      <c r="H32" s="54"/>
      <c r="I32" s="54">
        <f t="shared" si="1"/>
        <v>0</v>
      </c>
      <c r="J32" s="54"/>
      <c r="K32" s="54"/>
      <c r="L32" s="54"/>
      <c r="M32" s="54"/>
      <c r="N32" s="54"/>
      <c r="O32" s="54">
        <f t="shared" si="6"/>
        <v>0</v>
      </c>
      <c r="P32" s="54">
        <f t="shared" si="2"/>
        <v>0</v>
      </c>
      <c r="Q32" s="54">
        <f t="shared" si="3"/>
        <v>0</v>
      </c>
      <c r="R32" s="54"/>
      <c r="S32" s="54">
        <f t="shared" si="4"/>
        <v>0</v>
      </c>
      <c r="T32" s="54"/>
      <c r="U32" s="55" t="s">
        <v>99</v>
      </c>
      <c r="V32" s="54">
        <v>91200</v>
      </c>
      <c r="W32" s="54">
        <v>194000</v>
      </c>
      <c r="X32" s="56">
        <f t="shared" si="5"/>
        <v>18000</v>
      </c>
      <c r="Y32" s="55">
        <v>212000</v>
      </c>
      <c r="Z32" s="54"/>
    </row>
    <row r="33" spans="1:26" ht="15" customHeight="1" x14ac:dyDescent="0.2">
      <c r="A33" s="51">
        <v>26</v>
      </c>
      <c r="B33" s="51">
        <v>8500063</v>
      </c>
      <c r="C33" s="51" t="s">
        <v>100</v>
      </c>
      <c r="D33" s="52" t="s">
        <v>127</v>
      </c>
      <c r="E33" s="52" t="s">
        <v>33</v>
      </c>
      <c r="F33" s="53">
        <v>194000</v>
      </c>
      <c r="G33" s="53">
        <f>VLOOKUP(B33,'08.09'!B33:R66,16,0)</f>
        <v>0</v>
      </c>
      <c r="H33" s="54"/>
      <c r="I33" s="54">
        <f t="shared" si="1"/>
        <v>0</v>
      </c>
      <c r="J33" s="54"/>
      <c r="K33" s="54"/>
      <c r="L33" s="54"/>
      <c r="M33" s="54"/>
      <c r="N33" s="54"/>
      <c r="O33" s="54">
        <f t="shared" si="0"/>
        <v>0</v>
      </c>
      <c r="P33" s="54">
        <f t="shared" si="2"/>
        <v>0</v>
      </c>
      <c r="Q33" s="54">
        <f t="shared" si="3"/>
        <v>0</v>
      </c>
      <c r="R33" s="54"/>
      <c r="S33" s="54">
        <f t="shared" si="4"/>
        <v>0</v>
      </c>
      <c r="T33" s="54"/>
      <c r="U33" s="55" t="s">
        <v>100</v>
      </c>
      <c r="V33" s="54">
        <v>91200</v>
      </c>
      <c r="W33" s="54">
        <v>194000</v>
      </c>
      <c r="X33" s="56">
        <f t="shared" si="5"/>
        <v>18000</v>
      </c>
      <c r="Y33" s="55">
        <v>212000</v>
      </c>
      <c r="Z33" s="54"/>
    </row>
    <row r="34" spans="1:26" ht="15" customHeight="1" x14ac:dyDescent="0.2">
      <c r="A34" s="51">
        <v>27</v>
      </c>
      <c r="B34" s="51">
        <v>8500050</v>
      </c>
      <c r="C34" s="51" t="s">
        <v>82</v>
      </c>
      <c r="D34" s="52" t="s">
        <v>54</v>
      </c>
      <c r="E34" s="52" t="s">
        <v>20</v>
      </c>
      <c r="F34" s="53">
        <v>168000</v>
      </c>
      <c r="G34" s="53">
        <f>VLOOKUP(B34,'08.09'!B34:R67,16,0)</f>
        <v>0</v>
      </c>
      <c r="H34" s="54"/>
      <c r="I34" s="54">
        <f t="shared" si="1"/>
        <v>0</v>
      </c>
      <c r="J34" s="54"/>
      <c r="K34" s="97"/>
      <c r="L34" s="97">
        <f>+L44</f>
        <v>0</v>
      </c>
      <c r="M34" s="54"/>
      <c r="N34" s="54"/>
      <c r="O34" s="54">
        <f t="shared" si="0"/>
        <v>0</v>
      </c>
      <c r="P34" s="54">
        <f t="shared" si="2"/>
        <v>0</v>
      </c>
      <c r="Q34" s="54">
        <f t="shared" si="3"/>
        <v>0</v>
      </c>
      <c r="R34" s="54"/>
      <c r="S34" s="54">
        <f t="shared" si="4"/>
        <v>0</v>
      </c>
      <c r="T34" s="54">
        <v>20</v>
      </c>
      <c r="U34" s="51" t="s">
        <v>82</v>
      </c>
      <c r="V34" s="57">
        <v>75909</v>
      </c>
      <c r="W34" s="57">
        <v>168000</v>
      </c>
      <c r="X34" s="56">
        <f t="shared" si="5"/>
        <v>13000</v>
      </c>
      <c r="Y34" s="55">
        <v>181000</v>
      </c>
      <c r="Z34" s="54"/>
    </row>
    <row r="35" spans="1:26" s="2" customFormat="1" ht="15" customHeight="1" x14ac:dyDescent="0.2">
      <c r="A35" s="51">
        <v>28</v>
      </c>
      <c r="B35" s="51">
        <v>8500051</v>
      </c>
      <c r="C35" s="51" t="s">
        <v>83</v>
      </c>
      <c r="D35" s="52" t="s">
        <v>55</v>
      </c>
      <c r="E35" s="52" t="s">
        <v>21</v>
      </c>
      <c r="F35" s="53">
        <v>149000</v>
      </c>
      <c r="G35" s="53">
        <f>VLOOKUP(B35,'08.09'!B35:R68,16,0)</f>
        <v>19</v>
      </c>
      <c r="H35" s="57"/>
      <c r="I35" s="54">
        <f t="shared" si="1"/>
        <v>3</v>
      </c>
      <c r="J35" s="54"/>
      <c r="K35" s="54">
        <v>3</v>
      </c>
      <c r="L35" s="54"/>
      <c r="M35" s="54"/>
      <c r="N35" s="54"/>
      <c r="O35" s="54">
        <f t="shared" si="0"/>
        <v>447000</v>
      </c>
      <c r="P35" s="54">
        <f t="shared" si="2"/>
        <v>447000</v>
      </c>
      <c r="Q35" s="54">
        <f t="shared" si="3"/>
        <v>16</v>
      </c>
      <c r="R35" s="54">
        <v>16</v>
      </c>
      <c r="S35" s="54">
        <f t="shared" si="4"/>
        <v>0</v>
      </c>
      <c r="T35" s="54"/>
      <c r="U35" s="55" t="s">
        <v>83</v>
      </c>
      <c r="V35" s="54">
        <v>66364</v>
      </c>
      <c r="W35" s="54">
        <v>149000</v>
      </c>
      <c r="X35" s="56">
        <f t="shared" si="5"/>
        <v>13000</v>
      </c>
      <c r="Y35" s="51">
        <v>162000</v>
      </c>
      <c r="Z35" s="54"/>
    </row>
    <row r="36" spans="1:26" ht="15" customHeight="1" x14ac:dyDescent="0.2">
      <c r="A36" s="51">
        <v>29</v>
      </c>
      <c r="B36" s="51">
        <v>8500052</v>
      </c>
      <c r="C36" s="51" t="s">
        <v>84</v>
      </c>
      <c r="D36" s="52" t="s">
        <v>120</v>
      </c>
      <c r="E36" s="52" t="s">
        <v>22</v>
      </c>
      <c r="F36" s="53">
        <v>149000</v>
      </c>
      <c r="G36" s="53">
        <f>VLOOKUP(B36,'08.09'!B36:R69,16,0)</f>
        <v>0</v>
      </c>
      <c r="H36" s="54"/>
      <c r="I36" s="54">
        <f t="shared" si="1"/>
        <v>0</v>
      </c>
      <c r="J36" s="54"/>
      <c r="K36" s="97"/>
      <c r="L36" s="97">
        <f>L44</f>
        <v>0</v>
      </c>
      <c r="M36" s="54"/>
      <c r="N36" s="54"/>
      <c r="O36" s="54">
        <f t="shared" si="0"/>
        <v>0</v>
      </c>
      <c r="P36" s="54">
        <f t="shared" si="2"/>
        <v>0</v>
      </c>
      <c r="Q36" s="54">
        <f t="shared" si="3"/>
        <v>0</v>
      </c>
      <c r="R36" s="54"/>
      <c r="S36" s="54">
        <f t="shared" si="4"/>
        <v>0</v>
      </c>
      <c r="T36" s="54">
        <v>20</v>
      </c>
      <c r="U36" s="55" t="s">
        <v>84</v>
      </c>
      <c r="V36" s="54">
        <v>66364</v>
      </c>
      <c r="W36" s="54">
        <v>149000</v>
      </c>
      <c r="X36" s="56">
        <f t="shared" si="5"/>
        <v>13000</v>
      </c>
      <c r="Y36" s="55">
        <v>162000</v>
      </c>
      <c r="Z36" s="54"/>
    </row>
    <row r="37" spans="1:26" ht="15" customHeight="1" x14ac:dyDescent="0.2">
      <c r="A37" s="51">
        <v>30</v>
      </c>
      <c r="B37" s="51">
        <v>8500053</v>
      </c>
      <c r="C37" s="51" t="s">
        <v>85</v>
      </c>
      <c r="D37" s="52" t="s">
        <v>57</v>
      </c>
      <c r="E37" s="52" t="s">
        <v>23</v>
      </c>
      <c r="F37" s="53">
        <v>149000</v>
      </c>
      <c r="G37" s="53">
        <f>VLOOKUP(B37,'08.09'!B37:R70,16,0)</f>
        <v>7</v>
      </c>
      <c r="H37" s="54"/>
      <c r="I37" s="54">
        <f t="shared" si="1"/>
        <v>7</v>
      </c>
      <c r="J37" s="54"/>
      <c r="K37" s="97">
        <v>7</v>
      </c>
      <c r="L37" s="97">
        <f>L44</f>
        <v>0</v>
      </c>
      <c r="M37" s="54"/>
      <c r="N37" s="54"/>
      <c r="O37" s="54">
        <f t="shared" si="6"/>
        <v>1043000</v>
      </c>
      <c r="P37" s="54">
        <f t="shared" si="2"/>
        <v>1043000</v>
      </c>
      <c r="Q37" s="54">
        <f t="shared" si="3"/>
        <v>0</v>
      </c>
      <c r="R37" s="54"/>
      <c r="S37" s="54">
        <f t="shared" si="4"/>
        <v>0</v>
      </c>
      <c r="T37" s="54">
        <v>20</v>
      </c>
      <c r="U37" s="55" t="s">
        <v>85</v>
      </c>
      <c r="V37" s="54">
        <v>66364</v>
      </c>
      <c r="W37" s="54">
        <v>149000</v>
      </c>
      <c r="X37" s="56">
        <f t="shared" si="5"/>
        <v>13000</v>
      </c>
      <c r="Y37" s="55">
        <v>162000</v>
      </c>
      <c r="Z37" s="54"/>
    </row>
    <row r="38" spans="1:26" ht="15" customHeight="1" x14ac:dyDescent="0.2">
      <c r="A38" s="51">
        <v>31</v>
      </c>
      <c r="B38" s="51">
        <v>8500054</v>
      </c>
      <c r="C38" s="51" t="s">
        <v>86</v>
      </c>
      <c r="D38" s="52" t="s">
        <v>58</v>
      </c>
      <c r="E38" s="52" t="s">
        <v>24</v>
      </c>
      <c r="F38" s="53">
        <v>168000</v>
      </c>
      <c r="G38" s="53">
        <f>VLOOKUP(B38,'08.09'!B38:R71,16,0)</f>
        <v>40</v>
      </c>
      <c r="H38" s="54"/>
      <c r="I38" s="54">
        <f t="shared" si="1"/>
        <v>2</v>
      </c>
      <c r="J38" s="54"/>
      <c r="K38" s="54">
        <v>2</v>
      </c>
      <c r="L38" s="54"/>
      <c r="M38" s="54"/>
      <c r="N38" s="54"/>
      <c r="O38" s="54">
        <f t="shared" si="0"/>
        <v>336000</v>
      </c>
      <c r="P38" s="54">
        <f t="shared" si="2"/>
        <v>336000</v>
      </c>
      <c r="Q38" s="54">
        <f t="shared" si="3"/>
        <v>38</v>
      </c>
      <c r="R38" s="54">
        <v>38</v>
      </c>
      <c r="S38" s="54">
        <f t="shared" si="4"/>
        <v>0</v>
      </c>
      <c r="T38" s="54"/>
      <c r="U38" s="55" t="s">
        <v>86</v>
      </c>
      <c r="V38" s="54">
        <v>75909</v>
      </c>
      <c r="W38" s="54">
        <v>168000</v>
      </c>
      <c r="X38" s="56">
        <f t="shared" si="5"/>
        <v>13000</v>
      </c>
      <c r="Y38" s="55">
        <v>181000</v>
      </c>
      <c r="Z38" s="54"/>
    </row>
    <row r="39" spans="1:26" ht="15" customHeight="1" x14ac:dyDescent="0.2">
      <c r="A39" s="51">
        <v>32</v>
      </c>
      <c r="B39" s="51">
        <v>8500055</v>
      </c>
      <c r="C39" s="51" t="s">
        <v>87</v>
      </c>
      <c r="D39" s="52" t="s">
        <v>59</v>
      </c>
      <c r="E39" s="52" t="s">
        <v>25</v>
      </c>
      <c r="F39" s="53">
        <v>149000</v>
      </c>
      <c r="G39" s="53">
        <f>VLOOKUP(B39,'08.09'!B39:R72,16,0)</f>
        <v>10</v>
      </c>
      <c r="H39" s="54"/>
      <c r="I39" s="54">
        <f t="shared" si="1"/>
        <v>1</v>
      </c>
      <c r="J39" s="54"/>
      <c r="K39" s="97">
        <v>1</v>
      </c>
      <c r="L39" s="97">
        <f>L44</f>
        <v>0</v>
      </c>
      <c r="M39" s="54"/>
      <c r="N39" s="54"/>
      <c r="O39" s="54">
        <f t="shared" si="0"/>
        <v>149000</v>
      </c>
      <c r="P39" s="54">
        <f t="shared" si="2"/>
        <v>149000</v>
      </c>
      <c r="Q39" s="54">
        <f t="shared" si="3"/>
        <v>9</v>
      </c>
      <c r="R39" s="54">
        <v>9</v>
      </c>
      <c r="S39" s="54">
        <f t="shared" si="4"/>
        <v>0</v>
      </c>
      <c r="T39" s="54">
        <v>20</v>
      </c>
      <c r="U39" s="55" t="s">
        <v>87</v>
      </c>
      <c r="V39" s="54">
        <v>66364</v>
      </c>
      <c r="W39" s="54">
        <v>149000</v>
      </c>
      <c r="X39" s="56">
        <f t="shared" si="5"/>
        <v>13000</v>
      </c>
      <c r="Y39" s="55">
        <v>162000</v>
      </c>
      <c r="Z39" s="54"/>
    </row>
    <row r="40" spans="1:26" ht="15" customHeight="1" x14ac:dyDescent="0.2">
      <c r="A40" s="51">
        <v>33</v>
      </c>
      <c r="B40" s="51">
        <v>8500056</v>
      </c>
      <c r="C40" s="51" t="s">
        <v>88</v>
      </c>
      <c r="D40" s="52" t="s">
        <v>60</v>
      </c>
      <c r="E40" s="52" t="s">
        <v>26</v>
      </c>
      <c r="F40" s="53">
        <v>149000</v>
      </c>
      <c r="G40" s="53">
        <f>VLOOKUP(B40,'08.09'!B40:R73,16,0)</f>
        <v>0</v>
      </c>
      <c r="H40" s="54"/>
      <c r="I40" s="54">
        <f t="shared" si="1"/>
        <v>0</v>
      </c>
      <c r="J40" s="54"/>
      <c r="K40" s="98"/>
      <c r="L40" s="98">
        <f>+L45</f>
        <v>0</v>
      </c>
      <c r="M40" s="54"/>
      <c r="N40" s="54"/>
      <c r="O40" s="54">
        <f t="shared" si="0"/>
        <v>0</v>
      </c>
      <c r="P40" s="54">
        <f t="shared" si="2"/>
        <v>0</v>
      </c>
      <c r="Q40" s="54">
        <f t="shared" si="3"/>
        <v>0</v>
      </c>
      <c r="R40" s="54"/>
      <c r="S40" s="54">
        <f t="shared" si="4"/>
        <v>0</v>
      </c>
      <c r="T40" s="54">
        <v>20</v>
      </c>
      <c r="U40" s="55" t="s">
        <v>88</v>
      </c>
      <c r="V40" s="54">
        <v>66364</v>
      </c>
      <c r="W40" s="54">
        <v>149000</v>
      </c>
      <c r="X40" s="56">
        <f t="shared" si="5"/>
        <v>13000</v>
      </c>
      <c r="Y40" s="55">
        <v>162000</v>
      </c>
      <c r="Z40" s="54"/>
    </row>
    <row r="41" spans="1:26" ht="15" customHeight="1" x14ac:dyDescent="0.2">
      <c r="A41" s="51">
        <v>34</v>
      </c>
      <c r="B41" s="51">
        <v>8500057</v>
      </c>
      <c r="C41" s="51" t="s">
        <v>89</v>
      </c>
      <c r="D41" s="52" t="s">
        <v>61</v>
      </c>
      <c r="E41" s="52" t="s">
        <v>27</v>
      </c>
      <c r="F41" s="53">
        <v>168000</v>
      </c>
      <c r="G41" s="53">
        <f>VLOOKUP(B41,'08.09'!B41:R74,16,0)</f>
        <v>50</v>
      </c>
      <c r="H41" s="54"/>
      <c r="I41" s="54">
        <f t="shared" si="1"/>
        <v>1</v>
      </c>
      <c r="J41" s="54"/>
      <c r="K41" s="54">
        <v>1</v>
      </c>
      <c r="L41" s="54"/>
      <c r="M41" s="54"/>
      <c r="N41" s="54"/>
      <c r="O41" s="54">
        <f t="shared" si="0"/>
        <v>168000</v>
      </c>
      <c r="P41" s="54">
        <f t="shared" si="2"/>
        <v>168000</v>
      </c>
      <c r="Q41" s="54">
        <f t="shared" si="3"/>
        <v>49</v>
      </c>
      <c r="R41" s="54">
        <v>49</v>
      </c>
      <c r="S41" s="54">
        <f t="shared" si="4"/>
        <v>0</v>
      </c>
      <c r="T41" s="54"/>
      <c r="U41" s="55" t="s">
        <v>89</v>
      </c>
      <c r="V41" s="54">
        <v>66364</v>
      </c>
      <c r="W41" s="54">
        <v>168000</v>
      </c>
      <c r="X41" s="56">
        <f t="shared" si="5"/>
        <v>-6000</v>
      </c>
      <c r="Y41" s="55">
        <v>162000</v>
      </c>
      <c r="Z41" s="54"/>
    </row>
    <row r="42" spans="1:26" ht="15" customHeight="1" x14ac:dyDescent="0.2">
      <c r="A42" s="81"/>
      <c r="B42" s="81"/>
      <c r="C42" s="81"/>
      <c r="D42" s="87" t="s">
        <v>140</v>
      </c>
      <c r="E42" s="87"/>
      <c r="F42" s="88">
        <v>800000</v>
      </c>
      <c r="G42" s="82"/>
      <c r="H42" s="83"/>
      <c r="I42" s="83"/>
      <c r="J42" s="83"/>
      <c r="K42" s="83"/>
      <c r="L42" s="83"/>
      <c r="M42" s="83"/>
      <c r="N42" s="83"/>
      <c r="O42" s="54">
        <f t="shared" si="6"/>
        <v>0</v>
      </c>
      <c r="P42" s="54">
        <f>M42+N42+O42</f>
        <v>0</v>
      </c>
      <c r="Q42" s="83"/>
      <c r="R42" s="83"/>
      <c r="S42" s="83"/>
      <c r="T42" s="83"/>
      <c r="U42" s="84"/>
      <c r="V42" s="85"/>
      <c r="W42" s="85"/>
      <c r="X42" s="86"/>
      <c r="Y42" s="84"/>
      <c r="Z42" s="83"/>
    </row>
    <row r="43" spans="1:26" ht="15" customHeight="1" x14ac:dyDescent="0.2">
      <c r="A43" s="81"/>
      <c r="B43" s="81"/>
      <c r="C43" s="81"/>
      <c r="D43" s="89" t="s">
        <v>141</v>
      </c>
      <c r="E43" s="89"/>
      <c r="F43" s="90">
        <v>650000</v>
      </c>
      <c r="G43" s="82"/>
      <c r="H43" s="83"/>
      <c r="I43" s="83"/>
      <c r="J43" s="83"/>
      <c r="K43" s="83"/>
      <c r="L43" s="83"/>
      <c r="M43" s="83"/>
      <c r="N43" s="83"/>
      <c r="O43" s="54">
        <f t="shared" si="0"/>
        <v>0</v>
      </c>
      <c r="P43" s="54">
        <f t="shared" si="2"/>
        <v>0</v>
      </c>
      <c r="Q43" s="83"/>
      <c r="R43" s="83"/>
      <c r="S43" s="83"/>
      <c r="T43" s="83"/>
      <c r="U43" s="84"/>
      <c r="V43" s="85"/>
      <c r="W43" s="85"/>
      <c r="X43" s="86"/>
      <c r="Y43" s="84"/>
      <c r="Z43" s="83"/>
    </row>
    <row r="44" spans="1:26" ht="15" customHeight="1" x14ac:dyDescent="0.2">
      <c r="A44" s="81"/>
      <c r="B44" s="81"/>
      <c r="C44" s="81"/>
      <c r="D44" s="91" t="s">
        <v>142</v>
      </c>
      <c r="E44" s="91"/>
      <c r="F44" s="92">
        <v>550000</v>
      </c>
      <c r="G44" s="82"/>
      <c r="H44" s="83"/>
      <c r="I44" s="83"/>
      <c r="J44" s="83"/>
      <c r="K44" s="83"/>
      <c r="L44" s="83"/>
      <c r="M44" s="83"/>
      <c r="N44" s="83"/>
      <c r="O44" s="54">
        <f t="shared" si="0"/>
        <v>0</v>
      </c>
      <c r="P44" s="54">
        <f t="shared" si="2"/>
        <v>0</v>
      </c>
      <c r="Q44" s="83"/>
      <c r="R44" s="83"/>
      <c r="S44" s="83"/>
      <c r="T44" s="83"/>
      <c r="U44" s="84"/>
      <c r="V44" s="85"/>
      <c r="W44" s="85"/>
      <c r="X44" s="86"/>
      <c r="Y44" s="84"/>
      <c r="Z44" s="83"/>
    </row>
    <row r="45" spans="1:26" ht="15" customHeight="1" x14ac:dyDescent="0.2">
      <c r="A45" s="81"/>
      <c r="B45" s="81"/>
      <c r="C45" s="81"/>
      <c r="D45" s="93" t="s">
        <v>143</v>
      </c>
      <c r="E45" s="93"/>
      <c r="F45" s="94">
        <v>310000</v>
      </c>
      <c r="G45" s="82"/>
      <c r="H45" s="83"/>
      <c r="I45" s="83"/>
      <c r="J45" s="83"/>
      <c r="K45" s="83"/>
      <c r="L45" s="83"/>
      <c r="M45" s="83"/>
      <c r="N45" s="83"/>
      <c r="O45" s="54">
        <f t="shared" si="0"/>
        <v>0</v>
      </c>
      <c r="P45" s="54">
        <f t="shared" si="2"/>
        <v>0</v>
      </c>
      <c r="Q45" s="83"/>
      <c r="R45" s="83"/>
      <c r="S45" s="83"/>
      <c r="T45" s="83"/>
      <c r="U45" s="84"/>
      <c r="V45" s="85"/>
      <c r="W45" s="85"/>
      <c r="X45" s="86"/>
      <c r="Y45" s="84"/>
      <c r="Z45" s="83"/>
    </row>
    <row r="46" spans="1:26" s="17" customFormat="1" x14ac:dyDescent="0.2">
      <c r="A46" s="47"/>
      <c r="B46" s="48"/>
      <c r="C46" s="48"/>
      <c r="D46" s="48" t="s">
        <v>108</v>
      </c>
      <c r="E46" s="49"/>
      <c r="F46" s="50"/>
      <c r="G46" s="50">
        <f>SUM(G8:G41)</f>
        <v>335</v>
      </c>
      <c r="H46" s="50">
        <f t="shared" ref="H46:N46" si="7">SUM(H8:H41)</f>
        <v>0</v>
      </c>
      <c r="I46" s="50">
        <f t="shared" si="7"/>
        <v>22</v>
      </c>
      <c r="J46" s="50">
        <f t="shared" si="7"/>
        <v>0</v>
      </c>
      <c r="K46" s="50">
        <f t="shared" si="7"/>
        <v>22</v>
      </c>
      <c r="L46" s="50">
        <f t="shared" si="7"/>
        <v>0</v>
      </c>
      <c r="M46" s="50">
        <f t="shared" si="7"/>
        <v>0</v>
      </c>
      <c r="N46" s="50">
        <f t="shared" si="7"/>
        <v>0</v>
      </c>
      <c r="O46" s="50">
        <f>SUM(O8:O45)</f>
        <v>3518000</v>
      </c>
      <c r="P46" s="50">
        <f>SUM(P8:P45)</f>
        <v>3518000</v>
      </c>
      <c r="Q46" s="50">
        <f>SUM(Q8:Q41)</f>
        <v>313</v>
      </c>
      <c r="R46" s="50">
        <f>SUM(R8:R41)</f>
        <v>313</v>
      </c>
      <c r="S46" s="50"/>
      <c r="T46" s="50"/>
      <c r="Z46" s="50"/>
    </row>
    <row r="47" spans="1:26" x14ac:dyDescent="0.2">
      <c r="A47" s="5"/>
    </row>
    <row r="48" spans="1:26" s="2" customFormat="1" x14ac:dyDescent="0.2">
      <c r="B48" s="2" t="s">
        <v>124</v>
      </c>
      <c r="F48" s="6"/>
      <c r="G48" s="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V48" s="116"/>
      <c r="W48" s="116"/>
      <c r="Z48" s="116"/>
    </row>
    <row r="52" spans="1:1" x14ac:dyDescent="0.2">
      <c r="A52" s="1" t="s">
        <v>134</v>
      </c>
    </row>
  </sheetData>
  <mergeCells count="16">
    <mergeCell ref="Z6:Z7"/>
    <mergeCell ref="A3:T3"/>
    <mergeCell ref="G5:Q5"/>
    <mergeCell ref="A6:A7"/>
    <mergeCell ref="B6:B7"/>
    <mergeCell ref="C6:C7"/>
    <mergeCell ref="D6:D7"/>
    <mergeCell ref="F6:F7"/>
    <mergeCell ref="G6:G7"/>
    <mergeCell ref="H6:H7"/>
    <mergeCell ref="I6:L6"/>
    <mergeCell ref="M6:P6"/>
    <mergeCell ref="Q6:Q7"/>
    <mergeCell ref="R6:R7"/>
    <mergeCell ref="S6:S7"/>
    <mergeCell ref="T6:T7"/>
  </mergeCells>
  <pageMargins left="0.2" right="0.2" top="0.25" bottom="0.25" header="0.3" footer="0.3"/>
  <pageSetup paperSize="9" orientation="landscape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zoomScaleNormal="100" workbookViewId="0">
      <pane xSplit="6" ySplit="7" topLeftCell="G32" activePane="bottomRight" state="frozen"/>
      <selection activeCell="CJ8" sqref="CJ8:CJ41"/>
      <selection pane="topRight" activeCell="CJ8" sqref="CJ8:CJ41"/>
      <selection pane="bottomLeft" activeCell="CJ8" sqref="CJ8:CJ41"/>
      <selection pane="bottomRight" activeCell="M48" sqref="M48"/>
    </sheetView>
  </sheetViews>
  <sheetFormatPr defaultRowHeight="12.75" x14ac:dyDescent="0.2"/>
  <cols>
    <col min="1" max="1" width="4.85546875" style="1" customWidth="1"/>
    <col min="2" max="2" width="8.85546875" style="2" customWidth="1"/>
    <col min="3" max="3" width="5.28515625" style="2" customWidth="1"/>
    <col min="4" max="4" width="38.28515625" style="1" customWidth="1"/>
    <col min="5" max="5" width="34.7109375" style="1" hidden="1" customWidth="1"/>
    <col min="6" max="6" width="10.28515625" style="6" customWidth="1"/>
    <col min="7" max="7" width="8.140625" style="6" customWidth="1"/>
    <col min="8" max="8" width="9.42578125" style="3" customWidth="1"/>
    <col min="9" max="9" width="10" style="3" customWidth="1"/>
    <col min="10" max="14" width="9.140625" style="3" customWidth="1"/>
    <col min="15" max="15" width="10.140625" style="3" customWidth="1"/>
    <col min="16" max="16" width="11.28515625" style="3" customWidth="1"/>
    <col min="17" max="19" width="10.7109375" style="3" customWidth="1"/>
    <col min="20" max="20" width="9.140625" style="3" customWidth="1"/>
    <col min="21" max="21" width="6.28515625" style="1" hidden="1" customWidth="1"/>
    <col min="22" max="23" width="11.28515625" style="3" hidden="1" customWidth="1"/>
    <col min="24" max="25" width="0" style="1" hidden="1" customWidth="1"/>
    <col min="26" max="26" width="9.140625" style="3" customWidth="1"/>
    <col min="27" max="27" width="9.140625" style="1" customWidth="1"/>
    <col min="28" max="16384" width="9.140625" style="1"/>
  </cols>
  <sheetData>
    <row r="1" spans="1:26" x14ac:dyDescent="0.2">
      <c r="A1" s="17" t="s">
        <v>128</v>
      </c>
    </row>
    <row r="2" spans="1:26" x14ac:dyDescent="0.2">
      <c r="A2" s="1" t="s">
        <v>114</v>
      </c>
      <c r="D2" s="108">
        <f>K42</f>
        <v>0</v>
      </c>
    </row>
    <row r="3" spans="1:26" ht="19.5" customHeight="1" x14ac:dyDescent="0.3">
      <c r="A3" s="131" t="s">
        <v>122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Z3" s="1"/>
    </row>
    <row r="5" spans="1:26" ht="15" hidden="1" customHeight="1" x14ac:dyDescent="0.2">
      <c r="G5" s="133" t="s">
        <v>117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17"/>
      <c r="S5" s="117"/>
      <c r="T5" s="1"/>
      <c r="Z5" s="1"/>
    </row>
    <row r="6" spans="1:26" s="17" customFormat="1" ht="15" customHeight="1" x14ac:dyDescent="0.2">
      <c r="A6" s="128" t="s">
        <v>109</v>
      </c>
      <c r="B6" s="128" t="s">
        <v>110</v>
      </c>
      <c r="C6" s="128" t="s">
        <v>111</v>
      </c>
      <c r="D6" s="128" t="s">
        <v>112</v>
      </c>
      <c r="E6" s="16" t="s">
        <v>90</v>
      </c>
      <c r="F6" s="128" t="s">
        <v>113</v>
      </c>
      <c r="G6" s="128" t="s">
        <v>115</v>
      </c>
      <c r="H6" s="128" t="s">
        <v>101</v>
      </c>
      <c r="I6" s="132" t="s">
        <v>102</v>
      </c>
      <c r="J6" s="132"/>
      <c r="K6" s="132"/>
      <c r="L6" s="132"/>
      <c r="M6" s="134" t="s">
        <v>129</v>
      </c>
      <c r="N6" s="134"/>
      <c r="O6" s="134"/>
      <c r="P6" s="134"/>
      <c r="Q6" s="128" t="s">
        <v>118</v>
      </c>
      <c r="R6" s="128" t="s">
        <v>135</v>
      </c>
      <c r="S6" s="128" t="s">
        <v>136</v>
      </c>
      <c r="T6" s="128" t="s">
        <v>119</v>
      </c>
      <c r="U6" s="19" t="s">
        <v>121</v>
      </c>
      <c r="V6" s="40"/>
      <c r="W6" s="40"/>
      <c r="Z6" s="128" t="s">
        <v>125</v>
      </c>
    </row>
    <row r="7" spans="1:26" s="18" customFormat="1" x14ac:dyDescent="0.2">
      <c r="A7" s="130"/>
      <c r="B7" s="130" t="s">
        <v>110</v>
      </c>
      <c r="C7" s="130"/>
      <c r="D7" s="130" t="s">
        <v>112</v>
      </c>
      <c r="E7" s="44" t="s">
        <v>90</v>
      </c>
      <c r="F7" s="130" t="s">
        <v>113</v>
      </c>
      <c r="G7" s="130"/>
      <c r="H7" s="130"/>
      <c r="I7" s="45" t="s">
        <v>106</v>
      </c>
      <c r="J7" s="46" t="s">
        <v>107</v>
      </c>
      <c r="K7" s="46" t="s">
        <v>104</v>
      </c>
      <c r="L7" s="46" t="s">
        <v>105</v>
      </c>
      <c r="M7" s="61" t="s">
        <v>131</v>
      </c>
      <c r="N7" s="62" t="s">
        <v>132</v>
      </c>
      <c r="O7" s="62" t="s">
        <v>130</v>
      </c>
      <c r="P7" s="68" t="s">
        <v>133</v>
      </c>
      <c r="Q7" s="130"/>
      <c r="R7" s="129"/>
      <c r="S7" s="129"/>
      <c r="T7" s="130"/>
      <c r="V7" s="41"/>
      <c r="W7" s="41"/>
      <c r="Z7" s="130"/>
    </row>
    <row r="8" spans="1:26" ht="15" customHeight="1" x14ac:dyDescent="0.2">
      <c r="A8" s="51">
        <v>1</v>
      </c>
      <c r="B8" s="51">
        <v>8500006</v>
      </c>
      <c r="C8" s="51" t="s">
        <v>75</v>
      </c>
      <c r="D8" s="52" t="s">
        <v>47</v>
      </c>
      <c r="E8" s="52" t="s">
        <v>13</v>
      </c>
      <c r="F8" s="53">
        <v>289000</v>
      </c>
      <c r="G8" s="53">
        <f>VLOOKUP(B8,'09.09'!B8:R41,16,0)</f>
        <v>3</v>
      </c>
      <c r="H8" s="54"/>
      <c r="I8" s="54">
        <f>SUM(J8:L8)</f>
        <v>3</v>
      </c>
      <c r="J8" s="54">
        <v>3</v>
      </c>
      <c r="K8" s="54"/>
      <c r="L8" s="54"/>
      <c r="M8" s="54"/>
      <c r="N8" s="54"/>
      <c r="O8" s="54">
        <f t="shared" ref="O8:O45" si="0">F8*K8</f>
        <v>0</v>
      </c>
      <c r="P8" s="54">
        <f>M8+N8+O8</f>
        <v>0</v>
      </c>
      <c r="Q8" s="54">
        <f>+G8+H8-I8</f>
        <v>0</v>
      </c>
      <c r="R8" s="54">
        <v>0</v>
      </c>
      <c r="S8" s="54">
        <f>R8-Q8</f>
        <v>0</v>
      </c>
      <c r="T8" s="54">
        <v>10</v>
      </c>
      <c r="U8" s="55" t="s">
        <v>75</v>
      </c>
      <c r="V8" s="54">
        <v>143000</v>
      </c>
      <c r="W8" s="54">
        <v>289000</v>
      </c>
      <c r="X8" s="56">
        <f>Y8-W8</f>
        <v>26000</v>
      </c>
      <c r="Y8" s="55">
        <v>315000</v>
      </c>
      <c r="Z8" s="54"/>
    </row>
    <row r="9" spans="1:26" ht="15" customHeight="1" x14ac:dyDescent="0.2">
      <c r="A9" s="51">
        <v>2</v>
      </c>
      <c r="B9" s="51">
        <v>8500007</v>
      </c>
      <c r="C9" s="51" t="s">
        <v>73</v>
      </c>
      <c r="D9" s="52" t="s">
        <v>45</v>
      </c>
      <c r="E9" s="52" t="s">
        <v>11</v>
      </c>
      <c r="F9" s="53">
        <v>197000</v>
      </c>
      <c r="G9" s="53">
        <f>VLOOKUP(B9,'09.09'!B9:R42,16,0)</f>
        <v>3</v>
      </c>
      <c r="H9" s="54"/>
      <c r="I9" s="54">
        <f t="shared" ref="I9:I41" si="1">SUM(J9:L9)</f>
        <v>3</v>
      </c>
      <c r="J9" s="54">
        <v>3</v>
      </c>
      <c r="K9" s="96"/>
      <c r="L9" s="96">
        <f>L43</f>
        <v>0</v>
      </c>
      <c r="M9" s="54"/>
      <c r="N9" s="54"/>
      <c r="O9" s="54">
        <f t="shared" si="0"/>
        <v>0</v>
      </c>
      <c r="P9" s="54">
        <f t="shared" ref="P9:P45" si="2">M9+N9+O9</f>
        <v>0</v>
      </c>
      <c r="Q9" s="54">
        <f t="shared" ref="Q9:Q41" si="3">+G9+H9-I9</f>
        <v>0</v>
      </c>
      <c r="R9" s="54">
        <v>0</v>
      </c>
      <c r="S9" s="54">
        <f t="shared" ref="S9:S41" si="4">R9-Q9</f>
        <v>0</v>
      </c>
      <c r="T9" s="54">
        <v>10</v>
      </c>
      <c r="U9" s="55" t="s">
        <v>73</v>
      </c>
      <c r="V9" s="54">
        <v>93000</v>
      </c>
      <c r="W9" s="54">
        <v>197000</v>
      </c>
      <c r="X9" s="56">
        <f t="shared" ref="X9:X41" si="5">Y9-W9</f>
        <v>18000</v>
      </c>
      <c r="Y9" s="55">
        <v>215000</v>
      </c>
      <c r="Z9" s="54"/>
    </row>
    <row r="10" spans="1:26" ht="15" customHeight="1" x14ac:dyDescent="0.2">
      <c r="A10" s="51">
        <v>3</v>
      </c>
      <c r="B10" s="51">
        <v>8500008</v>
      </c>
      <c r="C10" s="51" t="s">
        <v>79</v>
      </c>
      <c r="D10" s="52" t="s">
        <v>51</v>
      </c>
      <c r="E10" s="52" t="s">
        <v>17</v>
      </c>
      <c r="F10" s="53">
        <v>170000</v>
      </c>
      <c r="G10" s="53">
        <f>VLOOKUP(B10,'09.09'!B10:R43,16,0)</f>
        <v>6</v>
      </c>
      <c r="H10" s="54"/>
      <c r="I10" s="54">
        <f t="shared" si="1"/>
        <v>4</v>
      </c>
      <c r="J10" s="54"/>
      <c r="K10" s="54">
        <v>4</v>
      </c>
      <c r="L10" s="54"/>
      <c r="M10" s="54"/>
      <c r="N10" s="54"/>
      <c r="O10" s="54">
        <f t="shared" si="0"/>
        <v>680000</v>
      </c>
      <c r="P10" s="54">
        <f t="shared" si="2"/>
        <v>680000</v>
      </c>
      <c r="Q10" s="54">
        <f t="shared" si="3"/>
        <v>2</v>
      </c>
      <c r="R10" s="54">
        <v>2</v>
      </c>
      <c r="S10" s="54">
        <f t="shared" si="4"/>
        <v>0</v>
      </c>
      <c r="T10" s="54">
        <v>10</v>
      </c>
      <c r="U10" s="55" t="s">
        <v>79</v>
      </c>
      <c r="V10" s="54">
        <v>78000</v>
      </c>
      <c r="W10" s="54">
        <v>170000</v>
      </c>
      <c r="X10" s="56">
        <f t="shared" si="5"/>
        <v>15000</v>
      </c>
      <c r="Y10" s="55">
        <v>185000</v>
      </c>
      <c r="Z10" s="54"/>
    </row>
    <row r="11" spans="1:26" ht="15" customHeight="1" x14ac:dyDescent="0.2">
      <c r="A11" s="51">
        <v>4</v>
      </c>
      <c r="B11" s="51">
        <v>8500009</v>
      </c>
      <c r="C11" s="51" t="s">
        <v>74</v>
      </c>
      <c r="D11" s="52" t="s">
        <v>46</v>
      </c>
      <c r="E11" s="52" t="s">
        <v>12</v>
      </c>
      <c r="F11" s="53">
        <v>159000</v>
      </c>
      <c r="G11" s="53">
        <f>VLOOKUP(B11,'09.09'!B11:R44,16,0)</f>
        <v>1</v>
      </c>
      <c r="H11" s="54"/>
      <c r="I11" s="54">
        <f t="shared" si="1"/>
        <v>1</v>
      </c>
      <c r="J11" s="54">
        <v>1</v>
      </c>
      <c r="K11" s="96"/>
      <c r="L11" s="96">
        <f>L43</f>
        <v>0</v>
      </c>
      <c r="M11" s="54"/>
      <c r="N11" s="54"/>
      <c r="O11" s="54">
        <f t="shared" si="0"/>
        <v>0</v>
      </c>
      <c r="P11" s="54">
        <f t="shared" si="2"/>
        <v>0</v>
      </c>
      <c r="Q11" s="54">
        <f t="shared" si="3"/>
        <v>0</v>
      </c>
      <c r="R11" s="54">
        <v>0</v>
      </c>
      <c r="S11" s="54">
        <f t="shared" si="4"/>
        <v>0</v>
      </c>
      <c r="T11" s="54">
        <v>10</v>
      </c>
      <c r="U11" s="55" t="s">
        <v>74</v>
      </c>
      <c r="V11" s="54">
        <v>72000</v>
      </c>
      <c r="W11" s="54">
        <v>159000</v>
      </c>
      <c r="X11" s="56">
        <f t="shared" si="5"/>
        <v>14000</v>
      </c>
      <c r="Y11" s="55">
        <v>173000</v>
      </c>
      <c r="Z11" s="54"/>
    </row>
    <row r="12" spans="1:26" ht="15" customHeight="1" x14ac:dyDescent="0.2">
      <c r="A12" s="51">
        <v>5</v>
      </c>
      <c r="B12" s="51">
        <v>8500031</v>
      </c>
      <c r="C12" s="51" t="s">
        <v>76</v>
      </c>
      <c r="D12" s="52" t="s">
        <v>48</v>
      </c>
      <c r="E12" s="52" t="s">
        <v>14</v>
      </c>
      <c r="F12" s="53">
        <v>146000</v>
      </c>
      <c r="G12" s="53">
        <f>VLOOKUP(B12,'09.09'!B12:R45,16,0)</f>
        <v>18</v>
      </c>
      <c r="H12" s="54"/>
      <c r="I12" s="54">
        <f t="shared" si="1"/>
        <v>8</v>
      </c>
      <c r="J12" s="54">
        <v>8</v>
      </c>
      <c r="K12" s="54"/>
      <c r="L12" s="54"/>
      <c r="M12" s="54"/>
      <c r="N12" s="54"/>
      <c r="O12" s="54">
        <f t="shared" si="0"/>
        <v>0</v>
      </c>
      <c r="P12" s="54">
        <f t="shared" si="2"/>
        <v>0</v>
      </c>
      <c r="Q12" s="54">
        <f t="shared" si="3"/>
        <v>10</v>
      </c>
      <c r="R12" s="54">
        <v>10</v>
      </c>
      <c r="S12" s="54">
        <f t="shared" si="4"/>
        <v>0</v>
      </c>
      <c r="T12" s="54"/>
      <c r="U12" s="55" t="s">
        <v>76</v>
      </c>
      <c r="V12" s="54">
        <v>65000</v>
      </c>
      <c r="W12" s="54">
        <v>146000</v>
      </c>
      <c r="X12" s="56">
        <f t="shared" si="5"/>
        <v>13000</v>
      </c>
      <c r="Y12" s="55">
        <v>159000</v>
      </c>
      <c r="Z12" s="54"/>
    </row>
    <row r="13" spans="1:26" ht="15" customHeight="1" x14ac:dyDescent="0.2">
      <c r="A13" s="51">
        <v>6</v>
      </c>
      <c r="B13" s="51">
        <v>8500011</v>
      </c>
      <c r="C13" s="51" t="s">
        <v>78</v>
      </c>
      <c r="D13" s="52" t="s">
        <v>50</v>
      </c>
      <c r="E13" s="52" t="s">
        <v>16</v>
      </c>
      <c r="F13" s="53">
        <v>135000</v>
      </c>
      <c r="G13" s="53">
        <f>VLOOKUP(B13,'09.09'!B13:R46,16,0)</f>
        <v>13</v>
      </c>
      <c r="H13" s="54"/>
      <c r="I13" s="54">
        <f t="shared" si="1"/>
        <v>0</v>
      </c>
      <c r="J13" s="54"/>
      <c r="K13" s="54"/>
      <c r="L13" s="54"/>
      <c r="M13" s="54"/>
      <c r="N13" s="54"/>
      <c r="O13" s="54">
        <f t="shared" si="0"/>
        <v>0</v>
      </c>
      <c r="P13" s="54">
        <f t="shared" si="2"/>
        <v>0</v>
      </c>
      <c r="Q13" s="54">
        <f t="shared" si="3"/>
        <v>13</v>
      </c>
      <c r="R13" s="54">
        <v>13</v>
      </c>
      <c r="S13" s="54">
        <f t="shared" si="4"/>
        <v>0</v>
      </c>
      <c r="T13" s="54"/>
      <c r="U13" s="55" t="s">
        <v>78</v>
      </c>
      <c r="V13" s="54">
        <v>58000</v>
      </c>
      <c r="W13" s="54">
        <v>135000</v>
      </c>
      <c r="X13" s="56">
        <f t="shared" si="5"/>
        <v>10000</v>
      </c>
      <c r="Y13" s="55">
        <v>145000</v>
      </c>
      <c r="Z13" s="54"/>
    </row>
    <row r="14" spans="1:26" ht="15" customHeight="1" x14ac:dyDescent="0.2">
      <c r="A14" s="51">
        <v>7</v>
      </c>
      <c r="B14" s="51">
        <v>8500010</v>
      </c>
      <c r="C14" s="51" t="s">
        <v>81</v>
      </c>
      <c r="D14" s="52" t="s">
        <v>53</v>
      </c>
      <c r="E14" s="52" t="s">
        <v>19</v>
      </c>
      <c r="F14" s="53">
        <v>146000</v>
      </c>
      <c r="G14" s="53">
        <f>VLOOKUP(B14,'09.09'!B14:R47,16,0)</f>
        <v>19</v>
      </c>
      <c r="H14" s="54"/>
      <c r="I14" s="54">
        <f t="shared" si="1"/>
        <v>4</v>
      </c>
      <c r="J14" s="54">
        <v>4</v>
      </c>
      <c r="K14" s="54"/>
      <c r="L14" s="54"/>
      <c r="M14" s="54"/>
      <c r="N14" s="54"/>
      <c r="O14" s="54">
        <f t="shared" si="0"/>
        <v>0</v>
      </c>
      <c r="P14" s="54">
        <f t="shared" si="2"/>
        <v>0</v>
      </c>
      <c r="Q14" s="54">
        <f t="shared" si="3"/>
        <v>15</v>
      </c>
      <c r="R14" s="54">
        <v>15</v>
      </c>
      <c r="S14" s="54">
        <f t="shared" si="4"/>
        <v>0</v>
      </c>
      <c r="T14" s="54"/>
      <c r="U14" s="55" t="s">
        <v>81</v>
      </c>
      <c r="V14" s="54">
        <v>61000</v>
      </c>
      <c r="W14" s="54">
        <v>146000</v>
      </c>
      <c r="X14" s="56">
        <f t="shared" si="5"/>
        <v>5000</v>
      </c>
      <c r="Y14" s="55">
        <v>151000</v>
      </c>
      <c r="Z14" s="54"/>
    </row>
    <row r="15" spans="1:26" ht="15" customHeight="1" x14ac:dyDescent="0.2">
      <c r="A15" s="51">
        <v>8</v>
      </c>
      <c r="B15" s="51">
        <v>8500012</v>
      </c>
      <c r="C15" s="51" t="s">
        <v>70</v>
      </c>
      <c r="D15" s="52" t="s">
        <v>42</v>
      </c>
      <c r="E15" s="52" t="s">
        <v>8</v>
      </c>
      <c r="F15" s="53">
        <v>135000</v>
      </c>
      <c r="G15" s="53">
        <f>VLOOKUP(B15,'09.09'!B15:R48,16,0)</f>
        <v>14</v>
      </c>
      <c r="H15" s="54"/>
      <c r="I15" s="54">
        <f t="shared" si="1"/>
        <v>0</v>
      </c>
      <c r="J15" s="54"/>
      <c r="K15" s="54"/>
      <c r="L15" s="54"/>
      <c r="M15" s="54"/>
      <c r="N15" s="54"/>
      <c r="O15" s="54">
        <f t="shared" si="0"/>
        <v>0</v>
      </c>
      <c r="P15" s="54">
        <f t="shared" si="2"/>
        <v>0</v>
      </c>
      <c r="Q15" s="54">
        <f t="shared" si="3"/>
        <v>14</v>
      </c>
      <c r="R15" s="54">
        <v>14</v>
      </c>
      <c r="S15" s="54">
        <f t="shared" si="4"/>
        <v>0</v>
      </c>
      <c r="T15" s="54"/>
      <c r="U15" s="55" t="s">
        <v>70</v>
      </c>
      <c r="V15" s="54">
        <v>59000</v>
      </c>
      <c r="W15" s="54">
        <v>135000</v>
      </c>
      <c r="X15" s="56">
        <f t="shared" si="5"/>
        <v>12000</v>
      </c>
      <c r="Y15" s="55">
        <v>147000</v>
      </c>
      <c r="Z15" s="54"/>
    </row>
    <row r="16" spans="1:26" ht="15" customHeight="1" x14ac:dyDescent="0.2">
      <c r="A16" s="51">
        <v>9</v>
      </c>
      <c r="B16" s="51">
        <v>8500005</v>
      </c>
      <c r="C16" s="51" t="s">
        <v>71</v>
      </c>
      <c r="D16" s="52" t="s">
        <v>43</v>
      </c>
      <c r="E16" s="52" t="s">
        <v>9</v>
      </c>
      <c r="F16" s="53">
        <v>146000</v>
      </c>
      <c r="G16" s="53">
        <f>VLOOKUP(B16,'09.09'!B16:R49,16,0)</f>
        <v>15</v>
      </c>
      <c r="H16" s="54"/>
      <c r="I16" s="54">
        <f t="shared" si="1"/>
        <v>1</v>
      </c>
      <c r="J16" s="54">
        <v>1</v>
      </c>
      <c r="K16" s="54"/>
      <c r="L16" s="54"/>
      <c r="M16" s="54"/>
      <c r="N16" s="54"/>
      <c r="O16" s="54">
        <f t="shared" si="0"/>
        <v>0</v>
      </c>
      <c r="P16" s="54">
        <f t="shared" si="2"/>
        <v>0</v>
      </c>
      <c r="Q16" s="54">
        <f t="shared" si="3"/>
        <v>14</v>
      </c>
      <c r="R16" s="54">
        <v>14</v>
      </c>
      <c r="S16" s="54">
        <f t="shared" si="4"/>
        <v>0</v>
      </c>
      <c r="T16" s="54"/>
      <c r="U16" s="55" t="s">
        <v>71</v>
      </c>
      <c r="V16" s="54">
        <v>63000</v>
      </c>
      <c r="W16" s="54">
        <v>146000</v>
      </c>
      <c r="X16" s="56">
        <f t="shared" si="5"/>
        <v>9000</v>
      </c>
      <c r="Y16" s="55">
        <v>155000</v>
      </c>
      <c r="Z16" s="54"/>
    </row>
    <row r="17" spans="1:26" ht="15" customHeight="1" x14ac:dyDescent="0.2">
      <c r="A17" s="51">
        <v>10</v>
      </c>
      <c r="B17" s="51">
        <v>8500013</v>
      </c>
      <c r="C17" s="51" t="s">
        <v>72</v>
      </c>
      <c r="D17" s="52" t="s">
        <v>44</v>
      </c>
      <c r="E17" s="52" t="s">
        <v>10</v>
      </c>
      <c r="F17" s="53">
        <v>146000</v>
      </c>
      <c r="G17" s="53">
        <f>VLOOKUP(B17,'09.09'!B17:R50,16,0)</f>
        <v>13</v>
      </c>
      <c r="H17" s="54"/>
      <c r="I17" s="54">
        <f t="shared" si="1"/>
        <v>6</v>
      </c>
      <c r="J17" s="54">
        <v>6</v>
      </c>
      <c r="K17" s="54"/>
      <c r="L17" s="54"/>
      <c r="M17" s="54"/>
      <c r="N17" s="54"/>
      <c r="O17" s="54">
        <f t="shared" si="0"/>
        <v>0</v>
      </c>
      <c r="P17" s="54">
        <f t="shared" si="2"/>
        <v>0</v>
      </c>
      <c r="Q17" s="54">
        <f t="shared" si="3"/>
        <v>7</v>
      </c>
      <c r="R17" s="54">
        <v>7</v>
      </c>
      <c r="S17" s="54">
        <f t="shared" si="4"/>
        <v>0</v>
      </c>
      <c r="T17" s="54">
        <v>10</v>
      </c>
      <c r="U17" s="55" t="s">
        <v>72</v>
      </c>
      <c r="V17" s="54">
        <v>64000</v>
      </c>
      <c r="W17" s="54">
        <v>146000</v>
      </c>
      <c r="X17" s="56">
        <f t="shared" si="5"/>
        <v>11000</v>
      </c>
      <c r="Y17" s="55">
        <v>157000</v>
      </c>
      <c r="Z17" s="54"/>
    </row>
    <row r="18" spans="1:26" ht="15" customHeight="1" x14ac:dyDescent="0.2">
      <c r="A18" s="51">
        <v>11</v>
      </c>
      <c r="B18" s="51">
        <v>8500058</v>
      </c>
      <c r="C18" s="51" t="s">
        <v>91</v>
      </c>
      <c r="D18" s="52" t="s">
        <v>95</v>
      </c>
      <c r="E18" s="52" t="s">
        <v>28</v>
      </c>
      <c r="F18" s="53">
        <v>203000</v>
      </c>
      <c r="G18" s="53">
        <f>VLOOKUP(B18,'09.09'!B18:R51,16,0)</f>
        <v>0</v>
      </c>
      <c r="H18" s="54"/>
      <c r="I18" s="54">
        <f t="shared" si="1"/>
        <v>0</v>
      </c>
      <c r="J18" s="54"/>
      <c r="K18" s="96"/>
      <c r="L18" s="96">
        <f>L43</f>
        <v>0</v>
      </c>
      <c r="M18" s="54"/>
      <c r="N18" s="54"/>
      <c r="O18" s="54">
        <f t="shared" si="0"/>
        <v>0</v>
      </c>
      <c r="P18" s="54">
        <f t="shared" si="2"/>
        <v>0</v>
      </c>
      <c r="Q18" s="54">
        <f t="shared" si="3"/>
        <v>0</v>
      </c>
      <c r="R18" s="54"/>
      <c r="S18" s="54">
        <f t="shared" si="4"/>
        <v>0</v>
      </c>
      <c r="T18" s="54"/>
      <c r="U18" s="55" t="s">
        <v>91</v>
      </c>
      <c r="V18" s="54">
        <v>96000</v>
      </c>
      <c r="W18" s="54">
        <v>203000</v>
      </c>
      <c r="X18" s="56">
        <f t="shared" si="5"/>
        <v>18000</v>
      </c>
      <c r="Y18" s="55">
        <v>221000</v>
      </c>
      <c r="Z18" s="54"/>
    </row>
    <row r="19" spans="1:26" ht="15" customHeight="1" x14ac:dyDescent="0.2">
      <c r="A19" s="51">
        <v>12</v>
      </c>
      <c r="B19" s="51">
        <v>8500059</v>
      </c>
      <c r="C19" s="51" t="s">
        <v>92</v>
      </c>
      <c r="D19" s="52" t="s">
        <v>96</v>
      </c>
      <c r="E19" s="52" t="s">
        <v>29</v>
      </c>
      <c r="F19" s="53">
        <v>186000</v>
      </c>
      <c r="G19" s="53">
        <f>VLOOKUP(B19,'09.09'!B19:R52,16,0)</f>
        <v>0</v>
      </c>
      <c r="H19" s="54"/>
      <c r="I19" s="54">
        <f t="shared" si="1"/>
        <v>0</v>
      </c>
      <c r="J19" s="54"/>
      <c r="K19" s="54"/>
      <c r="L19" s="54"/>
      <c r="M19" s="54"/>
      <c r="N19" s="54"/>
      <c r="O19" s="54">
        <f t="shared" si="0"/>
        <v>0</v>
      </c>
      <c r="P19" s="54">
        <f t="shared" si="2"/>
        <v>0</v>
      </c>
      <c r="Q19" s="54">
        <f t="shared" si="3"/>
        <v>0</v>
      </c>
      <c r="R19" s="54"/>
      <c r="S19" s="54">
        <f t="shared" si="4"/>
        <v>0</v>
      </c>
      <c r="T19" s="54"/>
      <c r="U19" s="55" t="s">
        <v>92</v>
      </c>
      <c r="V19" s="54">
        <v>87000</v>
      </c>
      <c r="W19" s="54">
        <v>186000</v>
      </c>
      <c r="X19" s="56">
        <f t="shared" si="5"/>
        <v>17000</v>
      </c>
      <c r="Y19" s="55">
        <v>203000</v>
      </c>
      <c r="Z19" s="54"/>
    </row>
    <row r="20" spans="1:26" ht="15" customHeight="1" x14ac:dyDescent="0.2">
      <c r="A20" s="51">
        <v>13</v>
      </c>
      <c r="B20" s="51">
        <v>8500060</v>
      </c>
      <c r="C20" s="51" t="s">
        <v>93</v>
      </c>
      <c r="D20" s="52" t="s">
        <v>97</v>
      </c>
      <c r="E20" s="52" t="s">
        <v>30</v>
      </c>
      <c r="F20" s="53">
        <v>159000</v>
      </c>
      <c r="G20" s="53">
        <f>VLOOKUP(B20,'09.09'!B20:R53,16,0)</f>
        <v>0</v>
      </c>
      <c r="H20" s="54"/>
      <c r="I20" s="54">
        <f t="shared" si="1"/>
        <v>0</v>
      </c>
      <c r="J20" s="54"/>
      <c r="K20" s="54"/>
      <c r="L20" s="54"/>
      <c r="M20" s="54"/>
      <c r="N20" s="54"/>
      <c r="O20" s="54">
        <f t="shared" si="0"/>
        <v>0</v>
      </c>
      <c r="P20" s="54">
        <f t="shared" si="2"/>
        <v>0</v>
      </c>
      <c r="Q20" s="54">
        <f t="shared" si="3"/>
        <v>0</v>
      </c>
      <c r="R20" s="54"/>
      <c r="S20" s="54">
        <f t="shared" si="4"/>
        <v>0</v>
      </c>
      <c r="T20" s="54"/>
      <c r="U20" s="55" t="s">
        <v>93</v>
      </c>
      <c r="V20" s="54">
        <v>72000</v>
      </c>
      <c r="W20" s="54">
        <v>159000</v>
      </c>
      <c r="X20" s="56">
        <f t="shared" si="5"/>
        <v>14000</v>
      </c>
      <c r="Y20" s="55">
        <v>173000</v>
      </c>
      <c r="Z20" s="54"/>
    </row>
    <row r="21" spans="1:26" ht="15" customHeight="1" x14ac:dyDescent="0.2">
      <c r="A21" s="51">
        <v>14</v>
      </c>
      <c r="B21" s="51">
        <v>8500061</v>
      </c>
      <c r="C21" s="51" t="s">
        <v>94</v>
      </c>
      <c r="D21" s="52" t="s">
        <v>98</v>
      </c>
      <c r="E21" s="52" t="s">
        <v>31</v>
      </c>
      <c r="F21" s="53">
        <v>168000</v>
      </c>
      <c r="G21" s="53">
        <f>VLOOKUP(B21,'09.09'!B21:R54,16,0)</f>
        <v>0</v>
      </c>
      <c r="H21" s="54"/>
      <c r="I21" s="54">
        <f t="shared" si="1"/>
        <v>0</v>
      </c>
      <c r="J21" s="54"/>
      <c r="K21" s="96"/>
      <c r="L21" s="96">
        <f>L43</f>
        <v>0</v>
      </c>
      <c r="M21" s="54"/>
      <c r="N21" s="54"/>
      <c r="O21" s="54">
        <f t="shared" si="0"/>
        <v>0</v>
      </c>
      <c r="P21" s="54">
        <f t="shared" si="2"/>
        <v>0</v>
      </c>
      <c r="Q21" s="54">
        <f t="shared" si="3"/>
        <v>0</v>
      </c>
      <c r="R21" s="54"/>
      <c r="S21" s="54">
        <f t="shared" si="4"/>
        <v>0</v>
      </c>
      <c r="T21" s="54"/>
      <c r="U21" s="55" t="s">
        <v>94</v>
      </c>
      <c r="V21" s="54">
        <v>77000</v>
      </c>
      <c r="W21" s="54">
        <v>168000</v>
      </c>
      <c r="X21" s="56">
        <f t="shared" si="5"/>
        <v>15000</v>
      </c>
      <c r="Y21" s="55">
        <v>183000</v>
      </c>
      <c r="Z21" s="54"/>
    </row>
    <row r="22" spans="1:26" ht="15" customHeight="1" x14ac:dyDescent="0.2">
      <c r="A22" s="51">
        <v>15</v>
      </c>
      <c r="B22" s="51">
        <v>8500033</v>
      </c>
      <c r="C22" s="51" t="s">
        <v>67</v>
      </c>
      <c r="D22" s="52" t="s">
        <v>39</v>
      </c>
      <c r="E22" s="52" t="s">
        <v>5</v>
      </c>
      <c r="F22" s="53">
        <v>337000</v>
      </c>
      <c r="G22" s="53">
        <f>VLOOKUP(B22,'09.09'!B22:R55,16,0)</f>
        <v>4</v>
      </c>
      <c r="H22" s="54"/>
      <c r="I22" s="54">
        <f t="shared" si="1"/>
        <v>4</v>
      </c>
      <c r="J22" s="54">
        <v>4</v>
      </c>
      <c r="K22" s="95"/>
      <c r="L22" s="95">
        <f>L42</f>
        <v>0</v>
      </c>
      <c r="M22" s="54"/>
      <c r="N22" s="54"/>
      <c r="O22" s="54">
        <f t="shared" si="0"/>
        <v>0</v>
      </c>
      <c r="P22" s="54">
        <f t="shared" si="2"/>
        <v>0</v>
      </c>
      <c r="Q22" s="54">
        <f t="shared" si="3"/>
        <v>0</v>
      </c>
      <c r="R22" s="54"/>
      <c r="S22" s="54">
        <f t="shared" si="4"/>
        <v>0</v>
      </c>
      <c r="T22" s="54">
        <v>10</v>
      </c>
      <c r="U22" s="55" t="s">
        <v>67</v>
      </c>
      <c r="V22" s="54">
        <v>169000</v>
      </c>
      <c r="W22" s="54">
        <v>337000</v>
      </c>
      <c r="X22" s="56">
        <f t="shared" si="5"/>
        <v>30000</v>
      </c>
      <c r="Y22" s="55">
        <v>367000</v>
      </c>
      <c r="Z22" s="54"/>
    </row>
    <row r="23" spans="1:26" ht="15" customHeight="1" x14ac:dyDescent="0.2">
      <c r="A23" s="51">
        <v>16</v>
      </c>
      <c r="B23" s="51">
        <v>8500034</v>
      </c>
      <c r="C23" s="51" t="s">
        <v>65</v>
      </c>
      <c r="D23" s="52" t="s">
        <v>37</v>
      </c>
      <c r="E23" s="52" t="s">
        <v>3</v>
      </c>
      <c r="F23" s="53">
        <v>240000</v>
      </c>
      <c r="G23" s="53">
        <f>VLOOKUP(B23,'09.09'!B23:R56,16,0)</f>
        <v>0</v>
      </c>
      <c r="H23" s="54"/>
      <c r="I23" s="54">
        <f t="shared" si="1"/>
        <v>0</v>
      </c>
      <c r="J23" s="54"/>
      <c r="K23" s="54"/>
      <c r="L23" s="54"/>
      <c r="M23" s="54"/>
      <c r="N23" s="54"/>
      <c r="O23" s="54">
        <f t="shared" si="0"/>
        <v>0</v>
      </c>
      <c r="P23" s="54">
        <f t="shared" si="2"/>
        <v>0</v>
      </c>
      <c r="Q23" s="54">
        <f t="shared" si="3"/>
        <v>0</v>
      </c>
      <c r="R23" s="54"/>
      <c r="S23" s="54">
        <f t="shared" si="4"/>
        <v>0</v>
      </c>
      <c r="T23" s="54">
        <v>10</v>
      </c>
      <c r="U23" s="55" t="s">
        <v>65</v>
      </c>
      <c r="V23" s="54">
        <v>116000</v>
      </c>
      <c r="W23" s="54">
        <v>240000</v>
      </c>
      <c r="X23" s="56">
        <f t="shared" si="5"/>
        <v>21000</v>
      </c>
      <c r="Y23" s="55">
        <v>261000</v>
      </c>
      <c r="Z23" s="54"/>
    </row>
    <row r="24" spans="1:26" ht="15" customHeight="1" x14ac:dyDescent="0.2">
      <c r="A24" s="51">
        <v>17</v>
      </c>
      <c r="B24" s="51">
        <v>8500035</v>
      </c>
      <c r="C24" s="51" t="s">
        <v>69</v>
      </c>
      <c r="D24" s="52" t="s">
        <v>41</v>
      </c>
      <c r="E24" s="52" t="s">
        <v>7</v>
      </c>
      <c r="F24" s="53">
        <v>196000</v>
      </c>
      <c r="G24" s="53">
        <f>VLOOKUP(B24,'09.09'!B24:R57,16,0)</f>
        <v>0</v>
      </c>
      <c r="H24" s="54"/>
      <c r="I24" s="54">
        <f t="shared" si="1"/>
        <v>0</v>
      </c>
      <c r="J24" s="54"/>
      <c r="K24" s="95"/>
      <c r="L24" s="95">
        <f>L42+L45</f>
        <v>0</v>
      </c>
      <c r="M24" s="54"/>
      <c r="N24" s="54"/>
      <c r="O24" s="54">
        <f t="shared" si="0"/>
        <v>0</v>
      </c>
      <c r="P24" s="54">
        <f t="shared" si="2"/>
        <v>0</v>
      </c>
      <c r="Q24" s="54">
        <f t="shared" si="3"/>
        <v>0</v>
      </c>
      <c r="R24" s="54"/>
      <c r="S24" s="54">
        <f t="shared" si="4"/>
        <v>0</v>
      </c>
      <c r="T24" s="54">
        <v>10</v>
      </c>
      <c r="U24" s="55" t="s">
        <v>69</v>
      </c>
      <c r="V24" s="54">
        <v>92000</v>
      </c>
      <c r="W24" s="54">
        <v>196000</v>
      </c>
      <c r="X24" s="56">
        <f t="shared" si="5"/>
        <v>17000</v>
      </c>
      <c r="Y24" s="55">
        <v>213000</v>
      </c>
      <c r="Z24" s="54"/>
    </row>
    <row r="25" spans="1:26" ht="15" customHeight="1" x14ac:dyDescent="0.2">
      <c r="A25" s="51">
        <v>18</v>
      </c>
      <c r="B25" s="51">
        <v>8500036</v>
      </c>
      <c r="C25" s="51" t="s">
        <v>66</v>
      </c>
      <c r="D25" s="52" t="s">
        <v>38</v>
      </c>
      <c r="E25" s="52" t="s">
        <v>4</v>
      </c>
      <c r="F25" s="53">
        <v>188000</v>
      </c>
      <c r="G25" s="53">
        <f>VLOOKUP(B25,'09.09'!B25:R58,16,0)</f>
        <v>0</v>
      </c>
      <c r="H25" s="54"/>
      <c r="I25" s="54">
        <f t="shared" si="1"/>
        <v>0</v>
      </c>
      <c r="J25" s="54"/>
      <c r="K25" s="54"/>
      <c r="L25" s="54"/>
      <c r="M25" s="54"/>
      <c r="N25" s="54"/>
      <c r="O25" s="54">
        <f t="shared" si="0"/>
        <v>0</v>
      </c>
      <c r="P25" s="54">
        <f t="shared" si="2"/>
        <v>0</v>
      </c>
      <c r="Q25" s="54">
        <f t="shared" si="3"/>
        <v>0</v>
      </c>
      <c r="R25" s="54"/>
      <c r="S25" s="54">
        <f t="shared" si="4"/>
        <v>0</v>
      </c>
      <c r="T25" s="54">
        <v>10</v>
      </c>
      <c r="U25" s="55" t="s">
        <v>66</v>
      </c>
      <c r="V25" s="54">
        <v>88000</v>
      </c>
      <c r="W25" s="54">
        <v>188000</v>
      </c>
      <c r="X25" s="56">
        <f t="shared" si="5"/>
        <v>17000</v>
      </c>
      <c r="Y25" s="55">
        <v>205000</v>
      </c>
      <c r="Z25" s="54"/>
    </row>
    <row r="26" spans="1:26" ht="15" customHeight="1" x14ac:dyDescent="0.2">
      <c r="A26" s="51">
        <v>19</v>
      </c>
      <c r="B26" s="51">
        <v>8500037</v>
      </c>
      <c r="C26" s="51" t="s">
        <v>68</v>
      </c>
      <c r="D26" s="52" t="s">
        <v>40</v>
      </c>
      <c r="E26" s="52" t="s">
        <v>6</v>
      </c>
      <c r="F26" s="53">
        <v>179000</v>
      </c>
      <c r="G26" s="53">
        <f>VLOOKUP(B26,'09.09'!B26:R59,16,0)</f>
        <v>19</v>
      </c>
      <c r="H26" s="54"/>
      <c r="I26" s="54">
        <f t="shared" si="1"/>
        <v>5</v>
      </c>
      <c r="J26" s="54">
        <v>5</v>
      </c>
      <c r="K26" s="54"/>
      <c r="L26" s="54"/>
      <c r="M26" s="54"/>
      <c r="N26" s="54"/>
      <c r="O26" s="54">
        <f t="shared" si="0"/>
        <v>0</v>
      </c>
      <c r="P26" s="54">
        <f t="shared" si="2"/>
        <v>0</v>
      </c>
      <c r="Q26" s="54">
        <f t="shared" si="3"/>
        <v>14</v>
      </c>
      <c r="R26" s="54">
        <v>14</v>
      </c>
      <c r="S26" s="54">
        <f t="shared" si="4"/>
        <v>0</v>
      </c>
      <c r="T26" s="54"/>
      <c r="U26" s="55" t="s">
        <v>68</v>
      </c>
      <c r="V26" s="54">
        <v>83000</v>
      </c>
      <c r="W26" s="54">
        <v>179000</v>
      </c>
      <c r="X26" s="56">
        <f t="shared" si="5"/>
        <v>16000</v>
      </c>
      <c r="Y26" s="55">
        <v>195000</v>
      </c>
      <c r="Z26" s="54"/>
    </row>
    <row r="27" spans="1:26" ht="15" customHeight="1" x14ac:dyDescent="0.2">
      <c r="A27" s="51">
        <v>20</v>
      </c>
      <c r="B27" s="51">
        <v>8500039</v>
      </c>
      <c r="C27" s="51" t="s">
        <v>77</v>
      </c>
      <c r="D27" s="52" t="s">
        <v>49</v>
      </c>
      <c r="E27" s="52" t="s">
        <v>15</v>
      </c>
      <c r="F27" s="53">
        <v>169000</v>
      </c>
      <c r="G27" s="53">
        <f>VLOOKUP(B27,'09.09'!B27:R60,16,0)</f>
        <v>16</v>
      </c>
      <c r="H27" s="54"/>
      <c r="I27" s="54">
        <f t="shared" si="1"/>
        <v>1</v>
      </c>
      <c r="J27" s="54">
        <v>1</v>
      </c>
      <c r="K27" s="54"/>
      <c r="L27" s="54"/>
      <c r="M27" s="54"/>
      <c r="N27" s="54"/>
      <c r="O27" s="54">
        <f t="shared" si="0"/>
        <v>0</v>
      </c>
      <c r="P27" s="54">
        <f t="shared" si="2"/>
        <v>0</v>
      </c>
      <c r="Q27" s="54">
        <f t="shared" si="3"/>
        <v>15</v>
      </c>
      <c r="R27" s="54">
        <v>15</v>
      </c>
      <c r="S27" s="54">
        <f t="shared" si="4"/>
        <v>0</v>
      </c>
      <c r="T27" s="54"/>
      <c r="U27" s="55" t="s">
        <v>77</v>
      </c>
      <c r="V27" s="54">
        <v>73000</v>
      </c>
      <c r="W27" s="54">
        <v>169000</v>
      </c>
      <c r="X27" s="56">
        <f t="shared" si="5"/>
        <v>6000</v>
      </c>
      <c r="Y27" s="55">
        <v>175000</v>
      </c>
      <c r="Z27" s="54"/>
    </row>
    <row r="28" spans="1:26" ht="15" customHeight="1" x14ac:dyDescent="0.2">
      <c r="A28" s="51">
        <v>21</v>
      </c>
      <c r="B28" s="51">
        <v>8500038</v>
      </c>
      <c r="C28" s="51" t="s">
        <v>80</v>
      </c>
      <c r="D28" s="52" t="s">
        <v>52</v>
      </c>
      <c r="E28" s="52" t="s">
        <v>18</v>
      </c>
      <c r="F28" s="53">
        <v>179000</v>
      </c>
      <c r="G28" s="53">
        <f>VLOOKUP(B28,'09.09'!B28:R61,16,0)</f>
        <v>15</v>
      </c>
      <c r="H28" s="54"/>
      <c r="I28" s="54">
        <f t="shared" si="1"/>
        <v>0</v>
      </c>
      <c r="J28" s="54"/>
      <c r="K28" s="95"/>
      <c r="L28" s="95">
        <f>L42</f>
        <v>0</v>
      </c>
      <c r="M28" s="54"/>
      <c r="N28" s="54"/>
      <c r="O28" s="54">
        <f t="shared" si="0"/>
        <v>0</v>
      </c>
      <c r="P28" s="54">
        <f t="shared" si="2"/>
        <v>0</v>
      </c>
      <c r="Q28" s="54">
        <f t="shared" si="3"/>
        <v>15</v>
      </c>
      <c r="R28" s="54">
        <v>15</v>
      </c>
      <c r="S28" s="54">
        <f t="shared" si="4"/>
        <v>0</v>
      </c>
      <c r="T28" s="54"/>
      <c r="U28" s="55" t="s">
        <v>80</v>
      </c>
      <c r="V28" s="54">
        <v>76000</v>
      </c>
      <c r="W28" s="54">
        <v>179000</v>
      </c>
      <c r="X28" s="56">
        <f t="shared" si="5"/>
        <v>2000</v>
      </c>
      <c r="Y28" s="55">
        <v>181000</v>
      </c>
      <c r="Z28" s="54"/>
    </row>
    <row r="29" spans="1:26" s="2" customFormat="1" ht="15" customHeight="1" x14ac:dyDescent="0.2">
      <c r="A29" s="51">
        <v>22</v>
      </c>
      <c r="B29" s="51">
        <v>8500040</v>
      </c>
      <c r="C29" s="51" t="s">
        <v>62</v>
      </c>
      <c r="D29" s="52" t="s">
        <v>34</v>
      </c>
      <c r="E29" s="52" t="s">
        <v>0</v>
      </c>
      <c r="F29" s="53">
        <v>169000</v>
      </c>
      <c r="G29" s="53">
        <f>VLOOKUP(B29,'09.09'!B29:R62,16,0)</f>
        <v>17</v>
      </c>
      <c r="H29" s="57"/>
      <c r="I29" s="54">
        <f t="shared" si="1"/>
        <v>7</v>
      </c>
      <c r="J29" s="54">
        <v>7</v>
      </c>
      <c r="K29" s="54"/>
      <c r="L29" s="54"/>
      <c r="M29" s="54"/>
      <c r="N29" s="54"/>
      <c r="O29" s="54">
        <f t="shared" si="0"/>
        <v>0</v>
      </c>
      <c r="P29" s="54">
        <f t="shared" si="2"/>
        <v>0</v>
      </c>
      <c r="Q29" s="54">
        <f t="shared" si="3"/>
        <v>10</v>
      </c>
      <c r="R29" s="54">
        <v>10</v>
      </c>
      <c r="S29" s="54">
        <f t="shared" si="4"/>
        <v>0</v>
      </c>
      <c r="T29" s="54"/>
      <c r="U29" s="51" t="s">
        <v>62</v>
      </c>
      <c r="V29" s="57">
        <v>78000</v>
      </c>
      <c r="W29" s="57">
        <v>169000</v>
      </c>
      <c r="X29" s="56">
        <f t="shared" si="5"/>
        <v>16000</v>
      </c>
      <c r="Y29" s="51">
        <v>185000</v>
      </c>
      <c r="Z29" s="54"/>
    </row>
    <row r="30" spans="1:26" ht="15" customHeight="1" x14ac:dyDescent="0.2">
      <c r="A30" s="51">
        <v>23</v>
      </c>
      <c r="B30" s="51">
        <v>8500041</v>
      </c>
      <c r="C30" s="51" t="s">
        <v>63</v>
      </c>
      <c r="D30" s="52" t="s">
        <v>35</v>
      </c>
      <c r="E30" s="52" t="s">
        <v>1</v>
      </c>
      <c r="F30" s="53">
        <v>179000</v>
      </c>
      <c r="G30" s="53">
        <f>VLOOKUP(B30,'09.09'!B30:R63,16,0)</f>
        <v>6</v>
      </c>
      <c r="H30" s="54"/>
      <c r="I30" s="54">
        <f t="shared" si="1"/>
        <v>6</v>
      </c>
      <c r="J30" s="54">
        <v>6</v>
      </c>
      <c r="K30" s="95"/>
      <c r="L30" s="95">
        <f>L42</f>
        <v>0</v>
      </c>
      <c r="M30" s="54"/>
      <c r="N30" s="54"/>
      <c r="O30" s="54">
        <f t="shared" si="0"/>
        <v>0</v>
      </c>
      <c r="P30" s="54">
        <f t="shared" si="2"/>
        <v>0</v>
      </c>
      <c r="Q30" s="54">
        <f t="shared" si="3"/>
        <v>0</v>
      </c>
      <c r="R30" s="54"/>
      <c r="S30" s="54">
        <f t="shared" si="4"/>
        <v>0</v>
      </c>
      <c r="T30" s="54">
        <v>10</v>
      </c>
      <c r="U30" s="55" t="s">
        <v>63</v>
      </c>
      <c r="V30" s="54">
        <v>82000</v>
      </c>
      <c r="W30" s="54">
        <v>179000</v>
      </c>
      <c r="X30" s="56">
        <f t="shared" si="5"/>
        <v>14000</v>
      </c>
      <c r="Y30" s="55">
        <v>193000</v>
      </c>
      <c r="Z30" s="54"/>
    </row>
    <row r="31" spans="1:26" ht="15" customHeight="1" x14ac:dyDescent="0.2">
      <c r="A31" s="51">
        <v>24</v>
      </c>
      <c r="B31" s="51">
        <v>8500043</v>
      </c>
      <c r="C31" s="51" t="s">
        <v>64</v>
      </c>
      <c r="D31" s="52" t="s">
        <v>36</v>
      </c>
      <c r="E31" s="52" t="s">
        <v>2</v>
      </c>
      <c r="F31" s="53">
        <v>179000</v>
      </c>
      <c r="G31" s="53">
        <f>VLOOKUP(B31,'09.09'!B31:R64,16,0)</f>
        <v>19</v>
      </c>
      <c r="H31" s="54"/>
      <c r="I31" s="54">
        <f t="shared" si="1"/>
        <v>8</v>
      </c>
      <c r="J31" s="54">
        <v>8</v>
      </c>
      <c r="K31" s="54"/>
      <c r="L31" s="54"/>
      <c r="M31" s="54"/>
      <c r="N31" s="54"/>
      <c r="O31" s="54">
        <f t="shared" si="0"/>
        <v>0</v>
      </c>
      <c r="P31" s="54">
        <f t="shared" si="2"/>
        <v>0</v>
      </c>
      <c r="Q31" s="54">
        <f t="shared" si="3"/>
        <v>11</v>
      </c>
      <c r="R31" s="54">
        <v>11</v>
      </c>
      <c r="S31" s="54">
        <f t="shared" si="4"/>
        <v>0</v>
      </c>
      <c r="T31" s="54"/>
      <c r="U31" s="55" t="s">
        <v>64</v>
      </c>
      <c r="V31" s="54">
        <v>83000</v>
      </c>
      <c r="W31" s="54">
        <v>179000</v>
      </c>
      <c r="X31" s="56">
        <f t="shared" si="5"/>
        <v>16000</v>
      </c>
      <c r="Y31" s="55">
        <v>195000</v>
      </c>
      <c r="Z31" s="54"/>
    </row>
    <row r="32" spans="1:26" ht="15" customHeight="1" x14ac:dyDescent="0.2">
      <c r="A32" s="51">
        <v>25</v>
      </c>
      <c r="B32" s="51">
        <v>8500062</v>
      </c>
      <c r="C32" s="51" t="s">
        <v>99</v>
      </c>
      <c r="D32" s="52" t="s">
        <v>126</v>
      </c>
      <c r="E32" s="52" t="s">
        <v>32</v>
      </c>
      <c r="F32" s="53">
        <v>194000</v>
      </c>
      <c r="G32" s="53">
        <f>VLOOKUP(B32,'09.09'!B32:R65,16,0)</f>
        <v>0</v>
      </c>
      <c r="H32" s="54"/>
      <c r="I32" s="54">
        <f t="shared" si="1"/>
        <v>0</v>
      </c>
      <c r="J32" s="54"/>
      <c r="K32" s="54"/>
      <c r="L32" s="54"/>
      <c r="M32" s="54"/>
      <c r="N32" s="54"/>
      <c r="O32" s="54">
        <f t="shared" si="0"/>
        <v>0</v>
      </c>
      <c r="P32" s="54">
        <f t="shared" si="2"/>
        <v>0</v>
      </c>
      <c r="Q32" s="54">
        <f t="shared" si="3"/>
        <v>0</v>
      </c>
      <c r="R32" s="54"/>
      <c r="S32" s="54">
        <f t="shared" si="4"/>
        <v>0</v>
      </c>
      <c r="T32" s="54"/>
      <c r="U32" s="55" t="s">
        <v>99</v>
      </c>
      <c r="V32" s="54">
        <v>91200</v>
      </c>
      <c r="W32" s="54">
        <v>194000</v>
      </c>
      <c r="X32" s="56">
        <f t="shared" si="5"/>
        <v>18000</v>
      </c>
      <c r="Y32" s="55">
        <v>212000</v>
      </c>
      <c r="Z32" s="54"/>
    </row>
    <row r="33" spans="1:26" ht="15" customHeight="1" x14ac:dyDescent="0.2">
      <c r="A33" s="51">
        <v>26</v>
      </c>
      <c r="B33" s="51">
        <v>8500063</v>
      </c>
      <c r="C33" s="51" t="s">
        <v>100</v>
      </c>
      <c r="D33" s="52" t="s">
        <v>127</v>
      </c>
      <c r="E33" s="52" t="s">
        <v>33</v>
      </c>
      <c r="F33" s="53">
        <v>194000</v>
      </c>
      <c r="G33" s="53">
        <f>VLOOKUP(B33,'09.09'!B33:R66,16,0)</f>
        <v>0</v>
      </c>
      <c r="H33" s="54"/>
      <c r="I33" s="54">
        <f t="shared" si="1"/>
        <v>0</v>
      </c>
      <c r="J33" s="54"/>
      <c r="K33" s="54"/>
      <c r="L33" s="54"/>
      <c r="M33" s="54"/>
      <c r="N33" s="54"/>
      <c r="O33" s="54">
        <f t="shared" si="0"/>
        <v>0</v>
      </c>
      <c r="P33" s="54">
        <f t="shared" si="2"/>
        <v>0</v>
      </c>
      <c r="Q33" s="54">
        <f t="shared" si="3"/>
        <v>0</v>
      </c>
      <c r="R33" s="54"/>
      <c r="S33" s="54">
        <f t="shared" si="4"/>
        <v>0</v>
      </c>
      <c r="T33" s="54"/>
      <c r="U33" s="55" t="s">
        <v>100</v>
      </c>
      <c r="V33" s="54">
        <v>91200</v>
      </c>
      <c r="W33" s="54">
        <v>194000</v>
      </c>
      <c r="X33" s="56">
        <f t="shared" si="5"/>
        <v>18000</v>
      </c>
      <c r="Y33" s="55">
        <v>212000</v>
      </c>
      <c r="Z33" s="54"/>
    </row>
    <row r="34" spans="1:26" ht="15" customHeight="1" x14ac:dyDescent="0.2">
      <c r="A34" s="51">
        <v>27</v>
      </c>
      <c r="B34" s="51">
        <v>8500050</v>
      </c>
      <c r="C34" s="51" t="s">
        <v>82</v>
      </c>
      <c r="D34" s="52" t="s">
        <v>54</v>
      </c>
      <c r="E34" s="52" t="s">
        <v>20</v>
      </c>
      <c r="F34" s="53">
        <v>168000</v>
      </c>
      <c r="G34" s="53">
        <f>VLOOKUP(B34,'09.09'!B34:R67,16,0)</f>
        <v>0</v>
      </c>
      <c r="H34" s="54"/>
      <c r="I34" s="54">
        <f t="shared" si="1"/>
        <v>0</v>
      </c>
      <c r="J34" s="54"/>
      <c r="K34" s="97"/>
      <c r="L34" s="97">
        <f>+L44</f>
        <v>0</v>
      </c>
      <c r="M34" s="54"/>
      <c r="N34" s="54"/>
      <c r="O34" s="54">
        <f t="shared" si="0"/>
        <v>0</v>
      </c>
      <c r="P34" s="54">
        <f t="shared" si="2"/>
        <v>0</v>
      </c>
      <c r="Q34" s="54">
        <f t="shared" si="3"/>
        <v>0</v>
      </c>
      <c r="R34" s="54"/>
      <c r="S34" s="54">
        <f t="shared" si="4"/>
        <v>0</v>
      </c>
      <c r="T34" s="54">
        <v>20</v>
      </c>
      <c r="U34" s="51" t="s">
        <v>82</v>
      </c>
      <c r="V34" s="57">
        <v>75909</v>
      </c>
      <c r="W34" s="57">
        <v>168000</v>
      </c>
      <c r="X34" s="56">
        <f t="shared" si="5"/>
        <v>13000</v>
      </c>
      <c r="Y34" s="55">
        <v>181000</v>
      </c>
      <c r="Z34" s="54"/>
    </row>
    <row r="35" spans="1:26" s="2" customFormat="1" ht="15" customHeight="1" x14ac:dyDescent="0.2">
      <c r="A35" s="51">
        <v>28</v>
      </c>
      <c r="B35" s="51">
        <v>8500051</v>
      </c>
      <c r="C35" s="51" t="s">
        <v>83</v>
      </c>
      <c r="D35" s="52" t="s">
        <v>55</v>
      </c>
      <c r="E35" s="52" t="s">
        <v>21</v>
      </c>
      <c r="F35" s="53">
        <v>149000</v>
      </c>
      <c r="G35" s="53">
        <f>VLOOKUP(B35,'09.09'!B35:R68,16,0)</f>
        <v>16</v>
      </c>
      <c r="H35" s="57"/>
      <c r="I35" s="54">
        <f t="shared" si="1"/>
        <v>5</v>
      </c>
      <c r="J35" s="54"/>
      <c r="K35" s="54">
        <f>2+K44</f>
        <v>5</v>
      </c>
      <c r="L35" s="54"/>
      <c r="M35" s="54"/>
      <c r="N35" s="54"/>
      <c r="O35" s="54">
        <f>F35*K35-F35*3</f>
        <v>298000</v>
      </c>
      <c r="P35" s="54">
        <f t="shared" si="2"/>
        <v>298000</v>
      </c>
      <c r="Q35" s="54">
        <f t="shared" si="3"/>
        <v>11</v>
      </c>
      <c r="R35" s="54">
        <v>11</v>
      </c>
      <c r="S35" s="54">
        <f t="shared" si="4"/>
        <v>0</v>
      </c>
      <c r="T35" s="54"/>
      <c r="U35" s="55" t="s">
        <v>83</v>
      </c>
      <c r="V35" s="54">
        <v>66364</v>
      </c>
      <c r="W35" s="54">
        <v>149000</v>
      </c>
      <c r="X35" s="56">
        <f t="shared" si="5"/>
        <v>13000</v>
      </c>
      <c r="Y35" s="51">
        <v>162000</v>
      </c>
      <c r="Z35" s="54" t="s">
        <v>147</v>
      </c>
    </row>
    <row r="36" spans="1:26" ht="15" customHeight="1" x14ac:dyDescent="0.2">
      <c r="A36" s="51">
        <v>29</v>
      </c>
      <c r="B36" s="51">
        <v>8500052</v>
      </c>
      <c r="C36" s="51" t="s">
        <v>84</v>
      </c>
      <c r="D36" s="52" t="s">
        <v>120</v>
      </c>
      <c r="E36" s="52" t="s">
        <v>22</v>
      </c>
      <c r="F36" s="53">
        <v>149000</v>
      </c>
      <c r="G36" s="53">
        <f>VLOOKUP(B36,'09.09'!B36:R69,16,0)</f>
        <v>0</v>
      </c>
      <c r="H36" s="54"/>
      <c r="I36" s="54">
        <f t="shared" si="1"/>
        <v>0</v>
      </c>
      <c r="J36" s="54"/>
      <c r="K36" s="97"/>
      <c r="L36" s="97">
        <f>L44</f>
        <v>0</v>
      </c>
      <c r="M36" s="54"/>
      <c r="N36" s="54"/>
      <c r="O36" s="54">
        <f t="shared" si="0"/>
        <v>0</v>
      </c>
      <c r="P36" s="54">
        <f t="shared" si="2"/>
        <v>0</v>
      </c>
      <c r="Q36" s="54">
        <f t="shared" si="3"/>
        <v>0</v>
      </c>
      <c r="R36" s="54"/>
      <c r="S36" s="54">
        <f t="shared" si="4"/>
        <v>0</v>
      </c>
      <c r="T36" s="54">
        <v>20</v>
      </c>
      <c r="U36" s="55" t="s">
        <v>84</v>
      </c>
      <c r="V36" s="54">
        <v>66364</v>
      </c>
      <c r="W36" s="54">
        <v>149000</v>
      </c>
      <c r="X36" s="56">
        <f t="shared" si="5"/>
        <v>13000</v>
      </c>
      <c r="Y36" s="55">
        <v>162000</v>
      </c>
      <c r="Z36" s="54"/>
    </row>
    <row r="37" spans="1:26" ht="15" customHeight="1" x14ac:dyDescent="0.2">
      <c r="A37" s="51">
        <v>30</v>
      </c>
      <c r="B37" s="51">
        <v>8500053</v>
      </c>
      <c r="C37" s="51" t="s">
        <v>85</v>
      </c>
      <c r="D37" s="52" t="s">
        <v>57</v>
      </c>
      <c r="E37" s="52" t="s">
        <v>23</v>
      </c>
      <c r="F37" s="53">
        <v>149000</v>
      </c>
      <c r="G37" s="53">
        <f>VLOOKUP(B37,'09.09'!B37:R70,16,0)</f>
        <v>0</v>
      </c>
      <c r="H37" s="54"/>
      <c r="I37" s="54">
        <f t="shared" si="1"/>
        <v>0</v>
      </c>
      <c r="J37" s="54"/>
      <c r="K37" s="97"/>
      <c r="L37" s="97">
        <f>L44</f>
        <v>0</v>
      </c>
      <c r="M37" s="54"/>
      <c r="N37" s="54"/>
      <c r="O37" s="54">
        <f t="shared" si="0"/>
        <v>0</v>
      </c>
      <c r="P37" s="54">
        <f t="shared" si="2"/>
        <v>0</v>
      </c>
      <c r="Q37" s="54">
        <f t="shared" si="3"/>
        <v>0</v>
      </c>
      <c r="R37" s="54"/>
      <c r="S37" s="54">
        <f t="shared" si="4"/>
        <v>0</v>
      </c>
      <c r="T37" s="54">
        <v>20</v>
      </c>
      <c r="U37" s="55" t="s">
        <v>85</v>
      </c>
      <c r="V37" s="54">
        <v>66364</v>
      </c>
      <c r="W37" s="54">
        <v>149000</v>
      </c>
      <c r="X37" s="56">
        <f t="shared" si="5"/>
        <v>13000</v>
      </c>
      <c r="Y37" s="55">
        <v>162000</v>
      </c>
      <c r="Z37" s="54"/>
    </row>
    <row r="38" spans="1:26" ht="15" customHeight="1" x14ac:dyDescent="0.2">
      <c r="A38" s="51">
        <v>31</v>
      </c>
      <c r="B38" s="51">
        <v>8500054</v>
      </c>
      <c r="C38" s="51" t="s">
        <v>86</v>
      </c>
      <c r="D38" s="52" t="s">
        <v>58</v>
      </c>
      <c r="E38" s="52" t="s">
        <v>24</v>
      </c>
      <c r="F38" s="53">
        <v>168000</v>
      </c>
      <c r="G38" s="53">
        <f>VLOOKUP(B38,'09.09'!B38:R71,16,0)</f>
        <v>38</v>
      </c>
      <c r="H38" s="54"/>
      <c r="I38" s="54">
        <f t="shared" si="1"/>
        <v>4</v>
      </c>
      <c r="J38" s="54"/>
      <c r="K38" s="54">
        <f>1+K44</f>
        <v>4</v>
      </c>
      <c r="L38" s="54"/>
      <c r="M38" s="54"/>
      <c r="N38" s="54"/>
      <c r="O38" s="54">
        <f>F38*K38-F38*3</f>
        <v>168000</v>
      </c>
      <c r="P38" s="54">
        <f t="shared" si="2"/>
        <v>168000</v>
      </c>
      <c r="Q38" s="54">
        <f t="shared" si="3"/>
        <v>34</v>
      </c>
      <c r="R38" s="54">
        <v>34</v>
      </c>
      <c r="S38" s="54">
        <f t="shared" si="4"/>
        <v>0</v>
      </c>
      <c r="T38" s="54"/>
      <c r="U38" s="55" t="s">
        <v>86</v>
      </c>
      <c r="V38" s="54">
        <v>75909</v>
      </c>
      <c r="W38" s="54">
        <v>168000</v>
      </c>
      <c r="X38" s="56">
        <f t="shared" si="5"/>
        <v>13000</v>
      </c>
      <c r="Y38" s="55">
        <v>181000</v>
      </c>
      <c r="Z38" s="54" t="s">
        <v>147</v>
      </c>
    </row>
    <row r="39" spans="1:26" ht="15" customHeight="1" x14ac:dyDescent="0.2">
      <c r="A39" s="51">
        <v>32</v>
      </c>
      <c r="B39" s="51">
        <v>8500055</v>
      </c>
      <c r="C39" s="51" t="s">
        <v>87</v>
      </c>
      <c r="D39" s="52" t="s">
        <v>59</v>
      </c>
      <c r="E39" s="52" t="s">
        <v>25</v>
      </c>
      <c r="F39" s="53">
        <v>149000</v>
      </c>
      <c r="G39" s="53">
        <f>VLOOKUP(B39,'09.09'!B39:R72,16,0)</f>
        <v>9</v>
      </c>
      <c r="H39" s="54"/>
      <c r="I39" s="54">
        <f t="shared" si="1"/>
        <v>4</v>
      </c>
      <c r="J39" s="54"/>
      <c r="K39" s="97">
        <f>1+K44</f>
        <v>4</v>
      </c>
      <c r="L39" s="97">
        <f>L44</f>
        <v>0</v>
      </c>
      <c r="M39" s="54"/>
      <c r="N39" s="54"/>
      <c r="O39" s="54">
        <f>F39*K39-F39*3</f>
        <v>149000</v>
      </c>
      <c r="P39" s="54">
        <f t="shared" si="2"/>
        <v>149000</v>
      </c>
      <c r="Q39" s="54">
        <f t="shared" si="3"/>
        <v>5</v>
      </c>
      <c r="R39" s="54">
        <v>5</v>
      </c>
      <c r="S39" s="54">
        <f t="shared" si="4"/>
        <v>0</v>
      </c>
      <c r="T39" s="54">
        <v>20</v>
      </c>
      <c r="U39" s="55" t="s">
        <v>87</v>
      </c>
      <c r="V39" s="54">
        <v>66364</v>
      </c>
      <c r="W39" s="54">
        <v>149000</v>
      </c>
      <c r="X39" s="56">
        <f t="shared" si="5"/>
        <v>13000</v>
      </c>
      <c r="Y39" s="55">
        <v>162000</v>
      </c>
      <c r="Z39" s="54" t="s">
        <v>147</v>
      </c>
    </row>
    <row r="40" spans="1:26" ht="15" customHeight="1" x14ac:dyDescent="0.2">
      <c r="A40" s="51">
        <v>33</v>
      </c>
      <c r="B40" s="51">
        <v>8500056</v>
      </c>
      <c r="C40" s="51" t="s">
        <v>88</v>
      </c>
      <c r="D40" s="52" t="s">
        <v>60</v>
      </c>
      <c r="E40" s="52" t="s">
        <v>26</v>
      </c>
      <c r="F40" s="53">
        <v>149000</v>
      </c>
      <c r="G40" s="53">
        <f>VLOOKUP(B40,'09.09'!B40:R73,16,0)</f>
        <v>0</v>
      </c>
      <c r="H40" s="54"/>
      <c r="I40" s="54">
        <f t="shared" si="1"/>
        <v>0</v>
      </c>
      <c r="J40" s="54"/>
      <c r="K40" s="98"/>
      <c r="L40" s="98">
        <f>+L45</f>
        <v>0</v>
      </c>
      <c r="M40" s="54"/>
      <c r="N40" s="54"/>
      <c r="O40" s="54">
        <f t="shared" si="0"/>
        <v>0</v>
      </c>
      <c r="P40" s="54">
        <f t="shared" si="2"/>
        <v>0</v>
      </c>
      <c r="Q40" s="54">
        <f t="shared" si="3"/>
        <v>0</v>
      </c>
      <c r="R40" s="54"/>
      <c r="S40" s="54">
        <f t="shared" si="4"/>
        <v>0</v>
      </c>
      <c r="T40" s="54">
        <v>20</v>
      </c>
      <c r="U40" s="55" t="s">
        <v>88</v>
      </c>
      <c r="V40" s="54">
        <v>66364</v>
      </c>
      <c r="W40" s="54">
        <v>149000</v>
      </c>
      <c r="X40" s="56">
        <f t="shared" si="5"/>
        <v>13000</v>
      </c>
      <c r="Y40" s="55">
        <v>162000</v>
      </c>
      <c r="Z40" s="54"/>
    </row>
    <row r="41" spans="1:26" ht="15" customHeight="1" x14ac:dyDescent="0.2">
      <c r="A41" s="51">
        <v>34</v>
      </c>
      <c r="B41" s="51">
        <v>8500057</v>
      </c>
      <c r="C41" s="51" t="s">
        <v>89</v>
      </c>
      <c r="D41" s="52" t="s">
        <v>61</v>
      </c>
      <c r="E41" s="52" t="s">
        <v>27</v>
      </c>
      <c r="F41" s="53">
        <v>168000</v>
      </c>
      <c r="G41" s="53">
        <f>VLOOKUP(B41,'09.09'!B41:R74,16,0)</f>
        <v>49</v>
      </c>
      <c r="H41" s="54"/>
      <c r="I41" s="54">
        <f t="shared" si="1"/>
        <v>4</v>
      </c>
      <c r="J41" s="54"/>
      <c r="K41" s="54">
        <f>1+K44</f>
        <v>4</v>
      </c>
      <c r="L41" s="54"/>
      <c r="M41" s="54"/>
      <c r="N41" s="54"/>
      <c r="O41" s="54">
        <f>F41*K41-F41*3</f>
        <v>168000</v>
      </c>
      <c r="P41" s="54">
        <f t="shared" si="2"/>
        <v>168000</v>
      </c>
      <c r="Q41" s="54">
        <f t="shared" si="3"/>
        <v>45</v>
      </c>
      <c r="R41" s="54">
        <v>45</v>
      </c>
      <c r="S41" s="54">
        <f t="shared" si="4"/>
        <v>0</v>
      </c>
      <c r="T41" s="54"/>
      <c r="U41" s="55" t="s">
        <v>89</v>
      </c>
      <c r="V41" s="54">
        <v>66364</v>
      </c>
      <c r="W41" s="54">
        <v>168000</v>
      </c>
      <c r="X41" s="56">
        <f t="shared" si="5"/>
        <v>-6000</v>
      </c>
      <c r="Y41" s="55">
        <v>162000</v>
      </c>
      <c r="Z41" s="54" t="s">
        <v>147</v>
      </c>
    </row>
    <row r="42" spans="1:26" ht="15" customHeight="1" x14ac:dyDescent="0.2">
      <c r="A42" s="81"/>
      <c r="B42" s="81"/>
      <c r="C42" s="81"/>
      <c r="D42" s="87" t="s">
        <v>140</v>
      </c>
      <c r="E42" s="87"/>
      <c r="F42" s="88">
        <v>800000</v>
      </c>
      <c r="G42" s="82"/>
      <c r="H42" s="83"/>
      <c r="I42" s="83"/>
      <c r="J42" s="83"/>
      <c r="K42" s="83"/>
      <c r="L42" s="83"/>
      <c r="M42" s="83"/>
      <c r="N42" s="83"/>
      <c r="O42" s="54">
        <f t="shared" si="0"/>
        <v>0</v>
      </c>
      <c r="P42" s="54">
        <f>M42+N42+O42</f>
        <v>0</v>
      </c>
      <c r="Q42" s="83"/>
      <c r="R42" s="83"/>
      <c r="S42" s="83"/>
      <c r="T42" s="83"/>
      <c r="U42" s="84"/>
      <c r="V42" s="85"/>
      <c r="W42" s="85"/>
      <c r="X42" s="86"/>
      <c r="Y42" s="84"/>
      <c r="Z42" s="83"/>
    </row>
    <row r="43" spans="1:26" ht="15" customHeight="1" x14ac:dyDescent="0.2">
      <c r="A43" s="81"/>
      <c r="B43" s="81"/>
      <c r="C43" s="81"/>
      <c r="D43" s="89" t="s">
        <v>141</v>
      </c>
      <c r="E43" s="89"/>
      <c r="F43" s="90">
        <v>650000</v>
      </c>
      <c r="G43" s="82"/>
      <c r="H43" s="83"/>
      <c r="I43" s="83"/>
      <c r="J43" s="83"/>
      <c r="K43" s="83"/>
      <c r="L43" s="83"/>
      <c r="M43" s="83"/>
      <c r="N43" s="83"/>
      <c r="O43" s="54">
        <f t="shared" si="0"/>
        <v>0</v>
      </c>
      <c r="P43" s="54">
        <f t="shared" si="2"/>
        <v>0</v>
      </c>
      <c r="Q43" s="83"/>
      <c r="R43" s="83"/>
      <c r="S43" s="83"/>
      <c r="T43" s="83"/>
      <c r="U43" s="84"/>
      <c r="V43" s="85"/>
      <c r="W43" s="85"/>
      <c r="X43" s="86"/>
      <c r="Y43" s="84"/>
      <c r="Z43" s="83"/>
    </row>
    <row r="44" spans="1:26" ht="15" customHeight="1" x14ac:dyDescent="0.2">
      <c r="A44" s="81"/>
      <c r="B44" s="81"/>
      <c r="C44" s="81"/>
      <c r="D44" s="91" t="s">
        <v>142</v>
      </c>
      <c r="E44" s="91"/>
      <c r="F44" s="92">
        <v>550000</v>
      </c>
      <c r="G44" s="82"/>
      <c r="H44" s="83"/>
      <c r="I44" s="83"/>
      <c r="J44" s="83"/>
      <c r="K44" s="83">
        <v>3</v>
      </c>
      <c r="L44" s="83"/>
      <c r="M44" s="83"/>
      <c r="N44" s="83"/>
      <c r="O44" s="54">
        <f t="shared" si="0"/>
        <v>1650000</v>
      </c>
      <c r="P44" s="54">
        <f t="shared" si="2"/>
        <v>1650000</v>
      </c>
      <c r="Q44" s="83"/>
      <c r="R44" s="83"/>
      <c r="S44" s="83"/>
      <c r="T44" s="83"/>
      <c r="U44" s="84"/>
      <c r="V44" s="85"/>
      <c r="W44" s="85"/>
      <c r="X44" s="86"/>
      <c r="Y44" s="84"/>
      <c r="Z44" s="83"/>
    </row>
    <row r="45" spans="1:26" ht="15" customHeight="1" x14ac:dyDescent="0.2">
      <c r="A45" s="81"/>
      <c r="B45" s="81"/>
      <c r="C45" s="81"/>
      <c r="D45" s="93" t="s">
        <v>143</v>
      </c>
      <c r="E45" s="93"/>
      <c r="F45" s="94">
        <v>310000</v>
      </c>
      <c r="G45" s="82"/>
      <c r="H45" s="83"/>
      <c r="I45" s="83"/>
      <c r="J45" s="83"/>
      <c r="K45" s="83"/>
      <c r="L45" s="83"/>
      <c r="M45" s="83"/>
      <c r="N45" s="83"/>
      <c r="O45" s="54">
        <f t="shared" si="0"/>
        <v>0</v>
      </c>
      <c r="P45" s="54">
        <f t="shared" si="2"/>
        <v>0</v>
      </c>
      <c r="Q45" s="83"/>
      <c r="R45" s="83"/>
      <c r="S45" s="83"/>
      <c r="T45" s="83"/>
      <c r="U45" s="84"/>
      <c r="V45" s="85"/>
      <c r="W45" s="85"/>
      <c r="X45" s="86"/>
      <c r="Y45" s="84"/>
      <c r="Z45" s="83"/>
    </row>
    <row r="46" spans="1:26" s="17" customFormat="1" x14ac:dyDescent="0.2">
      <c r="A46" s="47"/>
      <c r="B46" s="48"/>
      <c r="C46" s="48"/>
      <c r="D46" s="48" t="s">
        <v>108</v>
      </c>
      <c r="E46" s="49"/>
      <c r="F46" s="50"/>
      <c r="G46" s="50">
        <f>SUM(G8:G41)</f>
        <v>313</v>
      </c>
      <c r="H46" s="50">
        <f t="shared" ref="H46:N46" si="6">SUM(H8:H41)</f>
        <v>0</v>
      </c>
      <c r="I46" s="50">
        <f t="shared" si="6"/>
        <v>78</v>
      </c>
      <c r="J46" s="50">
        <f t="shared" si="6"/>
        <v>57</v>
      </c>
      <c r="K46" s="50">
        <f t="shared" si="6"/>
        <v>21</v>
      </c>
      <c r="L46" s="50">
        <f t="shared" si="6"/>
        <v>0</v>
      </c>
      <c r="M46" s="50">
        <f t="shared" si="6"/>
        <v>0</v>
      </c>
      <c r="N46" s="50">
        <f t="shared" si="6"/>
        <v>0</v>
      </c>
      <c r="O46" s="50">
        <f>SUM(O8:O45)</f>
        <v>3113000</v>
      </c>
      <c r="P46" s="50">
        <f>SUM(P8:P45)</f>
        <v>3113000</v>
      </c>
      <c r="Q46" s="50">
        <f>SUM(Q8:Q41)</f>
        <v>235</v>
      </c>
      <c r="R46" s="50">
        <f>SUM(R8:R41)</f>
        <v>235</v>
      </c>
      <c r="S46" s="50"/>
      <c r="T46" s="50"/>
      <c r="Z46" s="50"/>
    </row>
    <row r="47" spans="1:26" x14ac:dyDescent="0.2">
      <c r="A47" s="5"/>
    </row>
    <row r="48" spans="1:26" s="2" customFormat="1" x14ac:dyDescent="0.2">
      <c r="B48" s="2" t="s">
        <v>124</v>
      </c>
      <c r="F48" s="6"/>
      <c r="G48" s="6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V48" s="117"/>
      <c r="W48" s="117"/>
      <c r="Z48" s="117"/>
    </row>
    <row r="52" spans="1:1" x14ac:dyDescent="0.2">
      <c r="A52" s="1" t="s">
        <v>134</v>
      </c>
    </row>
  </sheetData>
  <mergeCells count="16">
    <mergeCell ref="Z6:Z7"/>
    <mergeCell ref="A3:T3"/>
    <mergeCell ref="G5:Q5"/>
    <mergeCell ref="A6:A7"/>
    <mergeCell ref="B6:B7"/>
    <mergeCell ref="C6:C7"/>
    <mergeCell ref="D6:D7"/>
    <mergeCell ref="F6:F7"/>
    <mergeCell ref="G6:G7"/>
    <mergeCell ref="H6:H7"/>
    <mergeCell ref="I6:L6"/>
    <mergeCell ref="M6:P6"/>
    <mergeCell ref="Q6:Q7"/>
    <mergeCell ref="R6:R7"/>
    <mergeCell ref="S6:S7"/>
    <mergeCell ref="T6:T7"/>
  </mergeCells>
  <pageMargins left="0.2" right="0.2" top="0.25" bottom="0.25" header="0.3" footer="0.3"/>
  <pageSetup paperSize="9" orientation="landscape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zoomScaleNormal="100" workbookViewId="0">
      <pane xSplit="6" ySplit="7" topLeftCell="L29" activePane="bottomRight" state="frozen"/>
      <selection activeCell="R42" sqref="R42"/>
      <selection pane="topRight" activeCell="R42" sqref="R42"/>
      <selection pane="bottomLeft" activeCell="R42" sqref="R42"/>
      <selection pane="bottomRight" activeCell="R42" sqref="R42"/>
    </sheetView>
  </sheetViews>
  <sheetFormatPr defaultRowHeight="12.75" x14ac:dyDescent="0.2"/>
  <cols>
    <col min="1" max="1" width="4.85546875" style="1" customWidth="1"/>
    <col min="2" max="2" width="8.85546875" style="2" customWidth="1"/>
    <col min="3" max="3" width="5.28515625" style="2" customWidth="1"/>
    <col min="4" max="4" width="38.28515625" style="1" customWidth="1"/>
    <col min="5" max="5" width="34.7109375" style="1" hidden="1" customWidth="1"/>
    <col min="6" max="6" width="10.28515625" style="6" customWidth="1"/>
    <col min="7" max="7" width="8.140625" style="6" customWidth="1"/>
    <col min="8" max="8" width="9.42578125" style="3" customWidth="1"/>
    <col min="9" max="9" width="10" style="3" customWidth="1"/>
    <col min="10" max="14" width="9.140625" style="3" customWidth="1"/>
    <col min="15" max="15" width="10.140625" style="3" customWidth="1"/>
    <col min="16" max="16" width="11.28515625" style="3" customWidth="1"/>
    <col min="17" max="19" width="10.7109375" style="3" customWidth="1"/>
    <col min="20" max="20" width="9.140625" style="3" customWidth="1"/>
    <col min="21" max="21" width="6.28515625" style="1" hidden="1" customWidth="1"/>
    <col min="22" max="23" width="11.28515625" style="3" hidden="1" customWidth="1"/>
    <col min="24" max="25" width="0" style="1" hidden="1" customWidth="1"/>
    <col min="26" max="26" width="9.140625" style="3" customWidth="1"/>
    <col min="27" max="27" width="9.140625" style="1" customWidth="1"/>
    <col min="28" max="16384" width="9.140625" style="1"/>
  </cols>
  <sheetData>
    <row r="1" spans="1:26" x14ac:dyDescent="0.2">
      <c r="A1" s="17" t="s">
        <v>128</v>
      </c>
    </row>
    <row r="2" spans="1:26" x14ac:dyDescent="0.2">
      <c r="A2" s="1" t="s">
        <v>114</v>
      </c>
      <c r="D2" s="108">
        <f>K42</f>
        <v>0</v>
      </c>
    </row>
    <row r="3" spans="1:26" ht="19.5" customHeight="1" x14ac:dyDescent="0.3">
      <c r="A3" s="131" t="s">
        <v>122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Z3" s="1"/>
    </row>
    <row r="5" spans="1:26" ht="15" hidden="1" customHeight="1" x14ac:dyDescent="0.2">
      <c r="G5" s="133" t="s">
        <v>117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18"/>
      <c r="S5" s="118"/>
      <c r="T5" s="1"/>
      <c r="Z5" s="1"/>
    </row>
    <row r="6" spans="1:26" s="17" customFormat="1" ht="15" customHeight="1" x14ac:dyDescent="0.2">
      <c r="A6" s="128" t="s">
        <v>109</v>
      </c>
      <c r="B6" s="128" t="s">
        <v>110</v>
      </c>
      <c r="C6" s="128" t="s">
        <v>111</v>
      </c>
      <c r="D6" s="128" t="s">
        <v>112</v>
      </c>
      <c r="E6" s="16" t="s">
        <v>90</v>
      </c>
      <c r="F6" s="128" t="s">
        <v>113</v>
      </c>
      <c r="G6" s="128" t="s">
        <v>115</v>
      </c>
      <c r="H6" s="128" t="s">
        <v>101</v>
      </c>
      <c r="I6" s="132" t="s">
        <v>102</v>
      </c>
      <c r="J6" s="132"/>
      <c r="K6" s="132"/>
      <c r="L6" s="132"/>
      <c r="M6" s="134" t="s">
        <v>129</v>
      </c>
      <c r="N6" s="134"/>
      <c r="O6" s="134"/>
      <c r="P6" s="134"/>
      <c r="Q6" s="128" t="s">
        <v>118</v>
      </c>
      <c r="R6" s="128" t="s">
        <v>135</v>
      </c>
      <c r="S6" s="128" t="s">
        <v>136</v>
      </c>
      <c r="T6" s="128" t="s">
        <v>119</v>
      </c>
      <c r="U6" s="19" t="s">
        <v>121</v>
      </c>
      <c r="V6" s="40"/>
      <c r="W6" s="40"/>
      <c r="Z6" s="128" t="s">
        <v>125</v>
      </c>
    </row>
    <row r="7" spans="1:26" s="18" customFormat="1" x14ac:dyDescent="0.2">
      <c r="A7" s="130"/>
      <c r="B7" s="130" t="s">
        <v>110</v>
      </c>
      <c r="C7" s="130"/>
      <c r="D7" s="130" t="s">
        <v>112</v>
      </c>
      <c r="E7" s="44" t="s">
        <v>90</v>
      </c>
      <c r="F7" s="130" t="s">
        <v>113</v>
      </c>
      <c r="G7" s="130"/>
      <c r="H7" s="130"/>
      <c r="I7" s="45" t="s">
        <v>106</v>
      </c>
      <c r="J7" s="46" t="s">
        <v>107</v>
      </c>
      <c r="K7" s="46" t="s">
        <v>104</v>
      </c>
      <c r="L7" s="46" t="s">
        <v>105</v>
      </c>
      <c r="M7" s="61" t="s">
        <v>131</v>
      </c>
      <c r="N7" s="62" t="s">
        <v>132</v>
      </c>
      <c r="O7" s="62" t="s">
        <v>130</v>
      </c>
      <c r="P7" s="68" t="s">
        <v>133</v>
      </c>
      <c r="Q7" s="130"/>
      <c r="R7" s="129"/>
      <c r="S7" s="129"/>
      <c r="T7" s="130"/>
      <c r="V7" s="41"/>
      <c r="W7" s="41"/>
      <c r="Z7" s="130"/>
    </row>
    <row r="8" spans="1:26" ht="15" customHeight="1" x14ac:dyDescent="0.2">
      <c r="A8" s="51">
        <v>1</v>
      </c>
      <c r="B8" s="51">
        <v>8500006</v>
      </c>
      <c r="C8" s="51" t="s">
        <v>75</v>
      </c>
      <c r="D8" s="52" t="s">
        <v>47</v>
      </c>
      <c r="E8" s="52" t="s">
        <v>13</v>
      </c>
      <c r="F8" s="53">
        <v>289000</v>
      </c>
      <c r="G8" s="53">
        <f>VLOOKUP(B8,'10.09'!B8:R41,16,0)</f>
        <v>0</v>
      </c>
      <c r="H8" s="54"/>
      <c r="I8" s="54">
        <f>SUM(J8:L8)</f>
        <v>0</v>
      </c>
      <c r="J8" s="54"/>
      <c r="K8" s="54"/>
      <c r="L8" s="54"/>
      <c r="M8" s="54"/>
      <c r="N8" s="54"/>
      <c r="O8" s="54">
        <f t="shared" ref="O8:O45" si="0">F8*K8</f>
        <v>0</v>
      </c>
      <c r="P8" s="54">
        <f>M8+N8+O8</f>
        <v>0</v>
      </c>
      <c r="Q8" s="54">
        <f>+G8+H8-I8</f>
        <v>0</v>
      </c>
      <c r="R8" s="54"/>
      <c r="S8" s="54">
        <f>R8-Q8</f>
        <v>0</v>
      </c>
      <c r="T8" s="54"/>
      <c r="U8" s="55" t="s">
        <v>75</v>
      </c>
      <c r="V8" s="54">
        <v>143000</v>
      </c>
      <c r="W8" s="54">
        <v>289000</v>
      </c>
      <c r="X8" s="56">
        <f>Y8-W8</f>
        <v>26000</v>
      </c>
      <c r="Y8" s="55">
        <v>315000</v>
      </c>
      <c r="Z8" s="54"/>
    </row>
    <row r="9" spans="1:26" ht="15" customHeight="1" x14ac:dyDescent="0.2">
      <c r="A9" s="51">
        <v>2</v>
      </c>
      <c r="B9" s="51">
        <v>8500007</v>
      </c>
      <c r="C9" s="51" t="s">
        <v>73</v>
      </c>
      <c r="D9" s="52" t="s">
        <v>45</v>
      </c>
      <c r="E9" s="52" t="s">
        <v>11</v>
      </c>
      <c r="F9" s="53">
        <v>197000</v>
      </c>
      <c r="G9" s="53">
        <f>VLOOKUP(B9,'10.09'!B9:R42,16,0)</f>
        <v>0</v>
      </c>
      <c r="H9" s="54"/>
      <c r="I9" s="54">
        <f t="shared" ref="I9:I41" si="1">SUM(J9:L9)</f>
        <v>0</v>
      </c>
      <c r="J9" s="54"/>
      <c r="K9" s="96"/>
      <c r="L9" s="96">
        <f>L43</f>
        <v>0</v>
      </c>
      <c r="M9" s="54"/>
      <c r="N9" s="54"/>
      <c r="O9" s="54">
        <f t="shared" si="0"/>
        <v>0</v>
      </c>
      <c r="P9" s="54">
        <f t="shared" ref="P9:P45" si="2">M9+N9+O9</f>
        <v>0</v>
      </c>
      <c r="Q9" s="54">
        <f t="shared" ref="Q9:Q41" si="3">+G9+H9-I9</f>
        <v>0</v>
      </c>
      <c r="R9" s="54"/>
      <c r="S9" s="54">
        <f t="shared" ref="S9:S41" si="4">R9-Q9</f>
        <v>0</v>
      </c>
      <c r="T9" s="54"/>
      <c r="U9" s="55" t="s">
        <v>73</v>
      </c>
      <c r="V9" s="54">
        <v>93000</v>
      </c>
      <c r="W9" s="54">
        <v>197000</v>
      </c>
      <c r="X9" s="56">
        <f t="shared" ref="X9:X41" si="5">Y9-W9</f>
        <v>18000</v>
      </c>
      <c r="Y9" s="55">
        <v>215000</v>
      </c>
      <c r="Z9" s="54"/>
    </row>
    <row r="10" spans="1:26" ht="15" customHeight="1" x14ac:dyDescent="0.2">
      <c r="A10" s="51">
        <v>3</v>
      </c>
      <c r="B10" s="51">
        <v>8500008</v>
      </c>
      <c r="C10" s="51" t="s">
        <v>79</v>
      </c>
      <c r="D10" s="52" t="s">
        <v>51</v>
      </c>
      <c r="E10" s="52" t="s">
        <v>17</v>
      </c>
      <c r="F10" s="53">
        <v>170000</v>
      </c>
      <c r="G10" s="53">
        <f>VLOOKUP(B10,'10.09'!B10:R43,16,0)</f>
        <v>2</v>
      </c>
      <c r="H10" s="54"/>
      <c r="I10" s="54">
        <f t="shared" si="1"/>
        <v>1</v>
      </c>
      <c r="J10" s="54"/>
      <c r="K10" s="54">
        <v>1</v>
      </c>
      <c r="L10" s="54"/>
      <c r="M10" s="54"/>
      <c r="N10" s="54"/>
      <c r="O10" s="54">
        <f t="shared" si="0"/>
        <v>170000</v>
      </c>
      <c r="P10" s="54">
        <f t="shared" si="2"/>
        <v>170000</v>
      </c>
      <c r="Q10" s="54">
        <f t="shared" si="3"/>
        <v>1</v>
      </c>
      <c r="R10" s="54">
        <v>1</v>
      </c>
      <c r="S10" s="54">
        <f t="shared" si="4"/>
        <v>0</v>
      </c>
      <c r="T10" s="54"/>
      <c r="U10" s="55" t="s">
        <v>79</v>
      </c>
      <c r="V10" s="54">
        <v>78000</v>
      </c>
      <c r="W10" s="54">
        <v>170000</v>
      </c>
      <c r="X10" s="56">
        <f t="shared" si="5"/>
        <v>15000</v>
      </c>
      <c r="Y10" s="55">
        <v>185000</v>
      </c>
      <c r="Z10" s="54"/>
    </row>
    <row r="11" spans="1:26" ht="15" customHeight="1" x14ac:dyDescent="0.2">
      <c r="A11" s="51">
        <v>4</v>
      </c>
      <c r="B11" s="51">
        <v>8500009</v>
      </c>
      <c r="C11" s="51" t="s">
        <v>74</v>
      </c>
      <c r="D11" s="52" t="s">
        <v>46</v>
      </c>
      <c r="E11" s="52" t="s">
        <v>12</v>
      </c>
      <c r="F11" s="53">
        <v>159000</v>
      </c>
      <c r="G11" s="53">
        <f>VLOOKUP(B11,'10.09'!B11:R44,16,0)</f>
        <v>0</v>
      </c>
      <c r="H11" s="54"/>
      <c r="I11" s="54">
        <f t="shared" si="1"/>
        <v>0</v>
      </c>
      <c r="J11" s="54"/>
      <c r="K11" s="96"/>
      <c r="L11" s="96">
        <f>L43</f>
        <v>0</v>
      </c>
      <c r="M11" s="54"/>
      <c r="N11" s="54"/>
      <c r="O11" s="54">
        <f t="shared" si="0"/>
        <v>0</v>
      </c>
      <c r="P11" s="54">
        <f t="shared" si="2"/>
        <v>0</v>
      </c>
      <c r="Q11" s="54">
        <f t="shared" si="3"/>
        <v>0</v>
      </c>
      <c r="R11" s="54"/>
      <c r="S11" s="54">
        <f t="shared" si="4"/>
        <v>0</v>
      </c>
      <c r="T11" s="54"/>
      <c r="U11" s="55" t="s">
        <v>74</v>
      </c>
      <c r="V11" s="54">
        <v>72000</v>
      </c>
      <c r="W11" s="54">
        <v>159000</v>
      </c>
      <c r="X11" s="56">
        <f t="shared" si="5"/>
        <v>14000</v>
      </c>
      <c r="Y11" s="55">
        <v>173000</v>
      </c>
      <c r="Z11" s="54"/>
    </row>
    <row r="12" spans="1:26" ht="15" customHeight="1" x14ac:dyDescent="0.2">
      <c r="A12" s="51">
        <v>5</v>
      </c>
      <c r="B12" s="51">
        <v>8500031</v>
      </c>
      <c r="C12" s="51" t="s">
        <v>76</v>
      </c>
      <c r="D12" s="52" t="s">
        <v>48</v>
      </c>
      <c r="E12" s="52" t="s">
        <v>14</v>
      </c>
      <c r="F12" s="53">
        <v>146000</v>
      </c>
      <c r="G12" s="53">
        <f>VLOOKUP(B12,'10.09'!B12:R45,16,0)</f>
        <v>10</v>
      </c>
      <c r="H12" s="54"/>
      <c r="I12" s="54">
        <f t="shared" si="1"/>
        <v>0</v>
      </c>
      <c r="J12" s="54"/>
      <c r="K12" s="54"/>
      <c r="L12" s="54"/>
      <c r="M12" s="54"/>
      <c r="N12" s="54"/>
      <c r="O12" s="54">
        <f t="shared" si="0"/>
        <v>0</v>
      </c>
      <c r="P12" s="54">
        <f t="shared" si="2"/>
        <v>0</v>
      </c>
      <c r="Q12" s="54">
        <f t="shared" si="3"/>
        <v>10</v>
      </c>
      <c r="R12" s="54">
        <v>10</v>
      </c>
      <c r="S12" s="54">
        <f t="shared" si="4"/>
        <v>0</v>
      </c>
      <c r="T12" s="54"/>
      <c r="U12" s="55" t="s">
        <v>76</v>
      </c>
      <c r="V12" s="54">
        <v>65000</v>
      </c>
      <c r="W12" s="54">
        <v>146000</v>
      </c>
      <c r="X12" s="56">
        <f t="shared" si="5"/>
        <v>13000</v>
      </c>
      <c r="Y12" s="55">
        <v>159000</v>
      </c>
      <c r="Z12" s="54"/>
    </row>
    <row r="13" spans="1:26" ht="15" customHeight="1" x14ac:dyDescent="0.2">
      <c r="A13" s="51">
        <v>6</v>
      </c>
      <c r="B13" s="51">
        <v>8500011</v>
      </c>
      <c r="C13" s="51" t="s">
        <v>78</v>
      </c>
      <c r="D13" s="52" t="s">
        <v>50</v>
      </c>
      <c r="E13" s="52" t="s">
        <v>16</v>
      </c>
      <c r="F13" s="53">
        <v>135000</v>
      </c>
      <c r="G13" s="53">
        <f>VLOOKUP(B13,'10.09'!B13:R46,16,0)</f>
        <v>13</v>
      </c>
      <c r="H13" s="54"/>
      <c r="I13" s="54">
        <f t="shared" si="1"/>
        <v>2</v>
      </c>
      <c r="J13" s="54"/>
      <c r="K13" s="54">
        <v>2</v>
      </c>
      <c r="L13" s="54"/>
      <c r="M13" s="54"/>
      <c r="N13" s="54"/>
      <c r="O13" s="54">
        <f t="shared" si="0"/>
        <v>270000</v>
      </c>
      <c r="P13" s="54">
        <f t="shared" si="2"/>
        <v>270000</v>
      </c>
      <c r="Q13" s="54">
        <f t="shared" si="3"/>
        <v>11</v>
      </c>
      <c r="R13" s="54">
        <v>11</v>
      </c>
      <c r="S13" s="54">
        <f t="shared" si="4"/>
        <v>0</v>
      </c>
      <c r="T13" s="54"/>
      <c r="U13" s="55" t="s">
        <v>78</v>
      </c>
      <c r="V13" s="54">
        <v>58000</v>
      </c>
      <c r="W13" s="54">
        <v>135000</v>
      </c>
      <c r="X13" s="56">
        <f t="shared" si="5"/>
        <v>10000</v>
      </c>
      <c r="Y13" s="55">
        <v>145000</v>
      </c>
      <c r="Z13" s="54"/>
    </row>
    <row r="14" spans="1:26" ht="15" customHeight="1" x14ac:dyDescent="0.2">
      <c r="A14" s="51">
        <v>7</v>
      </c>
      <c r="B14" s="51">
        <v>8500010</v>
      </c>
      <c r="C14" s="51" t="s">
        <v>81</v>
      </c>
      <c r="D14" s="52" t="s">
        <v>53</v>
      </c>
      <c r="E14" s="52" t="s">
        <v>19</v>
      </c>
      <c r="F14" s="53">
        <v>146000</v>
      </c>
      <c r="G14" s="53">
        <f>VLOOKUP(B14,'10.09'!B14:R47,16,0)</f>
        <v>15</v>
      </c>
      <c r="H14" s="54"/>
      <c r="I14" s="54">
        <f t="shared" si="1"/>
        <v>2</v>
      </c>
      <c r="J14" s="54"/>
      <c r="K14" s="54">
        <v>2</v>
      </c>
      <c r="L14" s="54"/>
      <c r="M14" s="54"/>
      <c r="N14" s="54"/>
      <c r="O14" s="54">
        <f t="shared" si="0"/>
        <v>292000</v>
      </c>
      <c r="P14" s="54">
        <f t="shared" si="2"/>
        <v>292000</v>
      </c>
      <c r="Q14" s="54">
        <f t="shared" si="3"/>
        <v>13</v>
      </c>
      <c r="R14" s="54">
        <v>13</v>
      </c>
      <c r="S14" s="54">
        <f t="shared" si="4"/>
        <v>0</v>
      </c>
      <c r="T14" s="54"/>
      <c r="U14" s="55" t="s">
        <v>81</v>
      </c>
      <c r="V14" s="54">
        <v>61000</v>
      </c>
      <c r="W14" s="54">
        <v>146000</v>
      </c>
      <c r="X14" s="56">
        <f t="shared" si="5"/>
        <v>5000</v>
      </c>
      <c r="Y14" s="55">
        <v>151000</v>
      </c>
      <c r="Z14" s="54"/>
    </row>
    <row r="15" spans="1:26" ht="15" customHeight="1" x14ac:dyDescent="0.2">
      <c r="A15" s="51">
        <v>8</v>
      </c>
      <c r="B15" s="51">
        <v>8500012</v>
      </c>
      <c r="C15" s="51" t="s">
        <v>70</v>
      </c>
      <c r="D15" s="52" t="s">
        <v>42</v>
      </c>
      <c r="E15" s="52" t="s">
        <v>8</v>
      </c>
      <c r="F15" s="53">
        <v>135000</v>
      </c>
      <c r="G15" s="53">
        <f>VLOOKUP(B15,'10.09'!B15:R48,16,0)</f>
        <v>14</v>
      </c>
      <c r="H15" s="54"/>
      <c r="I15" s="54">
        <f t="shared" si="1"/>
        <v>1</v>
      </c>
      <c r="J15" s="54"/>
      <c r="K15" s="54">
        <v>1</v>
      </c>
      <c r="L15" s="54"/>
      <c r="M15" s="54"/>
      <c r="N15" s="54"/>
      <c r="O15" s="54">
        <f t="shared" si="0"/>
        <v>135000</v>
      </c>
      <c r="P15" s="54">
        <f t="shared" si="2"/>
        <v>135000</v>
      </c>
      <c r="Q15" s="54">
        <f t="shared" si="3"/>
        <v>13</v>
      </c>
      <c r="R15" s="54">
        <v>13</v>
      </c>
      <c r="S15" s="54">
        <f t="shared" si="4"/>
        <v>0</v>
      </c>
      <c r="T15" s="54"/>
      <c r="U15" s="55" t="s">
        <v>70</v>
      </c>
      <c r="V15" s="54">
        <v>59000</v>
      </c>
      <c r="W15" s="54">
        <v>135000</v>
      </c>
      <c r="X15" s="56">
        <f t="shared" si="5"/>
        <v>12000</v>
      </c>
      <c r="Y15" s="55">
        <v>147000</v>
      </c>
      <c r="Z15" s="54"/>
    </row>
    <row r="16" spans="1:26" ht="15" customHeight="1" x14ac:dyDescent="0.2">
      <c r="A16" s="51">
        <v>9</v>
      </c>
      <c r="B16" s="51">
        <v>8500005</v>
      </c>
      <c r="C16" s="51" t="s">
        <v>71</v>
      </c>
      <c r="D16" s="52" t="s">
        <v>43</v>
      </c>
      <c r="E16" s="52" t="s">
        <v>9</v>
      </c>
      <c r="F16" s="53">
        <v>146000</v>
      </c>
      <c r="G16" s="53">
        <f>VLOOKUP(B16,'10.09'!B16:R49,16,0)</f>
        <v>14</v>
      </c>
      <c r="H16" s="54"/>
      <c r="I16" s="54">
        <f t="shared" si="1"/>
        <v>1</v>
      </c>
      <c r="J16" s="54"/>
      <c r="K16" s="54">
        <v>1</v>
      </c>
      <c r="L16" s="54"/>
      <c r="M16" s="54"/>
      <c r="N16" s="54"/>
      <c r="O16" s="54">
        <f t="shared" si="0"/>
        <v>146000</v>
      </c>
      <c r="P16" s="54">
        <f t="shared" si="2"/>
        <v>146000</v>
      </c>
      <c r="Q16" s="54">
        <f t="shared" si="3"/>
        <v>13</v>
      </c>
      <c r="R16" s="54">
        <v>13</v>
      </c>
      <c r="S16" s="54">
        <f t="shared" si="4"/>
        <v>0</v>
      </c>
      <c r="T16" s="54"/>
      <c r="U16" s="55" t="s">
        <v>71</v>
      </c>
      <c r="V16" s="54">
        <v>63000</v>
      </c>
      <c r="W16" s="54">
        <v>146000</v>
      </c>
      <c r="X16" s="56">
        <f t="shared" si="5"/>
        <v>9000</v>
      </c>
      <c r="Y16" s="55">
        <v>155000</v>
      </c>
      <c r="Z16" s="54"/>
    </row>
    <row r="17" spans="1:26" ht="15" customHeight="1" x14ac:dyDescent="0.2">
      <c r="A17" s="51">
        <v>10</v>
      </c>
      <c r="B17" s="51">
        <v>8500013</v>
      </c>
      <c r="C17" s="51" t="s">
        <v>72</v>
      </c>
      <c r="D17" s="52" t="s">
        <v>44</v>
      </c>
      <c r="E17" s="52" t="s">
        <v>10</v>
      </c>
      <c r="F17" s="53">
        <v>146000</v>
      </c>
      <c r="G17" s="53">
        <f>VLOOKUP(B17,'10.09'!B17:R50,16,0)</f>
        <v>7</v>
      </c>
      <c r="H17" s="54"/>
      <c r="I17" s="54">
        <f t="shared" si="1"/>
        <v>4</v>
      </c>
      <c r="J17" s="54"/>
      <c r="K17" s="54">
        <v>4</v>
      </c>
      <c r="L17" s="54"/>
      <c r="M17" s="54"/>
      <c r="N17" s="54"/>
      <c r="O17" s="54">
        <f t="shared" si="0"/>
        <v>584000</v>
      </c>
      <c r="P17" s="54">
        <f t="shared" si="2"/>
        <v>584000</v>
      </c>
      <c r="Q17" s="54">
        <f t="shared" si="3"/>
        <v>3</v>
      </c>
      <c r="R17" s="54">
        <v>3</v>
      </c>
      <c r="S17" s="54">
        <f t="shared" si="4"/>
        <v>0</v>
      </c>
      <c r="T17" s="54"/>
      <c r="U17" s="55" t="s">
        <v>72</v>
      </c>
      <c r="V17" s="54">
        <v>64000</v>
      </c>
      <c r="W17" s="54">
        <v>146000</v>
      </c>
      <c r="X17" s="56">
        <f t="shared" si="5"/>
        <v>11000</v>
      </c>
      <c r="Y17" s="55">
        <v>157000</v>
      </c>
      <c r="Z17" s="54"/>
    </row>
    <row r="18" spans="1:26" ht="15" customHeight="1" x14ac:dyDescent="0.2">
      <c r="A18" s="51">
        <v>11</v>
      </c>
      <c r="B18" s="51">
        <v>8500058</v>
      </c>
      <c r="C18" s="51" t="s">
        <v>91</v>
      </c>
      <c r="D18" s="52" t="s">
        <v>95</v>
      </c>
      <c r="E18" s="52" t="s">
        <v>28</v>
      </c>
      <c r="F18" s="53">
        <v>203000</v>
      </c>
      <c r="G18" s="53">
        <f>VLOOKUP(B18,'10.09'!B18:R51,16,0)</f>
        <v>0</v>
      </c>
      <c r="H18" s="54"/>
      <c r="I18" s="54">
        <f t="shared" si="1"/>
        <v>0</v>
      </c>
      <c r="J18" s="54"/>
      <c r="K18" s="96"/>
      <c r="L18" s="96">
        <f>L43</f>
        <v>0</v>
      </c>
      <c r="M18" s="54"/>
      <c r="N18" s="54"/>
      <c r="O18" s="54">
        <f t="shared" si="0"/>
        <v>0</v>
      </c>
      <c r="P18" s="54">
        <f t="shared" si="2"/>
        <v>0</v>
      </c>
      <c r="Q18" s="54">
        <f t="shared" si="3"/>
        <v>0</v>
      </c>
      <c r="R18" s="54"/>
      <c r="S18" s="54">
        <f t="shared" si="4"/>
        <v>0</v>
      </c>
      <c r="T18" s="54"/>
      <c r="U18" s="55" t="s">
        <v>91</v>
      </c>
      <c r="V18" s="54">
        <v>96000</v>
      </c>
      <c r="W18" s="54">
        <v>203000</v>
      </c>
      <c r="X18" s="56">
        <f t="shared" si="5"/>
        <v>18000</v>
      </c>
      <c r="Y18" s="55">
        <v>221000</v>
      </c>
      <c r="Z18" s="54"/>
    </row>
    <row r="19" spans="1:26" ht="15" customHeight="1" x14ac:dyDescent="0.2">
      <c r="A19" s="51">
        <v>12</v>
      </c>
      <c r="B19" s="51">
        <v>8500059</v>
      </c>
      <c r="C19" s="51" t="s">
        <v>92</v>
      </c>
      <c r="D19" s="52" t="s">
        <v>96</v>
      </c>
      <c r="E19" s="52" t="s">
        <v>29</v>
      </c>
      <c r="F19" s="53">
        <v>186000</v>
      </c>
      <c r="G19" s="53">
        <f>VLOOKUP(B19,'10.09'!B19:R52,16,0)</f>
        <v>0</v>
      </c>
      <c r="H19" s="54"/>
      <c r="I19" s="54">
        <f t="shared" si="1"/>
        <v>0</v>
      </c>
      <c r="J19" s="54"/>
      <c r="K19" s="54"/>
      <c r="L19" s="54"/>
      <c r="M19" s="54"/>
      <c r="N19" s="54"/>
      <c r="O19" s="54">
        <f t="shared" si="0"/>
        <v>0</v>
      </c>
      <c r="P19" s="54">
        <f t="shared" si="2"/>
        <v>0</v>
      </c>
      <c r="Q19" s="54">
        <f t="shared" si="3"/>
        <v>0</v>
      </c>
      <c r="R19" s="54"/>
      <c r="S19" s="54">
        <f t="shared" si="4"/>
        <v>0</v>
      </c>
      <c r="T19" s="54"/>
      <c r="U19" s="55" t="s">
        <v>92</v>
      </c>
      <c r="V19" s="54">
        <v>87000</v>
      </c>
      <c r="W19" s="54">
        <v>186000</v>
      </c>
      <c r="X19" s="56">
        <f t="shared" si="5"/>
        <v>17000</v>
      </c>
      <c r="Y19" s="55">
        <v>203000</v>
      </c>
      <c r="Z19" s="54"/>
    </row>
    <row r="20" spans="1:26" ht="15" customHeight="1" x14ac:dyDescent="0.2">
      <c r="A20" s="51">
        <v>13</v>
      </c>
      <c r="B20" s="51">
        <v>8500060</v>
      </c>
      <c r="C20" s="51" t="s">
        <v>93</v>
      </c>
      <c r="D20" s="52" t="s">
        <v>97</v>
      </c>
      <c r="E20" s="52" t="s">
        <v>30</v>
      </c>
      <c r="F20" s="53">
        <v>159000</v>
      </c>
      <c r="G20" s="53">
        <f>VLOOKUP(B20,'10.09'!B20:R53,16,0)</f>
        <v>0</v>
      </c>
      <c r="H20" s="54"/>
      <c r="I20" s="54">
        <f t="shared" si="1"/>
        <v>0</v>
      </c>
      <c r="J20" s="54"/>
      <c r="K20" s="54"/>
      <c r="L20" s="54"/>
      <c r="M20" s="54"/>
      <c r="N20" s="54"/>
      <c r="O20" s="54">
        <f t="shared" si="0"/>
        <v>0</v>
      </c>
      <c r="P20" s="54">
        <f t="shared" si="2"/>
        <v>0</v>
      </c>
      <c r="Q20" s="54">
        <f t="shared" si="3"/>
        <v>0</v>
      </c>
      <c r="R20" s="54"/>
      <c r="S20" s="54">
        <f t="shared" si="4"/>
        <v>0</v>
      </c>
      <c r="T20" s="54"/>
      <c r="U20" s="55" t="s">
        <v>93</v>
      </c>
      <c r="V20" s="54">
        <v>72000</v>
      </c>
      <c r="W20" s="54">
        <v>159000</v>
      </c>
      <c r="X20" s="56">
        <f t="shared" si="5"/>
        <v>14000</v>
      </c>
      <c r="Y20" s="55">
        <v>173000</v>
      </c>
      <c r="Z20" s="54"/>
    </row>
    <row r="21" spans="1:26" ht="15" customHeight="1" x14ac:dyDescent="0.2">
      <c r="A21" s="51">
        <v>14</v>
      </c>
      <c r="B21" s="51">
        <v>8500061</v>
      </c>
      <c r="C21" s="51" t="s">
        <v>94</v>
      </c>
      <c r="D21" s="52" t="s">
        <v>98</v>
      </c>
      <c r="E21" s="52" t="s">
        <v>31</v>
      </c>
      <c r="F21" s="53">
        <v>168000</v>
      </c>
      <c r="G21" s="53">
        <f>VLOOKUP(B21,'10.09'!B21:R54,16,0)</f>
        <v>0</v>
      </c>
      <c r="H21" s="54"/>
      <c r="I21" s="54">
        <f t="shared" si="1"/>
        <v>0</v>
      </c>
      <c r="J21" s="54"/>
      <c r="K21" s="96"/>
      <c r="L21" s="96">
        <f>L43</f>
        <v>0</v>
      </c>
      <c r="M21" s="54"/>
      <c r="N21" s="54"/>
      <c r="O21" s="54">
        <f t="shared" si="0"/>
        <v>0</v>
      </c>
      <c r="P21" s="54">
        <f t="shared" si="2"/>
        <v>0</v>
      </c>
      <c r="Q21" s="54">
        <f t="shared" si="3"/>
        <v>0</v>
      </c>
      <c r="R21" s="54"/>
      <c r="S21" s="54">
        <f t="shared" si="4"/>
        <v>0</v>
      </c>
      <c r="T21" s="54"/>
      <c r="U21" s="55" t="s">
        <v>94</v>
      </c>
      <c r="V21" s="54">
        <v>77000</v>
      </c>
      <c r="W21" s="54">
        <v>168000</v>
      </c>
      <c r="X21" s="56">
        <f t="shared" si="5"/>
        <v>15000</v>
      </c>
      <c r="Y21" s="55">
        <v>183000</v>
      </c>
      <c r="Z21" s="54"/>
    </row>
    <row r="22" spans="1:26" ht="15" customHeight="1" x14ac:dyDescent="0.2">
      <c r="A22" s="51">
        <v>15</v>
      </c>
      <c r="B22" s="51">
        <v>8500033</v>
      </c>
      <c r="C22" s="51" t="s">
        <v>67</v>
      </c>
      <c r="D22" s="52" t="s">
        <v>39</v>
      </c>
      <c r="E22" s="52" t="s">
        <v>5</v>
      </c>
      <c r="F22" s="53">
        <v>337000</v>
      </c>
      <c r="G22" s="53">
        <f>VLOOKUP(B22,'10.09'!B22:R55,16,0)</f>
        <v>0</v>
      </c>
      <c r="H22" s="54"/>
      <c r="I22" s="54">
        <f t="shared" si="1"/>
        <v>0</v>
      </c>
      <c r="J22" s="54"/>
      <c r="K22" s="95"/>
      <c r="L22" s="95">
        <f>L42</f>
        <v>0</v>
      </c>
      <c r="M22" s="54"/>
      <c r="N22" s="54"/>
      <c r="O22" s="54">
        <f t="shared" si="0"/>
        <v>0</v>
      </c>
      <c r="P22" s="54">
        <f t="shared" si="2"/>
        <v>0</v>
      </c>
      <c r="Q22" s="54">
        <f t="shared" si="3"/>
        <v>0</v>
      </c>
      <c r="R22" s="54"/>
      <c r="S22" s="54">
        <f t="shared" si="4"/>
        <v>0</v>
      </c>
      <c r="T22" s="54"/>
      <c r="U22" s="55" t="s">
        <v>67</v>
      </c>
      <c r="V22" s="54">
        <v>169000</v>
      </c>
      <c r="W22" s="54">
        <v>337000</v>
      </c>
      <c r="X22" s="56">
        <f t="shared" si="5"/>
        <v>30000</v>
      </c>
      <c r="Y22" s="55">
        <v>367000</v>
      </c>
      <c r="Z22" s="54"/>
    </row>
    <row r="23" spans="1:26" ht="15" customHeight="1" x14ac:dyDescent="0.2">
      <c r="A23" s="51">
        <v>16</v>
      </c>
      <c r="B23" s="51">
        <v>8500034</v>
      </c>
      <c r="C23" s="51" t="s">
        <v>65</v>
      </c>
      <c r="D23" s="52" t="s">
        <v>37</v>
      </c>
      <c r="E23" s="52" t="s">
        <v>3</v>
      </c>
      <c r="F23" s="53">
        <v>240000</v>
      </c>
      <c r="G23" s="53">
        <f>VLOOKUP(B23,'10.09'!B23:R56,16,0)</f>
        <v>0</v>
      </c>
      <c r="H23" s="54"/>
      <c r="I23" s="54">
        <f t="shared" si="1"/>
        <v>0</v>
      </c>
      <c r="J23" s="54"/>
      <c r="K23" s="54"/>
      <c r="L23" s="54"/>
      <c r="M23" s="54"/>
      <c r="N23" s="54"/>
      <c r="O23" s="54">
        <f t="shared" si="0"/>
        <v>0</v>
      </c>
      <c r="P23" s="54">
        <f t="shared" si="2"/>
        <v>0</v>
      </c>
      <c r="Q23" s="54">
        <f t="shared" si="3"/>
        <v>0</v>
      </c>
      <c r="R23" s="54"/>
      <c r="S23" s="54">
        <f t="shared" si="4"/>
        <v>0</v>
      </c>
      <c r="T23" s="54"/>
      <c r="U23" s="55" t="s">
        <v>65</v>
      </c>
      <c r="V23" s="54">
        <v>116000</v>
      </c>
      <c r="W23" s="54">
        <v>240000</v>
      </c>
      <c r="X23" s="56">
        <f t="shared" si="5"/>
        <v>21000</v>
      </c>
      <c r="Y23" s="55">
        <v>261000</v>
      </c>
      <c r="Z23" s="54"/>
    </row>
    <row r="24" spans="1:26" ht="15" customHeight="1" x14ac:dyDescent="0.2">
      <c r="A24" s="51">
        <v>17</v>
      </c>
      <c r="B24" s="51">
        <v>8500035</v>
      </c>
      <c r="C24" s="51" t="s">
        <v>69</v>
      </c>
      <c r="D24" s="52" t="s">
        <v>41</v>
      </c>
      <c r="E24" s="52" t="s">
        <v>7</v>
      </c>
      <c r="F24" s="53">
        <v>196000</v>
      </c>
      <c r="G24" s="53">
        <f>VLOOKUP(B24,'10.09'!B24:R57,16,0)</f>
        <v>0</v>
      </c>
      <c r="H24" s="54"/>
      <c r="I24" s="54">
        <f t="shared" si="1"/>
        <v>0</v>
      </c>
      <c r="J24" s="54"/>
      <c r="K24" s="95"/>
      <c r="L24" s="95">
        <f>L42+L45</f>
        <v>0</v>
      </c>
      <c r="M24" s="54"/>
      <c r="N24" s="54"/>
      <c r="O24" s="54">
        <f t="shared" si="0"/>
        <v>0</v>
      </c>
      <c r="P24" s="54">
        <f t="shared" si="2"/>
        <v>0</v>
      </c>
      <c r="Q24" s="54">
        <f t="shared" si="3"/>
        <v>0</v>
      </c>
      <c r="R24" s="54"/>
      <c r="S24" s="54">
        <f t="shared" si="4"/>
        <v>0</v>
      </c>
      <c r="T24" s="54"/>
      <c r="U24" s="55" t="s">
        <v>69</v>
      </c>
      <c r="V24" s="54">
        <v>92000</v>
      </c>
      <c r="W24" s="54">
        <v>196000</v>
      </c>
      <c r="X24" s="56">
        <f t="shared" si="5"/>
        <v>17000</v>
      </c>
      <c r="Y24" s="55">
        <v>213000</v>
      </c>
      <c r="Z24" s="54"/>
    </row>
    <row r="25" spans="1:26" ht="15" customHeight="1" x14ac:dyDescent="0.2">
      <c r="A25" s="51">
        <v>18</v>
      </c>
      <c r="B25" s="51">
        <v>8500036</v>
      </c>
      <c r="C25" s="51" t="s">
        <v>66</v>
      </c>
      <c r="D25" s="52" t="s">
        <v>38</v>
      </c>
      <c r="E25" s="52" t="s">
        <v>4</v>
      </c>
      <c r="F25" s="53">
        <v>188000</v>
      </c>
      <c r="G25" s="53">
        <f>VLOOKUP(B25,'10.09'!B25:R58,16,0)</f>
        <v>0</v>
      </c>
      <c r="H25" s="54"/>
      <c r="I25" s="54">
        <f t="shared" si="1"/>
        <v>0</v>
      </c>
      <c r="J25" s="54"/>
      <c r="K25" s="54"/>
      <c r="L25" s="54"/>
      <c r="M25" s="54"/>
      <c r="N25" s="54"/>
      <c r="O25" s="54">
        <f t="shared" si="0"/>
        <v>0</v>
      </c>
      <c r="P25" s="54">
        <f t="shared" si="2"/>
        <v>0</v>
      </c>
      <c r="Q25" s="54">
        <f t="shared" si="3"/>
        <v>0</v>
      </c>
      <c r="R25" s="54"/>
      <c r="S25" s="54">
        <f t="shared" si="4"/>
        <v>0</v>
      </c>
      <c r="T25" s="54"/>
      <c r="U25" s="55" t="s">
        <v>66</v>
      </c>
      <c r="V25" s="54">
        <v>88000</v>
      </c>
      <c r="W25" s="54">
        <v>188000</v>
      </c>
      <c r="X25" s="56">
        <f t="shared" si="5"/>
        <v>17000</v>
      </c>
      <c r="Y25" s="55">
        <v>205000</v>
      </c>
      <c r="Z25" s="54"/>
    </row>
    <row r="26" spans="1:26" ht="15" customHeight="1" x14ac:dyDescent="0.2">
      <c r="A26" s="51">
        <v>19</v>
      </c>
      <c r="B26" s="51">
        <v>8500037</v>
      </c>
      <c r="C26" s="51" t="s">
        <v>68</v>
      </c>
      <c r="D26" s="52" t="s">
        <v>40</v>
      </c>
      <c r="E26" s="52" t="s">
        <v>6</v>
      </c>
      <c r="F26" s="53">
        <v>179000</v>
      </c>
      <c r="G26" s="53">
        <f>VLOOKUP(B26,'10.09'!B26:R59,16,0)</f>
        <v>14</v>
      </c>
      <c r="H26" s="54"/>
      <c r="I26" s="54">
        <f t="shared" si="1"/>
        <v>1</v>
      </c>
      <c r="J26" s="54"/>
      <c r="K26" s="54">
        <v>1</v>
      </c>
      <c r="L26" s="54"/>
      <c r="M26" s="54"/>
      <c r="N26" s="54"/>
      <c r="O26" s="54">
        <f t="shared" si="0"/>
        <v>179000</v>
      </c>
      <c r="P26" s="54">
        <f t="shared" si="2"/>
        <v>179000</v>
      </c>
      <c r="Q26" s="54">
        <f t="shared" si="3"/>
        <v>13</v>
      </c>
      <c r="R26" s="54">
        <v>13</v>
      </c>
      <c r="S26" s="54">
        <f t="shared" si="4"/>
        <v>0</v>
      </c>
      <c r="T26" s="54"/>
      <c r="U26" s="55" t="s">
        <v>68</v>
      </c>
      <c r="V26" s="54">
        <v>83000</v>
      </c>
      <c r="W26" s="54">
        <v>179000</v>
      </c>
      <c r="X26" s="56">
        <f t="shared" si="5"/>
        <v>16000</v>
      </c>
      <c r="Y26" s="55">
        <v>195000</v>
      </c>
      <c r="Z26" s="54"/>
    </row>
    <row r="27" spans="1:26" ht="15" customHeight="1" x14ac:dyDescent="0.2">
      <c r="A27" s="51">
        <v>20</v>
      </c>
      <c r="B27" s="51">
        <v>8500039</v>
      </c>
      <c r="C27" s="51" t="s">
        <v>77</v>
      </c>
      <c r="D27" s="52" t="s">
        <v>49</v>
      </c>
      <c r="E27" s="52" t="s">
        <v>15</v>
      </c>
      <c r="F27" s="53">
        <v>169000</v>
      </c>
      <c r="G27" s="53">
        <f>VLOOKUP(B27,'10.09'!B27:R60,16,0)</f>
        <v>15</v>
      </c>
      <c r="H27" s="54"/>
      <c r="I27" s="54">
        <f t="shared" si="1"/>
        <v>0</v>
      </c>
      <c r="J27" s="54"/>
      <c r="K27" s="54"/>
      <c r="L27" s="54"/>
      <c r="M27" s="54"/>
      <c r="N27" s="54"/>
      <c r="O27" s="54">
        <f t="shared" si="0"/>
        <v>0</v>
      </c>
      <c r="P27" s="54">
        <f t="shared" si="2"/>
        <v>0</v>
      </c>
      <c r="Q27" s="54">
        <f t="shared" si="3"/>
        <v>15</v>
      </c>
      <c r="R27" s="54">
        <v>15</v>
      </c>
      <c r="S27" s="54">
        <f t="shared" si="4"/>
        <v>0</v>
      </c>
      <c r="T27" s="54"/>
      <c r="U27" s="55" t="s">
        <v>77</v>
      </c>
      <c r="V27" s="54">
        <v>73000</v>
      </c>
      <c r="W27" s="54">
        <v>169000</v>
      </c>
      <c r="X27" s="56">
        <f t="shared" si="5"/>
        <v>6000</v>
      </c>
      <c r="Y27" s="55">
        <v>175000</v>
      </c>
      <c r="Z27" s="54"/>
    </row>
    <row r="28" spans="1:26" ht="15" customHeight="1" x14ac:dyDescent="0.2">
      <c r="A28" s="51">
        <v>21</v>
      </c>
      <c r="B28" s="51">
        <v>8500038</v>
      </c>
      <c r="C28" s="51" t="s">
        <v>80</v>
      </c>
      <c r="D28" s="52" t="s">
        <v>52</v>
      </c>
      <c r="E28" s="52" t="s">
        <v>18</v>
      </c>
      <c r="F28" s="53">
        <v>179000</v>
      </c>
      <c r="G28" s="53">
        <f>VLOOKUP(B28,'10.09'!B28:R61,16,0)</f>
        <v>15</v>
      </c>
      <c r="H28" s="54"/>
      <c r="I28" s="54">
        <f t="shared" si="1"/>
        <v>0</v>
      </c>
      <c r="J28" s="54"/>
      <c r="K28" s="95"/>
      <c r="L28" s="95">
        <f>L42</f>
        <v>0</v>
      </c>
      <c r="M28" s="54"/>
      <c r="N28" s="54"/>
      <c r="O28" s="54">
        <f t="shared" si="0"/>
        <v>0</v>
      </c>
      <c r="P28" s="54">
        <f t="shared" si="2"/>
        <v>0</v>
      </c>
      <c r="Q28" s="54">
        <f t="shared" si="3"/>
        <v>15</v>
      </c>
      <c r="R28" s="54">
        <v>15</v>
      </c>
      <c r="S28" s="54">
        <f t="shared" si="4"/>
        <v>0</v>
      </c>
      <c r="T28" s="54"/>
      <c r="U28" s="55" t="s">
        <v>80</v>
      </c>
      <c r="V28" s="54">
        <v>76000</v>
      </c>
      <c r="W28" s="54">
        <v>179000</v>
      </c>
      <c r="X28" s="56">
        <f t="shared" si="5"/>
        <v>2000</v>
      </c>
      <c r="Y28" s="55">
        <v>181000</v>
      </c>
      <c r="Z28" s="54"/>
    </row>
    <row r="29" spans="1:26" s="2" customFormat="1" ht="15" customHeight="1" x14ac:dyDescent="0.2">
      <c r="A29" s="51">
        <v>22</v>
      </c>
      <c r="B29" s="51">
        <v>8500040</v>
      </c>
      <c r="C29" s="51" t="s">
        <v>62</v>
      </c>
      <c r="D29" s="52" t="s">
        <v>34</v>
      </c>
      <c r="E29" s="52" t="s">
        <v>0</v>
      </c>
      <c r="F29" s="53">
        <v>169000</v>
      </c>
      <c r="G29" s="53">
        <f>VLOOKUP(B29,'10.09'!B29:R62,16,0)</f>
        <v>10</v>
      </c>
      <c r="H29" s="57"/>
      <c r="I29" s="54">
        <f t="shared" si="1"/>
        <v>0</v>
      </c>
      <c r="J29" s="54"/>
      <c r="K29" s="54"/>
      <c r="L29" s="54"/>
      <c r="M29" s="54"/>
      <c r="N29" s="54"/>
      <c r="O29" s="54">
        <f t="shared" si="0"/>
        <v>0</v>
      </c>
      <c r="P29" s="54">
        <f t="shared" si="2"/>
        <v>0</v>
      </c>
      <c r="Q29" s="54">
        <f t="shared" si="3"/>
        <v>10</v>
      </c>
      <c r="R29" s="54">
        <v>10</v>
      </c>
      <c r="S29" s="54">
        <f t="shared" si="4"/>
        <v>0</v>
      </c>
      <c r="T29" s="54"/>
      <c r="U29" s="51" t="s">
        <v>62</v>
      </c>
      <c r="V29" s="57">
        <v>78000</v>
      </c>
      <c r="W29" s="57">
        <v>169000</v>
      </c>
      <c r="X29" s="56">
        <f t="shared" si="5"/>
        <v>16000</v>
      </c>
      <c r="Y29" s="51">
        <v>185000</v>
      </c>
      <c r="Z29" s="54"/>
    </row>
    <row r="30" spans="1:26" ht="15" customHeight="1" x14ac:dyDescent="0.2">
      <c r="A30" s="51">
        <v>23</v>
      </c>
      <c r="B30" s="51">
        <v>8500041</v>
      </c>
      <c r="C30" s="51" t="s">
        <v>63</v>
      </c>
      <c r="D30" s="52" t="s">
        <v>35</v>
      </c>
      <c r="E30" s="52" t="s">
        <v>1</v>
      </c>
      <c r="F30" s="53">
        <v>179000</v>
      </c>
      <c r="G30" s="53">
        <f>VLOOKUP(B30,'10.09'!B30:R63,16,0)</f>
        <v>0</v>
      </c>
      <c r="H30" s="54"/>
      <c r="I30" s="54">
        <f t="shared" si="1"/>
        <v>0</v>
      </c>
      <c r="J30" s="54"/>
      <c r="K30" s="95"/>
      <c r="L30" s="95">
        <f>L42</f>
        <v>0</v>
      </c>
      <c r="M30" s="54"/>
      <c r="N30" s="54"/>
      <c r="O30" s="54">
        <f t="shared" si="0"/>
        <v>0</v>
      </c>
      <c r="P30" s="54">
        <f t="shared" si="2"/>
        <v>0</v>
      </c>
      <c r="Q30" s="54">
        <f t="shared" si="3"/>
        <v>0</v>
      </c>
      <c r="R30" s="54"/>
      <c r="S30" s="54">
        <f t="shared" si="4"/>
        <v>0</v>
      </c>
      <c r="T30" s="54"/>
      <c r="U30" s="55" t="s">
        <v>63</v>
      </c>
      <c r="V30" s="54">
        <v>82000</v>
      </c>
      <c r="W30" s="54">
        <v>179000</v>
      </c>
      <c r="X30" s="56">
        <f t="shared" si="5"/>
        <v>14000</v>
      </c>
      <c r="Y30" s="55">
        <v>193000</v>
      </c>
      <c r="Z30" s="54"/>
    </row>
    <row r="31" spans="1:26" ht="15" customHeight="1" x14ac:dyDescent="0.2">
      <c r="A31" s="51">
        <v>24</v>
      </c>
      <c r="B31" s="51">
        <v>8500043</v>
      </c>
      <c r="C31" s="51" t="s">
        <v>64</v>
      </c>
      <c r="D31" s="52" t="s">
        <v>36</v>
      </c>
      <c r="E31" s="52" t="s">
        <v>2</v>
      </c>
      <c r="F31" s="53">
        <v>179000</v>
      </c>
      <c r="G31" s="53">
        <f>VLOOKUP(B31,'10.09'!B31:R64,16,0)</f>
        <v>11</v>
      </c>
      <c r="H31" s="54"/>
      <c r="I31" s="54">
        <f t="shared" si="1"/>
        <v>0</v>
      </c>
      <c r="J31" s="54"/>
      <c r="K31" s="54"/>
      <c r="L31" s="54"/>
      <c r="M31" s="54"/>
      <c r="N31" s="54"/>
      <c r="O31" s="54">
        <f t="shared" si="0"/>
        <v>0</v>
      </c>
      <c r="P31" s="54">
        <f t="shared" si="2"/>
        <v>0</v>
      </c>
      <c r="Q31" s="54">
        <f t="shared" si="3"/>
        <v>11</v>
      </c>
      <c r="R31" s="54">
        <v>11</v>
      </c>
      <c r="S31" s="54">
        <f t="shared" si="4"/>
        <v>0</v>
      </c>
      <c r="T31" s="54"/>
      <c r="U31" s="55" t="s">
        <v>64</v>
      </c>
      <c r="V31" s="54">
        <v>83000</v>
      </c>
      <c r="W31" s="54">
        <v>179000</v>
      </c>
      <c r="X31" s="56">
        <f t="shared" si="5"/>
        <v>16000</v>
      </c>
      <c r="Y31" s="55">
        <v>195000</v>
      </c>
      <c r="Z31" s="54"/>
    </row>
    <row r="32" spans="1:26" ht="15" customHeight="1" x14ac:dyDescent="0.2">
      <c r="A32" s="51">
        <v>25</v>
      </c>
      <c r="B32" s="51">
        <v>8500062</v>
      </c>
      <c r="C32" s="51" t="s">
        <v>99</v>
      </c>
      <c r="D32" s="52" t="s">
        <v>126</v>
      </c>
      <c r="E32" s="52" t="s">
        <v>32</v>
      </c>
      <c r="F32" s="53">
        <v>194000</v>
      </c>
      <c r="G32" s="53">
        <f>VLOOKUP(B32,'10.09'!B32:R65,16,0)</f>
        <v>0</v>
      </c>
      <c r="H32" s="54"/>
      <c r="I32" s="54">
        <f t="shared" si="1"/>
        <v>0</v>
      </c>
      <c r="J32" s="54"/>
      <c r="K32" s="54"/>
      <c r="L32" s="54"/>
      <c r="M32" s="54"/>
      <c r="N32" s="54"/>
      <c r="O32" s="54">
        <f t="shared" si="0"/>
        <v>0</v>
      </c>
      <c r="P32" s="54">
        <f t="shared" si="2"/>
        <v>0</v>
      </c>
      <c r="Q32" s="54">
        <f t="shared" si="3"/>
        <v>0</v>
      </c>
      <c r="R32" s="54"/>
      <c r="S32" s="54">
        <f t="shared" si="4"/>
        <v>0</v>
      </c>
      <c r="T32" s="54"/>
      <c r="U32" s="55" t="s">
        <v>99</v>
      </c>
      <c r="V32" s="54">
        <v>91200</v>
      </c>
      <c r="W32" s="54">
        <v>194000</v>
      </c>
      <c r="X32" s="56">
        <f t="shared" si="5"/>
        <v>18000</v>
      </c>
      <c r="Y32" s="55">
        <v>212000</v>
      </c>
      <c r="Z32" s="54"/>
    </row>
    <row r="33" spans="1:26" ht="15" customHeight="1" x14ac:dyDescent="0.2">
      <c r="A33" s="51">
        <v>26</v>
      </c>
      <c r="B33" s="51">
        <v>8500063</v>
      </c>
      <c r="C33" s="51" t="s">
        <v>100</v>
      </c>
      <c r="D33" s="52" t="s">
        <v>127</v>
      </c>
      <c r="E33" s="52" t="s">
        <v>33</v>
      </c>
      <c r="F33" s="53">
        <v>194000</v>
      </c>
      <c r="G33" s="53">
        <f>VLOOKUP(B33,'10.09'!B33:R66,16,0)</f>
        <v>0</v>
      </c>
      <c r="H33" s="54"/>
      <c r="I33" s="54">
        <f t="shared" si="1"/>
        <v>0</v>
      </c>
      <c r="J33" s="54"/>
      <c r="K33" s="54"/>
      <c r="L33" s="54"/>
      <c r="M33" s="54"/>
      <c r="N33" s="54"/>
      <c r="O33" s="54">
        <f t="shared" si="0"/>
        <v>0</v>
      </c>
      <c r="P33" s="54">
        <f t="shared" si="2"/>
        <v>0</v>
      </c>
      <c r="Q33" s="54">
        <f t="shared" si="3"/>
        <v>0</v>
      </c>
      <c r="R33" s="54"/>
      <c r="S33" s="54">
        <f t="shared" si="4"/>
        <v>0</v>
      </c>
      <c r="T33" s="54"/>
      <c r="U33" s="55" t="s">
        <v>100</v>
      </c>
      <c r="V33" s="54">
        <v>91200</v>
      </c>
      <c r="W33" s="54">
        <v>194000</v>
      </c>
      <c r="X33" s="56">
        <f t="shared" si="5"/>
        <v>18000</v>
      </c>
      <c r="Y33" s="55">
        <v>212000</v>
      </c>
      <c r="Z33" s="54"/>
    </row>
    <row r="34" spans="1:26" ht="15" customHeight="1" x14ac:dyDescent="0.2">
      <c r="A34" s="51">
        <v>27</v>
      </c>
      <c r="B34" s="51">
        <v>8500050</v>
      </c>
      <c r="C34" s="51" t="s">
        <v>82</v>
      </c>
      <c r="D34" s="52" t="s">
        <v>54</v>
      </c>
      <c r="E34" s="52" t="s">
        <v>20</v>
      </c>
      <c r="F34" s="53">
        <v>168000</v>
      </c>
      <c r="G34" s="53">
        <f>VLOOKUP(B34,'10.09'!B34:R67,16,0)</f>
        <v>0</v>
      </c>
      <c r="H34" s="54"/>
      <c r="I34" s="54">
        <f t="shared" si="1"/>
        <v>0</v>
      </c>
      <c r="J34" s="54"/>
      <c r="K34" s="97"/>
      <c r="L34" s="97">
        <f>+L44</f>
        <v>0</v>
      </c>
      <c r="M34" s="54"/>
      <c r="N34" s="54"/>
      <c r="O34" s="54">
        <f t="shared" si="0"/>
        <v>0</v>
      </c>
      <c r="P34" s="54">
        <f t="shared" si="2"/>
        <v>0</v>
      </c>
      <c r="Q34" s="54">
        <f t="shared" si="3"/>
        <v>0</v>
      </c>
      <c r="R34" s="54"/>
      <c r="S34" s="54">
        <f t="shared" si="4"/>
        <v>0</v>
      </c>
      <c r="T34" s="54"/>
      <c r="U34" s="51" t="s">
        <v>82</v>
      </c>
      <c r="V34" s="57">
        <v>75909</v>
      </c>
      <c r="W34" s="57">
        <v>168000</v>
      </c>
      <c r="X34" s="56">
        <f t="shared" si="5"/>
        <v>13000</v>
      </c>
      <c r="Y34" s="55">
        <v>181000</v>
      </c>
      <c r="Z34" s="54"/>
    </row>
    <row r="35" spans="1:26" s="2" customFormat="1" ht="15" customHeight="1" x14ac:dyDescent="0.2">
      <c r="A35" s="51">
        <v>28</v>
      </c>
      <c r="B35" s="51">
        <v>8500051</v>
      </c>
      <c r="C35" s="51" t="s">
        <v>83</v>
      </c>
      <c r="D35" s="52" t="s">
        <v>55</v>
      </c>
      <c r="E35" s="52" t="s">
        <v>21</v>
      </c>
      <c r="F35" s="53">
        <v>149000</v>
      </c>
      <c r="G35" s="53">
        <f>VLOOKUP(B35,'10.09'!B35:R68,16,0)</f>
        <v>11</v>
      </c>
      <c r="H35" s="57"/>
      <c r="I35" s="54">
        <f t="shared" si="1"/>
        <v>3</v>
      </c>
      <c r="J35" s="54"/>
      <c r="K35" s="54">
        <v>3</v>
      </c>
      <c r="L35" s="54"/>
      <c r="M35" s="54"/>
      <c r="N35" s="54"/>
      <c r="O35" s="54">
        <f t="shared" si="0"/>
        <v>447000</v>
      </c>
      <c r="P35" s="54">
        <f t="shared" si="2"/>
        <v>447000</v>
      </c>
      <c r="Q35" s="54">
        <f t="shared" si="3"/>
        <v>8</v>
      </c>
      <c r="R35" s="54">
        <v>8</v>
      </c>
      <c r="S35" s="54">
        <f t="shared" si="4"/>
        <v>0</v>
      </c>
      <c r="T35" s="54"/>
      <c r="U35" s="55" t="s">
        <v>83</v>
      </c>
      <c r="V35" s="54">
        <v>66364</v>
      </c>
      <c r="W35" s="54">
        <v>149000</v>
      </c>
      <c r="X35" s="56">
        <f t="shared" si="5"/>
        <v>13000</v>
      </c>
      <c r="Y35" s="51">
        <v>162000</v>
      </c>
      <c r="Z35" s="54"/>
    </row>
    <row r="36" spans="1:26" ht="15" customHeight="1" x14ac:dyDescent="0.2">
      <c r="A36" s="51">
        <v>29</v>
      </c>
      <c r="B36" s="51">
        <v>8500052</v>
      </c>
      <c r="C36" s="51" t="s">
        <v>84</v>
      </c>
      <c r="D36" s="52" t="s">
        <v>120</v>
      </c>
      <c r="E36" s="52" t="s">
        <v>22</v>
      </c>
      <c r="F36" s="53">
        <v>149000</v>
      </c>
      <c r="G36" s="53">
        <f>VLOOKUP(B36,'10.09'!B36:R69,16,0)</f>
        <v>0</v>
      </c>
      <c r="H36" s="54"/>
      <c r="I36" s="54">
        <f t="shared" si="1"/>
        <v>0</v>
      </c>
      <c r="J36" s="54"/>
      <c r="K36" s="97"/>
      <c r="L36" s="97">
        <f>L44</f>
        <v>0</v>
      </c>
      <c r="M36" s="54"/>
      <c r="N36" s="54"/>
      <c r="O36" s="54">
        <f t="shared" si="0"/>
        <v>0</v>
      </c>
      <c r="P36" s="54">
        <f t="shared" si="2"/>
        <v>0</v>
      </c>
      <c r="Q36" s="54">
        <f t="shared" si="3"/>
        <v>0</v>
      </c>
      <c r="R36" s="54"/>
      <c r="S36" s="54">
        <f t="shared" si="4"/>
        <v>0</v>
      </c>
      <c r="T36" s="54"/>
      <c r="U36" s="55" t="s">
        <v>84</v>
      </c>
      <c r="V36" s="54">
        <v>66364</v>
      </c>
      <c r="W36" s="54">
        <v>149000</v>
      </c>
      <c r="X36" s="56">
        <f t="shared" si="5"/>
        <v>13000</v>
      </c>
      <c r="Y36" s="55">
        <v>162000</v>
      </c>
      <c r="Z36" s="54"/>
    </row>
    <row r="37" spans="1:26" ht="15" customHeight="1" x14ac:dyDescent="0.2">
      <c r="A37" s="51">
        <v>30</v>
      </c>
      <c r="B37" s="51">
        <v>8500053</v>
      </c>
      <c r="C37" s="51" t="s">
        <v>85</v>
      </c>
      <c r="D37" s="52" t="s">
        <v>57</v>
      </c>
      <c r="E37" s="52" t="s">
        <v>23</v>
      </c>
      <c r="F37" s="53">
        <v>149000</v>
      </c>
      <c r="G37" s="53">
        <f>VLOOKUP(B37,'10.09'!B37:R70,16,0)</f>
        <v>0</v>
      </c>
      <c r="H37" s="54"/>
      <c r="I37" s="54">
        <f t="shared" si="1"/>
        <v>0</v>
      </c>
      <c r="J37" s="54"/>
      <c r="K37" s="97"/>
      <c r="L37" s="97">
        <f>L44</f>
        <v>0</v>
      </c>
      <c r="M37" s="54"/>
      <c r="N37" s="54"/>
      <c r="O37" s="54">
        <f t="shared" si="0"/>
        <v>0</v>
      </c>
      <c r="P37" s="54">
        <f t="shared" si="2"/>
        <v>0</v>
      </c>
      <c r="Q37" s="54">
        <f t="shared" si="3"/>
        <v>0</v>
      </c>
      <c r="R37" s="54"/>
      <c r="S37" s="54">
        <f t="shared" si="4"/>
        <v>0</v>
      </c>
      <c r="T37" s="54"/>
      <c r="U37" s="55" t="s">
        <v>85</v>
      </c>
      <c r="V37" s="54">
        <v>66364</v>
      </c>
      <c r="W37" s="54">
        <v>149000</v>
      </c>
      <c r="X37" s="56">
        <f t="shared" si="5"/>
        <v>13000</v>
      </c>
      <c r="Y37" s="55">
        <v>162000</v>
      </c>
      <c r="Z37" s="54"/>
    </row>
    <row r="38" spans="1:26" ht="15" customHeight="1" x14ac:dyDescent="0.2">
      <c r="A38" s="51">
        <v>31</v>
      </c>
      <c r="B38" s="51">
        <v>8500054</v>
      </c>
      <c r="C38" s="51" t="s">
        <v>86</v>
      </c>
      <c r="D38" s="52" t="s">
        <v>58</v>
      </c>
      <c r="E38" s="52" t="s">
        <v>24</v>
      </c>
      <c r="F38" s="53">
        <v>168000</v>
      </c>
      <c r="G38" s="53">
        <f>VLOOKUP(B38,'10.09'!B38:R71,16,0)</f>
        <v>34</v>
      </c>
      <c r="H38" s="54"/>
      <c r="I38" s="54">
        <f t="shared" si="1"/>
        <v>2</v>
      </c>
      <c r="J38" s="54"/>
      <c r="K38" s="54">
        <v>2</v>
      </c>
      <c r="L38" s="54"/>
      <c r="M38" s="54"/>
      <c r="N38" s="54"/>
      <c r="O38" s="54">
        <f t="shared" si="0"/>
        <v>336000</v>
      </c>
      <c r="P38" s="54">
        <f t="shared" si="2"/>
        <v>336000</v>
      </c>
      <c r="Q38" s="54">
        <f t="shared" si="3"/>
        <v>32</v>
      </c>
      <c r="R38" s="54">
        <v>32</v>
      </c>
      <c r="S38" s="54">
        <f t="shared" si="4"/>
        <v>0</v>
      </c>
      <c r="T38" s="54"/>
      <c r="U38" s="55" t="s">
        <v>86</v>
      </c>
      <c r="V38" s="54">
        <v>75909</v>
      </c>
      <c r="W38" s="54">
        <v>168000</v>
      </c>
      <c r="X38" s="56">
        <f t="shared" si="5"/>
        <v>13000</v>
      </c>
      <c r="Y38" s="55">
        <v>181000</v>
      </c>
      <c r="Z38" s="54"/>
    </row>
    <row r="39" spans="1:26" ht="15" customHeight="1" x14ac:dyDescent="0.2">
      <c r="A39" s="51">
        <v>32</v>
      </c>
      <c r="B39" s="51">
        <v>8500055</v>
      </c>
      <c r="C39" s="51" t="s">
        <v>87</v>
      </c>
      <c r="D39" s="52" t="s">
        <v>59</v>
      </c>
      <c r="E39" s="52" t="s">
        <v>25</v>
      </c>
      <c r="F39" s="53">
        <v>149000</v>
      </c>
      <c r="G39" s="53">
        <f>VLOOKUP(B39,'10.09'!B39:R72,16,0)</f>
        <v>5</v>
      </c>
      <c r="H39" s="54"/>
      <c r="I39" s="54">
        <f t="shared" si="1"/>
        <v>4</v>
      </c>
      <c r="J39" s="54"/>
      <c r="K39" s="97">
        <v>4</v>
      </c>
      <c r="L39" s="97">
        <f>L44</f>
        <v>0</v>
      </c>
      <c r="M39" s="54"/>
      <c r="N39" s="54"/>
      <c r="O39" s="54">
        <f t="shared" si="0"/>
        <v>596000</v>
      </c>
      <c r="P39" s="54">
        <f t="shared" si="2"/>
        <v>596000</v>
      </c>
      <c r="Q39" s="54">
        <f t="shared" si="3"/>
        <v>1</v>
      </c>
      <c r="R39" s="54">
        <v>1</v>
      </c>
      <c r="S39" s="54">
        <f t="shared" si="4"/>
        <v>0</v>
      </c>
      <c r="T39" s="54"/>
      <c r="U39" s="55" t="s">
        <v>87</v>
      </c>
      <c r="V39" s="54">
        <v>66364</v>
      </c>
      <c r="W39" s="54">
        <v>149000</v>
      </c>
      <c r="X39" s="56">
        <f t="shared" si="5"/>
        <v>13000</v>
      </c>
      <c r="Y39" s="55">
        <v>162000</v>
      </c>
      <c r="Z39" s="54"/>
    </row>
    <row r="40" spans="1:26" ht="15" customHeight="1" x14ac:dyDescent="0.2">
      <c r="A40" s="51">
        <v>33</v>
      </c>
      <c r="B40" s="51">
        <v>8500056</v>
      </c>
      <c r="C40" s="51" t="s">
        <v>88</v>
      </c>
      <c r="D40" s="52" t="s">
        <v>60</v>
      </c>
      <c r="E40" s="52" t="s">
        <v>26</v>
      </c>
      <c r="F40" s="53">
        <v>149000</v>
      </c>
      <c r="G40" s="53">
        <f>VLOOKUP(B40,'10.09'!B40:R73,16,0)</f>
        <v>0</v>
      </c>
      <c r="H40" s="54"/>
      <c r="I40" s="54">
        <f t="shared" si="1"/>
        <v>0</v>
      </c>
      <c r="J40" s="54"/>
      <c r="K40" s="98"/>
      <c r="L40" s="98">
        <f>+L45</f>
        <v>0</v>
      </c>
      <c r="M40" s="54"/>
      <c r="N40" s="54"/>
      <c r="O40" s="54">
        <f t="shared" si="0"/>
        <v>0</v>
      </c>
      <c r="P40" s="54">
        <f t="shared" si="2"/>
        <v>0</v>
      </c>
      <c r="Q40" s="54">
        <f t="shared" si="3"/>
        <v>0</v>
      </c>
      <c r="R40" s="54"/>
      <c r="S40" s="54">
        <f t="shared" si="4"/>
        <v>0</v>
      </c>
      <c r="T40" s="54"/>
      <c r="U40" s="55" t="s">
        <v>88</v>
      </c>
      <c r="V40" s="54">
        <v>66364</v>
      </c>
      <c r="W40" s="54">
        <v>149000</v>
      </c>
      <c r="X40" s="56">
        <f t="shared" si="5"/>
        <v>13000</v>
      </c>
      <c r="Y40" s="55">
        <v>162000</v>
      </c>
      <c r="Z40" s="54"/>
    </row>
    <row r="41" spans="1:26" ht="15" customHeight="1" x14ac:dyDescent="0.2">
      <c r="A41" s="51">
        <v>34</v>
      </c>
      <c r="B41" s="51">
        <v>8500057</v>
      </c>
      <c r="C41" s="51" t="s">
        <v>89</v>
      </c>
      <c r="D41" s="52" t="s">
        <v>61</v>
      </c>
      <c r="E41" s="52" t="s">
        <v>27</v>
      </c>
      <c r="F41" s="53">
        <v>168000</v>
      </c>
      <c r="G41" s="53">
        <f>VLOOKUP(B41,'10.09'!B41:R74,16,0)</f>
        <v>45</v>
      </c>
      <c r="H41" s="54"/>
      <c r="I41" s="54">
        <f t="shared" si="1"/>
        <v>4</v>
      </c>
      <c r="J41" s="54"/>
      <c r="K41" s="54">
        <v>4</v>
      </c>
      <c r="L41" s="54"/>
      <c r="M41" s="54"/>
      <c r="N41" s="54"/>
      <c r="O41" s="54">
        <f t="shared" si="0"/>
        <v>672000</v>
      </c>
      <c r="P41" s="54">
        <f t="shared" si="2"/>
        <v>672000</v>
      </c>
      <c r="Q41" s="54">
        <f t="shared" si="3"/>
        <v>41</v>
      </c>
      <c r="R41" s="54">
        <v>41</v>
      </c>
      <c r="S41" s="54">
        <f t="shared" si="4"/>
        <v>0</v>
      </c>
      <c r="T41" s="54"/>
      <c r="U41" s="55" t="s">
        <v>89</v>
      </c>
      <c r="V41" s="54">
        <v>66364</v>
      </c>
      <c r="W41" s="54">
        <v>168000</v>
      </c>
      <c r="X41" s="56">
        <f t="shared" si="5"/>
        <v>-6000</v>
      </c>
      <c r="Y41" s="55">
        <v>162000</v>
      </c>
      <c r="Z41" s="54"/>
    </row>
    <row r="42" spans="1:26" ht="15" customHeight="1" x14ac:dyDescent="0.2">
      <c r="A42" s="81"/>
      <c r="B42" s="81"/>
      <c r="C42" s="81"/>
      <c r="D42" s="87" t="s">
        <v>140</v>
      </c>
      <c r="E42" s="87"/>
      <c r="F42" s="88">
        <v>800000</v>
      </c>
      <c r="G42" s="82"/>
      <c r="H42" s="83"/>
      <c r="I42" s="83"/>
      <c r="J42" s="83"/>
      <c r="K42" s="83"/>
      <c r="L42" s="83"/>
      <c r="M42" s="83"/>
      <c r="N42" s="83"/>
      <c r="O42" s="54">
        <f t="shared" si="0"/>
        <v>0</v>
      </c>
      <c r="P42" s="54">
        <f>M42+N42+O42</f>
        <v>0</v>
      </c>
      <c r="Q42" s="83"/>
      <c r="R42" s="83"/>
      <c r="S42" s="83"/>
      <c r="T42" s="83"/>
      <c r="U42" s="84"/>
      <c r="V42" s="85"/>
      <c r="W42" s="85"/>
      <c r="X42" s="86"/>
      <c r="Y42" s="84"/>
      <c r="Z42" s="83"/>
    </row>
    <row r="43" spans="1:26" ht="15" customHeight="1" x14ac:dyDescent="0.2">
      <c r="A43" s="81"/>
      <c r="B43" s="81"/>
      <c r="C43" s="81"/>
      <c r="D43" s="89" t="s">
        <v>141</v>
      </c>
      <c r="E43" s="89"/>
      <c r="F43" s="90">
        <v>650000</v>
      </c>
      <c r="G43" s="82"/>
      <c r="H43" s="83"/>
      <c r="I43" s="83"/>
      <c r="J43" s="83"/>
      <c r="K43" s="83"/>
      <c r="L43" s="83"/>
      <c r="M43" s="83"/>
      <c r="N43" s="83"/>
      <c r="O43" s="54">
        <f t="shared" si="0"/>
        <v>0</v>
      </c>
      <c r="P43" s="54">
        <f t="shared" si="2"/>
        <v>0</v>
      </c>
      <c r="Q43" s="83"/>
      <c r="R43" s="83"/>
      <c r="S43" s="83"/>
      <c r="T43" s="83"/>
      <c r="U43" s="84"/>
      <c r="V43" s="85"/>
      <c r="W43" s="85"/>
      <c r="X43" s="86"/>
      <c r="Y43" s="84"/>
      <c r="Z43" s="83"/>
    </row>
    <row r="44" spans="1:26" ht="15" customHeight="1" x14ac:dyDescent="0.2">
      <c r="A44" s="81"/>
      <c r="B44" s="81"/>
      <c r="C44" s="81"/>
      <c r="D44" s="91" t="s">
        <v>142</v>
      </c>
      <c r="E44" s="91"/>
      <c r="F44" s="92">
        <v>550000</v>
      </c>
      <c r="G44" s="82"/>
      <c r="H44" s="83"/>
      <c r="I44" s="83"/>
      <c r="J44" s="83"/>
      <c r="K44" s="83"/>
      <c r="L44" s="83"/>
      <c r="M44" s="83"/>
      <c r="N44" s="83"/>
      <c r="O44" s="54">
        <f t="shared" si="0"/>
        <v>0</v>
      </c>
      <c r="P44" s="54">
        <f t="shared" si="2"/>
        <v>0</v>
      </c>
      <c r="Q44" s="83"/>
      <c r="R44" s="83"/>
      <c r="S44" s="83"/>
      <c r="T44" s="83"/>
      <c r="U44" s="84"/>
      <c r="V44" s="85"/>
      <c r="W44" s="85"/>
      <c r="X44" s="86"/>
      <c r="Y44" s="84"/>
      <c r="Z44" s="83"/>
    </row>
    <row r="45" spans="1:26" ht="15" customHeight="1" x14ac:dyDescent="0.2">
      <c r="A45" s="81"/>
      <c r="B45" s="81"/>
      <c r="C45" s="81"/>
      <c r="D45" s="93" t="s">
        <v>143</v>
      </c>
      <c r="E45" s="93"/>
      <c r="F45" s="94">
        <v>310000</v>
      </c>
      <c r="G45" s="82"/>
      <c r="H45" s="83"/>
      <c r="I45" s="83"/>
      <c r="J45" s="83"/>
      <c r="K45" s="83"/>
      <c r="L45" s="83"/>
      <c r="M45" s="83"/>
      <c r="N45" s="83"/>
      <c r="O45" s="54">
        <f t="shared" si="0"/>
        <v>0</v>
      </c>
      <c r="P45" s="54">
        <f t="shared" si="2"/>
        <v>0</v>
      </c>
      <c r="Q45" s="83"/>
      <c r="R45" s="83"/>
      <c r="S45" s="83"/>
      <c r="T45" s="83"/>
      <c r="U45" s="84"/>
      <c r="V45" s="85"/>
      <c r="W45" s="85"/>
      <c r="X45" s="86"/>
      <c r="Y45" s="84"/>
      <c r="Z45" s="83"/>
    </row>
    <row r="46" spans="1:26" s="17" customFormat="1" x14ac:dyDescent="0.2">
      <c r="A46" s="47"/>
      <c r="B46" s="48"/>
      <c r="C46" s="48"/>
      <c r="D46" s="48" t="s">
        <v>108</v>
      </c>
      <c r="E46" s="49"/>
      <c r="F46" s="50"/>
      <c r="G46" s="50">
        <f>SUM(G8:G41)</f>
        <v>235</v>
      </c>
      <c r="H46" s="50">
        <f t="shared" ref="H46:N46" si="6">SUM(H8:H41)</f>
        <v>0</v>
      </c>
      <c r="I46" s="50">
        <f t="shared" si="6"/>
        <v>25</v>
      </c>
      <c r="J46" s="50">
        <f t="shared" si="6"/>
        <v>0</v>
      </c>
      <c r="K46" s="50">
        <f t="shared" si="6"/>
        <v>25</v>
      </c>
      <c r="L46" s="50">
        <f t="shared" si="6"/>
        <v>0</v>
      </c>
      <c r="M46" s="50">
        <f t="shared" si="6"/>
        <v>0</v>
      </c>
      <c r="N46" s="50">
        <f t="shared" si="6"/>
        <v>0</v>
      </c>
      <c r="O46" s="50">
        <f>SUM(O8:O45)</f>
        <v>3827000</v>
      </c>
      <c r="P46" s="50">
        <f>SUM(P8:P45)</f>
        <v>3827000</v>
      </c>
      <c r="Q46" s="50">
        <f>SUM(Q8:Q41)</f>
        <v>210</v>
      </c>
      <c r="R46" s="50">
        <f>SUM(R8:R41)</f>
        <v>210</v>
      </c>
      <c r="S46" s="50"/>
      <c r="T46" s="50"/>
      <c r="Z46" s="50"/>
    </row>
    <row r="47" spans="1:26" x14ac:dyDescent="0.2">
      <c r="A47" s="5"/>
    </row>
    <row r="48" spans="1:26" s="2" customFormat="1" x14ac:dyDescent="0.2">
      <c r="B48" s="2" t="s">
        <v>124</v>
      </c>
      <c r="F48" s="6"/>
      <c r="G48" s="6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V48" s="118"/>
      <c r="W48" s="118"/>
      <c r="Z48" s="118"/>
    </row>
    <row r="52" spans="1:1" x14ac:dyDescent="0.2">
      <c r="A52" s="1" t="s">
        <v>134</v>
      </c>
    </row>
  </sheetData>
  <mergeCells count="16">
    <mergeCell ref="Z6:Z7"/>
    <mergeCell ref="A3:T3"/>
    <mergeCell ref="G5:Q5"/>
    <mergeCell ref="A6:A7"/>
    <mergeCell ref="B6:B7"/>
    <mergeCell ref="C6:C7"/>
    <mergeCell ref="D6:D7"/>
    <mergeCell ref="F6:F7"/>
    <mergeCell ref="G6:G7"/>
    <mergeCell ref="H6:H7"/>
    <mergeCell ref="I6:L6"/>
    <mergeCell ref="M6:P6"/>
    <mergeCell ref="Q6:Q7"/>
    <mergeCell ref="R6:R7"/>
    <mergeCell ref="S6:S7"/>
    <mergeCell ref="T6:T7"/>
  </mergeCells>
  <pageMargins left="0.2" right="0.2" top="0.25" bottom="0.25" header="0.3" footer="0.3"/>
  <pageSetup paperSize="9" orientation="landscape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zoomScaleNormal="100" workbookViewId="0">
      <pane xSplit="6" ySplit="7" topLeftCell="J29" activePane="bottomRight" state="frozen"/>
      <selection activeCell="R42" sqref="R42"/>
      <selection pane="topRight" activeCell="R42" sqref="R42"/>
      <selection pane="bottomLeft" activeCell="R42" sqref="R42"/>
      <selection pane="bottomRight" activeCell="R42" sqref="R42"/>
    </sheetView>
  </sheetViews>
  <sheetFormatPr defaultRowHeight="12.75" x14ac:dyDescent="0.2"/>
  <cols>
    <col min="1" max="1" width="4.85546875" style="1" customWidth="1"/>
    <col min="2" max="2" width="8.85546875" style="2" customWidth="1"/>
    <col min="3" max="3" width="5.28515625" style="2" customWidth="1"/>
    <col min="4" max="4" width="38.28515625" style="1" customWidth="1"/>
    <col min="5" max="5" width="34.7109375" style="1" hidden="1" customWidth="1"/>
    <col min="6" max="6" width="10.28515625" style="6" customWidth="1"/>
    <col min="7" max="7" width="8.140625" style="6" customWidth="1"/>
    <col min="8" max="8" width="9.42578125" style="3" customWidth="1"/>
    <col min="9" max="9" width="10" style="3" customWidth="1"/>
    <col min="10" max="14" width="9.140625" style="3" customWidth="1"/>
    <col min="15" max="15" width="10.140625" style="3" customWidth="1"/>
    <col min="16" max="16" width="11.28515625" style="3" customWidth="1"/>
    <col min="17" max="19" width="10.7109375" style="3" customWidth="1"/>
    <col min="20" max="20" width="9.140625" style="3" customWidth="1"/>
    <col min="21" max="21" width="6.28515625" style="1" hidden="1" customWidth="1"/>
    <col min="22" max="23" width="11.28515625" style="3" hidden="1" customWidth="1"/>
    <col min="24" max="25" width="0" style="1" hidden="1" customWidth="1"/>
    <col min="26" max="26" width="9.140625" style="3" customWidth="1"/>
    <col min="27" max="27" width="9.140625" style="1" customWidth="1"/>
    <col min="28" max="16384" width="9.140625" style="1"/>
  </cols>
  <sheetData>
    <row r="1" spans="1:26" x14ac:dyDescent="0.2">
      <c r="A1" s="17" t="s">
        <v>128</v>
      </c>
    </row>
    <row r="2" spans="1:26" x14ac:dyDescent="0.2">
      <c r="A2" s="1" t="s">
        <v>114</v>
      </c>
      <c r="D2" s="108">
        <f>K42</f>
        <v>0</v>
      </c>
    </row>
    <row r="3" spans="1:26" ht="19.5" customHeight="1" x14ac:dyDescent="0.3">
      <c r="A3" s="131" t="s">
        <v>122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Z3" s="1"/>
    </row>
    <row r="5" spans="1:26" ht="15" hidden="1" customHeight="1" x14ac:dyDescent="0.2">
      <c r="G5" s="133" t="s">
        <v>117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19"/>
      <c r="S5" s="119"/>
      <c r="T5" s="1"/>
      <c r="Z5" s="1"/>
    </row>
    <row r="6" spans="1:26" s="17" customFormat="1" ht="15" customHeight="1" x14ac:dyDescent="0.2">
      <c r="A6" s="128" t="s">
        <v>109</v>
      </c>
      <c r="B6" s="128" t="s">
        <v>110</v>
      </c>
      <c r="C6" s="128" t="s">
        <v>111</v>
      </c>
      <c r="D6" s="128" t="s">
        <v>112</v>
      </c>
      <c r="E6" s="16" t="s">
        <v>90</v>
      </c>
      <c r="F6" s="128" t="s">
        <v>113</v>
      </c>
      <c r="G6" s="128" t="s">
        <v>115</v>
      </c>
      <c r="H6" s="128" t="s">
        <v>101</v>
      </c>
      <c r="I6" s="132" t="s">
        <v>102</v>
      </c>
      <c r="J6" s="132"/>
      <c r="K6" s="132"/>
      <c r="L6" s="132"/>
      <c r="M6" s="134" t="s">
        <v>129</v>
      </c>
      <c r="N6" s="134"/>
      <c r="O6" s="134"/>
      <c r="P6" s="134"/>
      <c r="Q6" s="128" t="s">
        <v>118</v>
      </c>
      <c r="R6" s="128" t="s">
        <v>135</v>
      </c>
      <c r="S6" s="128" t="s">
        <v>136</v>
      </c>
      <c r="T6" s="128" t="s">
        <v>119</v>
      </c>
      <c r="U6" s="19" t="s">
        <v>121</v>
      </c>
      <c r="V6" s="40"/>
      <c r="W6" s="40"/>
      <c r="Z6" s="128" t="s">
        <v>125</v>
      </c>
    </row>
    <row r="7" spans="1:26" s="18" customFormat="1" x14ac:dyDescent="0.2">
      <c r="A7" s="130"/>
      <c r="B7" s="130" t="s">
        <v>110</v>
      </c>
      <c r="C7" s="130"/>
      <c r="D7" s="130" t="s">
        <v>112</v>
      </c>
      <c r="E7" s="44" t="s">
        <v>90</v>
      </c>
      <c r="F7" s="130" t="s">
        <v>113</v>
      </c>
      <c r="G7" s="130"/>
      <c r="H7" s="130"/>
      <c r="I7" s="45" t="s">
        <v>106</v>
      </c>
      <c r="J7" s="46" t="s">
        <v>107</v>
      </c>
      <c r="K7" s="46" t="s">
        <v>104</v>
      </c>
      <c r="L7" s="46" t="s">
        <v>105</v>
      </c>
      <c r="M7" s="61" t="s">
        <v>131</v>
      </c>
      <c r="N7" s="62" t="s">
        <v>132</v>
      </c>
      <c r="O7" s="62" t="s">
        <v>130</v>
      </c>
      <c r="P7" s="68" t="s">
        <v>133</v>
      </c>
      <c r="Q7" s="130"/>
      <c r="R7" s="129"/>
      <c r="S7" s="129"/>
      <c r="T7" s="130"/>
      <c r="V7" s="41"/>
      <c r="W7" s="41"/>
      <c r="Z7" s="130"/>
    </row>
    <row r="8" spans="1:26" ht="15" customHeight="1" x14ac:dyDescent="0.2">
      <c r="A8" s="51">
        <v>1</v>
      </c>
      <c r="B8" s="51">
        <v>8500006</v>
      </c>
      <c r="C8" s="51" t="s">
        <v>75</v>
      </c>
      <c r="D8" s="52" t="s">
        <v>47</v>
      </c>
      <c r="E8" s="52" t="s">
        <v>13</v>
      </c>
      <c r="F8" s="53">
        <v>289000</v>
      </c>
      <c r="G8" s="53">
        <f>VLOOKUP(B8,'11.09'!B8:R41,16,0)</f>
        <v>0</v>
      </c>
      <c r="H8" s="54"/>
      <c r="I8" s="54">
        <f>SUM(J8:L8)</f>
        <v>0</v>
      </c>
      <c r="J8" s="54"/>
      <c r="K8" s="54"/>
      <c r="L8" s="54"/>
      <c r="M8" s="54"/>
      <c r="N8" s="54"/>
      <c r="O8" s="54">
        <f t="shared" ref="O8:O45" si="0">F8*K8</f>
        <v>0</v>
      </c>
      <c r="P8" s="54">
        <f>M8+N8+O8</f>
        <v>0</v>
      </c>
      <c r="Q8" s="54">
        <f>+G8+H8-I8</f>
        <v>0</v>
      </c>
      <c r="R8" s="54"/>
      <c r="S8" s="54">
        <f>R8-Q8</f>
        <v>0</v>
      </c>
      <c r="T8" s="54"/>
      <c r="U8" s="55" t="s">
        <v>75</v>
      </c>
      <c r="V8" s="54">
        <v>143000</v>
      </c>
      <c r="W8" s="54">
        <v>289000</v>
      </c>
      <c r="X8" s="56">
        <f>Y8-W8</f>
        <v>26000</v>
      </c>
      <c r="Y8" s="55">
        <v>315000</v>
      </c>
      <c r="Z8" s="54"/>
    </row>
    <row r="9" spans="1:26" ht="15" customHeight="1" x14ac:dyDescent="0.2">
      <c r="A9" s="51">
        <v>2</v>
      </c>
      <c r="B9" s="51">
        <v>8500007</v>
      </c>
      <c r="C9" s="51" t="s">
        <v>73</v>
      </c>
      <c r="D9" s="52" t="s">
        <v>45</v>
      </c>
      <c r="E9" s="52" t="s">
        <v>11</v>
      </c>
      <c r="F9" s="53">
        <v>197000</v>
      </c>
      <c r="G9" s="53">
        <f>VLOOKUP(B9,'11.09'!B9:R42,16,0)</f>
        <v>0</v>
      </c>
      <c r="H9" s="54"/>
      <c r="I9" s="54">
        <f t="shared" ref="I9:I41" si="1">SUM(J9:L9)</f>
        <v>0</v>
      </c>
      <c r="J9" s="54"/>
      <c r="K9" s="96"/>
      <c r="L9" s="96">
        <f>L43</f>
        <v>0</v>
      </c>
      <c r="M9" s="54"/>
      <c r="N9" s="54"/>
      <c r="O9" s="54">
        <f t="shared" si="0"/>
        <v>0</v>
      </c>
      <c r="P9" s="54">
        <f t="shared" ref="P9:P45" si="2">M9+N9+O9</f>
        <v>0</v>
      </c>
      <c r="Q9" s="54">
        <f t="shared" ref="Q9:Q41" si="3">+G9+H9-I9</f>
        <v>0</v>
      </c>
      <c r="R9" s="54"/>
      <c r="S9" s="54">
        <f t="shared" ref="S9:S41" si="4">R9-Q9</f>
        <v>0</v>
      </c>
      <c r="T9" s="54"/>
      <c r="U9" s="55" t="s">
        <v>73</v>
      </c>
      <c r="V9" s="54">
        <v>93000</v>
      </c>
      <c r="W9" s="54">
        <v>197000</v>
      </c>
      <c r="X9" s="56">
        <f t="shared" ref="X9:X41" si="5">Y9-W9</f>
        <v>18000</v>
      </c>
      <c r="Y9" s="55">
        <v>215000</v>
      </c>
      <c r="Z9" s="54"/>
    </row>
    <row r="10" spans="1:26" ht="15" customHeight="1" x14ac:dyDescent="0.2">
      <c r="A10" s="51">
        <v>3</v>
      </c>
      <c r="B10" s="51">
        <v>8500008</v>
      </c>
      <c r="C10" s="51" t="s">
        <v>79</v>
      </c>
      <c r="D10" s="52" t="s">
        <v>51</v>
      </c>
      <c r="E10" s="52" t="s">
        <v>17</v>
      </c>
      <c r="F10" s="53">
        <v>170000</v>
      </c>
      <c r="G10" s="53">
        <f>VLOOKUP(B10,'11.09'!B10:R43,16,0)</f>
        <v>1</v>
      </c>
      <c r="H10" s="54"/>
      <c r="I10" s="54">
        <f t="shared" si="1"/>
        <v>1</v>
      </c>
      <c r="J10" s="54"/>
      <c r="K10" s="54">
        <v>1</v>
      </c>
      <c r="L10" s="54"/>
      <c r="M10" s="54"/>
      <c r="N10" s="54"/>
      <c r="O10" s="54">
        <f t="shared" si="0"/>
        <v>170000</v>
      </c>
      <c r="P10" s="54">
        <f t="shared" si="2"/>
        <v>170000</v>
      </c>
      <c r="Q10" s="54">
        <f t="shared" si="3"/>
        <v>0</v>
      </c>
      <c r="R10" s="54"/>
      <c r="S10" s="54">
        <f t="shared" si="4"/>
        <v>0</v>
      </c>
      <c r="T10" s="54"/>
      <c r="U10" s="55" t="s">
        <v>79</v>
      </c>
      <c r="V10" s="54">
        <v>78000</v>
      </c>
      <c r="W10" s="54">
        <v>170000</v>
      </c>
      <c r="X10" s="56">
        <f t="shared" si="5"/>
        <v>15000</v>
      </c>
      <c r="Y10" s="55">
        <v>185000</v>
      </c>
      <c r="Z10" s="54"/>
    </row>
    <row r="11" spans="1:26" ht="15" customHeight="1" x14ac:dyDescent="0.2">
      <c r="A11" s="51">
        <v>4</v>
      </c>
      <c r="B11" s="51">
        <v>8500009</v>
      </c>
      <c r="C11" s="51" t="s">
        <v>74</v>
      </c>
      <c r="D11" s="52" t="s">
        <v>46</v>
      </c>
      <c r="E11" s="52" t="s">
        <v>12</v>
      </c>
      <c r="F11" s="53">
        <v>159000</v>
      </c>
      <c r="G11" s="53">
        <f>VLOOKUP(B11,'11.09'!B11:R44,16,0)</f>
        <v>0</v>
      </c>
      <c r="H11" s="54"/>
      <c r="I11" s="54">
        <f t="shared" si="1"/>
        <v>0</v>
      </c>
      <c r="J11" s="54"/>
      <c r="K11" s="96"/>
      <c r="L11" s="96">
        <f>L43</f>
        <v>0</v>
      </c>
      <c r="M11" s="54"/>
      <c r="N11" s="54"/>
      <c r="O11" s="54">
        <f t="shared" si="0"/>
        <v>0</v>
      </c>
      <c r="P11" s="54">
        <f t="shared" si="2"/>
        <v>0</v>
      </c>
      <c r="Q11" s="54">
        <f t="shared" si="3"/>
        <v>0</v>
      </c>
      <c r="R11" s="54"/>
      <c r="S11" s="54">
        <f t="shared" si="4"/>
        <v>0</v>
      </c>
      <c r="T11" s="54"/>
      <c r="U11" s="55" t="s">
        <v>74</v>
      </c>
      <c r="V11" s="54">
        <v>72000</v>
      </c>
      <c r="W11" s="54">
        <v>159000</v>
      </c>
      <c r="X11" s="56">
        <f t="shared" si="5"/>
        <v>14000</v>
      </c>
      <c r="Y11" s="55">
        <v>173000</v>
      </c>
      <c r="Z11" s="54"/>
    </row>
    <row r="12" spans="1:26" ht="15" customHeight="1" x14ac:dyDescent="0.2">
      <c r="A12" s="51">
        <v>5</v>
      </c>
      <c r="B12" s="51">
        <v>8500031</v>
      </c>
      <c r="C12" s="51" t="s">
        <v>76</v>
      </c>
      <c r="D12" s="52" t="s">
        <v>48</v>
      </c>
      <c r="E12" s="52" t="s">
        <v>14</v>
      </c>
      <c r="F12" s="53">
        <v>146000</v>
      </c>
      <c r="G12" s="53">
        <f>VLOOKUP(B12,'11.09'!B12:R45,16,0)</f>
        <v>10</v>
      </c>
      <c r="H12" s="54"/>
      <c r="I12" s="54">
        <f t="shared" si="1"/>
        <v>0</v>
      </c>
      <c r="J12" s="54"/>
      <c r="K12" s="54"/>
      <c r="L12" s="54"/>
      <c r="M12" s="54"/>
      <c r="N12" s="54"/>
      <c r="O12" s="54">
        <f t="shared" si="0"/>
        <v>0</v>
      </c>
      <c r="P12" s="54">
        <f t="shared" si="2"/>
        <v>0</v>
      </c>
      <c r="Q12" s="54">
        <f t="shared" si="3"/>
        <v>10</v>
      </c>
      <c r="R12" s="54">
        <v>10</v>
      </c>
      <c r="S12" s="54">
        <f t="shared" si="4"/>
        <v>0</v>
      </c>
      <c r="T12" s="54"/>
      <c r="U12" s="55" t="s">
        <v>76</v>
      </c>
      <c r="V12" s="54">
        <v>65000</v>
      </c>
      <c r="W12" s="54">
        <v>146000</v>
      </c>
      <c r="X12" s="56">
        <f t="shared" si="5"/>
        <v>13000</v>
      </c>
      <c r="Y12" s="55">
        <v>159000</v>
      </c>
      <c r="Z12" s="54"/>
    </row>
    <row r="13" spans="1:26" ht="15" customHeight="1" x14ac:dyDescent="0.2">
      <c r="A13" s="51">
        <v>6</v>
      </c>
      <c r="B13" s="51">
        <v>8500011</v>
      </c>
      <c r="C13" s="51" t="s">
        <v>78</v>
      </c>
      <c r="D13" s="52" t="s">
        <v>50</v>
      </c>
      <c r="E13" s="52" t="s">
        <v>16</v>
      </c>
      <c r="F13" s="53">
        <v>135000</v>
      </c>
      <c r="G13" s="53">
        <f>VLOOKUP(B13,'11.09'!B13:R46,16,0)</f>
        <v>11</v>
      </c>
      <c r="H13" s="54"/>
      <c r="I13" s="54">
        <f t="shared" si="1"/>
        <v>0</v>
      </c>
      <c r="J13" s="54"/>
      <c r="K13" s="54"/>
      <c r="L13" s="54"/>
      <c r="M13" s="54"/>
      <c r="N13" s="54"/>
      <c r="O13" s="54">
        <f t="shared" si="0"/>
        <v>0</v>
      </c>
      <c r="P13" s="54">
        <f t="shared" si="2"/>
        <v>0</v>
      </c>
      <c r="Q13" s="54">
        <f t="shared" si="3"/>
        <v>11</v>
      </c>
      <c r="R13" s="54">
        <v>11</v>
      </c>
      <c r="S13" s="54">
        <f t="shared" si="4"/>
        <v>0</v>
      </c>
      <c r="T13" s="54"/>
      <c r="U13" s="55" t="s">
        <v>78</v>
      </c>
      <c r="V13" s="54">
        <v>58000</v>
      </c>
      <c r="W13" s="54">
        <v>135000</v>
      </c>
      <c r="X13" s="56">
        <f t="shared" si="5"/>
        <v>10000</v>
      </c>
      <c r="Y13" s="55">
        <v>145000</v>
      </c>
      <c r="Z13" s="54"/>
    </row>
    <row r="14" spans="1:26" ht="15" customHeight="1" x14ac:dyDescent="0.2">
      <c r="A14" s="51">
        <v>7</v>
      </c>
      <c r="B14" s="51">
        <v>8500010</v>
      </c>
      <c r="C14" s="51" t="s">
        <v>81</v>
      </c>
      <c r="D14" s="52" t="s">
        <v>53</v>
      </c>
      <c r="E14" s="52" t="s">
        <v>19</v>
      </c>
      <c r="F14" s="53">
        <v>146000</v>
      </c>
      <c r="G14" s="53">
        <f>VLOOKUP(B14,'11.09'!B14:R47,16,0)</f>
        <v>13</v>
      </c>
      <c r="H14" s="54"/>
      <c r="I14" s="54">
        <f t="shared" si="1"/>
        <v>1</v>
      </c>
      <c r="J14" s="54"/>
      <c r="K14" s="54">
        <v>1</v>
      </c>
      <c r="L14" s="54"/>
      <c r="M14" s="54"/>
      <c r="N14" s="54"/>
      <c r="O14" s="54">
        <f t="shared" si="0"/>
        <v>146000</v>
      </c>
      <c r="P14" s="54">
        <f t="shared" si="2"/>
        <v>146000</v>
      </c>
      <c r="Q14" s="54">
        <f t="shared" si="3"/>
        <v>12</v>
      </c>
      <c r="R14" s="54">
        <v>12</v>
      </c>
      <c r="S14" s="54">
        <f t="shared" si="4"/>
        <v>0</v>
      </c>
      <c r="T14" s="54"/>
      <c r="U14" s="55" t="s">
        <v>81</v>
      </c>
      <c r="V14" s="54">
        <v>61000</v>
      </c>
      <c r="W14" s="54">
        <v>146000</v>
      </c>
      <c r="X14" s="56">
        <f t="shared" si="5"/>
        <v>5000</v>
      </c>
      <c r="Y14" s="55">
        <v>151000</v>
      </c>
      <c r="Z14" s="54"/>
    </row>
    <row r="15" spans="1:26" ht="15" customHeight="1" x14ac:dyDescent="0.2">
      <c r="A15" s="51">
        <v>8</v>
      </c>
      <c r="B15" s="51">
        <v>8500012</v>
      </c>
      <c r="C15" s="51" t="s">
        <v>70</v>
      </c>
      <c r="D15" s="52" t="s">
        <v>42</v>
      </c>
      <c r="E15" s="52" t="s">
        <v>8</v>
      </c>
      <c r="F15" s="53">
        <v>135000</v>
      </c>
      <c r="G15" s="53">
        <f>VLOOKUP(B15,'11.09'!B15:R48,16,0)</f>
        <v>13</v>
      </c>
      <c r="H15" s="54"/>
      <c r="I15" s="54">
        <f t="shared" si="1"/>
        <v>0</v>
      </c>
      <c r="J15" s="54"/>
      <c r="K15" s="54"/>
      <c r="L15" s="54"/>
      <c r="M15" s="54"/>
      <c r="N15" s="54"/>
      <c r="O15" s="54">
        <f t="shared" si="0"/>
        <v>0</v>
      </c>
      <c r="P15" s="54">
        <f t="shared" si="2"/>
        <v>0</v>
      </c>
      <c r="Q15" s="54">
        <f t="shared" si="3"/>
        <v>13</v>
      </c>
      <c r="R15" s="54">
        <v>13</v>
      </c>
      <c r="S15" s="54">
        <f t="shared" si="4"/>
        <v>0</v>
      </c>
      <c r="T15" s="54"/>
      <c r="U15" s="55" t="s">
        <v>70</v>
      </c>
      <c r="V15" s="54">
        <v>59000</v>
      </c>
      <c r="W15" s="54">
        <v>135000</v>
      </c>
      <c r="X15" s="56">
        <f t="shared" si="5"/>
        <v>12000</v>
      </c>
      <c r="Y15" s="55">
        <v>147000</v>
      </c>
      <c r="Z15" s="54"/>
    </row>
    <row r="16" spans="1:26" ht="15" customHeight="1" x14ac:dyDescent="0.2">
      <c r="A16" s="51">
        <v>9</v>
      </c>
      <c r="B16" s="51">
        <v>8500005</v>
      </c>
      <c r="C16" s="51" t="s">
        <v>71</v>
      </c>
      <c r="D16" s="52" t="s">
        <v>43</v>
      </c>
      <c r="E16" s="52" t="s">
        <v>9</v>
      </c>
      <c r="F16" s="53">
        <v>146000</v>
      </c>
      <c r="G16" s="53">
        <f>VLOOKUP(B16,'11.09'!B16:R49,16,0)</f>
        <v>13</v>
      </c>
      <c r="H16" s="54"/>
      <c r="I16" s="54">
        <f t="shared" si="1"/>
        <v>1</v>
      </c>
      <c r="J16" s="54"/>
      <c r="K16" s="54">
        <v>1</v>
      </c>
      <c r="L16" s="54"/>
      <c r="M16" s="54"/>
      <c r="N16" s="54"/>
      <c r="O16" s="54">
        <f t="shared" si="0"/>
        <v>146000</v>
      </c>
      <c r="P16" s="54">
        <f t="shared" si="2"/>
        <v>146000</v>
      </c>
      <c r="Q16" s="54">
        <f t="shared" si="3"/>
        <v>12</v>
      </c>
      <c r="R16" s="54">
        <v>12</v>
      </c>
      <c r="S16" s="54">
        <f t="shared" si="4"/>
        <v>0</v>
      </c>
      <c r="T16" s="54"/>
      <c r="U16" s="55" t="s">
        <v>71</v>
      </c>
      <c r="V16" s="54">
        <v>63000</v>
      </c>
      <c r="W16" s="54">
        <v>146000</v>
      </c>
      <c r="X16" s="56">
        <f t="shared" si="5"/>
        <v>9000</v>
      </c>
      <c r="Y16" s="55">
        <v>155000</v>
      </c>
      <c r="Z16" s="54"/>
    </row>
    <row r="17" spans="1:26" ht="15" customHeight="1" x14ac:dyDescent="0.2">
      <c r="A17" s="51">
        <v>10</v>
      </c>
      <c r="B17" s="51">
        <v>8500013</v>
      </c>
      <c r="C17" s="51" t="s">
        <v>72</v>
      </c>
      <c r="D17" s="52" t="s">
        <v>44</v>
      </c>
      <c r="E17" s="52" t="s">
        <v>10</v>
      </c>
      <c r="F17" s="53">
        <v>146000</v>
      </c>
      <c r="G17" s="53">
        <f>VLOOKUP(B17,'11.09'!B17:R50,16,0)</f>
        <v>3</v>
      </c>
      <c r="H17" s="54"/>
      <c r="I17" s="54">
        <f t="shared" si="1"/>
        <v>1</v>
      </c>
      <c r="J17" s="54"/>
      <c r="K17" s="54">
        <v>1</v>
      </c>
      <c r="L17" s="54"/>
      <c r="M17" s="54"/>
      <c r="N17" s="54"/>
      <c r="O17" s="54">
        <f t="shared" si="0"/>
        <v>146000</v>
      </c>
      <c r="P17" s="54">
        <f t="shared" si="2"/>
        <v>146000</v>
      </c>
      <c r="Q17" s="54">
        <f t="shared" si="3"/>
        <v>2</v>
      </c>
      <c r="R17" s="54">
        <v>2</v>
      </c>
      <c r="S17" s="54">
        <f t="shared" si="4"/>
        <v>0</v>
      </c>
      <c r="T17" s="54"/>
      <c r="U17" s="55" t="s">
        <v>72</v>
      </c>
      <c r="V17" s="54">
        <v>64000</v>
      </c>
      <c r="W17" s="54">
        <v>146000</v>
      </c>
      <c r="X17" s="56">
        <f t="shared" si="5"/>
        <v>11000</v>
      </c>
      <c r="Y17" s="55">
        <v>157000</v>
      </c>
      <c r="Z17" s="54"/>
    </row>
    <row r="18" spans="1:26" ht="15" customHeight="1" x14ac:dyDescent="0.2">
      <c r="A18" s="51">
        <v>11</v>
      </c>
      <c r="B18" s="51">
        <v>8500058</v>
      </c>
      <c r="C18" s="51" t="s">
        <v>91</v>
      </c>
      <c r="D18" s="52" t="s">
        <v>95</v>
      </c>
      <c r="E18" s="52" t="s">
        <v>28</v>
      </c>
      <c r="F18" s="53">
        <v>203000</v>
      </c>
      <c r="G18" s="53">
        <f>VLOOKUP(B18,'11.09'!B18:R51,16,0)</f>
        <v>0</v>
      </c>
      <c r="H18" s="54"/>
      <c r="I18" s="54">
        <f t="shared" si="1"/>
        <v>0</v>
      </c>
      <c r="J18" s="54"/>
      <c r="K18" s="96"/>
      <c r="L18" s="96">
        <f>L43</f>
        <v>0</v>
      </c>
      <c r="M18" s="54"/>
      <c r="N18" s="54"/>
      <c r="O18" s="54">
        <f t="shared" si="0"/>
        <v>0</v>
      </c>
      <c r="P18" s="54">
        <f t="shared" si="2"/>
        <v>0</v>
      </c>
      <c r="Q18" s="54">
        <f t="shared" si="3"/>
        <v>0</v>
      </c>
      <c r="R18" s="54"/>
      <c r="S18" s="54">
        <f t="shared" si="4"/>
        <v>0</v>
      </c>
      <c r="T18" s="54"/>
      <c r="U18" s="55" t="s">
        <v>91</v>
      </c>
      <c r="V18" s="54">
        <v>96000</v>
      </c>
      <c r="W18" s="54">
        <v>203000</v>
      </c>
      <c r="X18" s="56">
        <f t="shared" si="5"/>
        <v>18000</v>
      </c>
      <c r="Y18" s="55">
        <v>221000</v>
      </c>
      <c r="Z18" s="54"/>
    </row>
    <row r="19" spans="1:26" ht="15" customHeight="1" x14ac:dyDescent="0.2">
      <c r="A19" s="51">
        <v>12</v>
      </c>
      <c r="B19" s="51">
        <v>8500059</v>
      </c>
      <c r="C19" s="51" t="s">
        <v>92</v>
      </c>
      <c r="D19" s="52" t="s">
        <v>96</v>
      </c>
      <c r="E19" s="52" t="s">
        <v>29</v>
      </c>
      <c r="F19" s="53">
        <v>186000</v>
      </c>
      <c r="G19" s="53">
        <f>VLOOKUP(B19,'11.09'!B19:R52,16,0)</f>
        <v>0</v>
      </c>
      <c r="H19" s="54"/>
      <c r="I19" s="54">
        <f t="shared" si="1"/>
        <v>0</v>
      </c>
      <c r="J19" s="54"/>
      <c r="K19" s="54"/>
      <c r="L19" s="54"/>
      <c r="M19" s="54"/>
      <c r="N19" s="54"/>
      <c r="O19" s="54">
        <f t="shared" si="0"/>
        <v>0</v>
      </c>
      <c r="P19" s="54">
        <f t="shared" si="2"/>
        <v>0</v>
      </c>
      <c r="Q19" s="54">
        <f t="shared" si="3"/>
        <v>0</v>
      </c>
      <c r="R19" s="54"/>
      <c r="S19" s="54">
        <f t="shared" si="4"/>
        <v>0</v>
      </c>
      <c r="T19" s="54"/>
      <c r="U19" s="55" t="s">
        <v>92</v>
      </c>
      <c r="V19" s="54">
        <v>87000</v>
      </c>
      <c r="W19" s="54">
        <v>186000</v>
      </c>
      <c r="X19" s="56">
        <f t="shared" si="5"/>
        <v>17000</v>
      </c>
      <c r="Y19" s="55">
        <v>203000</v>
      </c>
      <c r="Z19" s="54"/>
    </row>
    <row r="20" spans="1:26" ht="15" customHeight="1" x14ac:dyDescent="0.2">
      <c r="A20" s="51">
        <v>13</v>
      </c>
      <c r="B20" s="51">
        <v>8500060</v>
      </c>
      <c r="C20" s="51" t="s">
        <v>93</v>
      </c>
      <c r="D20" s="52" t="s">
        <v>97</v>
      </c>
      <c r="E20" s="52" t="s">
        <v>30</v>
      </c>
      <c r="F20" s="53">
        <v>159000</v>
      </c>
      <c r="G20" s="53">
        <f>VLOOKUP(B20,'11.09'!B20:R53,16,0)</f>
        <v>0</v>
      </c>
      <c r="H20" s="54"/>
      <c r="I20" s="54">
        <f t="shared" si="1"/>
        <v>0</v>
      </c>
      <c r="J20" s="54"/>
      <c r="K20" s="54"/>
      <c r="L20" s="54"/>
      <c r="M20" s="54"/>
      <c r="N20" s="54"/>
      <c r="O20" s="54">
        <f t="shared" si="0"/>
        <v>0</v>
      </c>
      <c r="P20" s="54">
        <f t="shared" si="2"/>
        <v>0</v>
      </c>
      <c r="Q20" s="54">
        <f t="shared" si="3"/>
        <v>0</v>
      </c>
      <c r="R20" s="54"/>
      <c r="S20" s="54">
        <f t="shared" si="4"/>
        <v>0</v>
      </c>
      <c r="T20" s="54"/>
      <c r="U20" s="55" t="s">
        <v>93</v>
      </c>
      <c r="V20" s="54">
        <v>72000</v>
      </c>
      <c r="W20" s="54">
        <v>159000</v>
      </c>
      <c r="X20" s="56">
        <f t="shared" si="5"/>
        <v>14000</v>
      </c>
      <c r="Y20" s="55">
        <v>173000</v>
      </c>
      <c r="Z20" s="54"/>
    </row>
    <row r="21" spans="1:26" ht="15" customHeight="1" x14ac:dyDescent="0.2">
      <c r="A21" s="51">
        <v>14</v>
      </c>
      <c r="B21" s="51">
        <v>8500061</v>
      </c>
      <c r="C21" s="51" t="s">
        <v>94</v>
      </c>
      <c r="D21" s="52" t="s">
        <v>98</v>
      </c>
      <c r="E21" s="52" t="s">
        <v>31</v>
      </c>
      <c r="F21" s="53">
        <v>168000</v>
      </c>
      <c r="G21" s="53">
        <f>VLOOKUP(B21,'11.09'!B21:R54,16,0)</f>
        <v>0</v>
      </c>
      <c r="H21" s="54"/>
      <c r="I21" s="54">
        <f t="shared" si="1"/>
        <v>0</v>
      </c>
      <c r="J21" s="54"/>
      <c r="K21" s="96"/>
      <c r="L21" s="96">
        <f>L43</f>
        <v>0</v>
      </c>
      <c r="M21" s="54"/>
      <c r="N21" s="54"/>
      <c r="O21" s="54">
        <f t="shared" si="0"/>
        <v>0</v>
      </c>
      <c r="P21" s="54">
        <f t="shared" si="2"/>
        <v>0</v>
      </c>
      <c r="Q21" s="54">
        <f t="shared" si="3"/>
        <v>0</v>
      </c>
      <c r="R21" s="54"/>
      <c r="S21" s="54">
        <f t="shared" si="4"/>
        <v>0</v>
      </c>
      <c r="T21" s="54"/>
      <c r="U21" s="55" t="s">
        <v>94</v>
      </c>
      <c r="V21" s="54">
        <v>77000</v>
      </c>
      <c r="W21" s="54">
        <v>168000</v>
      </c>
      <c r="X21" s="56">
        <f t="shared" si="5"/>
        <v>15000</v>
      </c>
      <c r="Y21" s="55">
        <v>183000</v>
      </c>
      <c r="Z21" s="54"/>
    </row>
    <row r="22" spans="1:26" ht="15" customHeight="1" x14ac:dyDescent="0.2">
      <c r="A22" s="51">
        <v>15</v>
      </c>
      <c r="B22" s="51">
        <v>8500033</v>
      </c>
      <c r="C22" s="51" t="s">
        <v>67</v>
      </c>
      <c r="D22" s="52" t="s">
        <v>39</v>
      </c>
      <c r="E22" s="52" t="s">
        <v>5</v>
      </c>
      <c r="F22" s="53">
        <v>337000</v>
      </c>
      <c r="G22" s="53">
        <f>VLOOKUP(B22,'11.09'!B22:R55,16,0)</f>
        <v>0</v>
      </c>
      <c r="H22" s="54"/>
      <c r="I22" s="54">
        <f t="shared" si="1"/>
        <v>0</v>
      </c>
      <c r="J22" s="54"/>
      <c r="K22" s="95"/>
      <c r="L22" s="95">
        <f>L42</f>
        <v>0</v>
      </c>
      <c r="M22" s="54"/>
      <c r="N22" s="54"/>
      <c r="O22" s="54">
        <f t="shared" si="0"/>
        <v>0</v>
      </c>
      <c r="P22" s="54">
        <f t="shared" si="2"/>
        <v>0</v>
      </c>
      <c r="Q22" s="54">
        <f t="shared" si="3"/>
        <v>0</v>
      </c>
      <c r="R22" s="54"/>
      <c r="S22" s="54">
        <f t="shared" si="4"/>
        <v>0</v>
      </c>
      <c r="T22" s="54"/>
      <c r="U22" s="55" t="s">
        <v>67</v>
      </c>
      <c r="V22" s="54">
        <v>169000</v>
      </c>
      <c r="W22" s="54">
        <v>337000</v>
      </c>
      <c r="X22" s="56">
        <f t="shared" si="5"/>
        <v>30000</v>
      </c>
      <c r="Y22" s="55">
        <v>367000</v>
      </c>
      <c r="Z22" s="54"/>
    </row>
    <row r="23" spans="1:26" ht="15" customHeight="1" x14ac:dyDescent="0.2">
      <c r="A23" s="51">
        <v>16</v>
      </c>
      <c r="B23" s="51">
        <v>8500034</v>
      </c>
      <c r="C23" s="51" t="s">
        <v>65</v>
      </c>
      <c r="D23" s="52" t="s">
        <v>37</v>
      </c>
      <c r="E23" s="52" t="s">
        <v>3</v>
      </c>
      <c r="F23" s="53">
        <v>240000</v>
      </c>
      <c r="G23" s="53">
        <f>VLOOKUP(B23,'11.09'!B23:R56,16,0)</f>
        <v>0</v>
      </c>
      <c r="H23" s="54"/>
      <c r="I23" s="54">
        <f t="shared" si="1"/>
        <v>0</v>
      </c>
      <c r="J23" s="54"/>
      <c r="K23" s="54"/>
      <c r="L23" s="54"/>
      <c r="M23" s="54"/>
      <c r="N23" s="54"/>
      <c r="O23" s="54">
        <f t="shared" si="0"/>
        <v>0</v>
      </c>
      <c r="P23" s="54">
        <f t="shared" si="2"/>
        <v>0</v>
      </c>
      <c r="Q23" s="54">
        <f t="shared" si="3"/>
        <v>0</v>
      </c>
      <c r="R23" s="54"/>
      <c r="S23" s="54">
        <f t="shared" si="4"/>
        <v>0</v>
      </c>
      <c r="T23" s="54"/>
      <c r="U23" s="55" t="s">
        <v>65</v>
      </c>
      <c r="V23" s="54">
        <v>116000</v>
      </c>
      <c r="W23" s="54">
        <v>240000</v>
      </c>
      <c r="X23" s="56">
        <f t="shared" si="5"/>
        <v>21000</v>
      </c>
      <c r="Y23" s="55">
        <v>261000</v>
      </c>
      <c r="Z23" s="54"/>
    </row>
    <row r="24" spans="1:26" ht="15" customHeight="1" x14ac:dyDescent="0.2">
      <c r="A24" s="51">
        <v>17</v>
      </c>
      <c r="B24" s="51">
        <v>8500035</v>
      </c>
      <c r="C24" s="51" t="s">
        <v>69</v>
      </c>
      <c r="D24" s="52" t="s">
        <v>41</v>
      </c>
      <c r="E24" s="52" t="s">
        <v>7</v>
      </c>
      <c r="F24" s="53">
        <v>196000</v>
      </c>
      <c r="G24" s="53">
        <f>VLOOKUP(B24,'11.09'!B24:R57,16,0)</f>
        <v>0</v>
      </c>
      <c r="H24" s="54"/>
      <c r="I24" s="54">
        <f t="shared" si="1"/>
        <v>0</v>
      </c>
      <c r="J24" s="54"/>
      <c r="K24" s="95"/>
      <c r="L24" s="95">
        <f>L42+L45</f>
        <v>0</v>
      </c>
      <c r="M24" s="54"/>
      <c r="N24" s="54"/>
      <c r="O24" s="54">
        <f t="shared" si="0"/>
        <v>0</v>
      </c>
      <c r="P24" s="54">
        <f t="shared" si="2"/>
        <v>0</v>
      </c>
      <c r="Q24" s="54">
        <f t="shared" si="3"/>
        <v>0</v>
      </c>
      <c r="R24" s="54"/>
      <c r="S24" s="54">
        <f t="shared" si="4"/>
        <v>0</v>
      </c>
      <c r="T24" s="54"/>
      <c r="U24" s="55" t="s">
        <v>69</v>
      </c>
      <c r="V24" s="54">
        <v>92000</v>
      </c>
      <c r="W24" s="54">
        <v>196000</v>
      </c>
      <c r="X24" s="56">
        <f t="shared" si="5"/>
        <v>17000</v>
      </c>
      <c r="Y24" s="55">
        <v>213000</v>
      </c>
      <c r="Z24" s="54"/>
    </row>
    <row r="25" spans="1:26" ht="15" customHeight="1" x14ac:dyDescent="0.2">
      <c r="A25" s="51">
        <v>18</v>
      </c>
      <c r="B25" s="51">
        <v>8500036</v>
      </c>
      <c r="C25" s="51" t="s">
        <v>66</v>
      </c>
      <c r="D25" s="52" t="s">
        <v>38</v>
      </c>
      <c r="E25" s="52" t="s">
        <v>4</v>
      </c>
      <c r="F25" s="53">
        <v>188000</v>
      </c>
      <c r="G25" s="53">
        <f>VLOOKUP(B25,'11.09'!B25:R58,16,0)</f>
        <v>0</v>
      </c>
      <c r="H25" s="54"/>
      <c r="I25" s="54">
        <f t="shared" si="1"/>
        <v>0</v>
      </c>
      <c r="J25" s="54"/>
      <c r="K25" s="54"/>
      <c r="L25" s="54"/>
      <c r="M25" s="54"/>
      <c r="N25" s="54"/>
      <c r="O25" s="54">
        <f t="shared" si="0"/>
        <v>0</v>
      </c>
      <c r="P25" s="54">
        <f t="shared" si="2"/>
        <v>0</v>
      </c>
      <c r="Q25" s="54">
        <f t="shared" si="3"/>
        <v>0</v>
      </c>
      <c r="R25" s="54"/>
      <c r="S25" s="54">
        <f t="shared" si="4"/>
        <v>0</v>
      </c>
      <c r="T25" s="54"/>
      <c r="U25" s="55" t="s">
        <v>66</v>
      </c>
      <c r="V25" s="54">
        <v>88000</v>
      </c>
      <c r="W25" s="54">
        <v>188000</v>
      </c>
      <c r="X25" s="56">
        <f t="shared" si="5"/>
        <v>17000</v>
      </c>
      <c r="Y25" s="55">
        <v>205000</v>
      </c>
      <c r="Z25" s="54"/>
    </row>
    <row r="26" spans="1:26" ht="15" customHeight="1" x14ac:dyDescent="0.2">
      <c r="A26" s="51">
        <v>19</v>
      </c>
      <c r="B26" s="51">
        <v>8500037</v>
      </c>
      <c r="C26" s="51" t="s">
        <v>68</v>
      </c>
      <c r="D26" s="52" t="s">
        <v>40</v>
      </c>
      <c r="E26" s="52" t="s">
        <v>6</v>
      </c>
      <c r="F26" s="53">
        <v>179000</v>
      </c>
      <c r="G26" s="53">
        <f>VLOOKUP(B26,'11.09'!B26:R59,16,0)</f>
        <v>13</v>
      </c>
      <c r="H26" s="54"/>
      <c r="I26" s="54">
        <f t="shared" si="1"/>
        <v>0</v>
      </c>
      <c r="J26" s="54"/>
      <c r="K26" s="54"/>
      <c r="L26" s="54"/>
      <c r="M26" s="54"/>
      <c r="N26" s="54"/>
      <c r="O26" s="54">
        <f t="shared" si="0"/>
        <v>0</v>
      </c>
      <c r="P26" s="54">
        <f t="shared" si="2"/>
        <v>0</v>
      </c>
      <c r="Q26" s="54">
        <f t="shared" si="3"/>
        <v>13</v>
      </c>
      <c r="R26" s="54">
        <v>13</v>
      </c>
      <c r="S26" s="54">
        <f t="shared" si="4"/>
        <v>0</v>
      </c>
      <c r="T26" s="54"/>
      <c r="U26" s="55" t="s">
        <v>68</v>
      </c>
      <c r="V26" s="54">
        <v>83000</v>
      </c>
      <c r="W26" s="54">
        <v>179000</v>
      </c>
      <c r="X26" s="56">
        <f t="shared" si="5"/>
        <v>16000</v>
      </c>
      <c r="Y26" s="55">
        <v>195000</v>
      </c>
      <c r="Z26" s="54"/>
    </row>
    <row r="27" spans="1:26" ht="15" customHeight="1" x14ac:dyDescent="0.2">
      <c r="A27" s="51">
        <v>20</v>
      </c>
      <c r="B27" s="51">
        <v>8500039</v>
      </c>
      <c r="C27" s="51" t="s">
        <v>77</v>
      </c>
      <c r="D27" s="52" t="s">
        <v>49</v>
      </c>
      <c r="E27" s="52" t="s">
        <v>15</v>
      </c>
      <c r="F27" s="53">
        <v>169000</v>
      </c>
      <c r="G27" s="53">
        <f>VLOOKUP(B27,'11.09'!B27:R60,16,0)</f>
        <v>15</v>
      </c>
      <c r="H27" s="54"/>
      <c r="I27" s="54">
        <f t="shared" si="1"/>
        <v>0</v>
      </c>
      <c r="J27" s="54"/>
      <c r="K27" s="54"/>
      <c r="L27" s="54"/>
      <c r="M27" s="54"/>
      <c r="N27" s="54"/>
      <c r="O27" s="54">
        <f t="shared" si="0"/>
        <v>0</v>
      </c>
      <c r="P27" s="54">
        <f t="shared" si="2"/>
        <v>0</v>
      </c>
      <c r="Q27" s="54">
        <f t="shared" si="3"/>
        <v>15</v>
      </c>
      <c r="R27" s="54">
        <v>15</v>
      </c>
      <c r="S27" s="54">
        <f t="shared" si="4"/>
        <v>0</v>
      </c>
      <c r="T27" s="54"/>
      <c r="U27" s="55" t="s">
        <v>77</v>
      </c>
      <c r="V27" s="54">
        <v>73000</v>
      </c>
      <c r="W27" s="54">
        <v>169000</v>
      </c>
      <c r="X27" s="56">
        <f t="shared" si="5"/>
        <v>6000</v>
      </c>
      <c r="Y27" s="55">
        <v>175000</v>
      </c>
      <c r="Z27" s="54"/>
    </row>
    <row r="28" spans="1:26" ht="15" customHeight="1" x14ac:dyDescent="0.2">
      <c r="A28" s="51">
        <v>21</v>
      </c>
      <c r="B28" s="51">
        <v>8500038</v>
      </c>
      <c r="C28" s="51" t="s">
        <v>80</v>
      </c>
      <c r="D28" s="52" t="s">
        <v>52</v>
      </c>
      <c r="E28" s="52" t="s">
        <v>18</v>
      </c>
      <c r="F28" s="53">
        <v>179000</v>
      </c>
      <c r="G28" s="53">
        <f>VLOOKUP(B28,'11.09'!B28:R61,16,0)</f>
        <v>15</v>
      </c>
      <c r="H28" s="54"/>
      <c r="I28" s="54">
        <f t="shared" si="1"/>
        <v>0</v>
      </c>
      <c r="J28" s="54"/>
      <c r="K28" s="95"/>
      <c r="L28" s="95">
        <f>L42</f>
        <v>0</v>
      </c>
      <c r="M28" s="54"/>
      <c r="N28" s="54"/>
      <c r="O28" s="54">
        <f t="shared" si="0"/>
        <v>0</v>
      </c>
      <c r="P28" s="54">
        <f t="shared" si="2"/>
        <v>0</v>
      </c>
      <c r="Q28" s="54">
        <f t="shared" si="3"/>
        <v>15</v>
      </c>
      <c r="R28" s="54">
        <v>15</v>
      </c>
      <c r="S28" s="54">
        <f t="shared" si="4"/>
        <v>0</v>
      </c>
      <c r="T28" s="54"/>
      <c r="U28" s="55" t="s">
        <v>80</v>
      </c>
      <c r="V28" s="54">
        <v>76000</v>
      </c>
      <c r="W28" s="54">
        <v>179000</v>
      </c>
      <c r="X28" s="56">
        <f t="shared" si="5"/>
        <v>2000</v>
      </c>
      <c r="Y28" s="55">
        <v>181000</v>
      </c>
      <c r="Z28" s="54"/>
    </row>
    <row r="29" spans="1:26" s="2" customFormat="1" ht="15" customHeight="1" x14ac:dyDescent="0.2">
      <c r="A29" s="51">
        <v>22</v>
      </c>
      <c r="B29" s="51">
        <v>8500040</v>
      </c>
      <c r="C29" s="51" t="s">
        <v>62</v>
      </c>
      <c r="D29" s="52" t="s">
        <v>34</v>
      </c>
      <c r="E29" s="52" t="s">
        <v>0</v>
      </c>
      <c r="F29" s="53">
        <v>169000</v>
      </c>
      <c r="G29" s="53">
        <f>VLOOKUP(B29,'11.09'!B29:R62,16,0)</f>
        <v>10</v>
      </c>
      <c r="H29" s="57"/>
      <c r="I29" s="54">
        <f t="shared" si="1"/>
        <v>0</v>
      </c>
      <c r="J29" s="54"/>
      <c r="K29" s="54"/>
      <c r="L29" s="54"/>
      <c r="M29" s="54"/>
      <c r="N29" s="54"/>
      <c r="O29" s="54">
        <f t="shared" si="0"/>
        <v>0</v>
      </c>
      <c r="P29" s="54">
        <f t="shared" si="2"/>
        <v>0</v>
      </c>
      <c r="Q29" s="54">
        <f t="shared" si="3"/>
        <v>10</v>
      </c>
      <c r="R29" s="54">
        <v>10</v>
      </c>
      <c r="S29" s="54">
        <f t="shared" si="4"/>
        <v>0</v>
      </c>
      <c r="T29" s="54"/>
      <c r="U29" s="51" t="s">
        <v>62</v>
      </c>
      <c r="V29" s="57">
        <v>78000</v>
      </c>
      <c r="W29" s="57">
        <v>169000</v>
      </c>
      <c r="X29" s="56">
        <f t="shared" si="5"/>
        <v>16000</v>
      </c>
      <c r="Y29" s="51">
        <v>185000</v>
      </c>
      <c r="Z29" s="54"/>
    </row>
    <row r="30" spans="1:26" ht="15" customHeight="1" x14ac:dyDescent="0.2">
      <c r="A30" s="51">
        <v>23</v>
      </c>
      <c r="B30" s="51">
        <v>8500041</v>
      </c>
      <c r="C30" s="51" t="s">
        <v>63</v>
      </c>
      <c r="D30" s="52" t="s">
        <v>35</v>
      </c>
      <c r="E30" s="52" t="s">
        <v>1</v>
      </c>
      <c r="F30" s="53">
        <v>179000</v>
      </c>
      <c r="G30" s="53">
        <f>VLOOKUP(B30,'11.09'!B30:R63,16,0)</f>
        <v>0</v>
      </c>
      <c r="H30" s="54"/>
      <c r="I30" s="54">
        <f t="shared" si="1"/>
        <v>0</v>
      </c>
      <c r="J30" s="54"/>
      <c r="K30" s="95"/>
      <c r="L30" s="95">
        <f>L42</f>
        <v>0</v>
      </c>
      <c r="M30" s="54"/>
      <c r="N30" s="54"/>
      <c r="O30" s="54">
        <f t="shared" si="0"/>
        <v>0</v>
      </c>
      <c r="P30" s="54">
        <f t="shared" si="2"/>
        <v>0</v>
      </c>
      <c r="Q30" s="54">
        <f t="shared" si="3"/>
        <v>0</v>
      </c>
      <c r="R30" s="54"/>
      <c r="S30" s="54">
        <f t="shared" si="4"/>
        <v>0</v>
      </c>
      <c r="T30" s="54"/>
      <c r="U30" s="55" t="s">
        <v>63</v>
      </c>
      <c r="V30" s="54">
        <v>82000</v>
      </c>
      <c r="W30" s="54">
        <v>179000</v>
      </c>
      <c r="X30" s="56">
        <f t="shared" si="5"/>
        <v>14000</v>
      </c>
      <c r="Y30" s="55">
        <v>193000</v>
      </c>
      <c r="Z30" s="54"/>
    </row>
    <row r="31" spans="1:26" ht="15" customHeight="1" x14ac:dyDescent="0.2">
      <c r="A31" s="51">
        <v>24</v>
      </c>
      <c r="B31" s="51">
        <v>8500043</v>
      </c>
      <c r="C31" s="51" t="s">
        <v>64</v>
      </c>
      <c r="D31" s="52" t="s">
        <v>36</v>
      </c>
      <c r="E31" s="52" t="s">
        <v>2</v>
      </c>
      <c r="F31" s="53">
        <v>179000</v>
      </c>
      <c r="G31" s="53">
        <f>VLOOKUP(B31,'11.09'!B31:R64,16,0)</f>
        <v>11</v>
      </c>
      <c r="H31" s="54"/>
      <c r="I31" s="54">
        <f t="shared" si="1"/>
        <v>0</v>
      </c>
      <c r="J31" s="54"/>
      <c r="K31" s="54"/>
      <c r="L31" s="54"/>
      <c r="M31" s="54"/>
      <c r="N31" s="54"/>
      <c r="O31" s="54">
        <f t="shared" si="0"/>
        <v>0</v>
      </c>
      <c r="P31" s="54">
        <f t="shared" si="2"/>
        <v>0</v>
      </c>
      <c r="Q31" s="54">
        <f t="shared" si="3"/>
        <v>11</v>
      </c>
      <c r="R31" s="54">
        <v>11</v>
      </c>
      <c r="S31" s="54">
        <f t="shared" si="4"/>
        <v>0</v>
      </c>
      <c r="T31" s="54"/>
      <c r="U31" s="55" t="s">
        <v>64</v>
      </c>
      <c r="V31" s="54">
        <v>83000</v>
      </c>
      <c r="W31" s="54">
        <v>179000</v>
      </c>
      <c r="X31" s="56">
        <f t="shared" si="5"/>
        <v>16000</v>
      </c>
      <c r="Y31" s="55">
        <v>195000</v>
      </c>
      <c r="Z31" s="54"/>
    </row>
    <row r="32" spans="1:26" ht="15" customHeight="1" x14ac:dyDescent="0.2">
      <c r="A32" s="51">
        <v>25</v>
      </c>
      <c r="B32" s="51">
        <v>8500062</v>
      </c>
      <c r="C32" s="51" t="s">
        <v>99</v>
      </c>
      <c r="D32" s="52" t="s">
        <v>126</v>
      </c>
      <c r="E32" s="52" t="s">
        <v>32</v>
      </c>
      <c r="F32" s="53">
        <v>194000</v>
      </c>
      <c r="G32" s="53">
        <f>VLOOKUP(B32,'11.09'!B32:R65,16,0)</f>
        <v>0</v>
      </c>
      <c r="H32" s="54"/>
      <c r="I32" s="54">
        <f t="shared" si="1"/>
        <v>0</v>
      </c>
      <c r="J32" s="54"/>
      <c r="K32" s="54"/>
      <c r="L32" s="54"/>
      <c r="M32" s="54"/>
      <c r="N32" s="54"/>
      <c r="O32" s="54">
        <f t="shared" si="0"/>
        <v>0</v>
      </c>
      <c r="P32" s="54">
        <f t="shared" si="2"/>
        <v>0</v>
      </c>
      <c r="Q32" s="54">
        <f t="shared" si="3"/>
        <v>0</v>
      </c>
      <c r="R32" s="54"/>
      <c r="S32" s="54">
        <f t="shared" si="4"/>
        <v>0</v>
      </c>
      <c r="T32" s="54"/>
      <c r="U32" s="55" t="s">
        <v>99</v>
      </c>
      <c r="V32" s="54">
        <v>91200</v>
      </c>
      <c r="W32" s="54">
        <v>194000</v>
      </c>
      <c r="X32" s="56">
        <f t="shared" si="5"/>
        <v>18000</v>
      </c>
      <c r="Y32" s="55">
        <v>212000</v>
      </c>
      <c r="Z32" s="54"/>
    </row>
    <row r="33" spans="1:26" ht="15" customHeight="1" x14ac:dyDescent="0.2">
      <c r="A33" s="51">
        <v>26</v>
      </c>
      <c r="B33" s="51">
        <v>8500063</v>
      </c>
      <c r="C33" s="51" t="s">
        <v>100</v>
      </c>
      <c r="D33" s="52" t="s">
        <v>127</v>
      </c>
      <c r="E33" s="52" t="s">
        <v>33</v>
      </c>
      <c r="F33" s="53">
        <v>194000</v>
      </c>
      <c r="G33" s="53">
        <f>VLOOKUP(B33,'11.09'!B33:R66,16,0)</f>
        <v>0</v>
      </c>
      <c r="H33" s="54"/>
      <c r="I33" s="54">
        <f t="shared" si="1"/>
        <v>0</v>
      </c>
      <c r="J33" s="54"/>
      <c r="K33" s="54"/>
      <c r="L33" s="54"/>
      <c r="M33" s="54"/>
      <c r="N33" s="54"/>
      <c r="O33" s="54">
        <f t="shared" si="0"/>
        <v>0</v>
      </c>
      <c r="P33" s="54">
        <f t="shared" si="2"/>
        <v>0</v>
      </c>
      <c r="Q33" s="54">
        <f t="shared" si="3"/>
        <v>0</v>
      </c>
      <c r="R33" s="54"/>
      <c r="S33" s="54">
        <f t="shared" si="4"/>
        <v>0</v>
      </c>
      <c r="T33" s="54"/>
      <c r="U33" s="55" t="s">
        <v>100</v>
      </c>
      <c r="V33" s="54">
        <v>91200</v>
      </c>
      <c r="W33" s="54">
        <v>194000</v>
      </c>
      <c r="X33" s="56">
        <f t="shared" si="5"/>
        <v>18000</v>
      </c>
      <c r="Y33" s="55">
        <v>212000</v>
      </c>
      <c r="Z33" s="54"/>
    </row>
    <row r="34" spans="1:26" ht="15" customHeight="1" x14ac:dyDescent="0.2">
      <c r="A34" s="51">
        <v>27</v>
      </c>
      <c r="B34" s="51">
        <v>8500050</v>
      </c>
      <c r="C34" s="51" t="s">
        <v>82</v>
      </c>
      <c r="D34" s="52" t="s">
        <v>54</v>
      </c>
      <c r="E34" s="52" t="s">
        <v>20</v>
      </c>
      <c r="F34" s="53">
        <v>168000</v>
      </c>
      <c r="G34" s="53">
        <f>VLOOKUP(B34,'11.09'!B34:R67,16,0)</f>
        <v>0</v>
      </c>
      <c r="H34" s="54"/>
      <c r="I34" s="54">
        <f t="shared" si="1"/>
        <v>0</v>
      </c>
      <c r="J34" s="54"/>
      <c r="K34" s="97"/>
      <c r="L34" s="97">
        <f>+L44</f>
        <v>0</v>
      </c>
      <c r="M34" s="54"/>
      <c r="N34" s="54"/>
      <c r="O34" s="54">
        <f t="shared" si="0"/>
        <v>0</v>
      </c>
      <c r="P34" s="54">
        <f t="shared" si="2"/>
        <v>0</v>
      </c>
      <c r="Q34" s="54">
        <f t="shared" si="3"/>
        <v>0</v>
      </c>
      <c r="R34" s="54"/>
      <c r="S34" s="54">
        <f t="shared" si="4"/>
        <v>0</v>
      </c>
      <c r="T34" s="54"/>
      <c r="U34" s="51" t="s">
        <v>82</v>
      </c>
      <c r="V34" s="57">
        <v>75909</v>
      </c>
      <c r="W34" s="57">
        <v>168000</v>
      </c>
      <c r="X34" s="56">
        <f t="shared" si="5"/>
        <v>13000</v>
      </c>
      <c r="Y34" s="55">
        <v>181000</v>
      </c>
      <c r="Z34" s="54"/>
    </row>
    <row r="35" spans="1:26" s="2" customFormat="1" ht="15" customHeight="1" x14ac:dyDescent="0.2">
      <c r="A35" s="51">
        <v>28</v>
      </c>
      <c r="B35" s="51">
        <v>8500051</v>
      </c>
      <c r="C35" s="51" t="s">
        <v>83</v>
      </c>
      <c r="D35" s="52" t="s">
        <v>55</v>
      </c>
      <c r="E35" s="52" t="s">
        <v>21</v>
      </c>
      <c r="F35" s="53">
        <v>149000</v>
      </c>
      <c r="G35" s="53">
        <f>VLOOKUP(B35,'11.09'!B35:R68,16,0)</f>
        <v>8</v>
      </c>
      <c r="H35" s="57"/>
      <c r="I35" s="54">
        <f t="shared" si="1"/>
        <v>3</v>
      </c>
      <c r="J35" s="54"/>
      <c r="K35" s="54">
        <v>3</v>
      </c>
      <c r="L35" s="54"/>
      <c r="M35" s="54"/>
      <c r="N35" s="54"/>
      <c r="O35" s="54">
        <f t="shared" si="0"/>
        <v>447000</v>
      </c>
      <c r="P35" s="54">
        <f t="shared" si="2"/>
        <v>447000</v>
      </c>
      <c r="Q35" s="54">
        <f>+G35+H35-I35</f>
        <v>5</v>
      </c>
      <c r="R35" s="54">
        <v>5</v>
      </c>
      <c r="S35" s="54">
        <f t="shared" si="4"/>
        <v>0</v>
      </c>
      <c r="T35" s="54"/>
      <c r="U35" s="55" t="s">
        <v>83</v>
      </c>
      <c r="V35" s="54">
        <v>66364</v>
      </c>
      <c r="W35" s="54">
        <v>149000</v>
      </c>
      <c r="X35" s="56">
        <f t="shared" si="5"/>
        <v>13000</v>
      </c>
      <c r="Y35" s="51">
        <v>162000</v>
      </c>
      <c r="Z35" s="54"/>
    </row>
    <row r="36" spans="1:26" ht="15" customHeight="1" x14ac:dyDescent="0.2">
      <c r="A36" s="51">
        <v>29</v>
      </c>
      <c r="B36" s="51">
        <v>8500052</v>
      </c>
      <c r="C36" s="51" t="s">
        <v>84</v>
      </c>
      <c r="D36" s="52" t="s">
        <v>120</v>
      </c>
      <c r="E36" s="52" t="s">
        <v>22</v>
      </c>
      <c r="F36" s="53">
        <v>149000</v>
      </c>
      <c r="G36" s="53">
        <f>VLOOKUP(B36,'11.09'!B36:R69,16,0)</f>
        <v>0</v>
      </c>
      <c r="H36" s="54">
        <v>20</v>
      </c>
      <c r="I36" s="54">
        <f t="shared" si="1"/>
        <v>0</v>
      </c>
      <c r="J36" s="54"/>
      <c r="K36" s="97"/>
      <c r="L36" s="97">
        <f>L44</f>
        <v>0</v>
      </c>
      <c r="M36" s="54"/>
      <c r="N36" s="54"/>
      <c r="O36" s="54">
        <f t="shared" si="0"/>
        <v>0</v>
      </c>
      <c r="P36" s="54">
        <f t="shared" si="2"/>
        <v>0</v>
      </c>
      <c r="Q36" s="54">
        <f t="shared" si="3"/>
        <v>20</v>
      </c>
      <c r="R36" s="54">
        <v>20</v>
      </c>
      <c r="S36" s="54">
        <f t="shared" si="4"/>
        <v>0</v>
      </c>
      <c r="T36" s="54"/>
      <c r="U36" s="55" t="s">
        <v>84</v>
      </c>
      <c r="V36" s="54">
        <v>66364</v>
      </c>
      <c r="W36" s="54">
        <v>149000</v>
      </c>
      <c r="X36" s="56">
        <f t="shared" si="5"/>
        <v>13000</v>
      </c>
      <c r="Y36" s="55">
        <v>162000</v>
      </c>
      <c r="Z36" s="54"/>
    </row>
    <row r="37" spans="1:26" ht="15" customHeight="1" x14ac:dyDescent="0.2">
      <c r="A37" s="51">
        <v>30</v>
      </c>
      <c r="B37" s="51">
        <v>8500053</v>
      </c>
      <c r="C37" s="51" t="s">
        <v>85</v>
      </c>
      <c r="D37" s="52" t="s">
        <v>57</v>
      </c>
      <c r="E37" s="52" t="s">
        <v>23</v>
      </c>
      <c r="F37" s="53">
        <v>149000</v>
      </c>
      <c r="G37" s="53">
        <f>VLOOKUP(B37,'11.09'!B37:R70,16,0)</f>
        <v>0</v>
      </c>
      <c r="H37" s="54"/>
      <c r="I37" s="54">
        <f t="shared" si="1"/>
        <v>0</v>
      </c>
      <c r="J37" s="54"/>
      <c r="K37" s="97"/>
      <c r="L37" s="97">
        <f>L44</f>
        <v>0</v>
      </c>
      <c r="M37" s="54"/>
      <c r="N37" s="54"/>
      <c r="O37" s="54">
        <f t="shared" si="0"/>
        <v>0</v>
      </c>
      <c r="P37" s="54">
        <f t="shared" si="2"/>
        <v>0</v>
      </c>
      <c r="Q37" s="54">
        <f t="shared" si="3"/>
        <v>0</v>
      </c>
      <c r="R37" s="54"/>
      <c r="S37" s="54">
        <f t="shared" si="4"/>
        <v>0</v>
      </c>
      <c r="T37" s="54"/>
      <c r="U37" s="55" t="s">
        <v>85</v>
      </c>
      <c r="V37" s="54">
        <v>66364</v>
      </c>
      <c r="W37" s="54">
        <v>149000</v>
      </c>
      <c r="X37" s="56">
        <f t="shared" si="5"/>
        <v>13000</v>
      </c>
      <c r="Y37" s="55">
        <v>162000</v>
      </c>
      <c r="Z37" s="54"/>
    </row>
    <row r="38" spans="1:26" ht="15" customHeight="1" x14ac:dyDescent="0.2">
      <c r="A38" s="51">
        <v>31</v>
      </c>
      <c r="B38" s="51">
        <v>8500054</v>
      </c>
      <c r="C38" s="51" t="s">
        <v>86</v>
      </c>
      <c r="D38" s="52" t="s">
        <v>58</v>
      </c>
      <c r="E38" s="52" t="s">
        <v>24</v>
      </c>
      <c r="F38" s="53">
        <v>168000</v>
      </c>
      <c r="G38" s="53">
        <f>VLOOKUP(B38,'11.09'!B38:R71,16,0)</f>
        <v>32</v>
      </c>
      <c r="H38" s="54"/>
      <c r="I38" s="54">
        <f t="shared" si="1"/>
        <v>3</v>
      </c>
      <c r="J38" s="54"/>
      <c r="K38" s="54">
        <v>3</v>
      </c>
      <c r="L38" s="54"/>
      <c r="M38" s="54"/>
      <c r="N38" s="54"/>
      <c r="O38" s="54">
        <f t="shared" si="0"/>
        <v>504000</v>
      </c>
      <c r="P38" s="54">
        <f t="shared" si="2"/>
        <v>504000</v>
      </c>
      <c r="Q38" s="54">
        <f t="shared" si="3"/>
        <v>29</v>
      </c>
      <c r="R38" s="54">
        <v>29</v>
      </c>
      <c r="S38" s="54">
        <f t="shared" si="4"/>
        <v>0</v>
      </c>
      <c r="T38" s="54"/>
      <c r="U38" s="55" t="s">
        <v>86</v>
      </c>
      <c r="V38" s="54">
        <v>75909</v>
      </c>
      <c r="W38" s="54">
        <v>168000</v>
      </c>
      <c r="X38" s="56">
        <f t="shared" si="5"/>
        <v>13000</v>
      </c>
      <c r="Y38" s="55">
        <v>181000</v>
      </c>
      <c r="Z38" s="54"/>
    </row>
    <row r="39" spans="1:26" ht="15" customHeight="1" x14ac:dyDescent="0.2">
      <c r="A39" s="51">
        <v>32</v>
      </c>
      <c r="B39" s="51">
        <v>8500055</v>
      </c>
      <c r="C39" s="51" t="s">
        <v>87</v>
      </c>
      <c r="D39" s="52" t="s">
        <v>59</v>
      </c>
      <c r="E39" s="52" t="s">
        <v>25</v>
      </c>
      <c r="F39" s="53">
        <v>149000</v>
      </c>
      <c r="G39" s="53">
        <f>VLOOKUP(B39,'11.09'!B39:R72,16,0)</f>
        <v>1</v>
      </c>
      <c r="H39" s="54"/>
      <c r="I39" s="54">
        <f t="shared" si="1"/>
        <v>0</v>
      </c>
      <c r="J39" s="54"/>
      <c r="K39" s="97"/>
      <c r="L39" s="97">
        <f>L44</f>
        <v>0</v>
      </c>
      <c r="M39" s="54"/>
      <c r="N39" s="54"/>
      <c r="O39" s="54">
        <f t="shared" si="0"/>
        <v>0</v>
      </c>
      <c r="P39" s="54">
        <f t="shared" si="2"/>
        <v>0</v>
      </c>
      <c r="Q39" s="54">
        <f t="shared" si="3"/>
        <v>1</v>
      </c>
      <c r="R39" s="54">
        <v>1</v>
      </c>
      <c r="S39" s="54">
        <f t="shared" si="4"/>
        <v>0</v>
      </c>
      <c r="T39" s="54"/>
      <c r="U39" s="55" t="s">
        <v>87</v>
      </c>
      <c r="V39" s="54">
        <v>66364</v>
      </c>
      <c r="W39" s="54">
        <v>149000</v>
      </c>
      <c r="X39" s="56">
        <f t="shared" si="5"/>
        <v>13000</v>
      </c>
      <c r="Y39" s="55">
        <v>162000</v>
      </c>
      <c r="Z39" s="54"/>
    </row>
    <row r="40" spans="1:26" ht="15" customHeight="1" x14ac:dyDescent="0.2">
      <c r="A40" s="51">
        <v>33</v>
      </c>
      <c r="B40" s="51">
        <v>8500056</v>
      </c>
      <c r="C40" s="51" t="s">
        <v>88</v>
      </c>
      <c r="D40" s="52" t="s">
        <v>60</v>
      </c>
      <c r="E40" s="52" t="s">
        <v>26</v>
      </c>
      <c r="F40" s="53">
        <v>149000</v>
      </c>
      <c r="G40" s="53">
        <f>VLOOKUP(B40,'11.09'!B40:R73,16,0)</f>
        <v>0</v>
      </c>
      <c r="H40" s="54"/>
      <c r="I40" s="54">
        <f t="shared" si="1"/>
        <v>0</v>
      </c>
      <c r="J40" s="54"/>
      <c r="K40" s="98"/>
      <c r="L40" s="98">
        <f>+L45</f>
        <v>0</v>
      </c>
      <c r="M40" s="54"/>
      <c r="N40" s="54"/>
      <c r="O40" s="54">
        <f t="shared" si="0"/>
        <v>0</v>
      </c>
      <c r="P40" s="54">
        <f t="shared" si="2"/>
        <v>0</v>
      </c>
      <c r="Q40" s="54">
        <f t="shared" si="3"/>
        <v>0</v>
      </c>
      <c r="R40" s="54"/>
      <c r="S40" s="54">
        <f t="shared" si="4"/>
        <v>0</v>
      </c>
      <c r="T40" s="54"/>
      <c r="U40" s="55" t="s">
        <v>88</v>
      </c>
      <c r="V40" s="54">
        <v>66364</v>
      </c>
      <c r="W40" s="54">
        <v>149000</v>
      </c>
      <c r="X40" s="56">
        <f t="shared" si="5"/>
        <v>13000</v>
      </c>
      <c r="Y40" s="55">
        <v>162000</v>
      </c>
      <c r="Z40" s="54"/>
    </row>
    <row r="41" spans="1:26" ht="15" customHeight="1" x14ac:dyDescent="0.2">
      <c r="A41" s="51">
        <v>34</v>
      </c>
      <c r="B41" s="51">
        <v>8500057</v>
      </c>
      <c r="C41" s="51" t="s">
        <v>89</v>
      </c>
      <c r="D41" s="52" t="s">
        <v>61</v>
      </c>
      <c r="E41" s="52" t="s">
        <v>27</v>
      </c>
      <c r="F41" s="53">
        <v>168000</v>
      </c>
      <c r="G41" s="53">
        <f>VLOOKUP(B41,'11.09'!B41:R74,16,0)</f>
        <v>41</v>
      </c>
      <c r="H41" s="54"/>
      <c r="I41" s="54">
        <f t="shared" si="1"/>
        <v>1</v>
      </c>
      <c r="J41" s="54"/>
      <c r="K41" s="54">
        <v>1</v>
      </c>
      <c r="L41" s="54"/>
      <c r="M41" s="54"/>
      <c r="N41" s="54"/>
      <c r="O41" s="54">
        <f t="shared" si="0"/>
        <v>168000</v>
      </c>
      <c r="P41" s="54">
        <f t="shared" si="2"/>
        <v>168000</v>
      </c>
      <c r="Q41" s="54">
        <f t="shared" si="3"/>
        <v>40</v>
      </c>
      <c r="R41" s="54">
        <v>40</v>
      </c>
      <c r="S41" s="54">
        <f t="shared" si="4"/>
        <v>0</v>
      </c>
      <c r="T41" s="54"/>
      <c r="U41" s="55" t="s">
        <v>89</v>
      </c>
      <c r="V41" s="54">
        <v>66364</v>
      </c>
      <c r="W41" s="54">
        <v>168000</v>
      </c>
      <c r="X41" s="56">
        <f t="shared" si="5"/>
        <v>-6000</v>
      </c>
      <c r="Y41" s="55">
        <v>162000</v>
      </c>
      <c r="Z41" s="54"/>
    </row>
    <row r="42" spans="1:26" ht="15" customHeight="1" x14ac:dyDescent="0.2">
      <c r="A42" s="81"/>
      <c r="B42" s="81"/>
      <c r="C42" s="81"/>
      <c r="D42" s="87" t="s">
        <v>140</v>
      </c>
      <c r="E42" s="87"/>
      <c r="F42" s="88">
        <v>800000</v>
      </c>
      <c r="G42" s="82"/>
      <c r="H42" s="83"/>
      <c r="I42" s="83"/>
      <c r="J42" s="83"/>
      <c r="K42" s="83"/>
      <c r="L42" s="83"/>
      <c r="M42" s="83"/>
      <c r="N42" s="83"/>
      <c r="O42" s="54">
        <f t="shared" si="0"/>
        <v>0</v>
      </c>
      <c r="P42" s="54">
        <f>M42+N42+O42</f>
        <v>0</v>
      </c>
      <c r="Q42" s="83"/>
      <c r="R42" s="83"/>
      <c r="S42" s="83"/>
      <c r="T42" s="83"/>
      <c r="U42" s="84"/>
      <c r="V42" s="85"/>
      <c r="W42" s="85"/>
      <c r="X42" s="86"/>
      <c r="Y42" s="84"/>
      <c r="Z42" s="83"/>
    </row>
    <row r="43" spans="1:26" ht="15" customHeight="1" x14ac:dyDescent="0.2">
      <c r="A43" s="81"/>
      <c r="B43" s="81"/>
      <c r="C43" s="81"/>
      <c r="D43" s="89" t="s">
        <v>141</v>
      </c>
      <c r="E43" s="89"/>
      <c r="F43" s="90">
        <v>650000</v>
      </c>
      <c r="G43" s="82"/>
      <c r="H43" s="83"/>
      <c r="I43" s="83"/>
      <c r="J43" s="83"/>
      <c r="K43" s="83"/>
      <c r="L43" s="83"/>
      <c r="M43" s="83"/>
      <c r="N43" s="83"/>
      <c r="O43" s="54">
        <f t="shared" si="0"/>
        <v>0</v>
      </c>
      <c r="P43" s="54">
        <f t="shared" si="2"/>
        <v>0</v>
      </c>
      <c r="Q43" s="83"/>
      <c r="R43" s="83"/>
      <c r="S43" s="83"/>
      <c r="T43" s="83"/>
      <c r="U43" s="84"/>
      <c r="V43" s="85"/>
      <c r="W43" s="85"/>
      <c r="X43" s="86"/>
      <c r="Y43" s="84"/>
      <c r="Z43" s="83"/>
    </row>
    <row r="44" spans="1:26" ht="15" customHeight="1" x14ac:dyDescent="0.2">
      <c r="A44" s="81"/>
      <c r="B44" s="81"/>
      <c r="C44" s="81"/>
      <c r="D44" s="91" t="s">
        <v>142</v>
      </c>
      <c r="E44" s="91"/>
      <c r="F44" s="92">
        <v>550000</v>
      </c>
      <c r="G44" s="82"/>
      <c r="H44" s="83"/>
      <c r="I44" s="83"/>
      <c r="J44" s="83"/>
      <c r="K44" s="83"/>
      <c r="L44" s="83"/>
      <c r="M44" s="83"/>
      <c r="N44" s="83"/>
      <c r="O44" s="54">
        <f t="shared" si="0"/>
        <v>0</v>
      </c>
      <c r="P44" s="54">
        <f t="shared" si="2"/>
        <v>0</v>
      </c>
      <c r="Q44" s="83"/>
      <c r="R44" s="83"/>
      <c r="S44" s="83"/>
      <c r="T44" s="83"/>
      <c r="U44" s="84"/>
      <c r="V44" s="85"/>
      <c r="W44" s="85"/>
      <c r="X44" s="86"/>
      <c r="Y44" s="84"/>
      <c r="Z44" s="83"/>
    </row>
    <row r="45" spans="1:26" ht="15" customHeight="1" x14ac:dyDescent="0.2">
      <c r="A45" s="81"/>
      <c r="B45" s="81"/>
      <c r="C45" s="81"/>
      <c r="D45" s="93" t="s">
        <v>143</v>
      </c>
      <c r="E45" s="93"/>
      <c r="F45" s="94">
        <v>310000</v>
      </c>
      <c r="G45" s="82"/>
      <c r="H45" s="83"/>
      <c r="I45" s="83"/>
      <c r="J45" s="83"/>
      <c r="K45" s="83"/>
      <c r="L45" s="83"/>
      <c r="M45" s="83"/>
      <c r="N45" s="83"/>
      <c r="O45" s="54">
        <f t="shared" si="0"/>
        <v>0</v>
      </c>
      <c r="P45" s="54">
        <f t="shared" si="2"/>
        <v>0</v>
      </c>
      <c r="Q45" s="83"/>
      <c r="R45" s="83"/>
      <c r="S45" s="83"/>
      <c r="T45" s="83"/>
      <c r="U45" s="84"/>
      <c r="V45" s="85"/>
      <c r="W45" s="85"/>
      <c r="X45" s="86"/>
      <c r="Y45" s="84"/>
      <c r="Z45" s="83"/>
    </row>
    <row r="46" spans="1:26" s="17" customFormat="1" x14ac:dyDescent="0.2">
      <c r="A46" s="47"/>
      <c r="B46" s="48"/>
      <c r="C46" s="48"/>
      <c r="D46" s="48" t="s">
        <v>108</v>
      </c>
      <c r="E46" s="49"/>
      <c r="F46" s="50"/>
      <c r="G46" s="50">
        <f>SUM(G8:G41)</f>
        <v>210</v>
      </c>
      <c r="H46" s="50">
        <f t="shared" ref="H46:N46" si="6">SUM(H8:H41)</f>
        <v>20</v>
      </c>
      <c r="I46" s="50">
        <f t="shared" si="6"/>
        <v>11</v>
      </c>
      <c r="J46" s="50">
        <f t="shared" si="6"/>
        <v>0</v>
      </c>
      <c r="K46" s="50">
        <f t="shared" si="6"/>
        <v>11</v>
      </c>
      <c r="L46" s="50">
        <f t="shared" si="6"/>
        <v>0</v>
      </c>
      <c r="M46" s="50">
        <f t="shared" si="6"/>
        <v>0</v>
      </c>
      <c r="N46" s="50">
        <f t="shared" si="6"/>
        <v>0</v>
      </c>
      <c r="O46" s="50">
        <f>SUM(O8:O45)</f>
        <v>1727000</v>
      </c>
      <c r="P46" s="50">
        <f>SUM(P8:P45)</f>
        <v>1727000</v>
      </c>
      <c r="Q46" s="50">
        <f>SUM(Q8:Q41)</f>
        <v>219</v>
      </c>
      <c r="R46" s="50">
        <f>SUM(R8:R41)</f>
        <v>219</v>
      </c>
      <c r="S46" s="50"/>
      <c r="T46" s="50"/>
      <c r="Z46" s="50"/>
    </row>
    <row r="47" spans="1:26" x14ac:dyDescent="0.2">
      <c r="A47" s="5"/>
    </row>
    <row r="48" spans="1:26" s="2" customFormat="1" x14ac:dyDescent="0.2">
      <c r="B48" s="2" t="s">
        <v>124</v>
      </c>
      <c r="F48" s="6"/>
      <c r="G48" s="6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V48" s="119"/>
      <c r="W48" s="119"/>
      <c r="Z48" s="119"/>
    </row>
    <row r="52" spans="1:1" x14ac:dyDescent="0.2">
      <c r="A52" s="1" t="s">
        <v>134</v>
      </c>
    </row>
  </sheetData>
  <mergeCells count="16">
    <mergeCell ref="Z6:Z7"/>
    <mergeCell ref="A3:T3"/>
    <mergeCell ref="G5:Q5"/>
    <mergeCell ref="A6:A7"/>
    <mergeCell ref="B6:B7"/>
    <mergeCell ref="C6:C7"/>
    <mergeCell ref="D6:D7"/>
    <mergeCell ref="F6:F7"/>
    <mergeCell ref="G6:G7"/>
    <mergeCell ref="H6:H7"/>
    <mergeCell ref="I6:L6"/>
    <mergeCell ref="M6:P6"/>
    <mergeCell ref="Q6:Q7"/>
    <mergeCell ref="R6:R7"/>
    <mergeCell ref="S6:S7"/>
    <mergeCell ref="T6:T7"/>
  </mergeCells>
  <pageMargins left="0.2" right="0.2" top="0.25" bottom="0.25" header="0.3" footer="0.3"/>
  <pageSetup paperSize="9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zoomScaleNormal="100" workbookViewId="0">
      <pane xSplit="6" ySplit="7" topLeftCell="M24" activePane="bottomRight" state="frozen"/>
      <selection activeCell="BX8" sqref="BX8:BX41"/>
      <selection pane="topRight" activeCell="BX8" sqref="BX8:BX41"/>
      <selection pane="bottomLeft" activeCell="BX8" sqref="BX8:BX41"/>
      <selection pane="bottomRight" activeCell="AA33" sqref="AA33"/>
    </sheetView>
  </sheetViews>
  <sheetFormatPr defaultRowHeight="12.75" x14ac:dyDescent="0.2"/>
  <cols>
    <col min="1" max="1" width="4.85546875" style="1" customWidth="1"/>
    <col min="2" max="2" width="8.85546875" style="2" customWidth="1"/>
    <col min="3" max="3" width="5.28515625" style="2" customWidth="1"/>
    <col min="4" max="4" width="38.28515625" style="1" customWidth="1"/>
    <col min="5" max="5" width="34.7109375" style="1" hidden="1" customWidth="1"/>
    <col min="6" max="6" width="10.28515625" style="6" customWidth="1"/>
    <col min="7" max="7" width="8.140625" style="6" customWidth="1"/>
    <col min="8" max="8" width="9.42578125" style="3" customWidth="1"/>
    <col min="9" max="9" width="10" style="3" customWidth="1"/>
    <col min="10" max="15" width="9.140625" style="3" customWidth="1"/>
    <col min="16" max="16" width="10.85546875" style="3" customWidth="1"/>
    <col min="17" max="19" width="10.7109375" style="3" customWidth="1"/>
    <col min="20" max="20" width="9.140625" style="3" customWidth="1"/>
    <col min="21" max="21" width="6.28515625" style="1" hidden="1" customWidth="1"/>
    <col min="22" max="23" width="11.28515625" style="3" hidden="1" customWidth="1"/>
    <col min="24" max="25" width="0" style="1" hidden="1" customWidth="1"/>
    <col min="26" max="26" width="9.140625" style="3" customWidth="1"/>
    <col min="27" max="27" width="9.140625" style="1" customWidth="1"/>
    <col min="28" max="16384" width="9.140625" style="1"/>
  </cols>
  <sheetData>
    <row r="1" spans="1:26" x14ac:dyDescent="0.2">
      <c r="A1" s="17" t="s">
        <v>128</v>
      </c>
    </row>
    <row r="2" spans="1:26" x14ac:dyDescent="0.2">
      <c r="A2" s="1" t="s">
        <v>114</v>
      </c>
    </row>
    <row r="3" spans="1:26" ht="19.5" customHeight="1" x14ac:dyDescent="0.3">
      <c r="A3" s="131" t="s">
        <v>122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Z3" s="1"/>
    </row>
    <row r="5" spans="1:26" ht="15" hidden="1" customHeight="1" x14ac:dyDescent="0.2">
      <c r="G5" s="133" t="s">
        <v>117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65"/>
      <c r="S5" s="65"/>
      <c r="T5" s="1"/>
      <c r="Z5" s="1"/>
    </row>
    <row r="6" spans="1:26" s="17" customFormat="1" ht="15" customHeight="1" x14ac:dyDescent="0.2">
      <c r="A6" s="128" t="s">
        <v>109</v>
      </c>
      <c r="B6" s="128" t="s">
        <v>110</v>
      </c>
      <c r="C6" s="128" t="s">
        <v>111</v>
      </c>
      <c r="D6" s="128" t="s">
        <v>112</v>
      </c>
      <c r="E6" s="16" t="s">
        <v>90</v>
      </c>
      <c r="F6" s="128" t="s">
        <v>113</v>
      </c>
      <c r="G6" s="128" t="s">
        <v>115</v>
      </c>
      <c r="H6" s="128" t="s">
        <v>101</v>
      </c>
      <c r="I6" s="132" t="s">
        <v>102</v>
      </c>
      <c r="J6" s="132"/>
      <c r="K6" s="132"/>
      <c r="L6" s="132"/>
      <c r="M6" s="134" t="s">
        <v>129</v>
      </c>
      <c r="N6" s="134"/>
      <c r="O6" s="134"/>
      <c r="P6" s="134"/>
      <c r="Q6" s="128" t="s">
        <v>118</v>
      </c>
      <c r="R6" s="128" t="s">
        <v>135</v>
      </c>
      <c r="S6" s="128" t="s">
        <v>136</v>
      </c>
      <c r="T6" s="128" t="s">
        <v>119</v>
      </c>
      <c r="U6" s="19" t="s">
        <v>121</v>
      </c>
      <c r="V6" s="40"/>
      <c r="W6" s="40"/>
      <c r="Z6" s="128" t="s">
        <v>125</v>
      </c>
    </row>
    <row r="7" spans="1:26" s="18" customFormat="1" x14ac:dyDescent="0.2">
      <c r="A7" s="130"/>
      <c r="B7" s="130" t="s">
        <v>110</v>
      </c>
      <c r="C7" s="130"/>
      <c r="D7" s="130" t="s">
        <v>112</v>
      </c>
      <c r="E7" s="44" t="s">
        <v>90</v>
      </c>
      <c r="F7" s="130" t="s">
        <v>113</v>
      </c>
      <c r="G7" s="130"/>
      <c r="H7" s="130"/>
      <c r="I7" s="45" t="s">
        <v>106</v>
      </c>
      <c r="J7" s="46" t="s">
        <v>107</v>
      </c>
      <c r="K7" s="46" t="s">
        <v>104</v>
      </c>
      <c r="L7" s="46" t="s">
        <v>105</v>
      </c>
      <c r="M7" s="61" t="s">
        <v>131</v>
      </c>
      <c r="N7" s="62" t="s">
        <v>132</v>
      </c>
      <c r="O7" s="62" t="s">
        <v>130</v>
      </c>
      <c r="P7" s="62" t="s">
        <v>133</v>
      </c>
      <c r="Q7" s="130"/>
      <c r="R7" s="129"/>
      <c r="S7" s="129"/>
      <c r="T7" s="130"/>
      <c r="V7" s="41"/>
      <c r="W7" s="41"/>
      <c r="Z7" s="130"/>
    </row>
    <row r="8" spans="1:26" ht="15" customHeight="1" x14ac:dyDescent="0.2">
      <c r="A8" s="51">
        <v>1</v>
      </c>
      <c r="B8" s="51">
        <v>8500006</v>
      </c>
      <c r="C8" s="51" t="s">
        <v>75</v>
      </c>
      <c r="D8" s="52" t="s">
        <v>47</v>
      </c>
      <c r="E8" s="52" t="s">
        <v>13</v>
      </c>
      <c r="F8" s="53">
        <v>289000</v>
      </c>
      <c r="G8" s="53">
        <f>VLOOKUP(B8,'07.08'!B8:R41,16,0)</f>
        <v>0</v>
      </c>
      <c r="H8" s="54"/>
      <c r="I8" s="54">
        <f>SUM(J8:L8)</f>
        <v>0</v>
      </c>
      <c r="J8" s="54"/>
      <c r="K8" s="54"/>
      <c r="L8" s="54"/>
      <c r="M8" s="54"/>
      <c r="N8" s="54"/>
      <c r="O8" s="54">
        <f>F8*K8</f>
        <v>0</v>
      </c>
      <c r="P8" s="54">
        <f>M8+N8+O8</f>
        <v>0</v>
      </c>
      <c r="Q8" s="54">
        <f>+G7+H8-I8</f>
        <v>0</v>
      </c>
      <c r="R8" s="54"/>
      <c r="S8" s="54">
        <f>R8-Q8</f>
        <v>0</v>
      </c>
      <c r="T8" s="54"/>
      <c r="U8" s="55" t="s">
        <v>75</v>
      </c>
      <c r="V8" s="54">
        <v>143000</v>
      </c>
      <c r="W8" s="54">
        <v>289000</v>
      </c>
      <c r="X8" s="56">
        <f>Y8-W8</f>
        <v>26000</v>
      </c>
      <c r="Y8" s="55">
        <v>315000</v>
      </c>
      <c r="Z8" s="54"/>
    </row>
    <row r="9" spans="1:26" ht="15" customHeight="1" x14ac:dyDescent="0.2">
      <c r="A9" s="51">
        <v>2</v>
      </c>
      <c r="B9" s="51">
        <v>8500007</v>
      </c>
      <c r="C9" s="51" t="s">
        <v>73</v>
      </c>
      <c r="D9" s="52" t="s">
        <v>45</v>
      </c>
      <c r="E9" s="52" t="s">
        <v>11</v>
      </c>
      <c r="F9" s="53">
        <v>197000</v>
      </c>
      <c r="G9" s="53">
        <f>VLOOKUP(B9,'07.08'!B9:R42,16,0)</f>
        <v>0</v>
      </c>
      <c r="H9" s="54"/>
      <c r="I9" s="54">
        <f t="shared" ref="I9:I41" si="0">SUM(J9:L9)</f>
        <v>0</v>
      </c>
      <c r="J9" s="54"/>
      <c r="K9" s="54"/>
      <c r="L9" s="54"/>
      <c r="M9" s="54"/>
      <c r="N9" s="54"/>
      <c r="O9" s="54">
        <f t="shared" ref="O9:O41" si="1">F9*K9</f>
        <v>0</v>
      </c>
      <c r="P9" s="54">
        <f t="shared" ref="P9:P41" si="2">M9+N9+O9</f>
        <v>0</v>
      </c>
      <c r="Q9" s="54">
        <f>+G8+H9-I9</f>
        <v>0</v>
      </c>
      <c r="R9" s="54"/>
      <c r="S9" s="54">
        <f t="shared" ref="S9:S41" si="3">R9-Q9</f>
        <v>0</v>
      </c>
      <c r="T9" s="54"/>
      <c r="U9" s="55" t="s">
        <v>73</v>
      </c>
      <c r="V9" s="54">
        <v>93000</v>
      </c>
      <c r="W9" s="54">
        <v>197000</v>
      </c>
      <c r="X9" s="56">
        <f t="shared" ref="X9:X41" si="4">Y9-W9</f>
        <v>18000</v>
      </c>
      <c r="Y9" s="55">
        <v>215000</v>
      </c>
      <c r="Z9" s="54"/>
    </row>
    <row r="10" spans="1:26" ht="15" customHeight="1" x14ac:dyDescent="0.2">
      <c r="A10" s="51">
        <v>3</v>
      </c>
      <c r="B10" s="51">
        <v>8500008</v>
      </c>
      <c r="C10" s="51" t="s">
        <v>79</v>
      </c>
      <c r="D10" s="52" t="s">
        <v>51</v>
      </c>
      <c r="E10" s="52" t="s">
        <v>17</v>
      </c>
      <c r="F10" s="53">
        <v>170000</v>
      </c>
      <c r="G10" s="53">
        <f>VLOOKUP(B10,'07.08'!B10:R43,16,0)</f>
        <v>0</v>
      </c>
      <c r="H10" s="54"/>
      <c r="I10" s="54">
        <f t="shared" si="0"/>
        <v>0</v>
      </c>
      <c r="J10" s="54"/>
      <c r="K10" s="54"/>
      <c r="L10" s="54"/>
      <c r="M10" s="54"/>
      <c r="N10" s="54"/>
      <c r="O10" s="54">
        <f t="shared" si="1"/>
        <v>0</v>
      </c>
      <c r="P10" s="54">
        <f t="shared" si="2"/>
        <v>0</v>
      </c>
      <c r="Q10" s="54">
        <f t="shared" ref="Q10:Q41" si="5">+G10+H10-I10</f>
        <v>0</v>
      </c>
      <c r="R10" s="54"/>
      <c r="S10" s="54">
        <f t="shared" si="3"/>
        <v>0</v>
      </c>
      <c r="T10" s="54"/>
      <c r="U10" s="55" t="s">
        <v>79</v>
      </c>
      <c r="V10" s="54">
        <v>78000</v>
      </c>
      <c r="W10" s="54">
        <v>170000</v>
      </c>
      <c r="X10" s="56">
        <f t="shared" si="4"/>
        <v>15000</v>
      </c>
      <c r="Y10" s="55">
        <v>185000</v>
      </c>
      <c r="Z10" s="54"/>
    </row>
    <row r="11" spans="1:26" ht="15" customHeight="1" x14ac:dyDescent="0.2">
      <c r="A11" s="51">
        <v>4</v>
      </c>
      <c r="B11" s="51">
        <v>8500009</v>
      </c>
      <c r="C11" s="51" t="s">
        <v>74</v>
      </c>
      <c r="D11" s="52" t="s">
        <v>46</v>
      </c>
      <c r="E11" s="52" t="s">
        <v>12</v>
      </c>
      <c r="F11" s="53">
        <v>159000</v>
      </c>
      <c r="G11" s="53">
        <f>VLOOKUP(B11,'07.08'!B11:R44,16,0)</f>
        <v>0</v>
      </c>
      <c r="H11" s="54"/>
      <c r="I11" s="54">
        <f t="shared" si="0"/>
        <v>0</v>
      </c>
      <c r="J11" s="54"/>
      <c r="K11" s="54"/>
      <c r="L11" s="54"/>
      <c r="M11" s="54"/>
      <c r="N11" s="54"/>
      <c r="O11" s="54">
        <f t="shared" si="1"/>
        <v>0</v>
      </c>
      <c r="P11" s="54">
        <f t="shared" si="2"/>
        <v>0</v>
      </c>
      <c r="Q11" s="54">
        <f t="shared" si="5"/>
        <v>0</v>
      </c>
      <c r="R11" s="54"/>
      <c r="S11" s="54">
        <f t="shared" si="3"/>
        <v>0</v>
      </c>
      <c r="T11" s="54"/>
      <c r="U11" s="55" t="s">
        <v>74</v>
      </c>
      <c r="V11" s="54">
        <v>72000</v>
      </c>
      <c r="W11" s="54">
        <v>159000</v>
      </c>
      <c r="X11" s="56">
        <f t="shared" si="4"/>
        <v>14000</v>
      </c>
      <c r="Y11" s="55">
        <v>173000</v>
      </c>
      <c r="Z11" s="54"/>
    </row>
    <row r="12" spans="1:26" ht="15" customHeight="1" x14ac:dyDescent="0.2">
      <c r="A12" s="51">
        <v>5</v>
      </c>
      <c r="B12" s="51">
        <v>8500031</v>
      </c>
      <c r="C12" s="51" t="s">
        <v>76</v>
      </c>
      <c r="D12" s="52" t="s">
        <v>48</v>
      </c>
      <c r="E12" s="52" t="s">
        <v>14</v>
      </c>
      <c r="F12" s="53">
        <v>146000</v>
      </c>
      <c r="G12" s="53">
        <f>VLOOKUP(B12,'07.08'!B12:R45,16,0)</f>
        <v>0</v>
      </c>
      <c r="H12" s="54"/>
      <c r="I12" s="54">
        <f t="shared" si="0"/>
        <v>0</v>
      </c>
      <c r="J12" s="54"/>
      <c r="K12" s="54"/>
      <c r="L12" s="54"/>
      <c r="M12" s="54"/>
      <c r="N12" s="54"/>
      <c r="O12" s="54">
        <f t="shared" si="1"/>
        <v>0</v>
      </c>
      <c r="P12" s="54">
        <f t="shared" si="2"/>
        <v>0</v>
      </c>
      <c r="Q12" s="54">
        <f t="shared" si="5"/>
        <v>0</v>
      </c>
      <c r="R12" s="54"/>
      <c r="S12" s="54">
        <f t="shared" si="3"/>
        <v>0</v>
      </c>
      <c r="T12" s="54"/>
      <c r="U12" s="55" t="s">
        <v>76</v>
      </c>
      <c r="V12" s="54">
        <v>65000</v>
      </c>
      <c r="W12" s="54">
        <v>146000</v>
      </c>
      <c r="X12" s="56">
        <f t="shared" si="4"/>
        <v>13000</v>
      </c>
      <c r="Y12" s="55">
        <v>159000</v>
      </c>
      <c r="Z12" s="54"/>
    </row>
    <row r="13" spans="1:26" ht="15" customHeight="1" x14ac:dyDescent="0.2">
      <c r="A13" s="51">
        <v>6</v>
      </c>
      <c r="B13" s="51">
        <v>8500011</v>
      </c>
      <c r="C13" s="51" t="s">
        <v>78</v>
      </c>
      <c r="D13" s="52" t="s">
        <v>50</v>
      </c>
      <c r="E13" s="52" t="s">
        <v>16</v>
      </c>
      <c r="F13" s="53">
        <v>135000</v>
      </c>
      <c r="G13" s="53">
        <f>VLOOKUP(B13,'07.08'!B13:R46,16,0)</f>
        <v>0</v>
      </c>
      <c r="H13" s="54"/>
      <c r="I13" s="54">
        <f t="shared" si="0"/>
        <v>0</v>
      </c>
      <c r="J13" s="54"/>
      <c r="K13" s="54"/>
      <c r="L13" s="54"/>
      <c r="M13" s="54"/>
      <c r="N13" s="54"/>
      <c r="O13" s="54">
        <f t="shared" si="1"/>
        <v>0</v>
      </c>
      <c r="P13" s="54">
        <f t="shared" si="2"/>
        <v>0</v>
      </c>
      <c r="Q13" s="54">
        <f t="shared" si="5"/>
        <v>0</v>
      </c>
      <c r="R13" s="54"/>
      <c r="S13" s="54">
        <f t="shared" si="3"/>
        <v>0</v>
      </c>
      <c r="T13" s="54"/>
      <c r="U13" s="55" t="s">
        <v>78</v>
      </c>
      <c r="V13" s="54">
        <v>58000</v>
      </c>
      <c r="W13" s="54">
        <v>135000</v>
      </c>
      <c r="X13" s="56">
        <f t="shared" si="4"/>
        <v>10000</v>
      </c>
      <c r="Y13" s="55">
        <v>145000</v>
      </c>
      <c r="Z13" s="54"/>
    </row>
    <row r="14" spans="1:26" ht="15" customHeight="1" x14ac:dyDescent="0.2">
      <c r="A14" s="51">
        <v>7</v>
      </c>
      <c r="B14" s="51">
        <v>8500010</v>
      </c>
      <c r="C14" s="51" t="s">
        <v>81</v>
      </c>
      <c r="D14" s="52" t="s">
        <v>53</v>
      </c>
      <c r="E14" s="52" t="s">
        <v>19</v>
      </c>
      <c r="F14" s="53">
        <v>146000</v>
      </c>
      <c r="G14" s="53">
        <f>VLOOKUP(B14,'07.08'!B14:R47,16,0)</f>
        <v>0</v>
      </c>
      <c r="H14" s="54"/>
      <c r="I14" s="54">
        <f t="shared" si="0"/>
        <v>0</v>
      </c>
      <c r="J14" s="54"/>
      <c r="K14" s="54"/>
      <c r="L14" s="54"/>
      <c r="M14" s="54"/>
      <c r="N14" s="54"/>
      <c r="O14" s="54">
        <f t="shared" si="1"/>
        <v>0</v>
      </c>
      <c r="P14" s="54">
        <f t="shared" si="2"/>
        <v>0</v>
      </c>
      <c r="Q14" s="54">
        <f t="shared" si="5"/>
        <v>0</v>
      </c>
      <c r="R14" s="54"/>
      <c r="S14" s="54">
        <f t="shared" si="3"/>
        <v>0</v>
      </c>
      <c r="T14" s="54"/>
      <c r="U14" s="55" t="s">
        <v>81</v>
      </c>
      <c r="V14" s="54">
        <v>61000</v>
      </c>
      <c r="W14" s="54">
        <v>146000</v>
      </c>
      <c r="X14" s="56">
        <f t="shared" si="4"/>
        <v>5000</v>
      </c>
      <c r="Y14" s="55">
        <v>151000</v>
      </c>
      <c r="Z14" s="54"/>
    </row>
    <row r="15" spans="1:26" ht="15" customHeight="1" x14ac:dyDescent="0.2">
      <c r="A15" s="51">
        <v>8</v>
      </c>
      <c r="B15" s="51">
        <v>8500012</v>
      </c>
      <c r="C15" s="51" t="s">
        <v>70</v>
      </c>
      <c r="D15" s="52" t="s">
        <v>42</v>
      </c>
      <c r="E15" s="52" t="s">
        <v>8</v>
      </c>
      <c r="F15" s="53">
        <v>135000</v>
      </c>
      <c r="G15" s="53">
        <f>VLOOKUP(B15,'07.08'!B15:R48,16,0)</f>
        <v>0</v>
      </c>
      <c r="H15" s="54"/>
      <c r="I15" s="54">
        <f t="shared" si="0"/>
        <v>0</v>
      </c>
      <c r="J15" s="54"/>
      <c r="K15" s="54"/>
      <c r="L15" s="54"/>
      <c r="M15" s="54"/>
      <c r="N15" s="54"/>
      <c r="O15" s="54">
        <f t="shared" si="1"/>
        <v>0</v>
      </c>
      <c r="P15" s="54">
        <f t="shared" si="2"/>
        <v>0</v>
      </c>
      <c r="Q15" s="54">
        <f t="shared" si="5"/>
        <v>0</v>
      </c>
      <c r="R15" s="54"/>
      <c r="S15" s="54">
        <f t="shared" si="3"/>
        <v>0</v>
      </c>
      <c r="T15" s="54"/>
      <c r="U15" s="55" t="s">
        <v>70</v>
      </c>
      <c r="V15" s="54">
        <v>59000</v>
      </c>
      <c r="W15" s="54">
        <v>135000</v>
      </c>
      <c r="X15" s="56">
        <f t="shared" si="4"/>
        <v>12000</v>
      </c>
      <c r="Y15" s="55">
        <v>147000</v>
      </c>
      <c r="Z15" s="54"/>
    </row>
    <row r="16" spans="1:26" ht="15" customHeight="1" x14ac:dyDescent="0.2">
      <c r="A16" s="51">
        <v>9</v>
      </c>
      <c r="B16" s="51">
        <v>8500005</v>
      </c>
      <c r="C16" s="51" t="s">
        <v>71</v>
      </c>
      <c r="D16" s="52" t="s">
        <v>43</v>
      </c>
      <c r="E16" s="52" t="s">
        <v>9</v>
      </c>
      <c r="F16" s="53">
        <v>146000</v>
      </c>
      <c r="G16" s="53">
        <f>VLOOKUP(B16,'07.08'!B16:R49,16,0)</f>
        <v>0</v>
      </c>
      <c r="H16" s="54"/>
      <c r="I16" s="54">
        <f t="shared" si="0"/>
        <v>0</v>
      </c>
      <c r="J16" s="54"/>
      <c r="K16" s="54"/>
      <c r="L16" s="54"/>
      <c r="M16" s="54"/>
      <c r="N16" s="54"/>
      <c r="O16" s="54">
        <f t="shared" si="1"/>
        <v>0</v>
      </c>
      <c r="P16" s="54">
        <f t="shared" si="2"/>
        <v>0</v>
      </c>
      <c r="Q16" s="54">
        <f t="shared" si="5"/>
        <v>0</v>
      </c>
      <c r="R16" s="54"/>
      <c r="S16" s="54">
        <f t="shared" si="3"/>
        <v>0</v>
      </c>
      <c r="T16" s="54"/>
      <c r="U16" s="55" t="s">
        <v>71</v>
      </c>
      <c r="V16" s="54">
        <v>63000</v>
      </c>
      <c r="W16" s="54">
        <v>146000</v>
      </c>
      <c r="X16" s="56">
        <f t="shared" si="4"/>
        <v>9000</v>
      </c>
      <c r="Y16" s="55">
        <v>155000</v>
      </c>
      <c r="Z16" s="54"/>
    </row>
    <row r="17" spans="1:26" ht="15" customHeight="1" x14ac:dyDescent="0.2">
      <c r="A17" s="51">
        <v>10</v>
      </c>
      <c r="B17" s="51">
        <v>8500013</v>
      </c>
      <c r="C17" s="51" t="s">
        <v>72</v>
      </c>
      <c r="D17" s="52" t="s">
        <v>44</v>
      </c>
      <c r="E17" s="52" t="s">
        <v>10</v>
      </c>
      <c r="F17" s="53">
        <v>146000</v>
      </c>
      <c r="G17" s="53">
        <f>VLOOKUP(B17,'07.08'!B17:R50,16,0)</f>
        <v>0</v>
      </c>
      <c r="H17" s="54"/>
      <c r="I17" s="54">
        <f t="shared" si="0"/>
        <v>0</v>
      </c>
      <c r="J17" s="54"/>
      <c r="K17" s="54"/>
      <c r="L17" s="54"/>
      <c r="M17" s="54"/>
      <c r="N17" s="54"/>
      <c r="O17" s="54">
        <f t="shared" si="1"/>
        <v>0</v>
      </c>
      <c r="P17" s="54">
        <f t="shared" si="2"/>
        <v>0</v>
      </c>
      <c r="Q17" s="54">
        <f t="shared" si="5"/>
        <v>0</v>
      </c>
      <c r="R17" s="54"/>
      <c r="S17" s="54">
        <f t="shared" si="3"/>
        <v>0</v>
      </c>
      <c r="T17" s="54"/>
      <c r="U17" s="55" t="s">
        <v>72</v>
      </c>
      <c r="V17" s="54">
        <v>64000</v>
      </c>
      <c r="W17" s="54">
        <v>146000</v>
      </c>
      <c r="X17" s="56">
        <f t="shared" si="4"/>
        <v>11000</v>
      </c>
      <c r="Y17" s="55">
        <v>157000</v>
      </c>
      <c r="Z17" s="54"/>
    </row>
    <row r="18" spans="1:26" ht="15" customHeight="1" x14ac:dyDescent="0.2">
      <c r="A18" s="51">
        <v>11</v>
      </c>
      <c r="B18" s="51">
        <v>8500058</v>
      </c>
      <c r="C18" s="51" t="s">
        <v>91</v>
      </c>
      <c r="D18" s="52" t="s">
        <v>95</v>
      </c>
      <c r="E18" s="52" t="s">
        <v>28</v>
      </c>
      <c r="F18" s="53">
        <v>203000</v>
      </c>
      <c r="G18" s="53">
        <f>VLOOKUP(B18,'07.08'!B18:R51,16,0)</f>
        <v>0</v>
      </c>
      <c r="H18" s="54"/>
      <c r="I18" s="54">
        <f t="shared" si="0"/>
        <v>0</v>
      </c>
      <c r="J18" s="54"/>
      <c r="K18" s="54"/>
      <c r="L18" s="54"/>
      <c r="M18" s="54"/>
      <c r="N18" s="54"/>
      <c r="O18" s="54">
        <f t="shared" si="1"/>
        <v>0</v>
      </c>
      <c r="P18" s="54">
        <f t="shared" si="2"/>
        <v>0</v>
      </c>
      <c r="Q18" s="54">
        <f t="shared" si="5"/>
        <v>0</v>
      </c>
      <c r="R18" s="54"/>
      <c r="S18" s="54">
        <f t="shared" si="3"/>
        <v>0</v>
      </c>
      <c r="T18" s="54"/>
      <c r="U18" s="55" t="s">
        <v>91</v>
      </c>
      <c r="V18" s="54">
        <v>96000</v>
      </c>
      <c r="W18" s="54">
        <v>203000</v>
      </c>
      <c r="X18" s="56">
        <f t="shared" si="4"/>
        <v>18000</v>
      </c>
      <c r="Y18" s="55">
        <v>221000</v>
      </c>
      <c r="Z18" s="54"/>
    </row>
    <row r="19" spans="1:26" ht="15" customHeight="1" x14ac:dyDescent="0.2">
      <c r="A19" s="51">
        <v>12</v>
      </c>
      <c r="B19" s="51">
        <v>8500059</v>
      </c>
      <c r="C19" s="51" t="s">
        <v>92</v>
      </c>
      <c r="D19" s="52" t="s">
        <v>96</v>
      </c>
      <c r="E19" s="52" t="s">
        <v>29</v>
      </c>
      <c r="F19" s="53">
        <v>186000</v>
      </c>
      <c r="G19" s="53">
        <f>VLOOKUP(B19,'07.08'!B19:R52,16,0)</f>
        <v>0</v>
      </c>
      <c r="H19" s="54"/>
      <c r="I19" s="54">
        <f t="shared" si="0"/>
        <v>0</v>
      </c>
      <c r="J19" s="54"/>
      <c r="K19" s="54"/>
      <c r="L19" s="54"/>
      <c r="M19" s="54"/>
      <c r="N19" s="54"/>
      <c r="O19" s="54">
        <f t="shared" si="1"/>
        <v>0</v>
      </c>
      <c r="P19" s="54">
        <f t="shared" si="2"/>
        <v>0</v>
      </c>
      <c r="Q19" s="54">
        <f t="shared" si="5"/>
        <v>0</v>
      </c>
      <c r="R19" s="54"/>
      <c r="S19" s="54">
        <f t="shared" si="3"/>
        <v>0</v>
      </c>
      <c r="T19" s="54"/>
      <c r="U19" s="55" t="s">
        <v>92</v>
      </c>
      <c r="V19" s="54">
        <v>87000</v>
      </c>
      <c r="W19" s="54">
        <v>186000</v>
      </c>
      <c r="X19" s="56">
        <f t="shared" si="4"/>
        <v>17000</v>
      </c>
      <c r="Y19" s="55">
        <v>203000</v>
      </c>
      <c r="Z19" s="54"/>
    </row>
    <row r="20" spans="1:26" ht="15" customHeight="1" x14ac:dyDescent="0.2">
      <c r="A20" s="51">
        <v>13</v>
      </c>
      <c r="B20" s="51">
        <v>8500060</v>
      </c>
      <c r="C20" s="51" t="s">
        <v>93</v>
      </c>
      <c r="D20" s="52" t="s">
        <v>97</v>
      </c>
      <c r="E20" s="52" t="s">
        <v>30</v>
      </c>
      <c r="F20" s="53">
        <v>159000</v>
      </c>
      <c r="G20" s="53">
        <f>VLOOKUP(B20,'07.08'!B20:R53,16,0)</f>
        <v>0</v>
      </c>
      <c r="H20" s="54"/>
      <c r="I20" s="54">
        <f t="shared" si="0"/>
        <v>0</v>
      </c>
      <c r="J20" s="54"/>
      <c r="K20" s="54"/>
      <c r="L20" s="54"/>
      <c r="M20" s="54"/>
      <c r="N20" s="54"/>
      <c r="O20" s="54">
        <f t="shared" si="1"/>
        <v>0</v>
      </c>
      <c r="P20" s="54">
        <f t="shared" si="2"/>
        <v>0</v>
      </c>
      <c r="Q20" s="54">
        <f t="shared" si="5"/>
        <v>0</v>
      </c>
      <c r="R20" s="54"/>
      <c r="S20" s="54">
        <f t="shared" si="3"/>
        <v>0</v>
      </c>
      <c r="T20" s="54"/>
      <c r="U20" s="55" t="s">
        <v>93</v>
      </c>
      <c r="V20" s="54">
        <v>72000</v>
      </c>
      <c r="W20" s="54">
        <v>159000</v>
      </c>
      <c r="X20" s="56">
        <f t="shared" si="4"/>
        <v>14000</v>
      </c>
      <c r="Y20" s="55">
        <v>173000</v>
      </c>
      <c r="Z20" s="54"/>
    </row>
    <row r="21" spans="1:26" ht="15" customHeight="1" x14ac:dyDescent="0.2">
      <c r="A21" s="51">
        <v>14</v>
      </c>
      <c r="B21" s="51">
        <v>8500061</v>
      </c>
      <c r="C21" s="51" t="s">
        <v>94</v>
      </c>
      <c r="D21" s="52" t="s">
        <v>98</v>
      </c>
      <c r="E21" s="52" t="s">
        <v>31</v>
      </c>
      <c r="F21" s="53">
        <v>168000</v>
      </c>
      <c r="G21" s="53">
        <f>VLOOKUP(B21,'07.08'!B21:R54,16,0)</f>
        <v>0</v>
      </c>
      <c r="H21" s="54"/>
      <c r="I21" s="54">
        <f t="shared" si="0"/>
        <v>0</v>
      </c>
      <c r="J21" s="54"/>
      <c r="K21" s="54"/>
      <c r="L21" s="54"/>
      <c r="M21" s="54"/>
      <c r="N21" s="54"/>
      <c r="O21" s="54">
        <f t="shared" si="1"/>
        <v>0</v>
      </c>
      <c r="P21" s="54">
        <f t="shared" si="2"/>
        <v>0</v>
      </c>
      <c r="Q21" s="54">
        <f t="shared" si="5"/>
        <v>0</v>
      </c>
      <c r="R21" s="54"/>
      <c r="S21" s="54">
        <f t="shared" si="3"/>
        <v>0</v>
      </c>
      <c r="T21" s="54"/>
      <c r="U21" s="55" t="s">
        <v>94</v>
      </c>
      <c r="V21" s="54">
        <v>77000</v>
      </c>
      <c r="W21" s="54">
        <v>168000</v>
      </c>
      <c r="X21" s="56">
        <f t="shared" si="4"/>
        <v>15000</v>
      </c>
      <c r="Y21" s="55">
        <v>183000</v>
      </c>
      <c r="Z21" s="54"/>
    </row>
    <row r="22" spans="1:26" ht="15" customHeight="1" x14ac:dyDescent="0.2">
      <c r="A22" s="51">
        <v>15</v>
      </c>
      <c r="B22" s="51">
        <v>8500033</v>
      </c>
      <c r="C22" s="51" t="s">
        <v>67</v>
      </c>
      <c r="D22" s="52" t="s">
        <v>39</v>
      </c>
      <c r="E22" s="52" t="s">
        <v>5</v>
      </c>
      <c r="F22" s="53">
        <v>337000</v>
      </c>
      <c r="G22" s="53">
        <f>VLOOKUP(B22,'07.08'!B22:R55,16,0)</f>
        <v>0</v>
      </c>
      <c r="H22" s="54"/>
      <c r="I22" s="54">
        <f t="shared" si="0"/>
        <v>0</v>
      </c>
      <c r="J22" s="54"/>
      <c r="K22" s="54"/>
      <c r="L22" s="54"/>
      <c r="M22" s="54"/>
      <c r="N22" s="54"/>
      <c r="O22" s="54">
        <f t="shared" si="1"/>
        <v>0</v>
      </c>
      <c r="P22" s="54">
        <f t="shared" si="2"/>
        <v>0</v>
      </c>
      <c r="Q22" s="54">
        <f t="shared" si="5"/>
        <v>0</v>
      </c>
      <c r="R22" s="54"/>
      <c r="S22" s="54">
        <f t="shared" si="3"/>
        <v>0</v>
      </c>
      <c r="T22" s="54"/>
      <c r="U22" s="55" t="s">
        <v>67</v>
      </c>
      <c r="V22" s="54">
        <v>169000</v>
      </c>
      <c r="W22" s="54">
        <v>337000</v>
      </c>
      <c r="X22" s="56">
        <f t="shared" si="4"/>
        <v>30000</v>
      </c>
      <c r="Y22" s="55">
        <v>367000</v>
      </c>
      <c r="Z22" s="54"/>
    </row>
    <row r="23" spans="1:26" ht="15" customHeight="1" x14ac:dyDescent="0.2">
      <c r="A23" s="51">
        <v>16</v>
      </c>
      <c r="B23" s="51">
        <v>8500034</v>
      </c>
      <c r="C23" s="51" t="s">
        <v>65</v>
      </c>
      <c r="D23" s="52" t="s">
        <v>37</v>
      </c>
      <c r="E23" s="52" t="s">
        <v>3</v>
      </c>
      <c r="F23" s="53">
        <v>240000</v>
      </c>
      <c r="G23" s="53">
        <f>VLOOKUP(B23,'07.08'!B23:R56,16,0)</f>
        <v>0</v>
      </c>
      <c r="H23" s="54"/>
      <c r="I23" s="54">
        <f t="shared" si="0"/>
        <v>0</v>
      </c>
      <c r="J23" s="54"/>
      <c r="K23" s="54"/>
      <c r="L23" s="54"/>
      <c r="M23" s="54"/>
      <c r="N23" s="54"/>
      <c r="O23" s="54">
        <f t="shared" si="1"/>
        <v>0</v>
      </c>
      <c r="P23" s="54">
        <f t="shared" si="2"/>
        <v>0</v>
      </c>
      <c r="Q23" s="54">
        <f t="shared" si="5"/>
        <v>0</v>
      </c>
      <c r="R23" s="54"/>
      <c r="S23" s="54">
        <f t="shared" si="3"/>
        <v>0</v>
      </c>
      <c r="T23" s="54"/>
      <c r="U23" s="55" t="s">
        <v>65</v>
      </c>
      <c r="V23" s="54">
        <v>116000</v>
      </c>
      <c r="W23" s="54">
        <v>240000</v>
      </c>
      <c r="X23" s="56">
        <f t="shared" si="4"/>
        <v>21000</v>
      </c>
      <c r="Y23" s="55">
        <v>261000</v>
      </c>
      <c r="Z23" s="54"/>
    </row>
    <row r="24" spans="1:26" ht="15" customHeight="1" x14ac:dyDescent="0.2">
      <c r="A24" s="51">
        <v>17</v>
      </c>
      <c r="B24" s="51">
        <v>8500035</v>
      </c>
      <c r="C24" s="51" t="s">
        <v>69</v>
      </c>
      <c r="D24" s="52" t="s">
        <v>41</v>
      </c>
      <c r="E24" s="52" t="s">
        <v>7</v>
      </c>
      <c r="F24" s="53">
        <v>196000</v>
      </c>
      <c r="G24" s="53">
        <f>VLOOKUP(B24,'07.08'!B24:R57,16,0)</f>
        <v>0</v>
      </c>
      <c r="H24" s="54"/>
      <c r="I24" s="54">
        <f t="shared" si="0"/>
        <v>0</v>
      </c>
      <c r="J24" s="54"/>
      <c r="K24" s="54"/>
      <c r="L24" s="54"/>
      <c r="M24" s="54"/>
      <c r="N24" s="54"/>
      <c r="O24" s="54">
        <f t="shared" si="1"/>
        <v>0</v>
      </c>
      <c r="P24" s="54">
        <f t="shared" si="2"/>
        <v>0</v>
      </c>
      <c r="Q24" s="54">
        <f t="shared" si="5"/>
        <v>0</v>
      </c>
      <c r="R24" s="54"/>
      <c r="S24" s="54">
        <f t="shared" si="3"/>
        <v>0</v>
      </c>
      <c r="T24" s="54"/>
      <c r="U24" s="55" t="s">
        <v>69</v>
      </c>
      <c r="V24" s="54">
        <v>92000</v>
      </c>
      <c r="W24" s="54">
        <v>196000</v>
      </c>
      <c r="X24" s="56">
        <f t="shared" si="4"/>
        <v>17000</v>
      </c>
      <c r="Y24" s="55">
        <v>213000</v>
      </c>
      <c r="Z24" s="54"/>
    </row>
    <row r="25" spans="1:26" ht="15" customHeight="1" x14ac:dyDescent="0.2">
      <c r="A25" s="51">
        <v>18</v>
      </c>
      <c r="B25" s="51">
        <v>8500036</v>
      </c>
      <c r="C25" s="51" t="s">
        <v>66</v>
      </c>
      <c r="D25" s="52" t="s">
        <v>38</v>
      </c>
      <c r="E25" s="52" t="s">
        <v>4</v>
      </c>
      <c r="F25" s="53">
        <v>188000</v>
      </c>
      <c r="G25" s="53">
        <f>VLOOKUP(B25,'07.08'!B25:R58,16,0)</f>
        <v>0</v>
      </c>
      <c r="H25" s="54"/>
      <c r="I25" s="54">
        <f t="shared" si="0"/>
        <v>0</v>
      </c>
      <c r="J25" s="54"/>
      <c r="K25" s="54"/>
      <c r="L25" s="54"/>
      <c r="M25" s="54"/>
      <c r="N25" s="54"/>
      <c r="O25" s="54">
        <f t="shared" si="1"/>
        <v>0</v>
      </c>
      <c r="P25" s="54">
        <f t="shared" si="2"/>
        <v>0</v>
      </c>
      <c r="Q25" s="54">
        <f t="shared" si="5"/>
        <v>0</v>
      </c>
      <c r="R25" s="54"/>
      <c r="S25" s="54">
        <f t="shared" si="3"/>
        <v>0</v>
      </c>
      <c r="T25" s="54"/>
      <c r="U25" s="55" t="s">
        <v>66</v>
      </c>
      <c r="V25" s="54">
        <v>88000</v>
      </c>
      <c r="W25" s="54">
        <v>188000</v>
      </c>
      <c r="X25" s="56">
        <f t="shared" si="4"/>
        <v>17000</v>
      </c>
      <c r="Y25" s="55">
        <v>205000</v>
      </c>
      <c r="Z25" s="54"/>
    </row>
    <row r="26" spans="1:26" ht="15" customHeight="1" x14ac:dyDescent="0.2">
      <c r="A26" s="51">
        <v>19</v>
      </c>
      <c r="B26" s="51">
        <v>8500037</v>
      </c>
      <c r="C26" s="51" t="s">
        <v>68</v>
      </c>
      <c r="D26" s="52" t="s">
        <v>40</v>
      </c>
      <c r="E26" s="52" t="s">
        <v>6</v>
      </c>
      <c r="F26" s="53">
        <v>179000</v>
      </c>
      <c r="G26" s="53">
        <f>VLOOKUP(B26,'07.08'!B26:R59,16,0)</f>
        <v>0</v>
      </c>
      <c r="H26" s="54"/>
      <c r="I26" s="54">
        <f t="shared" si="0"/>
        <v>0</v>
      </c>
      <c r="J26" s="54"/>
      <c r="K26" s="54"/>
      <c r="L26" s="54"/>
      <c r="M26" s="54"/>
      <c r="N26" s="54"/>
      <c r="O26" s="54">
        <f t="shared" si="1"/>
        <v>0</v>
      </c>
      <c r="P26" s="54">
        <f t="shared" si="2"/>
        <v>0</v>
      </c>
      <c r="Q26" s="54">
        <f t="shared" si="5"/>
        <v>0</v>
      </c>
      <c r="R26" s="54"/>
      <c r="S26" s="54">
        <f t="shared" si="3"/>
        <v>0</v>
      </c>
      <c r="T26" s="54"/>
      <c r="U26" s="55" t="s">
        <v>68</v>
      </c>
      <c r="V26" s="54">
        <v>83000</v>
      </c>
      <c r="W26" s="54">
        <v>179000</v>
      </c>
      <c r="X26" s="56">
        <f t="shared" si="4"/>
        <v>16000</v>
      </c>
      <c r="Y26" s="55">
        <v>195000</v>
      </c>
      <c r="Z26" s="54"/>
    </row>
    <row r="27" spans="1:26" ht="15" customHeight="1" x14ac:dyDescent="0.2">
      <c r="A27" s="51">
        <v>20</v>
      </c>
      <c r="B27" s="51">
        <v>8500039</v>
      </c>
      <c r="C27" s="51" t="s">
        <v>77</v>
      </c>
      <c r="D27" s="52" t="s">
        <v>49</v>
      </c>
      <c r="E27" s="52" t="s">
        <v>15</v>
      </c>
      <c r="F27" s="53">
        <v>169000</v>
      </c>
      <c r="G27" s="53">
        <f>VLOOKUP(B27,'07.08'!B27:R60,16,0)</f>
        <v>0</v>
      </c>
      <c r="H27" s="54"/>
      <c r="I27" s="54">
        <f t="shared" si="0"/>
        <v>0</v>
      </c>
      <c r="J27" s="54"/>
      <c r="K27" s="54"/>
      <c r="L27" s="54"/>
      <c r="M27" s="54"/>
      <c r="N27" s="54"/>
      <c r="O27" s="54">
        <f t="shared" si="1"/>
        <v>0</v>
      </c>
      <c r="P27" s="54">
        <f t="shared" si="2"/>
        <v>0</v>
      </c>
      <c r="Q27" s="54">
        <f t="shared" si="5"/>
        <v>0</v>
      </c>
      <c r="R27" s="54"/>
      <c r="S27" s="54">
        <f t="shared" si="3"/>
        <v>0</v>
      </c>
      <c r="T27" s="54"/>
      <c r="U27" s="55" t="s">
        <v>77</v>
      </c>
      <c r="V27" s="54">
        <v>73000</v>
      </c>
      <c r="W27" s="54">
        <v>169000</v>
      </c>
      <c r="X27" s="56">
        <f t="shared" si="4"/>
        <v>6000</v>
      </c>
      <c r="Y27" s="55">
        <v>175000</v>
      </c>
      <c r="Z27" s="54"/>
    </row>
    <row r="28" spans="1:26" ht="15" customHeight="1" x14ac:dyDescent="0.2">
      <c r="A28" s="51">
        <v>21</v>
      </c>
      <c r="B28" s="51">
        <v>8500038</v>
      </c>
      <c r="C28" s="51" t="s">
        <v>80</v>
      </c>
      <c r="D28" s="52" t="s">
        <v>52</v>
      </c>
      <c r="E28" s="52" t="s">
        <v>18</v>
      </c>
      <c r="F28" s="53">
        <v>179000</v>
      </c>
      <c r="G28" s="53">
        <f>VLOOKUP(B28,'07.08'!B28:R61,16,0)</f>
        <v>0</v>
      </c>
      <c r="H28" s="54"/>
      <c r="I28" s="54">
        <f t="shared" si="0"/>
        <v>0</v>
      </c>
      <c r="J28" s="54"/>
      <c r="K28" s="54"/>
      <c r="L28" s="54"/>
      <c r="M28" s="54"/>
      <c r="N28" s="54"/>
      <c r="O28" s="54">
        <f t="shared" si="1"/>
        <v>0</v>
      </c>
      <c r="P28" s="54">
        <f t="shared" si="2"/>
        <v>0</v>
      </c>
      <c r="Q28" s="54">
        <f t="shared" si="5"/>
        <v>0</v>
      </c>
      <c r="R28" s="54"/>
      <c r="S28" s="54">
        <f t="shared" si="3"/>
        <v>0</v>
      </c>
      <c r="T28" s="54"/>
      <c r="U28" s="55" t="s">
        <v>80</v>
      </c>
      <c r="V28" s="54">
        <v>76000</v>
      </c>
      <c r="W28" s="54">
        <v>179000</v>
      </c>
      <c r="X28" s="56">
        <f t="shared" si="4"/>
        <v>2000</v>
      </c>
      <c r="Y28" s="55">
        <v>181000</v>
      </c>
      <c r="Z28" s="54"/>
    </row>
    <row r="29" spans="1:26" s="2" customFormat="1" ht="15" customHeight="1" x14ac:dyDescent="0.2">
      <c r="A29" s="51">
        <v>22</v>
      </c>
      <c r="B29" s="51">
        <v>8500040</v>
      </c>
      <c r="C29" s="51" t="s">
        <v>62</v>
      </c>
      <c r="D29" s="52" t="s">
        <v>34</v>
      </c>
      <c r="E29" s="52" t="s">
        <v>0</v>
      </c>
      <c r="F29" s="53">
        <v>169000</v>
      </c>
      <c r="G29" s="53">
        <f>VLOOKUP(B29,'07.08'!B29:R62,16,0)</f>
        <v>0</v>
      </c>
      <c r="H29" s="57"/>
      <c r="I29" s="54">
        <f t="shared" si="0"/>
        <v>0</v>
      </c>
      <c r="J29" s="54"/>
      <c r="K29" s="54"/>
      <c r="L29" s="54"/>
      <c r="M29" s="54"/>
      <c r="N29" s="54"/>
      <c r="O29" s="54">
        <f t="shared" si="1"/>
        <v>0</v>
      </c>
      <c r="P29" s="54">
        <f t="shared" si="2"/>
        <v>0</v>
      </c>
      <c r="Q29" s="54">
        <f t="shared" si="5"/>
        <v>0</v>
      </c>
      <c r="R29" s="54"/>
      <c r="S29" s="54">
        <f t="shared" si="3"/>
        <v>0</v>
      </c>
      <c r="T29" s="54"/>
      <c r="U29" s="51" t="s">
        <v>62</v>
      </c>
      <c r="V29" s="57">
        <v>78000</v>
      </c>
      <c r="W29" s="57">
        <v>169000</v>
      </c>
      <c r="X29" s="56">
        <f t="shared" si="4"/>
        <v>16000</v>
      </c>
      <c r="Y29" s="51">
        <v>185000</v>
      </c>
      <c r="Z29" s="54"/>
    </row>
    <row r="30" spans="1:26" ht="15" customHeight="1" x14ac:dyDescent="0.2">
      <c r="A30" s="51">
        <v>23</v>
      </c>
      <c r="B30" s="51">
        <v>8500041</v>
      </c>
      <c r="C30" s="51" t="s">
        <v>63</v>
      </c>
      <c r="D30" s="52" t="s">
        <v>35</v>
      </c>
      <c r="E30" s="52" t="s">
        <v>1</v>
      </c>
      <c r="F30" s="53">
        <v>179000</v>
      </c>
      <c r="G30" s="53">
        <f>VLOOKUP(B30,'07.08'!B30:R63,16,0)</f>
        <v>0</v>
      </c>
      <c r="H30" s="54"/>
      <c r="I30" s="54">
        <f t="shared" si="0"/>
        <v>0</v>
      </c>
      <c r="J30" s="54"/>
      <c r="K30" s="54"/>
      <c r="L30" s="54"/>
      <c r="M30" s="54"/>
      <c r="N30" s="54"/>
      <c r="O30" s="54">
        <f t="shared" si="1"/>
        <v>0</v>
      </c>
      <c r="P30" s="54">
        <f t="shared" si="2"/>
        <v>0</v>
      </c>
      <c r="Q30" s="54">
        <f t="shared" si="5"/>
        <v>0</v>
      </c>
      <c r="R30" s="54"/>
      <c r="S30" s="54">
        <f t="shared" si="3"/>
        <v>0</v>
      </c>
      <c r="T30" s="54"/>
      <c r="U30" s="55" t="s">
        <v>63</v>
      </c>
      <c r="V30" s="54">
        <v>82000</v>
      </c>
      <c r="W30" s="54">
        <v>179000</v>
      </c>
      <c r="X30" s="56">
        <f t="shared" si="4"/>
        <v>14000</v>
      </c>
      <c r="Y30" s="55">
        <v>193000</v>
      </c>
      <c r="Z30" s="54"/>
    </row>
    <row r="31" spans="1:26" ht="15" customHeight="1" x14ac:dyDescent="0.2">
      <c r="A31" s="51">
        <v>24</v>
      </c>
      <c r="B31" s="51">
        <v>8500043</v>
      </c>
      <c r="C31" s="51" t="s">
        <v>64</v>
      </c>
      <c r="D31" s="52" t="s">
        <v>36</v>
      </c>
      <c r="E31" s="52" t="s">
        <v>2</v>
      </c>
      <c r="F31" s="53">
        <v>179000</v>
      </c>
      <c r="G31" s="53">
        <f>VLOOKUP(B31,'07.08'!B31:R64,16,0)</f>
        <v>0</v>
      </c>
      <c r="H31" s="54"/>
      <c r="I31" s="54">
        <f t="shared" si="0"/>
        <v>0</v>
      </c>
      <c r="J31" s="54"/>
      <c r="K31" s="54"/>
      <c r="L31" s="54"/>
      <c r="M31" s="54"/>
      <c r="N31" s="54"/>
      <c r="O31" s="54">
        <f t="shared" si="1"/>
        <v>0</v>
      </c>
      <c r="P31" s="54">
        <f t="shared" si="2"/>
        <v>0</v>
      </c>
      <c r="Q31" s="54">
        <f t="shared" si="5"/>
        <v>0</v>
      </c>
      <c r="R31" s="54"/>
      <c r="S31" s="54">
        <f t="shared" si="3"/>
        <v>0</v>
      </c>
      <c r="T31" s="54"/>
      <c r="U31" s="55" t="s">
        <v>64</v>
      </c>
      <c r="V31" s="54">
        <v>83000</v>
      </c>
      <c r="W31" s="54">
        <v>179000</v>
      </c>
      <c r="X31" s="56">
        <f t="shared" si="4"/>
        <v>16000</v>
      </c>
      <c r="Y31" s="55">
        <v>195000</v>
      </c>
      <c r="Z31" s="54"/>
    </row>
    <row r="32" spans="1:26" ht="15" customHeight="1" x14ac:dyDescent="0.2">
      <c r="A32" s="51">
        <v>25</v>
      </c>
      <c r="B32" s="51">
        <v>8500062</v>
      </c>
      <c r="C32" s="51" t="s">
        <v>99</v>
      </c>
      <c r="D32" s="52" t="s">
        <v>126</v>
      </c>
      <c r="E32" s="52" t="s">
        <v>32</v>
      </c>
      <c r="F32" s="53">
        <v>194000</v>
      </c>
      <c r="G32" s="53">
        <f>VLOOKUP(B32,'07.08'!B32:R65,16,0)</f>
        <v>0</v>
      </c>
      <c r="H32" s="54"/>
      <c r="I32" s="54">
        <f t="shared" si="0"/>
        <v>0</v>
      </c>
      <c r="J32" s="54"/>
      <c r="K32" s="54"/>
      <c r="L32" s="54"/>
      <c r="M32" s="54"/>
      <c r="N32" s="54"/>
      <c r="O32" s="54">
        <f t="shared" si="1"/>
        <v>0</v>
      </c>
      <c r="P32" s="54">
        <f t="shared" si="2"/>
        <v>0</v>
      </c>
      <c r="Q32" s="54">
        <f t="shared" si="5"/>
        <v>0</v>
      </c>
      <c r="R32" s="54"/>
      <c r="S32" s="54">
        <f t="shared" si="3"/>
        <v>0</v>
      </c>
      <c r="T32" s="54"/>
      <c r="U32" s="55" t="s">
        <v>99</v>
      </c>
      <c r="V32" s="54">
        <v>91200</v>
      </c>
      <c r="W32" s="54">
        <v>194000</v>
      </c>
      <c r="X32" s="56">
        <f t="shared" si="4"/>
        <v>18000</v>
      </c>
      <c r="Y32" s="55">
        <v>212000</v>
      </c>
      <c r="Z32" s="54"/>
    </row>
    <row r="33" spans="1:26" ht="15" customHeight="1" x14ac:dyDescent="0.2">
      <c r="A33" s="51">
        <v>26</v>
      </c>
      <c r="B33" s="51">
        <v>8500063</v>
      </c>
      <c r="C33" s="51" t="s">
        <v>100</v>
      </c>
      <c r="D33" s="52" t="s">
        <v>127</v>
      </c>
      <c r="E33" s="52" t="s">
        <v>33</v>
      </c>
      <c r="F33" s="53">
        <v>194000</v>
      </c>
      <c r="G33" s="53">
        <f>VLOOKUP(B33,'07.08'!B33:R66,16,0)</f>
        <v>0</v>
      </c>
      <c r="H33" s="54"/>
      <c r="I33" s="54">
        <f t="shared" si="0"/>
        <v>0</v>
      </c>
      <c r="J33" s="54"/>
      <c r="K33" s="54"/>
      <c r="L33" s="54"/>
      <c r="M33" s="54"/>
      <c r="N33" s="54"/>
      <c r="O33" s="54">
        <f t="shared" si="1"/>
        <v>0</v>
      </c>
      <c r="P33" s="54">
        <f t="shared" si="2"/>
        <v>0</v>
      </c>
      <c r="Q33" s="54">
        <f t="shared" si="5"/>
        <v>0</v>
      </c>
      <c r="R33" s="54"/>
      <c r="S33" s="54">
        <f t="shared" si="3"/>
        <v>0</v>
      </c>
      <c r="T33" s="54"/>
      <c r="U33" s="55" t="s">
        <v>100</v>
      </c>
      <c r="V33" s="54">
        <v>91200</v>
      </c>
      <c r="W33" s="54">
        <v>194000</v>
      </c>
      <c r="X33" s="56">
        <f t="shared" si="4"/>
        <v>18000</v>
      </c>
      <c r="Y33" s="55">
        <v>212000</v>
      </c>
      <c r="Z33" s="54"/>
    </row>
    <row r="34" spans="1:26" ht="15" customHeight="1" x14ac:dyDescent="0.2">
      <c r="A34" s="51">
        <v>27</v>
      </c>
      <c r="B34" s="51">
        <v>8500050</v>
      </c>
      <c r="C34" s="51" t="s">
        <v>82</v>
      </c>
      <c r="D34" s="52" t="s">
        <v>54</v>
      </c>
      <c r="E34" s="52" t="s">
        <v>20</v>
      </c>
      <c r="F34" s="53">
        <v>168000</v>
      </c>
      <c r="G34" s="53">
        <f>VLOOKUP(B34,'07.08'!B34:R67,16,0)</f>
        <v>13</v>
      </c>
      <c r="H34" s="54"/>
      <c r="I34" s="54">
        <f t="shared" si="0"/>
        <v>3</v>
      </c>
      <c r="J34" s="54"/>
      <c r="K34" s="54">
        <v>3</v>
      </c>
      <c r="L34" s="54"/>
      <c r="M34" s="54"/>
      <c r="N34" s="54"/>
      <c r="O34" s="54">
        <f t="shared" si="1"/>
        <v>504000</v>
      </c>
      <c r="P34" s="54">
        <f t="shared" si="2"/>
        <v>504000</v>
      </c>
      <c r="Q34" s="54">
        <f t="shared" si="5"/>
        <v>10</v>
      </c>
      <c r="R34" s="54">
        <v>10</v>
      </c>
      <c r="S34" s="54">
        <f t="shared" si="3"/>
        <v>0</v>
      </c>
      <c r="T34" s="54">
        <v>20</v>
      </c>
      <c r="U34" s="51" t="s">
        <v>82</v>
      </c>
      <c r="V34" s="57">
        <v>75909</v>
      </c>
      <c r="W34" s="57">
        <v>168000</v>
      </c>
      <c r="X34" s="56">
        <f t="shared" si="4"/>
        <v>13000</v>
      </c>
      <c r="Y34" s="55">
        <v>181000</v>
      </c>
      <c r="Z34" s="54"/>
    </row>
    <row r="35" spans="1:26" s="2" customFormat="1" ht="15" customHeight="1" x14ac:dyDescent="0.2">
      <c r="A35" s="51">
        <v>28</v>
      </c>
      <c r="B35" s="51">
        <v>8500051</v>
      </c>
      <c r="C35" s="51" t="s">
        <v>83</v>
      </c>
      <c r="D35" s="52" t="s">
        <v>55</v>
      </c>
      <c r="E35" s="52" t="s">
        <v>21</v>
      </c>
      <c r="F35" s="53">
        <v>149000</v>
      </c>
      <c r="G35" s="53">
        <f>VLOOKUP(B35,'07.08'!B35:R68,16,0)</f>
        <v>17</v>
      </c>
      <c r="H35" s="57"/>
      <c r="I35" s="54">
        <f t="shared" si="0"/>
        <v>1</v>
      </c>
      <c r="J35" s="54">
        <v>1</v>
      </c>
      <c r="K35" s="54"/>
      <c r="L35" s="54"/>
      <c r="M35" s="54"/>
      <c r="N35" s="54"/>
      <c r="O35" s="54">
        <f t="shared" si="1"/>
        <v>0</v>
      </c>
      <c r="P35" s="54">
        <f t="shared" si="2"/>
        <v>0</v>
      </c>
      <c r="Q35" s="54">
        <f t="shared" si="5"/>
        <v>16</v>
      </c>
      <c r="R35" s="54">
        <v>16</v>
      </c>
      <c r="S35" s="54">
        <f t="shared" si="3"/>
        <v>0</v>
      </c>
      <c r="T35" s="54"/>
      <c r="U35" s="55" t="s">
        <v>83</v>
      </c>
      <c r="V35" s="54">
        <v>66364</v>
      </c>
      <c r="W35" s="54">
        <v>149000</v>
      </c>
      <c r="X35" s="56">
        <f t="shared" si="4"/>
        <v>13000</v>
      </c>
      <c r="Y35" s="51">
        <v>162000</v>
      </c>
      <c r="Z35" s="54" t="s">
        <v>137</v>
      </c>
    </row>
    <row r="36" spans="1:26" ht="15" customHeight="1" x14ac:dyDescent="0.2">
      <c r="A36" s="51">
        <v>29</v>
      </c>
      <c r="B36" s="51">
        <v>8500052</v>
      </c>
      <c r="C36" s="51" t="s">
        <v>84</v>
      </c>
      <c r="D36" s="52" t="s">
        <v>120</v>
      </c>
      <c r="E36" s="52" t="s">
        <v>22</v>
      </c>
      <c r="F36" s="53">
        <v>149000</v>
      </c>
      <c r="G36" s="53">
        <f>VLOOKUP(B36,'07.08'!B36:R69,16,0)</f>
        <v>16</v>
      </c>
      <c r="H36" s="54"/>
      <c r="I36" s="54">
        <f t="shared" si="0"/>
        <v>0</v>
      </c>
      <c r="J36" s="54"/>
      <c r="K36" s="54"/>
      <c r="L36" s="54"/>
      <c r="M36" s="54"/>
      <c r="N36" s="54"/>
      <c r="O36" s="54">
        <f t="shared" si="1"/>
        <v>0</v>
      </c>
      <c r="P36" s="54">
        <f t="shared" si="2"/>
        <v>0</v>
      </c>
      <c r="Q36" s="54">
        <f t="shared" si="5"/>
        <v>16</v>
      </c>
      <c r="R36" s="54">
        <v>16</v>
      </c>
      <c r="S36" s="54">
        <f t="shared" si="3"/>
        <v>0</v>
      </c>
      <c r="T36" s="54"/>
      <c r="U36" s="55" t="s">
        <v>84</v>
      </c>
      <c r="V36" s="54">
        <v>66364</v>
      </c>
      <c r="W36" s="54">
        <v>149000</v>
      </c>
      <c r="X36" s="56">
        <f t="shared" si="4"/>
        <v>13000</v>
      </c>
      <c r="Y36" s="55">
        <v>162000</v>
      </c>
      <c r="Z36" s="54"/>
    </row>
    <row r="37" spans="1:26" ht="15" customHeight="1" x14ac:dyDescent="0.2">
      <c r="A37" s="51">
        <v>30</v>
      </c>
      <c r="B37" s="51">
        <v>8500053</v>
      </c>
      <c r="C37" s="51" t="s">
        <v>85</v>
      </c>
      <c r="D37" s="52" t="s">
        <v>57</v>
      </c>
      <c r="E37" s="52" t="s">
        <v>23</v>
      </c>
      <c r="F37" s="53">
        <v>149000</v>
      </c>
      <c r="G37" s="53">
        <f>VLOOKUP(B37,'07.08'!B37:R70,16,0)</f>
        <v>16</v>
      </c>
      <c r="H37" s="54"/>
      <c r="I37" s="54">
        <f t="shared" si="0"/>
        <v>1</v>
      </c>
      <c r="J37" s="54"/>
      <c r="K37" s="54">
        <v>1</v>
      </c>
      <c r="L37" s="54"/>
      <c r="M37" s="54"/>
      <c r="N37" s="54"/>
      <c r="O37" s="54">
        <f t="shared" si="1"/>
        <v>149000</v>
      </c>
      <c r="P37" s="54">
        <f t="shared" si="2"/>
        <v>149000</v>
      </c>
      <c r="Q37" s="54">
        <f t="shared" si="5"/>
        <v>15</v>
      </c>
      <c r="R37" s="54">
        <v>15</v>
      </c>
      <c r="S37" s="54">
        <f t="shared" si="3"/>
        <v>0</v>
      </c>
      <c r="T37" s="54"/>
      <c r="U37" s="55" t="s">
        <v>85</v>
      </c>
      <c r="V37" s="54">
        <v>66364</v>
      </c>
      <c r="W37" s="54">
        <v>149000</v>
      </c>
      <c r="X37" s="56">
        <f t="shared" si="4"/>
        <v>13000</v>
      </c>
      <c r="Y37" s="55">
        <v>162000</v>
      </c>
      <c r="Z37" s="54"/>
    </row>
    <row r="38" spans="1:26" ht="15" customHeight="1" x14ac:dyDescent="0.2">
      <c r="A38" s="51">
        <v>31</v>
      </c>
      <c r="B38" s="51">
        <v>8500054</v>
      </c>
      <c r="C38" s="51" t="s">
        <v>86</v>
      </c>
      <c r="D38" s="52" t="s">
        <v>58</v>
      </c>
      <c r="E38" s="52" t="s">
        <v>24</v>
      </c>
      <c r="F38" s="53">
        <v>168000</v>
      </c>
      <c r="G38" s="53">
        <f>VLOOKUP(B38,'07.08'!B38:R71,16,0)</f>
        <v>17</v>
      </c>
      <c r="H38" s="54"/>
      <c r="I38" s="54">
        <f t="shared" si="0"/>
        <v>0</v>
      </c>
      <c r="J38" s="54"/>
      <c r="K38" s="54"/>
      <c r="L38" s="54"/>
      <c r="M38" s="54"/>
      <c r="N38" s="54"/>
      <c r="O38" s="54">
        <f t="shared" si="1"/>
        <v>0</v>
      </c>
      <c r="P38" s="54">
        <f t="shared" si="2"/>
        <v>0</v>
      </c>
      <c r="Q38" s="54">
        <f t="shared" si="5"/>
        <v>17</v>
      </c>
      <c r="R38" s="54">
        <v>17</v>
      </c>
      <c r="S38" s="54">
        <f t="shared" si="3"/>
        <v>0</v>
      </c>
      <c r="T38" s="54"/>
      <c r="U38" s="55" t="s">
        <v>86</v>
      </c>
      <c r="V38" s="54">
        <v>75909</v>
      </c>
      <c r="W38" s="54">
        <v>168000</v>
      </c>
      <c r="X38" s="56">
        <f t="shared" si="4"/>
        <v>13000</v>
      </c>
      <c r="Y38" s="55">
        <v>181000</v>
      </c>
      <c r="Z38" s="54"/>
    </row>
    <row r="39" spans="1:26" ht="15" customHeight="1" x14ac:dyDescent="0.2">
      <c r="A39" s="51">
        <v>32</v>
      </c>
      <c r="B39" s="51">
        <v>8500055</v>
      </c>
      <c r="C39" s="51" t="s">
        <v>87</v>
      </c>
      <c r="D39" s="52" t="s">
        <v>59</v>
      </c>
      <c r="E39" s="52" t="s">
        <v>25</v>
      </c>
      <c r="F39" s="53">
        <v>149000</v>
      </c>
      <c r="G39" s="53">
        <f>VLOOKUP(B39,'07.08'!B39:R72,16,0)</f>
        <v>17</v>
      </c>
      <c r="H39" s="54"/>
      <c r="I39" s="54">
        <f t="shared" si="0"/>
        <v>0</v>
      </c>
      <c r="J39" s="54"/>
      <c r="K39" s="54"/>
      <c r="L39" s="54"/>
      <c r="M39" s="54"/>
      <c r="N39" s="54"/>
      <c r="O39" s="54">
        <f t="shared" si="1"/>
        <v>0</v>
      </c>
      <c r="P39" s="54">
        <f t="shared" si="2"/>
        <v>0</v>
      </c>
      <c r="Q39" s="54">
        <f t="shared" si="5"/>
        <v>17</v>
      </c>
      <c r="R39" s="54">
        <v>17</v>
      </c>
      <c r="S39" s="54">
        <f t="shared" si="3"/>
        <v>0</v>
      </c>
      <c r="T39" s="54"/>
      <c r="U39" s="55" t="s">
        <v>87</v>
      </c>
      <c r="V39" s="54">
        <v>66364</v>
      </c>
      <c r="W39" s="54">
        <v>149000</v>
      </c>
      <c r="X39" s="56">
        <f t="shared" si="4"/>
        <v>13000</v>
      </c>
      <c r="Y39" s="55">
        <v>162000</v>
      </c>
      <c r="Z39" s="54"/>
    </row>
    <row r="40" spans="1:26" ht="15" customHeight="1" x14ac:dyDescent="0.2">
      <c r="A40" s="51">
        <v>33</v>
      </c>
      <c r="B40" s="51">
        <v>8500056</v>
      </c>
      <c r="C40" s="51" t="s">
        <v>88</v>
      </c>
      <c r="D40" s="52" t="s">
        <v>60</v>
      </c>
      <c r="E40" s="52" t="s">
        <v>26</v>
      </c>
      <c r="F40" s="53">
        <v>149000</v>
      </c>
      <c r="G40" s="53">
        <f>VLOOKUP(B40,'07.08'!B40:R73,16,0)</f>
        <v>14</v>
      </c>
      <c r="H40" s="54"/>
      <c r="I40" s="54">
        <f t="shared" si="0"/>
        <v>1</v>
      </c>
      <c r="J40" s="54"/>
      <c r="K40" s="54">
        <v>1</v>
      </c>
      <c r="L40" s="54"/>
      <c r="M40" s="54"/>
      <c r="N40" s="54"/>
      <c r="O40" s="54">
        <f t="shared" si="1"/>
        <v>149000</v>
      </c>
      <c r="P40" s="54">
        <f t="shared" si="2"/>
        <v>149000</v>
      </c>
      <c r="Q40" s="54">
        <f t="shared" si="5"/>
        <v>13</v>
      </c>
      <c r="R40" s="54">
        <v>13</v>
      </c>
      <c r="S40" s="54">
        <f t="shared" si="3"/>
        <v>0</v>
      </c>
      <c r="T40" s="54"/>
      <c r="U40" s="55" t="s">
        <v>88</v>
      </c>
      <c r="V40" s="54">
        <v>66364</v>
      </c>
      <c r="W40" s="54">
        <v>149000</v>
      </c>
      <c r="X40" s="56">
        <f t="shared" si="4"/>
        <v>13000</v>
      </c>
      <c r="Y40" s="55">
        <v>162000</v>
      </c>
      <c r="Z40" s="54"/>
    </row>
    <row r="41" spans="1:26" ht="15" customHeight="1" x14ac:dyDescent="0.2">
      <c r="A41" s="51">
        <v>34</v>
      </c>
      <c r="B41" s="51">
        <v>8500057</v>
      </c>
      <c r="C41" s="51" t="s">
        <v>89</v>
      </c>
      <c r="D41" s="52" t="s">
        <v>61</v>
      </c>
      <c r="E41" s="52" t="s">
        <v>27</v>
      </c>
      <c r="F41" s="53">
        <v>168000</v>
      </c>
      <c r="G41" s="53">
        <f>VLOOKUP(B41,'07.08'!B41:R74,16,0)</f>
        <v>18</v>
      </c>
      <c r="H41" s="54"/>
      <c r="I41" s="54">
        <f t="shared" si="0"/>
        <v>0</v>
      </c>
      <c r="J41" s="54"/>
      <c r="K41" s="54"/>
      <c r="L41" s="54"/>
      <c r="M41" s="54"/>
      <c r="N41" s="54"/>
      <c r="O41" s="54">
        <f t="shared" si="1"/>
        <v>0</v>
      </c>
      <c r="P41" s="54">
        <f t="shared" si="2"/>
        <v>0</v>
      </c>
      <c r="Q41" s="54">
        <f t="shared" si="5"/>
        <v>18</v>
      </c>
      <c r="R41" s="54">
        <v>18</v>
      </c>
      <c r="S41" s="54">
        <f t="shared" si="3"/>
        <v>0</v>
      </c>
      <c r="T41" s="54"/>
      <c r="U41" s="55" t="s">
        <v>89</v>
      </c>
      <c r="V41" s="54">
        <v>66364</v>
      </c>
      <c r="W41" s="54">
        <v>168000</v>
      </c>
      <c r="X41" s="56">
        <f t="shared" si="4"/>
        <v>-6000</v>
      </c>
      <c r="Y41" s="55">
        <v>162000</v>
      </c>
      <c r="Z41" s="54"/>
    </row>
    <row r="42" spans="1:26" s="17" customFormat="1" x14ac:dyDescent="0.2">
      <c r="A42" s="47"/>
      <c r="B42" s="48"/>
      <c r="C42" s="48"/>
      <c r="D42" s="48" t="s">
        <v>108</v>
      </c>
      <c r="E42" s="49"/>
      <c r="F42" s="50"/>
      <c r="G42" s="50">
        <f>SUM(G8:G41)</f>
        <v>128</v>
      </c>
      <c r="H42" s="50">
        <f t="shared" ref="H42:P42" si="6">SUM(H8:H41)</f>
        <v>0</v>
      </c>
      <c r="I42" s="50">
        <f t="shared" si="6"/>
        <v>6</v>
      </c>
      <c r="J42" s="50">
        <f t="shared" si="6"/>
        <v>1</v>
      </c>
      <c r="K42" s="50">
        <f t="shared" si="6"/>
        <v>5</v>
      </c>
      <c r="L42" s="50">
        <f t="shared" si="6"/>
        <v>0</v>
      </c>
      <c r="M42" s="50">
        <f t="shared" si="6"/>
        <v>0</v>
      </c>
      <c r="N42" s="50">
        <f t="shared" si="6"/>
        <v>0</v>
      </c>
      <c r="O42" s="50">
        <f t="shared" si="6"/>
        <v>802000</v>
      </c>
      <c r="P42" s="50">
        <f t="shared" si="6"/>
        <v>802000</v>
      </c>
      <c r="Q42" s="50">
        <f>SUM(Q8:Q41)</f>
        <v>122</v>
      </c>
      <c r="R42" s="50">
        <f>SUM(R8:R41)</f>
        <v>122</v>
      </c>
      <c r="S42" s="50"/>
      <c r="T42" s="50"/>
      <c r="Z42" s="50"/>
    </row>
    <row r="43" spans="1:26" x14ac:dyDescent="0.2">
      <c r="A43" s="5"/>
    </row>
    <row r="44" spans="1:26" s="2" customFormat="1" x14ac:dyDescent="0.2">
      <c r="B44" s="2" t="s">
        <v>124</v>
      </c>
      <c r="F44" s="6"/>
      <c r="G44" s="6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V44" s="65"/>
      <c r="W44" s="65"/>
      <c r="Z44" s="65"/>
    </row>
    <row r="48" spans="1:26" x14ac:dyDescent="0.2">
      <c r="A48" s="1" t="s">
        <v>134</v>
      </c>
    </row>
  </sheetData>
  <mergeCells count="16">
    <mergeCell ref="Z6:Z7"/>
    <mergeCell ref="A3:T3"/>
    <mergeCell ref="G5:Q5"/>
    <mergeCell ref="A6:A7"/>
    <mergeCell ref="B6:B7"/>
    <mergeCell ref="C6:C7"/>
    <mergeCell ref="D6:D7"/>
    <mergeCell ref="F6:F7"/>
    <mergeCell ref="G6:G7"/>
    <mergeCell ref="H6:H7"/>
    <mergeCell ref="I6:L6"/>
    <mergeCell ref="M6:P6"/>
    <mergeCell ref="Q6:Q7"/>
    <mergeCell ref="R6:R7"/>
    <mergeCell ref="S6:S7"/>
    <mergeCell ref="T6:T7"/>
  </mergeCells>
  <pageMargins left="0.2" right="0.2" top="0.25" bottom="0.25" header="0.3" footer="0.3"/>
  <pageSetup paperSize="9" orientation="landscape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zoomScaleNormal="100" workbookViewId="0">
      <pane xSplit="6" ySplit="7" topLeftCell="M35" activePane="bottomRight" state="frozen"/>
      <selection activeCell="R42" sqref="R42"/>
      <selection pane="topRight" activeCell="R42" sqref="R42"/>
      <selection pane="bottomLeft" activeCell="R42" sqref="R42"/>
      <selection pane="bottomRight" activeCell="R35" sqref="R35:R41"/>
    </sheetView>
  </sheetViews>
  <sheetFormatPr defaultRowHeight="12.75" x14ac:dyDescent="0.2"/>
  <cols>
    <col min="1" max="1" width="4.85546875" style="1" customWidth="1"/>
    <col min="2" max="2" width="8.85546875" style="2" customWidth="1"/>
    <col min="3" max="3" width="5.28515625" style="2" customWidth="1"/>
    <col min="4" max="4" width="38.28515625" style="1" customWidth="1"/>
    <col min="5" max="5" width="34.7109375" style="1" hidden="1" customWidth="1"/>
    <col min="6" max="6" width="10.28515625" style="6" customWidth="1"/>
    <col min="7" max="7" width="8.140625" style="6" customWidth="1"/>
    <col min="8" max="8" width="9.42578125" style="3" customWidth="1"/>
    <col min="9" max="9" width="10" style="3" customWidth="1"/>
    <col min="10" max="14" width="9.140625" style="3" customWidth="1"/>
    <col min="15" max="15" width="10.140625" style="3" customWidth="1"/>
    <col min="16" max="16" width="11.28515625" style="3" customWidth="1"/>
    <col min="17" max="19" width="10.7109375" style="3" customWidth="1"/>
    <col min="20" max="20" width="9.140625" style="3" customWidth="1"/>
    <col min="21" max="21" width="6.28515625" style="1" hidden="1" customWidth="1"/>
    <col min="22" max="23" width="11.28515625" style="3" hidden="1" customWidth="1"/>
    <col min="24" max="25" width="0" style="1" hidden="1" customWidth="1"/>
    <col min="26" max="26" width="9.140625" style="3" customWidth="1"/>
    <col min="27" max="27" width="9.140625" style="1" customWidth="1"/>
    <col min="28" max="16384" width="9.140625" style="1"/>
  </cols>
  <sheetData>
    <row r="1" spans="1:26" x14ac:dyDescent="0.2">
      <c r="A1" s="17" t="s">
        <v>128</v>
      </c>
    </row>
    <row r="2" spans="1:26" x14ac:dyDescent="0.2">
      <c r="A2" s="1" t="s">
        <v>114</v>
      </c>
      <c r="D2" s="108">
        <f>K42</f>
        <v>0</v>
      </c>
    </row>
    <row r="3" spans="1:26" ht="19.5" customHeight="1" x14ac:dyDescent="0.3">
      <c r="A3" s="131" t="s">
        <v>122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Z3" s="1"/>
    </row>
    <row r="5" spans="1:26" ht="15" hidden="1" customHeight="1" x14ac:dyDescent="0.2">
      <c r="G5" s="133" t="s">
        <v>117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20"/>
      <c r="S5" s="120"/>
      <c r="T5" s="1"/>
      <c r="Z5" s="1"/>
    </row>
    <row r="6" spans="1:26" s="17" customFormat="1" ht="15" customHeight="1" x14ac:dyDescent="0.2">
      <c r="A6" s="128" t="s">
        <v>109</v>
      </c>
      <c r="B6" s="128" t="s">
        <v>110</v>
      </c>
      <c r="C6" s="128" t="s">
        <v>111</v>
      </c>
      <c r="D6" s="128" t="s">
        <v>112</v>
      </c>
      <c r="E6" s="16" t="s">
        <v>90</v>
      </c>
      <c r="F6" s="128" t="s">
        <v>113</v>
      </c>
      <c r="G6" s="128" t="s">
        <v>115</v>
      </c>
      <c r="H6" s="128" t="s">
        <v>101</v>
      </c>
      <c r="I6" s="132" t="s">
        <v>102</v>
      </c>
      <c r="J6" s="132"/>
      <c r="K6" s="132"/>
      <c r="L6" s="132"/>
      <c r="M6" s="134" t="s">
        <v>129</v>
      </c>
      <c r="N6" s="134"/>
      <c r="O6" s="134"/>
      <c r="P6" s="134"/>
      <c r="Q6" s="128" t="s">
        <v>118</v>
      </c>
      <c r="R6" s="128" t="s">
        <v>135</v>
      </c>
      <c r="S6" s="128" t="s">
        <v>136</v>
      </c>
      <c r="T6" s="128" t="s">
        <v>119</v>
      </c>
      <c r="U6" s="19" t="s">
        <v>121</v>
      </c>
      <c r="V6" s="40"/>
      <c r="W6" s="40"/>
      <c r="Z6" s="128" t="s">
        <v>125</v>
      </c>
    </row>
    <row r="7" spans="1:26" s="18" customFormat="1" x14ac:dyDescent="0.2">
      <c r="A7" s="130"/>
      <c r="B7" s="130" t="s">
        <v>110</v>
      </c>
      <c r="C7" s="130"/>
      <c r="D7" s="130" t="s">
        <v>112</v>
      </c>
      <c r="E7" s="44" t="s">
        <v>90</v>
      </c>
      <c r="F7" s="130" t="s">
        <v>113</v>
      </c>
      <c r="G7" s="130"/>
      <c r="H7" s="130"/>
      <c r="I7" s="45" t="s">
        <v>106</v>
      </c>
      <c r="J7" s="46" t="s">
        <v>107</v>
      </c>
      <c r="K7" s="46" t="s">
        <v>104</v>
      </c>
      <c r="L7" s="46" t="s">
        <v>105</v>
      </c>
      <c r="M7" s="61" t="s">
        <v>131</v>
      </c>
      <c r="N7" s="62" t="s">
        <v>132</v>
      </c>
      <c r="O7" s="62" t="s">
        <v>130</v>
      </c>
      <c r="P7" s="68" t="s">
        <v>133</v>
      </c>
      <c r="Q7" s="130"/>
      <c r="R7" s="129"/>
      <c r="S7" s="129"/>
      <c r="T7" s="130"/>
      <c r="V7" s="41"/>
      <c r="W7" s="41"/>
      <c r="Z7" s="130"/>
    </row>
    <row r="8" spans="1:26" ht="15" customHeight="1" x14ac:dyDescent="0.2">
      <c r="A8" s="51">
        <v>1</v>
      </c>
      <c r="B8" s="51">
        <v>8500006</v>
      </c>
      <c r="C8" s="51" t="s">
        <v>75</v>
      </c>
      <c r="D8" s="52" t="s">
        <v>47</v>
      </c>
      <c r="E8" s="52" t="s">
        <v>13</v>
      </c>
      <c r="F8" s="53">
        <v>289000</v>
      </c>
      <c r="G8" s="53">
        <f>VLOOKUP(B8,'12.09'!B8:R41,16,0)</f>
        <v>0</v>
      </c>
      <c r="H8" s="54"/>
      <c r="I8" s="54">
        <f>SUM(J8:L8)</f>
        <v>0</v>
      </c>
      <c r="J8" s="54"/>
      <c r="K8" s="54"/>
      <c r="L8" s="54"/>
      <c r="M8" s="54"/>
      <c r="N8" s="54"/>
      <c r="O8" s="54">
        <f t="shared" ref="O8:O45" si="0">F8*K8</f>
        <v>0</v>
      </c>
      <c r="P8" s="54">
        <f>M8+N8+O8</f>
        <v>0</v>
      </c>
      <c r="Q8" s="54">
        <f>+G8+H8-I8</f>
        <v>0</v>
      </c>
      <c r="R8" s="54"/>
      <c r="S8" s="54">
        <f>R8-Q8</f>
        <v>0</v>
      </c>
      <c r="T8" s="54"/>
      <c r="U8" s="55" t="s">
        <v>75</v>
      </c>
      <c r="V8" s="54">
        <v>143000</v>
      </c>
      <c r="W8" s="54">
        <v>289000</v>
      </c>
      <c r="X8" s="56">
        <f>Y8-W8</f>
        <v>26000</v>
      </c>
      <c r="Y8" s="55">
        <v>315000</v>
      </c>
      <c r="Z8" s="54"/>
    </row>
    <row r="9" spans="1:26" ht="15" customHeight="1" x14ac:dyDescent="0.2">
      <c r="A9" s="51">
        <v>2</v>
      </c>
      <c r="B9" s="51">
        <v>8500007</v>
      </c>
      <c r="C9" s="51" t="s">
        <v>73</v>
      </c>
      <c r="D9" s="52" t="s">
        <v>45</v>
      </c>
      <c r="E9" s="52" t="s">
        <v>11</v>
      </c>
      <c r="F9" s="53">
        <v>197000</v>
      </c>
      <c r="G9" s="53">
        <f>VLOOKUP(B9,'12.09'!B9:R42,16,0)</f>
        <v>0</v>
      </c>
      <c r="H9" s="54"/>
      <c r="I9" s="54">
        <f t="shared" ref="I9:I41" si="1">SUM(J9:L9)</f>
        <v>0</v>
      </c>
      <c r="J9" s="54"/>
      <c r="K9" s="96"/>
      <c r="L9" s="96">
        <f>L43</f>
        <v>0</v>
      </c>
      <c r="M9" s="54"/>
      <c r="N9" s="54"/>
      <c r="O9" s="54">
        <f t="shared" si="0"/>
        <v>0</v>
      </c>
      <c r="P9" s="54">
        <f t="shared" ref="P9:P45" si="2">M9+N9+O9</f>
        <v>0</v>
      </c>
      <c r="Q9" s="54">
        <f t="shared" ref="Q9:Q41" si="3">+G9+H9-I9</f>
        <v>0</v>
      </c>
      <c r="R9" s="54"/>
      <c r="S9" s="54">
        <f t="shared" ref="S9:S41" si="4">R9-Q9</f>
        <v>0</v>
      </c>
      <c r="T9" s="54"/>
      <c r="U9" s="55" t="s">
        <v>73</v>
      </c>
      <c r="V9" s="54">
        <v>93000</v>
      </c>
      <c r="W9" s="54">
        <v>197000</v>
      </c>
      <c r="X9" s="56">
        <f t="shared" ref="X9:X41" si="5">Y9-W9</f>
        <v>18000</v>
      </c>
      <c r="Y9" s="55">
        <v>215000</v>
      </c>
      <c r="Z9" s="54"/>
    </row>
    <row r="10" spans="1:26" ht="15" customHeight="1" x14ac:dyDescent="0.2">
      <c r="A10" s="51">
        <v>3</v>
      </c>
      <c r="B10" s="51">
        <v>8500008</v>
      </c>
      <c r="C10" s="51" t="s">
        <v>79</v>
      </c>
      <c r="D10" s="52" t="s">
        <v>51</v>
      </c>
      <c r="E10" s="52" t="s">
        <v>17</v>
      </c>
      <c r="F10" s="53">
        <v>170000</v>
      </c>
      <c r="G10" s="53">
        <f>VLOOKUP(B10,'12.09'!B10:R43,16,0)</f>
        <v>0</v>
      </c>
      <c r="H10" s="54"/>
      <c r="I10" s="54">
        <f t="shared" si="1"/>
        <v>0</v>
      </c>
      <c r="J10" s="54"/>
      <c r="K10" s="54"/>
      <c r="L10" s="54"/>
      <c r="M10" s="54"/>
      <c r="N10" s="54"/>
      <c r="O10" s="54">
        <f t="shared" si="0"/>
        <v>0</v>
      </c>
      <c r="P10" s="54">
        <f t="shared" si="2"/>
        <v>0</v>
      </c>
      <c r="Q10" s="54">
        <f t="shared" si="3"/>
        <v>0</v>
      </c>
      <c r="R10" s="54"/>
      <c r="S10" s="54">
        <f t="shared" si="4"/>
        <v>0</v>
      </c>
      <c r="T10" s="54"/>
      <c r="U10" s="55" t="s">
        <v>79</v>
      </c>
      <c r="V10" s="54">
        <v>78000</v>
      </c>
      <c r="W10" s="54">
        <v>170000</v>
      </c>
      <c r="X10" s="56">
        <f t="shared" si="5"/>
        <v>15000</v>
      </c>
      <c r="Y10" s="55">
        <v>185000</v>
      </c>
      <c r="Z10" s="54"/>
    </row>
    <row r="11" spans="1:26" ht="15" customHeight="1" x14ac:dyDescent="0.2">
      <c r="A11" s="51">
        <v>4</v>
      </c>
      <c r="B11" s="51">
        <v>8500009</v>
      </c>
      <c r="C11" s="51" t="s">
        <v>74</v>
      </c>
      <c r="D11" s="52" t="s">
        <v>46</v>
      </c>
      <c r="E11" s="52" t="s">
        <v>12</v>
      </c>
      <c r="F11" s="53">
        <v>159000</v>
      </c>
      <c r="G11" s="53">
        <f>VLOOKUP(B11,'12.09'!B11:R44,16,0)</f>
        <v>0</v>
      </c>
      <c r="H11" s="54"/>
      <c r="I11" s="54">
        <f t="shared" si="1"/>
        <v>0</v>
      </c>
      <c r="J11" s="54"/>
      <c r="K11" s="96"/>
      <c r="L11" s="96">
        <f>L43</f>
        <v>0</v>
      </c>
      <c r="M11" s="54"/>
      <c r="N11" s="54"/>
      <c r="O11" s="54">
        <f t="shared" si="0"/>
        <v>0</v>
      </c>
      <c r="P11" s="54">
        <f t="shared" si="2"/>
        <v>0</v>
      </c>
      <c r="Q11" s="54">
        <f t="shared" si="3"/>
        <v>0</v>
      </c>
      <c r="R11" s="54"/>
      <c r="S11" s="54">
        <f t="shared" si="4"/>
        <v>0</v>
      </c>
      <c r="T11" s="54"/>
      <c r="U11" s="55" t="s">
        <v>74</v>
      </c>
      <c r="V11" s="54">
        <v>72000</v>
      </c>
      <c r="W11" s="54">
        <v>159000</v>
      </c>
      <c r="X11" s="56">
        <f t="shared" si="5"/>
        <v>14000</v>
      </c>
      <c r="Y11" s="55">
        <v>173000</v>
      </c>
      <c r="Z11" s="54"/>
    </row>
    <row r="12" spans="1:26" ht="15" customHeight="1" x14ac:dyDescent="0.2">
      <c r="A12" s="51">
        <v>5</v>
      </c>
      <c r="B12" s="51">
        <v>8500031</v>
      </c>
      <c r="C12" s="51" t="s">
        <v>76</v>
      </c>
      <c r="D12" s="52" t="s">
        <v>48</v>
      </c>
      <c r="E12" s="52" t="s">
        <v>14</v>
      </c>
      <c r="F12" s="53">
        <v>146000</v>
      </c>
      <c r="G12" s="53">
        <f>VLOOKUP(B12,'12.09'!B12:R45,16,0)</f>
        <v>10</v>
      </c>
      <c r="H12" s="54"/>
      <c r="I12" s="54">
        <f t="shared" si="1"/>
        <v>0</v>
      </c>
      <c r="J12" s="54"/>
      <c r="K12" s="54"/>
      <c r="L12" s="54"/>
      <c r="M12" s="54"/>
      <c r="N12" s="54"/>
      <c r="O12" s="54">
        <f t="shared" si="0"/>
        <v>0</v>
      </c>
      <c r="P12" s="54">
        <f t="shared" si="2"/>
        <v>0</v>
      </c>
      <c r="Q12" s="54">
        <f t="shared" si="3"/>
        <v>10</v>
      </c>
      <c r="R12" s="54">
        <v>10</v>
      </c>
      <c r="S12" s="54">
        <f t="shared" si="4"/>
        <v>0</v>
      </c>
      <c r="T12" s="54"/>
      <c r="U12" s="55" t="s">
        <v>76</v>
      </c>
      <c r="V12" s="54">
        <v>65000</v>
      </c>
      <c r="W12" s="54">
        <v>146000</v>
      </c>
      <c r="X12" s="56">
        <f t="shared" si="5"/>
        <v>13000</v>
      </c>
      <c r="Y12" s="55">
        <v>159000</v>
      </c>
      <c r="Z12" s="54"/>
    </row>
    <row r="13" spans="1:26" ht="15" customHeight="1" x14ac:dyDescent="0.2">
      <c r="A13" s="51">
        <v>6</v>
      </c>
      <c r="B13" s="51">
        <v>8500011</v>
      </c>
      <c r="C13" s="51" t="s">
        <v>78</v>
      </c>
      <c r="D13" s="52" t="s">
        <v>50</v>
      </c>
      <c r="E13" s="52" t="s">
        <v>16</v>
      </c>
      <c r="F13" s="53">
        <v>135000</v>
      </c>
      <c r="G13" s="53">
        <f>VLOOKUP(B13,'12.09'!B13:R46,16,0)</f>
        <v>11</v>
      </c>
      <c r="H13" s="54"/>
      <c r="I13" s="54">
        <f t="shared" si="1"/>
        <v>1</v>
      </c>
      <c r="J13" s="54"/>
      <c r="K13" s="54">
        <v>1</v>
      </c>
      <c r="L13" s="54"/>
      <c r="M13" s="54"/>
      <c r="N13" s="54"/>
      <c r="O13" s="54">
        <f t="shared" si="0"/>
        <v>135000</v>
      </c>
      <c r="P13" s="54">
        <f t="shared" si="2"/>
        <v>135000</v>
      </c>
      <c r="Q13" s="54">
        <f t="shared" si="3"/>
        <v>10</v>
      </c>
      <c r="R13" s="54">
        <v>10</v>
      </c>
      <c r="S13" s="54">
        <f t="shared" si="4"/>
        <v>0</v>
      </c>
      <c r="T13" s="54"/>
      <c r="U13" s="55" t="s">
        <v>78</v>
      </c>
      <c r="V13" s="54">
        <v>58000</v>
      </c>
      <c r="W13" s="54">
        <v>135000</v>
      </c>
      <c r="X13" s="56">
        <f t="shared" si="5"/>
        <v>10000</v>
      </c>
      <c r="Y13" s="55">
        <v>145000</v>
      </c>
      <c r="Z13" s="54"/>
    </row>
    <row r="14" spans="1:26" ht="15" customHeight="1" x14ac:dyDescent="0.2">
      <c r="A14" s="51">
        <v>7</v>
      </c>
      <c r="B14" s="51">
        <v>8500010</v>
      </c>
      <c r="C14" s="51" t="s">
        <v>81</v>
      </c>
      <c r="D14" s="52" t="s">
        <v>53</v>
      </c>
      <c r="E14" s="52" t="s">
        <v>19</v>
      </c>
      <c r="F14" s="53">
        <v>146000</v>
      </c>
      <c r="G14" s="53">
        <f>VLOOKUP(B14,'12.09'!B14:R47,16,0)</f>
        <v>12</v>
      </c>
      <c r="H14" s="54"/>
      <c r="I14" s="54">
        <f t="shared" si="1"/>
        <v>0</v>
      </c>
      <c r="J14" s="54"/>
      <c r="K14" s="54"/>
      <c r="L14" s="54"/>
      <c r="M14" s="54"/>
      <c r="N14" s="54"/>
      <c r="O14" s="54">
        <f t="shared" si="0"/>
        <v>0</v>
      </c>
      <c r="P14" s="54">
        <f t="shared" si="2"/>
        <v>0</v>
      </c>
      <c r="Q14" s="54">
        <f t="shared" si="3"/>
        <v>12</v>
      </c>
      <c r="R14" s="54">
        <v>12</v>
      </c>
      <c r="S14" s="54">
        <f t="shared" si="4"/>
        <v>0</v>
      </c>
      <c r="T14" s="54"/>
      <c r="U14" s="55" t="s">
        <v>81</v>
      </c>
      <c r="V14" s="54">
        <v>61000</v>
      </c>
      <c r="W14" s="54">
        <v>146000</v>
      </c>
      <c r="X14" s="56">
        <f t="shared" si="5"/>
        <v>5000</v>
      </c>
      <c r="Y14" s="55">
        <v>151000</v>
      </c>
      <c r="Z14" s="54"/>
    </row>
    <row r="15" spans="1:26" ht="15" customHeight="1" x14ac:dyDescent="0.2">
      <c r="A15" s="51">
        <v>8</v>
      </c>
      <c r="B15" s="51">
        <v>8500012</v>
      </c>
      <c r="C15" s="51" t="s">
        <v>70</v>
      </c>
      <c r="D15" s="52" t="s">
        <v>42</v>
      </c>
      <c r="E15" s="52" t="s">
        <v>8</v>
      </c>
      <c r="F15" s="53">
        <v>135000</v>
      </c>
      <c r="G15" s="53">
        <f>VLOOKUP(B15,'12.09'!B15:R48,16,0)</f>
        <v>13</v>
      </c>
      <c r="H15" s="54"/>
      <c r="I15" s="54">
        <f t="shared" si="1"/>
        <v>2</v>
      </c>
      <c r="J15" s="54"/>
      <c r="K15" s="54">
        <v>2</v>
      </c>
      <c r="L15" s="54"/>
      <c r="M15" s="54"/>
      <c r="N15" s="54"/>
      <c r="O15" s="54">
        <f t="shared" si="0"/>
        <v>270000</v>
      </c>
      <c r="P15" s="54">
        <f t="shared" si="2"/>
        <v>270000</v>
      </c>
      <c r="Q15" s="54">
        <f t="shared" si="3"/>
        <v>11</v>
      </c>
      <c r="R15" s="54">
        <v>11</v>
      </c>
      <c r="S15" s="54">
        <f t="shared" si="4"/>
        <v>0</v>
      </c>
      <c r="T15" s="54"/>
      <c r="U15" s="55" t="s">
        <v>70</v>
      </c>
      <c r="V15" s="54">
        <v>59000</v>
      </c>
      <c r="W15" s="54">
        <v>135000</v>
      </c>
      <c r="X15" s="56">
        <f t="shared" si="5"/>
        <v>12000</v>
      </c>
      <c r="Y15" s="55">
        <v>147000</v>
      </c>
      <c r="Z15" s="54"/>
    </row>
    <row r="16" spans="1:26" ht="15" customHeight="1" x14ac:dyDescent="0.2">
      <c r="A16" s="51">
        <v>9</v>
      </c>
      <c r="B16" s="51">
        <v>8500005</v>
      </c>
      <c r="C16" s="51" t="s">
        <v>71</v>
      </c>
      <c r="D16" s="52" t="s">
        <v>43</v>
      </c>
      <c r="E16" s="52" t="s">
        <v>9</v>
      </c>
      <c r="F16" s="53">
        <v>146000</v>
      </c>
      <c r="G16" s="53">
        <f>VLOOKUP(B16,'12.09'!B16:R49,16,0)</f>
        <v>12</v>
      </c>
      <c r="H16" s="54"/>
      <c r="I16" s="54">
        <f t="shared" si="1"/>
        <v>0</v>
      </c>
      <c r="J16" s="54"/>
      <c r="K16" s="54"/>
      <c r="L16" s="54"/>
      <c r="M16" s="54"/>
      <c r="N16" s="54"/>
      <c r="O16" s="54">
        <f t="shared" si="0"/>
        <v>0</v>
      </c>
      <c r="P16" s="54">
        <f t="shared" si="2"/>
        <v>0</v>
      </c>
      <c r="Q16" s="54">
        <f t="shared" si="3"/>
        <v>12</v>
      </c>
      <c r="R16" s="54">
        <v>12</v>
      </c>
      <c r="S16" s="54">
        <f t="shared" si="4"/>
        <v>0</v>
      </c>
      <c r="T16" s="54"/>
      <c r="U16" s="55" t="s">
        <v>71</v>
      </c>
      <c r="V16" s="54">
        <v>63000</v>
      </c>
      <c r="W16" s="54">
        <v>146000</v>
      </c>
      <c r="X16" s="56">
        <f t="shared" si="5"/>
        <v>9000</v>
      </c>
      <c r="Y16" s="55">
        <v>155000</v>
      </c>
      <c r="Z16" s="54"/>
    </row>
    <row r="17" spans="1:26" ht="15" customHeight="1" x14ac:dyDescent="0.2">
      <c r="A17" s="51">
        <v>10</v>
      </c>
      <c r="B17" s="51">
        <v>8500013</v>
      </c>
      <c r="C17" s="51" t="s">
        <v>72</v>
      </c>
      <c r="D17" s="52" t="s">
        <v>44</v>
      </c>
      <c r="E17" s="52" t="s">
        <v>10</v>
      </c>
      <c r="F17" s="53">
        <v>146000</v>
      </c>
      <c r="G17" s="53">
        <f>VLOOKUP(B17,'12.09'!B17:R50,16,0)</f>
        <v>2</v>
      </c>
      <c r="H17" s="54"/>
      <c r="I17" s="54">
        <f t="shared" si="1"/>
        <v>0</v>
      </c>
      <c r="J17" s="54"/>
      <c r="K17" s="54"/>
      <c r="L17" s="54"/>
      <c r="M17" s="54"/>
      <c r="N17" s="54"/>
      <c r="O17" s="54">
        <f t="shared" si="0"/>
        <v>0</v>
      </c>
      <c r="P17" s="54">
        <f t="shared" si="2"/>
        <v>0</v>
      </c>
      <c r="Q17" s="54">
        <f t="shared" si="3"/>
        <v>2</v>
      </c>
      <c r="R17" s="54">
        <v>2</v>
      </c>
      <c r="S17" s="54">
        <f t="shared" si="4"/>
        <v>0</v>
      </c>
      <c r="T17" s="54"/>
      <c r="U17" s="55" t="s">
        <v>72</v>
      </c>
      <c r="V17" s="54">
        <v>64000</v>
      </c>
      <c r="W17" s="54">
        <v>146000</v>
      </c>
      <c r="X17" s="56">
        <f t="shared" si="5"/>
        <v>11000</v>
      </c>
      <c r="Y17" s="55">
        <v>157000</v>
      </c>
      <c r="Z17" s="54"/>
    </row>
    <row r="18" spans="1:26" ht="15" customHeight="1" x14ac:dyDescent="0.2">
      <c r="A18" s="51">
        <v>11</v>
      </c>
      <c r="B18" s="51">
        <v>8500058</v>
      </c>
      <c r="C18" s="51" t="s">
        <v>91</v>
      </c>
      <c r="D18" s="52" t="s">
        <v>95</v>
      </c>
      <c r="E18" s="52" t="s">
        <v>28</v>
      </c>
      <c r="F18" s="53">
        <v>203000</v>
      </c>
      <c r="G18" s="53">
        <f>VLOOKUP(B18,'12.09'!B18:R51,16,0)</f>
        <v>0</v>
      </c>
      <c r="H18" s="54"/>
      <c r="I18" s="54">
        <f t="shared" si="1"/>
        <v>0</v>
      </c>
      <c r="J18" s="54"/>
      <c r="K18" s="96"/>
      <c r="L18" s="96">
        <f>L43</f>
        <v>0</v>
      </c>
      <c r="M18" s="54"/>
      <c r="N18" s="54"/>
      <c r="O18" s="54">
        <f t="shared" si="0"/>
        <v>0</v>
      </c>
      <c r="P18" s="54">
        <f t="shared" si="2"/>
        <v>0</v>
      </c>
      <c r="Q18" s="54">
        <f t="shared" si="3"/>
        <v>0</v>
      </c>
      <c r="R18" s="54"/>
      <c r="S18" s="54">
        <f t="shared" si="4"/>
        <v>0</v>
      </c>
      <c r="T18" s="54"/>
      <c r="U18" s="55" t="s">
        <v>91</v>
      </c>
      <c r="V18" s="54">
        <v>96000</v>
      </c>
      <c r="W18" s="54">
        <v>203000</v>
      </c>
      <c r="X18" s="56">
        <f t="shared" si="5"/>
        <v>18000</v>
      </c>
      <c r="Y18" s="55">
        <v>221000</v>
      </c>
      <c r="Z18" s="54"/>
    </row>
    <row r="19" spans="1:26" ht="15" customHeight="1" x14ac:dyDescent="0.2">
      <c r="A19" s="51">
        <v>12</v>
      </c>
      <c r="B19" s="51">
        <v>8500059</v>
      </c>
      <c r="C19" s="51" t="s">
        <v>92</v>
      </c>
      <c r="D19" s="52" t="s">
        <v>96</v>
      </c>
      <c r="E19" s="52" t="s">
        <v>29</v>
      </c>
      <c r="F19" s="53">
        <v>186000</v>
      </c>
      <c r="G19" s="53">
        <f>VLOOKUP(B19,'12.09'!B19:R52,16,0)</f>
        <v>0</v>
      </c>
      <c r="H19" s="54"/>
      <c r="I19" s="54">
        <f t="shared" si="1"/>
        <v>0</v>
      </c>
      <c r="J19" s="54"/>
      <c r="K19" s="54"/>
      <c r="L19" s="54"/>
      <c r="M19" s="54"/>
      <c r="N19" s="54"/>
      <c r="O19" s="54">
        <f t="shared" si="0"/>
        <v>0</v>
      </c>
      <c r="P19" s="54">
        <f t="shared" si="2"/>
        <v>0</v>
      </c>
      <c r="Q19" s="54">
        <f t="shared" si="3"/>
        <v>0</v>
      </c>
      <c r="R19" s="54"/>
      <c r="S19" s="54">
        <f t="shared" si="4"/>
        <v>0</v>
      </c>
      <c r="T19" s="54"/>
      <c r="U19" s="55" t="s">
        <v>92</v>
      </c>
      <c r="V19" s="54">
        <v>87000</v>
      </c>
      <c r="W19" s="54">
        <v>186000</v>
      </c>
      <c r="X19" s="56">
        <f t="shared" si="5"/>
        <v>17000</v>
      </c>
      <c r="Y19" s="55">
        <v>203000</v>
      </c>
      <c r="Z19" s="54"/>
    </row>
    <row r="20" spans="1:26" ht="15" customHeight="1" x14ac:dyDescent="0.2">
      <c r="A20" s="51">
        <v>13</v>
      </c>
      <c r="B20" s="51">
        <v>8500060</v>
      </c>
      <c r="C20" s="51" t="s">
        <v>93</v>
      </c>
      <c r="D20" s="52" t="s">
        <v>97</v>
      </c>
      <c r="E20" s="52" t="s">
        <v>30</v>
      </c>
      <c r="F20" s="53">
        <v>159000</v>
      </c>
      <c r="G20" s="53">
        <f>VLOOKUP(B20,'12.09'!B20:R53,16,0)</f>
        <v>0</v>
      </c>
      <c r="H20" s="54"/>
      <c r="I20" s="54">
        <f t="shared" si="1"/>
        <v>0</v>
      </c>
      <c r="J20" s="54"/>
      <c r="K20" s="54"/>
      <c r="L20" s="54"/>
      <c r="M20" s="54"/>
      <c r="N20" s="54"/>
      <c r="O20" s="54">
        <f t="shared" si="0"/>
        <v>0</v>
      </c>
      <c r="P20" s="54">
        <f t="shared" si="2"/>
        <v>0</v>
      </c>
      <c r="Q20" s="54">
        <f t="shared" si="3"/>
        <v>0</v>
      </c>
      <c r="R20" s="54"/>
      <c r="S20" s="54">
        <f t="shared" si="4"/>
        <v>0</v>
      </c>
      <c r="T20" s="54"/>
      <c r="U20" s="55" t="s">
        <v>93</v>
      </c>
      <c r="V20" s="54">
        <v>72000</v>
      </c>
      <c r="W20" s="54">
        <v>159000</v>
      </c>
      <c r="X20" s="56">
        <f t="shared" si="5"/>
        <v>14000</v>
      </c>
      <c r="Y20" s="55">
        <v>173000</v>
      </c>
      <c r="Z20" s="54"/>
    </row>
    <row r="21" spans="1:26" ht="15" customHeight="1" x14ac:dyDescent="0.2">
      <c r="A21" s="51">
        <v>14</v>
      </c>
      <c r="B21" s="51">
        <v>8500061</v>
      </c>
      <c r="C21" s="51" t="s">
        <v>94</v>
      </c>
      <c r="D21" s="52" t="s">
        <v>98</v>
      </c>
      <c r="E21" s="52" t="s">
        <v>31</v>
      </c>
      <c r="F21" s="53">
        <v>168000</v>
      </c>
      <c r="G21" s="53">
        <f>VLOOKUP(B21,'12.09'!B21:R54,16,0)</f>
        <v>0</v>
      </c>
      <c r="H21" s="54"/>
      <c r="I21" s="54">
        <f t="shared" si="1"/>
        <v>0</v>
      </c>
      <c r="J21" s="54"/>
      <c r="K21" s="96"/>
      <c r="L21" s="96">
        <f>L43</f>
        <v>0</v>
      </c>
      <c r="M21" s="54"/>
      <c r="N21" s="54"/>
      <c r="O21" s="54">
        <f t="shared" si="0"/>
        <v>0</v>
      </c>
      <c r="P21" s="54">
        <f t="shared" si="2"/>
        <v>0</v>
      </c>
      <c r="Q21" s="54">
        <f t="shared" si="3"/>
        <v>0</v>
      </c>
      <c r="R21" s="54"/>
      <c r="S21" s="54">
        <f t="shared" si="4"/>
        <v>0</v>
      </c>
      <c r="T21" s="54"/>
      <c r="U21" s="55" t="s">
        <v>94</v>
      </c>
      <c r="V21" s="54">
        <v>77000</v>
      </c>
      <c r="W21" s="54">
        <v>168000</v>
      </c>
      <c r="X21" s="56">
        <f t="shared" si="5"/>
        <v>15000</v>
      </c>
      <c r="Y21" s="55">
        <v>183000</v>
      </c>
      <c r="Z21" s="54"/>
    </row>
    <row r="22" spans="1:26" ht="15" customHeight="1" x14ac:dyDescent="0.2">
      <c r="A22" s="51">
        <v>15</v>
      </c>
      <c r="B22" s="51">
        <v>8500033</v>
      </c>
      <c r="C22" s="51" t="s">
        <v>67</v>
      </c>
      <c r="D22" s="52" t="s">
        <v>39</v>
      </c>
      <c r="E22" s="52" t="s">
        <v>5</v>
      </c>
      <c r="F22" s="53">
        <v>337000</v>
      </c>
      <c r="G22" s="53">
        <f>VLOOKUP(B22,'12.09'!B22:R55,16,0)</f>
        <v>0</v>
      </c>
      <c r="H22" s="54"/>
      <c r="I22" s="54">
        <f t="shared" si="1"/>
        <v>0</v>
      </c>
      <c r="J22" s="54"/>
      <c r="K22" s="95"/>
      <c r="L22" s="95">
        <f>L42</f>
        <v>0</v>
      </c>
      <c r="M22" s="54"/>
      <c r="N22" s="54"/>
      <c r="O22" s="54">
        <f t="shared" si="0"/>
        <v>0</v>
      </c>
      <c r="P22" s="54">
        <f t="shared" si="2"/>
        <v>0</v>
      </c>
      <c r="Q22" s="54">
        <f t="shared" si="3"/>
        <v>0</v>
      </c>
      <c r="R22" s="54"/>
      <c r="S22" s="54">
        <f t="shared" si="4"/>
        <v>0</v>
      </c>
      <c r="T22" s="54"/>
      <c r="U22" s="55" t="s">
        <v>67</v>
      </c>
      <c r="V22" s="54">
        <v>169000</v>
      </c>
      <c r="W22" s="54">
        <v>337000</v>
      </c>
      <c r="X22" s="56">
        <f t="shared" si="5"/>
        <v>30000</v>
      </c>
      <c r="Y22" s="55">
        <v>367000</v>
      </c>
      <c r="Z22" s="54"/>
    </row>
    <row r="23" spans="1:26" ht="15" customHeight="1" x14ac:dyDescent="0.2">
      <c r="A23" s="51">
        <v>16</v>
      </c>
      <c r="B23" s="51">
        <v>8500034</v>
      </c>
      <c r="C23" s="51" t="s">
        <v>65</v>
      </c>
      <c r="D23" s="52" t="s">
        <v>37</v>
      </c>
      <c r="E23" s="52" t="s">
        <v>3</v>
      </c>
      <c r="F23" s="53">
        <v>240000</v>
      </c>
      <c r="G23" s="53">
        <f>VLOOKUP(B23,'12.09'!B23:R56,16,0)</f>
        <v>0</v>
      </c>
      <c r="H23" s="54"/>
      <c r="I23" s="54">
        <f t="shared" si="1"/>
        <v>0</v>
      </c>
      <c r="J23" s="54"/>
      <c r="K23" s="54"/>
      <c r="L23" s="54"/>
      <c r="M23" s="54"/>
      <c r="N23" s="54"/>
      <c r="O23" s="54">
        <f t="shared" si="0"/>
        <v>0</v>
      </c>
      <c r="P23" s="54">
        <f t="shared" si="2"/>
        <v>0</v>
      </c>
      <c r="Q23" s="54">
        <f t="shared" si="3"/>
        <v>0</v>
      </c>
      <c r="R23" s="54"/>
      <c r="S23" s="54">
        <f t="shared" si="4"/>
        <v>0</v>
      </c>
      <c r="T23" s="54"/>
      <c r="U23" s="55" t="s">
        <v>65</v>
      </c>
      <c r="V23" s="54">
        <v>116000</v>
      </c>
      <c r="W23" s="54">
        <v>240000</v>
      </c>
      <c r="X23" s="56">
        <f t="shared" si="5"/>
        <v>21000</v>
      </c>
      <c r="Y23" s="55">
        <v>261000</v>
      </c>
      <c r="Z23" s="54"/>
    </row>
    <row r="24" spans="1:26" ht="15" customHeight="1" x14ac:dyDescent="0.2">
      <c r="A24" s="51">
        <v>17</v>
      </c>
      <c r="B24" s="51">
        <v>8500035</v>
      </c>
      <c r="C24" s="51" t="s">
        <v>69</v>
      </c>
      <c r="D24" s="52" t="s">
        <v>41</v>
      </c>
      <c r="E24" s="52" t="s">
        <v>7</v>
      </c>
      <c r="F24" s="53">
        <v>196000</v>
      </c>
      <c r="G24" s="53">
        <f>VLOOKUP(B24,'12.09'!B24:R57,16,0)</f>
        <v>0</v>
      </c>
      <c r="H24" s="54"/>
      <c r="I24" s="54">
        <f t="shared" si="1"/>
        <v>0</v>
      </c>
      <c r="J24" s="54"/>
      <c r="K24" s="95"/>
      <c r="L24" s="95">
        <f>L42+L45</f>
        <v>0</v>
      </c>
      <c r="M24" s="54"/>
      <c r="N24" s="54"/>
      <c r="O24" s="54">
        <f t="shared" si="0"/>
        <v>0</v>
      </c>
      <c r="P24" s="54">
        <f t="shared" si="2"/>
        <v>0</v>
      </c>
      <c r="Q24" s="54">
        <f t="shared" si="3"/>
        <v>0</v>
      </c>
      <c r="R24" s="54"/>
      <c r="S24" s="54">
        <f t="shared" si="4"/>
        <v>0</v>
      </c>
      <c r="T24" s="54"/>
      <c r="U24" s="55" t="s">
        <v>69</v>
      </c>
      <c r="V24" s="54">
        <v>92000</v>
      </c>
      <c r="W24" s="54">
        <v>196000</v>
      </c>
      <c r="X24" s="56">
        <f t="shared" si="5"/>
        <v>17000</v>
      </c>
      <c r="Y24" s="55">
        <v>213000</v>
      </c>
      <c r="Z24" s="54"/>
    </row>
    <row r="25" spans="1:26" ht="15" customHeight="1" x14ac:dyDescent="0.2">
      <c r="A25" s="51">
        <v>18</v>
      </c>
      <c r="B25" s="51">
        <v>8500036</v>
      </c>
      <c r="C25" s="51" t="s">
        <v>66</v>
      </c>
      <c r="D25" s="52" t="s">
        <v>38</v>
      </c>
      <c r="E25" s="52" t="s">
        <v>4</v>
      </c>
      <c r="F25" s="53">
        <v>188000</v>
      </c>
      <c r="G25" s="53">
        <f>VLOOKUP(B25,'12.09'!B25:R58,16,0)</f>
        <v>0</v>
      </c>
      <c r="H25" s="54"/>
      <c r="I25" s="54">
        <f t="shared" si="1"/>
        <v>0</v>
      </c>
      <c r="J25" s="54"/>
      <c r="K25" s="54"/>
      <c r="L25" s="54"/>
      <c r="M25" s="54"/>
      <c r="N25" s="54"/>
      <c r="O25" s="54">
        <f t="shared" si="0"/>
        <v>0</v>
      </c>
      <c r="P25" s="54">
        <f t="shared" si="2"/>
        <v>0</v>
      </c>
      <c r="Q25" s="54">
        <f t="shared" si="3"/>
        <v>0</v>
      </c>
      <c r="R25" s="54"/>
      <c r="S25" s="54">
        <f t="shared" si="4"/>
        <v>0</v>
      </c>
      <c r="T25" s="54"/>
      <c r="U25" s="55" t="s">
        <v>66</v>
      </c>
      <c r="V25" s="54">
        <v>88000</v>
      </c>
      <c r="W25" s="54">
        <v>188000</v>
      </c>
      <c r="X25" s="56">
        <f t="shared" si="5"/>
        <v>17000</v>
      </c>
      <c r="Y25" s="55">
        <v>205000</v>
      </c>
      <c r="Z25" s="54"/>
    </row>
    <row r="26" spans="1:26" ht="15" customHeight="1" x14ac:dyDescent="0.2">
      <c r="A26" s="51">
        <v>19</v>
      </c>
      <c r="B26" s="51">
        <v>8500037</v>
      </c>
      <c r="C26" s="51" t="s">
        <v>68</v>
      </c>
      <c r="D26" s="52" t="s">
        <v>40</v>
      </c>
      <c r="E26" s="52" t="s">
        <v>6</v>
      </c>
      <c r="F26" s="53">
        <v>179000</v>
      </c>
      <c r="G26" s="53">
        <f>VLOOKUP(B26,'12.09'!B26:R59,16,0)</f>
        <v>13</v>
      </c>
      <c r="H26" s="54"/>
      <c r="I26" s="54">
        <f t="shared" si="1"/>
        <v>0</v>
      </c>
      <c r="J26" s="54"/>
      <c r="K26" s="54"/>
      <c r="L26" s="54"/>
      <c r="M26" s="54"/>
      <c r="N26" s="54"/>
      <c r="O26" s="54">
        <f t="shared" si="0"/>
        <v>0</v>
      </c>
      <c r="P26" s="54">
        <f t="shared" si="2"/>
        <v>0</v>
      </c>
      <c r="Q26" s="54">
        <f t="shared" si="3"/>
        <v>13</v>
      </c>
      <c r="R26" s="54">
        <v>13</v>
      </c>
      <c r="S26" s="54">
        <f t="shared" si="4"/>
        <v>0</v>
      </c>
      <c r="T26" s="54"/>
      <c r="U26" s="55" t="s">
        <v>68</v>
      </c>
      <c r="V26" s="54">
        <v>83000</v>
      </c>
      <c r="W26" s="54">
        <v>179000</v>
      </c>
      <c r="X26" s="56">
        <f t="shared" si="5"/>
        <v>16000</v>
      </c>
      <c r="Y26" s="55">
        <v>195000</v>
      </c>
      <c r="Z26" s="54"/>
    </row>
    <row r="27" spans="1:26" ht="15" customHeight="1" x14ac:dyDescent="0.2">
      <c r="A27" s="51">
        <v>20</v>
      </c>
      <c r="B27" s="51">
        <v>8500039</v>
      </c>
      <c r="C27" s="51" t="s">
        <v>77</v>
      </c>
      <c r="D27" s="52" t="s">
        <v>49</v>
      </c>
      <c r="E27" s="52" t="s">
        <v>15</v>
      </c>
      <c r="F27" s="53">
        <v>169000</v>
      </c>
      <c r="G27" s="53">
        <f>VLOOKUP(B27,'12.09'!B27:R60,16,0)</f>
        <v>15</v>
      </c>
      <c r="H27" s="54"/>
      <c r="I27" s="54">
        <f t="shared" si="1"/>
        <v>0</v>
      </c>
      <c r="J27" s="54"/>
      <c r="K27" s="54"/>
      <c r="L27" s="54"/>
      <c r="M27" s="54"/>
      <c r="N27" s="54"/>
      <c r="O27" s="54">
        <f t="shared" si="0"/>
        <v>0</v>
      </c>
      <c r="P27" s="54">
        <f t="shared" si="2"/>
        <v>0</v>
      </c>
      <c r="Q27" s="54">
        <f t="shared" si="3"/>
        <v>15</v>
      </c>
      <c r="R27" s="54">
        <v>15</v>
      </c>
      <c r="S27" s="54">
        <f t="shared" si="4"/>
        <v>0</v>
      </c>
      <c r="T27" s="54"/>
      <c r="U27" s="55" t="s">
        <v>77</v>
      </c>
      <c r="V27" s="54">
        <v>73000</v>
      </c>
      <c r="W27" s="54">
        <v>169000</v>
      </c>
      <c r="X27" s="56">
        <f t="shared" si="5"/>
        <v>6000</v>
      </c>
      <c r="Y27" s="55">
        <v>175000</v>
      </c>
      <c r="Z27" s="54"/>
    </row>
    <row r="28" spans="1:26" ht="15" customHeight="1" x14ac:dyDescent="0.2">
      <c r="A28" s="51">
        <v>21</v>
      </c>
      <c r="B28" s="51">
        <v>8500038</v>
      </c>
      <c r="C28" s="51" t="s">
        <v>80</v>
      </c>
      <c r="D28" s="52" t="s">
        <v>52</v>
      </c>
      <c r="E28" s="52" t="s">
        <v>18</v>
      </c>
      <c r="F28" s="53">
        <v>179000</v>
      </c>
      <c r="G28" s="53">
        <f>VLOOKUP(B28,'12.09'!B28:R61,16,0)</f>
        <v>15</v>
      </c>
      <c r="H28" s="54"/>
      <c r="I28" s="54">
        <f t="shared" si="1"/>
        <v>2</v>
      </c>
      <c r="J28" s="54"/>
      <c r="K28" s="95">
        <v>2</v>
      </c>
      <c r="L28" s="95">
        <f>L42</f>
        <v>0</v>
      </c>
      <c r="M28" s="54"/>
      <c r="N28" s="54"/>
      <c r="O28" s="54">
        <f t="shared" si="0"/>
        <v>358000</v>
      </c>
      <c r="P28" s="54">
        <f t="shared" si="2"/>
        <v>358000</v>
      </c>
      <c r="Q28" s="54">
        <f t="shared" si="3"/>
        <v>13</v>
      </c>
      <c r="R28" s="54">
        <v>13</v>
      </c>
      <c r="S28" s="54">
        <f t="shared" si="4"/>
        <v>0</v>
      </c>
      <c r="T28" s="54"/>
      <c r="U28" s="55" t="s">
        <v>80</v>
      </c>
      <c r="V28" s="54">
        <v>76000</v>
      </c>
      <c r="W28" s="54">
        <v>179000</v>
      </c>
      <c r="X28" s="56">
        <f t="shared" si="5"/>
        <v>2000</v>
      </c>
      <c r="Y28" s="55">
        <v>181000</v>
      </c>
      <c r="Z28" s="54"/>
    </row>
    <row r="29" spans="1:26" s="2" customFormat="1" ht="15" customHeight="1" x14ac:dyDescent="0.2">
      <c r="A29" s="51">
        <v>22</v>
      </c>
      <c r="B29" s="51">
        <v>8500040</v>
      </c>
      <c r="C29" s="51" t="s">
        <v>62</v>
      </c>
      <c r="D29" s="52" t="s">
        <v>34</v>
      </c>
      <c r="E29" s="52" t="s">
        <v>0</v>
      </c>
      <c r="F29" s="53">
        <v>169000</v>
      </c>
      <c r="G29" s="53">
        <f>VLOOKUP(B29,'12.09'!B29:R62,16,0)</f>
        <v>10</v>
      </c>
      <c r="H29" s="57"/>
      <c r="I29" s="54">
        <f t="shared" si="1"/>
        <v>0</v>
      </c>
      <c r="J29" s="54"/>
      <c r="K29" s="54"/>
      <c r="L29" s="54"/>
      <c r="M29" s="54"/>
      <c r="N29" s="54"/>
      <c r="O29" s="54">
        <f t="shared" si="0"/>
        <v>0</v>
      </c>
      <c r="P29" s="54">
        <f t="shared" si="2"/>
        <v>0</v>
      </c>
      <c r="Q29" s="54">
        <f t="shared" si="3"/>
        <v>10</v>
      </c>
      <c r="R29" s="54">
        <v>10</v>
      </c>
      <c r="S29" s="54">
        <f t="shared" si="4"/>
        <v>0</v>
      </c>
      <c r="T29" s="54"/>
      <c r="U29" s="51" t="s">
        <v>62</v>
      </c>
      <c r="V29" s="57">
        <v>78000</v>
      </c>
      <c r="W29" s="57">
        <v>169000</v>
      </c>
      <c r="X29" s="56">
        <f t="shared" si="5"/>
        <v>16000</v>
      </c>
      <c r="Y29" s="51">
        <v>185000</v>
      </c>
      <c r="Z29" s="54"/>
    </row>
    <row r="30" spans="1:26" ht="15" customHeight="1" x14ac:dyDescent="0.2">
      <c r="A30" s="51">
        <v>23</v>
      </c>
      <c r="B30" s="51">
        <v>8500041</v>
      </c>
      <c r="C30" s="51" t="s">
        <v>63</v>
      </c>
      <c r="D30" s="52" t="s">
        <v>35</v>
      </c>
      <c r="E30" s="52" t="s">
        <v>1</v>
      </c>
      <c r="F30" s="53">
        <v>179000</v>
      </c>
      <c r="G30" s="53">
        <f>VLOOKUP(B30,'12.09'!B30:R63,16,0)</f>
        <v>0</v>
      </c>
      <c r="H30" s="54"/>
      <c r="I30" s="54">
        <f t="shared" si="1"/>
        <v>0</v>
      </c>
      <c r="J30" s="54"/>
      <c r="K30" s="95"/>
      <c r="L30" s="95">
        <f>L42</f>
        <v>0</v>
      </c>
      <c r="M30" s="54"/>
      <c r="N30" s="54"/>
      <c r="O30" s="54">
        <f t="shared" si="0"/>
        <v>0</v>
      </c>
      <c r="P30" s="54">
        <f t="shared" si="2"/>
        <v>0</v>
      </c>
      <c r="Q30" s="54">
        <f t="shared" si="3"/>
        <v>0</v>
      </c>
      <c r="R30" s="54"/>
      <c r="S30" s="54">
        <f t="shared" si="4"/>
        <v>0</v>
      </c>
      <c r="T30" s="54"/>
      <c r="U30" s="55" t="s">
        <v>63</v>
      </c>
      <c r="V30" s="54">
        <v>82000</v>
      </c>
      <c r="W30" s="54">
        <v>179000</v>
      </c>
      <c r="X30" s="56">
        <f t="shared" si="5"/>
        <v>14000</v>
      </c>
      <c r="Y30" s="55">
        <v>193000</v>
      </c>
      <c r="Z30" s="54"/>
    </row>
    <row r="31" spans="1:26" ht="15" customHeight="1" x14ac:dyDescent="0.2">
      <c r="A31" s="51">
        <v>24</v>
      </c>
      <c r="B31" s="51">
        <v>8500043</v>
      </c>
      <c r="C31" s="51" t="s">
        <v>64</v>
      </c>
      <c r="D31" s="52" t="s">
        <v>36</v>
      </c>
      <c r="E31" s="52" t="s">
        <v>2</v>
      </c>
      <c r="F31" s="53">
        <v>179000</v>
      </c>
      <c r="G31" s="53">
        <f>VLOOKUP(B31,'12.09'!B31:R64,16,0)</f>
        <v>11</v>
      </c>
      <c r="H31" s="54"/>
      <c r="I31" s="54">
        <f t="shared" si="1"/>
        <v>3</v>
      </c>
      <c r="J31" s="54"/>
      <c r="K31" s="54">
        <v>3</v>
      </c>
      <c r="L31" s="54"/>
      <c r="M31" s="54"/>
      <c r="N31" s="54"/>
      <c r="O31" s="54">
        <f t="shared" si="0"/>
        <v>537000</v>
      </c>
      <c r="P31" s="54">
        <f t="shared" si="2"/>
        <v>537000</v>
      </c>
      <c r="Q31" s="54">
        <f t="shared" si="3"/>
        <v>8</v>
      </c>
      <c r="R31" s="54">
        <v>8</v>
      </c>
      <c r="S31" s="54">
        <f t="shared" si="4"/>
        <v>0</v>
      </c>
      <c r="T31" s="54"/>
      <c r="U31" s="55" t="s">
        <v>64</v>
      </c>
      <c r="V31" s="54">
        <v>83000</v>
      </c>
      <c r="W31" s="54">
        <v>179000</v>
      </c>
      <c r="X31" s="56">
        <f t="shared" si="5"/>
        <v>16000</v>
      </c>
      <c r="Y31" s="55">
        <v>195000</v>
      </c>
      <c r="Z31" s="54"/>
    </row>
    <row r="32" spans="1:26" ht="15" customHeight="1" x14ac:dyDescent="0.2">
      <c r="A32" s="51">
        <v>25</v>
      </c>
      <c r="B32" s="51">
        <v>8500062</v>
      </c>
      <c r="C32" s="51" t="s">
        <v>99</v>
      </c>
      <c r="D32" s="52" t="s">
        <v>126</v>
      </c>
      <c r="E32" s="52" t="s">
        <v>32</v>
      </c>
      <c r="F32" s="53">
        <v>194000</v>
      </c>
      <c r="G32" s="53">
        <f>VLOOKUP(B32,'12.09'!B32:R65,16,0)</f>
        <v>0</v>
      </c>
      <c r="H32" s="54"/>
      <c r="I32" s="54">
        <f t="shared" si="1"/>
        <v>0</v>
      </c>
      <c r="J32" s="54"/>
      <c r="K32" s="54"/>
      <c r="L32" s="54"/>
      <c r="M32" s="54"/>
      <c r="N32" s="54"/>
      <c r="O32" s="54">
        <f t="shared" si="0"/>
        <v>0</v>
      </c>
      <c r="P32" s="54">
        <f t="shared" si="2"/>
        <v>0</v>
      </c>
      <c r="Q32" s="54">
        <f t="shared" si="3"/>
        <v>0</v>
      </c>
      <c r="R32" s="54"/>
      <c r="S32" s="54">
        <f t="shared" si="4"/>
        <v>0</v>
      </c>
      <c r="T32" s="54"/>
      <c r="U32" s="55" t="s">
        <v>99</v>
      </c>
      <c r="V32" s="54">
        <v>91200</v>
      </c>
      <c r="W32" s="54">
        <v>194000</v>
      </c>
      <c r="X32" s="56">
        <f t="shared" si="5"/>
        <v>18000</v>
      </c>
      <c r="Y32" s="55">
        <v>212000</v>
      </c>
      <c r="Z32" s="54"/>
    </row>
    <row r="33" spans="1:26" ht="15" customHeight="1" x14ac:dyDescent="0.2">
      <c r="A33" s="51">
        <v>26</v>
      </c>
      <c r="B33" s="51">
        <v>8500063</v>
      </c>
      <c r="C33" s="51" t="s">
        <v>100</v>
      </c>
      <c r="D33" s="52" t="s">
        <v>127</v>
      </c>
      <c r="E33" s="52" t="s">
        <v>33</v>
      </c>
      <c r="F33" s="53">
        <v>194000</v>
      </c>
      <c r="G33" s="53">
        <f>VLOOKUP(B33,'12.09'!B33:R66,16,0)</f>
        <v>0</v>
      </c>
      <c r="H33" s="54"/>
      <c r="I33" s="54">
        <f t="shared" si="1"/>
        <v>0</v>
      </c>
      <c r="J33" s="54"/>
      <c r="K33" s="54"/>
      <c r="L33" s="54"/>
      <c r="M33" s="54"/>
      <c r="N33" s="54"/>
      <c r="O33" s="54">
        <f t="shared" si="0"/>
        <v>0</v>
      </c>
      <c r="P33" s="54">
        <f t="shared" si="2"/>
        <v>0</v>
      </c>
      <c r="Q33" s="54">
        <f t="shared" si="3"/>
        <v>0</v>
      </c>
      <c r="R33" s="54"/>
      <c r="S33" s="54">
        <f t="shared" si="4"/>
        <v>0</v>
      </c>
      <c r="T33" s="54"/>
      <c r="U33" s="55" t="s">
        <v>100</v>
      </c>
      <c r="V33" s="54">
        <v>91200</v>
      </c>
      <c r="W33" s="54">
        <v>194000</v>
      </c>
      <c r="X33" s="56">
        <f t="shared" si="5"/>
        <v>18000</v>
      </c>
      <c r="Y33" s="55">
        <v>212000</v>
      </c>
      <c r="Z33" s="54"/>
    </row>
    <row r="34" spans="1:26" ht="15" customHeight="1" x14ac:dyDescent="0.2">
      <c r="A34" s="51">
        <v>27</v>
      </c>
      <c r="B34" s="51">
        <v>8500050</v>
      </c>
      <c r="C34" s="51" t="s">
        <v>82</v>
      </c>
      <c r="D34" s="52" t="s">
        <v>54</v>
      </c>
      <c r="E34" s="52" t="s">
        <v>20</v>
      </c>
      <c r="F34" s="53">
        <v>168000</v>
      </c>
      <c r="G34" s="53">
        <f>VLOOKUP(B34,'12.09'!B34:R67,16,0)</f>
        <v>0</v>
      </c>
      <c r="H34" s="54"/>
      <c r="I34" s="54">
        <f t="shared" si="1"/>
        <v>0</v>
      </c>
      <c r="J34" s="54"/>
      <c r="K34" s="97"/>
      <c r="L34" s="97">
        <f>+L44</f>
        <v>0</v>
      </c>
      <c r="M34" s="54"/>
      <c r="N34" s="54"/>
      <c r="O34" s="54">
        <f t="shared" si="0"/>
        <v>0</v>
      </c>
      <c r="P34" s="54">
        <f t="shared" si="2"/>
        <v>0</v>
      </c>
      <c r="Q34" s="54">
        <f t="shared" si="3"/>
        <v>0</v>
      </c>
      <c r="R34" s="54"/>
      <c r="S34" s="54">
        <f t="shared" si="4"/>
        <v>0</v>
      </c>
      <c r="T34" s="54"/>
      <c r="U34" s="51" t="s">
        <v>82</v>
      </c>
      <c r="V34" s="57">
        <v>75909</v>
      </c>
      <c r="W34" s="57">
        <v>168000</v>
      </c>
      <c r="X34" s="56">
        <f t="shared" si="5"/>
        <v>13000</v>
      </c>
      <c r="Y34" s="55">
        <v>181000</v>
      </c>
      <c r="Z34" s="54"/>
    </row>
    <row r="35" spans="1:26" s="2" customFormat="1" ht="15" customHeight="1" x14ac:dyDescent="0.2">
      <c r="A35" s="51">
        <v>28</v>
      </c>
      <c r="B35" s="51">
        <v>8500051</v>
      </c>
      <c r="C35" s="51" t="s">
        <v>83</v>
      </c>
      <c r="D35" s="52" t="s">
        <v>55</v>
      </c>
      <c r="E35" s="52" t="s">
        <v>21</v>
      </c>
      <c r="F35" s="53">
        <v>149000</v>
      </c>
      <c r="G35" s="53">
        <f>VLOOKUP(B35,'12.09'!B35:R68,16,0)</f>
        <v>5</v>
      </c>
      <c r="H35" s="57"/>
      <c r="I35" s="54">
        <f t="shared" si="1"/>
        <v>3</v>
      </c>
      <c r="J35" s="54"/>
      <c r="K35" s="54">
        <v>3</v>
      </c>
      <c r="L35" s="54"/>
      <c r="M35" s="54"/>
      <c r="N35" s="54"/>
      <c r="O35" s="54">
        <f t="shared" si="0"/>
        <v>447000</v>
      </c>
      <c r="P35" s="54">
        <f t="shared" si="2"/>
        <v>447000</v>
      </c>
      <c r="Q35" s="54">
        <f>+G35+H35-I35</f>
        <v>2</v>
      </c>
      <c r="R35" s="54">
        <v>2</v>
      </c>
      <c r="S35" s="54">
        <f t="shared" si="4"/>
        <v>0</v>
      </c>
      <c r="T35" s="54"/>
      <c r="U35" s="55" t="s">
        <v>83</v>
      </c>
      <c r="V35" s="54">
        <v>66364</v>
      </c>
      <c r="W35" s="54">
        <v>149000</v>
      </c>
      <c r="X35" s="56">
        <f t="shared" si="5"/>
        <v>13000</v>
      </c>
      <c r="Y35" s="51">
        <v>162000</v>
      </c>
      <c r="Z35" s="54"/>
    </row>
    <row r="36" spans="1:26" ht="15" customHeight="1" x14ac:dyDescent="0.2">
      <c r="A36" s="51">
        <v>29</v>
      </c>
      <c r="B36" s="51">
        <v>8500052</v>
      </c>
      <c r="C36" s="51" t="s">
        <v>84</v>
      </c>
      <c r="D36" s="52" t="s">
        <v>120</v>
      </c>
      <c r="E36" s="52" t="s">
        <v>22</v>
      </c>
      <c r="F36" s="53">
        <v>149000</v>
      </c>
      <c r="G36" s="53">
        <f>VLOOKUP(B36,'12.09'!B36:R69,16,0)</f>
        <v>20</v>
      </c>
      <c r="H36" s="54"/>
      <c r="I36" s="54">
        <f t="shared" si="1"/>
        <v>7</v>
      </c>
      <c r="J36" s="54"/>
      <c r="K36" s="97">
        <v>7</v>
      </c>
      <c r="L36" s="97">
        <f>L44</f>
        <v>0</v>
      </c>
      <c r="M36" s="54"/>
      <c r="N36" s="54"/>
      <c r="O36" s="54">
        <f t="shared" si="0"/>
        <v>1043000</v>
      </c>
      <c r="P36" s="54">
        <f t="shared" si="2"/>
        <v>1043000</v>
      </c>
      <c r="Q36" s="54">
        <f t="shared" si="3"/>
        <v>13</v>
      </c>
      <c r="R36" s="54">
        <v>13</v>
      </c>
      <c r="S36" s="54">
        <f t="shared" si="4"/>
        <v>0</v>
      </c>
      <c r="T36" s="54"/>
      <c r="U36" s="55" t="s">
        <v>84</v>
      </c>
      <c r="V36" s="54">
        <v>66364</v>
      </c>
      <c r="W36" s="54">
        <v>149000</v>
      </c>
      <c r="X36" s="56">
        <f t="shared" si="5"/>
        <v>13000</v>
      </c>
      <c r="Y36" s="55">
        <v>162000</v>
      </c>
      <c r="Z36" s="54"/>
    </row>
    <row r="37" spans="1:26" ht="15" customHeight="1" x14ac:dyDescent="0.2">
      <c r="A37" s="51">
        <v>30</v>
      </c>
      <c r="B37" s="51">
        <v>8500053</v>
      </c>
      <c r="C37" s="51" t="s">
        <v>85</v>
      </c>
      <c r="D37" s="52" t="s">
        <v>57</v>
      </c>
      <c r="E37" s="52" t="s">
        <v>23</v>
      </c>
      <c r="F37" s="53">
        <v>149000</v>
      </c>
      <c r="G37" s="53">
        <f>VLOOKUP(B37,'12.09'!B37:R70,16,0)</f>
        <v>0</v>
      </c>
      <c r="H37" s="54"/>
      <c r="I37" s="54">
        <f t="shared" si="1"/>
        <v>0</v>
      </c>
      <c r="J37" s="54"/>
      <c r="K37" s="97"/>
      <c r="L37" s="97">
        <f>L44</f>
        <v>0</v>
      </c>
      <c r="M37" s="54"/>
      <c r="N37" s="54"/>
      <c r="O37" s="54">
        <f t="shared" si="0"/>
        <v>0</v>
      </c>
      <c r="P37" s="54">
        <f t="shared" si="2"/>
        <v>0</v>
      </c>
      <c r="Q37" s="54">
        <f t="shared" si="3"/>
        <v>0</v>
      </c>
      <c r="R37" s="54"/>
      <c r="S37" s="54">
        <f t="shared" si="4"/>
        <v>0</v>
      </c>
      <c r="T37" s="54"/>
      <c r="U37" s="55" t="s">
        <v>85</v>
      </c>
      <c r="V37" s="54">
        <v>66364</v>
      </c>
      <c r="W37" s="54">
        <v>149000</v>
      </c>
      <c r="X37" s="56">
        <f t="shared" si="5"/>
        <v>13000</v>
      </c>
      <c r="Y37" s="55">
        <v>162000</v>
      </c>
      <c r="Z37" s="54"/>
    </row>
    <row r="38" spans="1:26" ht="15" customHeight="1" x14ac:dyDescent="0.2">
      <c r="A38" s="51">
        <v>31</v>
      </c>
      <c r="B38" s="51">
        <v>8500054</v>
      </c>
      <c r="C38" s="51" t="s">
        <v>86</v>
      </c>
      <c r="D38" s="52" t="s">
        <v>58</v>
      </c>
      <c r="E38" s="52" t="s">
        <v>24</v>
      </c>
      <c r="F38" s="53">
        <v>168000</v>
      </c>
      <c r="G38" s="53">
        <f>VLOOKUP(B38,'12.09'!B38:R71,16,0)</f>
        <v>29</v>
      </c>
      <c r="H38" s="54"/>
      <c r="I38" s="54">
        <f t="shared" si="1"/>
        <v>3</v>
      </c>
      <c r="J38" s="54"/>
      <c r="K38" s="54">
        <v>3</v>
      </c>
      <c r="L38" s="54"/>
      <c r="M38" s="54"/>
      <c r="N38" s="54"/>
      <c r="O38" s="54">
        <f t="shared" si="0"/>
        <v>504000</v>
      </c>
      <c r="P38" s="54">
        <f t="shared" si="2"/>
        <v>504000</v>
      </c>
      <c r="Q38" s="54">
        <f t="shared" si="3"/>
        <v>26</v>
      </c>
      <c r="R38" s="54">
        <v>26</v>
      </c>
      <c r="S38" s="54">
        <f t="shared" si="4"/>
        <v>0</v>
      </c>
      <c r="T38" s="54"/>
      <c r="U38" s="55" t="s">
        <v>86</v>
      </c>
      <c r="V38" s="54">
        <v>75909</v>
      </c>
      <c r="W38" s="54">
        <v>168000</v>
      </c>
      <c r="X38" s="56">
        <f t="shared" si="5"/>
        <v>13000</v>
      </c>
      <c r="Y38" s="55">
        <v>181000</v>
      </c>
      <c r="Z38" s="54"/>
    </row>
    <row r="39" spans="1:26" ht="15" customHeight="1" x14ac:dyDescent="0.2">
      <c r="A39" s="51">
        <v>32</v>
      </c>
      <c r="B39" s="51">
        <v>8500055</v>
      </c>
      <c r="C39" s="51" t="s">
        <v>87</v>
      </c>
      <c r="D39" s="52" t="s">
        <v>59</v>
      </c>
      <c r="E39" s="52" t="s">
        <v>25</v>
      </c>
      <c r="F39" s="53">
        <v>149000</v>
      </c>
      <c r="G39" s="53">
        <f>VLOOKUP(B39,'12.09'!B39:R72,16,0)</f>
        <v>1</v>
      </c>
      <c r="H39" s="54"/>
      <c r="I39" s="54">
        <f t="shared" si="1"/>
        <v>1</v>
      </c>
      <c r="J39" s="54"/>
      <c r="K39" s="97">
        <v>1</v>
      </c>
      <c r="L39" s="97">
        <f>L44</f>
        <v>0</v>
      </c>
      <c r="M39" s="54"/>
      <c r="N39" s="54"/>
      <c r="O39" s="54">
        <f t="shared" si="0"/>
        <v>149000</v>
      </c>
      <c r="P39" s="54">
        <f t="shared" si="2"/>
        <v>149000</v>
      </c>
      <c r="Q39" s="54">
        <f t="shared" si="3"/>
        <v>0</v>
      </c>
      <c r="R39" s="54"/>
      <c r="S39" s="54">
        <f t="shared" si="4"/>
        <v>0</v>
      </c>
      <c r="T39" s="54"/>
      <c r="U39" s="55" t="s">
        <v>87</v>
      </c>
      <c r="V39" s="54">
        <v>66364</v>
      </c>
      <c r="W39" s="54">
        <v>149000</v>
      </c>
      <c r="X39" s="56">
        <f t="shared" si="5"/>
        <v>13000</v>
      </c>
      <c r="Y39" s="55">
        <v>162000</v>
      </c>
      <c r="Z39" s="54"/>
    </row>
    <row r="40" spans="1:26" ht="15" customHeight="1" x14ac:dyDescent="0.2">
      <c r="A40" s="51">
        <v>33</v>
      </c>
      <c r="B40" s="51">
        <v>8500056</v>
      </c>
      <c r="C40" s="51" t="s">
        <v>88</v>
      </c>
      <c r="D40" s="52" t="s">
        <v>60</v>
      </c>
      <c r="E40" s="52" t="s">
        <v>26</v>
      </c>
      <c r="F40" s="53">
        <v>149000</v>
      </c>
      <c r="G40" s="53">
        <f>VLOOKUP(B40,'12.09'!B40:R73,16,0)</f>
        <v>0</v>
      </c>
      <c r="H40" s="54"/>
      <c r="I40" s="54">
        <f t="shared" si="1"/>
        <v>0</v>
      </c>
      <c r="J40" s="54"/>
      <c r="K40" s="98"/>
      <c r="L40" s="98">
        <f>+L45</f>
        <v>0</v>
      </c>
      <c r="M40" s="54"/>
      <c r="N40" s="54"/>
      <c r="O40" s="54">
        <f t="shared" si="0"/>
        <v>0</v>
      </c>
      <c r="P40" s="54">
        <f t="shared" si="2"/>
        <v>0</v>
      </c>
      <c r="Q40" s="54">
        <f t="shared" si="3"/>
        <v>0</v>
      </c>
      <c r="R40" s="54"/>
      <c r="S40" s="54">
        <f t="shared" si="4"/>
        <v>0</v>
      </c>
      <c r="T40" s="54"/>
      <c r="U40" s="55" t="s">
        <v>88</v>
      </c>
      <c r="V40" s="54">
        <v>66364</v>
      </c>
      <c r="W40" s="54">
        <v>149000</v>
      </c>
      <c r="X40" s="56">
        <f t="shared" si="5"/>
        <v>13000</v>
      </c>
      <c r="Y40" s="55">
        <v>162000</v>
      </c>
      <c r="Z40" s="54"/>
    </row>
    <row r="41" spans="1:26" ht="15" customHeight="1" x14ac:dyDescent="0.2">
      <c r="A41" s="51">
        <v>34</v>
      </c>
      <c r="B41" s="51">
        <v>8500057</v>
      </c>
      <c r="C41" s="51" t="s">
        <v>89</v>
      </c>
      <c r="D41" s="52" t="s">
        <v>61</v>
      </c>
      <c r="E41" s="52" t="s">
        <v>27</v>
      </c>
      <c r="F41" s="53">
        <v>168000</v>
      </c>
      <c r="G41" s="53">
        <f>VLOOKUP(B41,'12.09'!B41:R74,16,0)</f>
        <v>40</v>
      </c>
      <c r="H41" s="54"/>
      <c r="I41" s="54">
        <f t="shared" si="1"/>
        <v>5</v>
      </c>
      <c r="J41" s="54"/>
      <c r="K41" s="54">
        <v>5</v>
      </c>
      <c r="L41" s="54"/>
      <c r="M41" s="54"/>
      <c r="N41" s="54"/>
      <c r="O41" s="54">
        <f t="shared" si="0"/>
        <v>840000</v>
      </c>
      <c r="P41" s="54">
        <f t="shared" si="2"/>
        <v>840000</v>
      </c>
      <c r="Q41" s="54">
        <f t="shared" si="3"/>
        <v>35</v>
      </c>
      <c r="R41" s="54">
        <v>35</v>
      </c>
      <c r="S41" s="54">
        <f t="shared" si="4"/>
        <v>0</v>
      </c>
      <c r="T41" s="54"/>
      <c r="U41" s="55" t="s">
        <v>89</v>
      </c>
      <c r="V41" s="54">
        <v>66364</v>
      </c>
      <c r="W41" s="54">
        <v>168000</v>
      </c>
      <c r="X41" s="56">
        <f t="shared" si="5"/>
        <v>-6000</v>
      </c>
      <c r="Y41" s="55">
        <v>162000</v>
      </c>
      <c r="Z41" s="54"/>
    </row>
    <row r="42" spans="1:26" ht="15" customHeight="1" x14ac:dyDescent="0.2">
      <c r="A42" s="81"/>
      <c r="B42" s="81"/>
      <c r="C42" s="81"/>
      <c r="D42" s="87" t="s">
        <v>140</v>
      </c>
      <c r="E42" s="87"/>
      <c r="F42" s="88">
        <v>800000</v>
      </c>
      <c r="G42" s="82"/>
      <c r="H42" s="83"/>
      <c r="I42" s="83"/>
      <c r="J42" s="83"/>
      <c r="K42" s="83"/>
      <c r="L42" s="83"/>
      <c r="M42" s="83"/>
      <c r="N42" s="83"/>
      <c r="O42" s="54">
        <f t="shared" si="0"/>
        <v>0</v>
      </c>
      <c r="P42" s="54">
        <f>M42+N42+O42</f>
        <v>0</v>
      </c>
      <c r="Q42" s="83"/>
      <c r="R42" s="83"/>
      <c r="S42" s="83"/>
      <c r="T42" s="83"/>
      <c r="U42" s="84"/>
      <c r="V42" s="85"/>
      <c r="W42" s="85"/>
      <c r="X42" s="86"/>
      <c r="Y42" s="84"/>
      <c r="Z42" s="83"/>
    </row>
    <row r="43" spans="1:26" ht="15" customHeight="1" x14ac:dyDescent="0.2">
      <c r="A43" s="81"/>
      <c r="B43" s="81"/>
      <c r="C43" s="81"/>
      <c r="D43" s="89" t="s">
        <v>141</v>
      </c>
      <c r="E43" s="89"/>
      <c r="F43" s="90">
        <v>650000</v>
      </c>
      <c r="G43" s="82"/>
      <c r="H43" s="83"/>
      <c r="I43" s="83"/>
      <c r="J43" s="83"/>
      <c r="K43" s="83"/>
      <c r="L43" s="83"/>
      <c r="M43" s="83"/>
      <c r="N43" s="83"/>
      <c r="O43" s="54">
        <f t="shared" si="0"/>
        <v>0</v>
      </c>
      <c r="P43" s="54">
        <f t="shared" si="2"/>
        <v>0</v>
      </c>
      <c r="Q43" s="83"/>
      <c r="R43" s="83"/>
      <c r="S43" s="83"/>
      <c r="T43" s="83"/>
      <c r="U43" s="84"/>
      <c r="V43" s="85"/>
      <c r="W43" s="85"/>
      <c r="X43" s="86"/>
      <c r="Y43" s="84"/>
      <c r="Z43" s="83"/>
    </row>
    <row r="44" spans="1:26" ht="15" customHeight="1" x14ac:dyDescent="0.2">
      <c r="A44" s="81"/>
      <c r="B44" s="81"/>
      <c r="C44" s="81"/>
      <c r="D44" s="91" t="s">
        <v>142</v>
      </c>
      <c r="E44" s="91"/>
      <c r="F44" s="92">
        <v>550000</v>
      </c>
      <c r="G44" s="82"/>
      <c r="H44" s="83"/>
      <c r="I44" s="83"/>
      <c r="J44" s="83"/>
      <c r="K44" s="83"/>
      <c r="L44" s="83"/>
      <c r="M44" s="83"/>
      <c r="N44" s="83"/>
      <c r="O44" s="54">
        <f t="shared" si="0"/>
        <v>0</v>
      </c>
      <c r="P44" s="54">
        <f t="shared" si="2"/>
        <v>0</v>
      </c>
      <c r="Q44" s="83"/>
      <c r="R44" s="83"/>
      <c r="S44" s="83"/>
      <c r="T44" s="83"/>
      <c r="U44" s="84"/>
      <c r="V44" s="85"/>
      <c r="W44" s="85"/>
      <c r="X44" s="86"/>
      <c r="Y44" s="84"/>
      <c r="Z44" s="83"/>
    </row>
    <row r="45" spans="1:26" ht="15" customHeight="1" x14ac:dyDescent="0.2">
      <c r="A45" s="81"/>
      <c r="B45" s="81"/>
      <c r="C45" s="81"/>
      <c r="D45" s="93" t="s">
        <v>143</v>
      </c>
      <c r="E45" s="93"/>
      <c r="F45" s="94">
        <v>310000</v>
      </c>
      <c r="G45" s="82"/>
      <c r="H45" s="83"/>
      <c r="I45" s="83"/>
      <c r="J45" s="83"/>
      <c r="K45" s="83"/>
      <c r="L45" s="83"/>
      <c r="M45" s="83"/>
      <c r="N45" s="83"/>
      <c r="O45" s="54">
        <f t="shared" si="0"/>
        <v>0</v>
      </c>
      <c r="P45" s="54">
        <f t="shared" si="2"/>
        <v>0</v>
      </c>
      <c r="Q45" s="83"/>
      <c r="R45" s="83"/>
      <c r="S45" s="83"/>
      <c r="T45" s="83"/>
      <c r="U45" s="84"/>
      <c r="V45" s="85"/>
      <c r="W45" s="85"/>
      <c r="X45" s="86"/>
      <c r="Y45" s="84"/>
      <c r="Z45" s="83"/>
    </row>
    <row r="46" spans="1:26" s="17" customFormat="1" x14ac:dyDescent="0.2">
      <c r="A46" s="47"/>
      <c r="B46" s="48"/>
      <c r="C46" s="48"/>
      <c r="D46" s="48" t="s">
        <v>108</v>
      </c>
      <c r="E46" s="49"/>
      <c r="F46" s="50"/>
      <c r="G46" s="50">
        <f>SUM(G8:G41)</f>
        <v>219</v>
      </c>
      <c r="H46" s="50">
        <f t="shared" ref="H46:N46" si="6">SUM(H8:H41)</f>
        <v>0</v>
      </c>
      <c r="I46" s="50">
        <f t="shared" si="6"/>
        <v>27</v>
      </c>
      <c r="J46" s="50">
        <f t="shared" si="6"/>
        <v>0</v>
      </c>
      <c r="K46" s="50">
        <f t="shared" si="6"/>
        <v>27</v>
      </c>
      <c r="L46" s="50">
        <f t="shared" si="6"/>
        <v>0</v>
      </c>
      <c r="M46" s="50">
        <f t="shared" si="6"/>
        <v>0</v>
      </c>
      <c r="N46" s="50">
        <f t="shared" si="6"/>
        <v>0</v>
      </c>
      <c r="O46" s="50">
        <f>SUM(O8:O45)</f>
        <v>4283000</v>
      </c>
      <c r="P46" s="50">
        <f>SUM(P8:P45)</f>
        <v>4283000</v>
      </c>
      <c r="Q46" s="50">
        <f>SUM(Q8:Q41)</f>
        <v>192</v>
      </c>
      <c r="R46" s="50">
        <f>SUM(R8:R41)</f>
        <v>192</v>
      </c>
      <c r="S46" s="50"/>
      <c r="T46" s="50"/>
      <c r="Z46" s="50"/>
    </row>
    <row r="47" spans="1:26" x14ac:dyDescent="0.2">
      <c r="A47" s="5"/>
    </row>
    <row r="48" spans="1:26" s="2" customFormat="1" x14ac:dyDescent="0.2">
      <c r="B48" s="2" t="s">
        <v>124</v>
      </c>
      <c r="F48" s="6"/>
      <c r="G48" s="6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V48" s="120"/>
      <c r="W48" s="120"/>
      <c r="Z48" s="120"/>
    </row>
    <row r="52" spans="1:1" x14ac:dyDescent="0.2">
      <c r="A52" s="1" t="s">
        <v>134</v>
      </c>
    </row>
  </sheetData>
  <mergeCells count="16">
    <mergeCell ref="Z6:Z7"/>
    <mergeCell ref="A3:T3"/>
    <mergeCell ref="G5:Q5"/>
    <mergeCell ref="A6:A7"/>
    <mergeCell ref="B6:B7"/>
    <mergeCell ref="C6:C7"/>
    <mergeCell ref="D6:D7"/>
    <mergeCell ref="F6:F7"/>
    <mergeCell ref="G6:G7"/>
    <mergeCell ref="H6:H7"/>
    <mergeCell ref="I6:L6"/>
    <mergeCell ref="M6:P6"/>
    <mergeCell ref="Q6:Q7"/>
    <mergeCell ref="R6:R7"/>
    <mergeCell ref="S6:S7"/>
    <mergeCell ref="T6:T7"/>
  </mergeCells>
  <pageMargins left="0.2" right="0.2" top="0.25" bottom="0.25" header="0.3" footer="0.3"/>
  <pageSetup paperSize="9" orientation="landscape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zoomScaleNormal="100" workbookViewId="0">
      <pane xSplit="6" ySplit="7" topLeftCell="K32" activePane="bottomRight" state="frozen"/>
      <selection activeCell="R42" sqref="R42"/>
      <selection pane="topRight" activeCell="R42" sqref="R42"/>
      <selection pane="bottomLeft" activeCell="R42" sqref="R42"/>
      <selection pane="bottomRight" activeCell="R42" sqref="R42"/>
    </sheetView>
  </sheetViews>
  <sheetFormatPr defaultRowHeight="12.75" x14ac:dyDescent="0.2"/>
  <cols>
    <col min="1" max="1" width="4.85546875" style="1" customWidth="1"/>
    <col min="2" max="2" width="8.85546875" style="2" customWidth="1"/>
    <col min="3" max="3" width="5.28515625" style="2" customWidth="1"/>
    <col min="4" max="4" width="38.28515625" style="1" customWidth="1"/>
    <col min="5" max="5" width="34.7109375" style="1" hidden="1" customWidth="1"/>
    <col min="6" max="6" width="10.28515625" style="6" customWidth="1"/>
    <col min="7" max="7" width="8.140625" style="6" customWidth="1"/>
    <col min="8" max="8" width="9.42578125" style="3" customWidth="1"/>
    <col min="9" max="9" width="10" style="3" customWidth="1"/>
    <col min="10" max="14" width="9.140625" style="3" customWidth="1"/>
    <col min="15" max="15" width="10.140625" style="3" customWidth="1"/>
    <col min="16" max="16" width="11.28515625" style="3" customWidth="1"/>
    <col min="17" max="19" width="10.7109375" style="3" customWidth="1"/>
    <col min="20" max="20" width="9.140625" style="3" customWidth="1"/>
    <col min="21" max="21" width="6.28515625" style="1" hidden="1" customWidth="1"/>
    <col min="22" max="23" width="11.28515625" style="3" hidden="1" customWidth="1"/>
    <col min="24" max="25" width="0" style="1" hidden="1" customWidth="1"/>
    <col min="26" max="26" width="9.140625" style="3" customWidth="1"/>
    <col min="27" max="27" width="9.140625" style="1" customWidth="1"/>
    <col min="28" max="16384" width="9.140625" style="1"/>
  </cols>
  <sheetData>
    <row r="1" spans="1:26" x14ac:dyDescent="0.2">
      <c r="A1" s="17" t="s">
        <v>128</v>
      </c>
    </row>
    <row r="2" spans="1:26" x14ac:dyDescent="0.2">
      <c r="A2" s="1" t="s">
        <v>114</v>
      </c>
      <c r="D2" s="108">
        <f>K42</f>
        <v>0</v>
      </c>
    </row>
    <row r="3" spans="1:26" ht="19.5" customHeight="1" x14ac:dyDescent="0.3">
      <c r="A3" s="131" t="s">
        <v>122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Z3" s="1"/>
    </row>
    <row r="5" spans="1:26" ht="15" hidden="1" customHeight="1" x14ac:dyDescent="0.2">
      <c r="G5" s="133" t="s">
        <v>117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21"/>
      <c r="S5" s="121"/>
      <c r="T5" s="1"/>
      <c r="Z5" s="1"/>
    </row>
    <row r="6" spans="1:26" s="17" customFormat="1" ht="15" customHeight="1" x14ac:dyDescent="0.2">
      <c r="A6" s="128" t="s">
        <v>109</v>
      </c>
      <c r="B6" s="128" t="s">
        <v>110</v>
      </c>
      <c r="C6" s="128" t="s">
        <v>111</v>
      </c>
      <c r="D6" s="128" t="s">
        <v>112</v>
      </c>
      <c r="E6" s="16" t="s">
        <v>90</v>
      </c>
      <c r="F6" s="128" t="s">
        <v>113</v>
      </c>
      <c r="G6" s="128" t="s">
        <v>115</v>
      </c>
      <c r="H6" s="128" t="s">
        <v>101</v>
      </c>
      <c r="I6" s="132" t="s">
        <v>102</v>
      </c>
      <c r="J6" s="132"/>
      <c r="K6" s="132"/>
      <c r="L6" s="132"/>
      <c r="M6" s="134" t="s">
        <v>129</v>
      </c>
      <c r="N6" s="134"/>
      <c r="O6" s="134"/>
      <c r="P6" s="134"/>
      <c r="Q6" s="128" t="s">
        <v>118</v>
      </c>
      <c r="R6" s="128" t="s">
        <v>135</v>
      </c>
      <c r="S6" s="128" t="s">
        <v>136</v>
      </c>
      <c r="T6" s="128" t="s">
        <v>119</v>
      </c>
      <c r="U6" s="19" t="s">
        <v>121</v>
      </c>
      <c r="V6" s="40"/>
      <c r="W6" s="40"/>
      <c r="Z6" s="128" t="s">
        <v>125</v>
      </c>
    </row>
    <row r="7" spans="1:26" s="18" customFormat="1" x14ac:dyDescent="0.2">
      <c r="A7" s="130"/>
      <c r="B7" s="130" t="s">
        <v>110</v>
      </c>
      <c r="C7" s="130"/>
      <c r="D7" s="130" t="s">
        <v>112</v>
      </c>
      <c r="E7" s="44" t="s">
        <v>90</v>
      </c>
      <c r="F7" s="130" t="s">
        <v>113</v>
      </c>
      <c r="G7" s="130"/>
      <c r="H7" s="130"/>
      <c r="I7" s="45" t="s">
        <v>106</v>
      </c>
      <c r="J7" s="46" t="s">
        <v>107</v>
      </c>
      <c r="K7" s="46" t="s">
        <v>104</v>
      </c>
      <c r="L7" s="46" t="s">
        <v>105</v>
      </c>
      <c r="M7" s="61" t="s">
        <v>131</v>
      </c>
      <c r="N7" s="62" t="s">
        <v>132</v>
      </c>
      <c r="O7" s="62" t="s">
        <v>130</v>
      </c>
      <c r="P7" s="68" t="s">
        <v>133</v>
      </c>
      <c r="Q7" s="130"/>
      <c r="R7" s="129"/>
      <c r="S7" s="129"/>
      <c r="T7" s="130"/>
      <c r="V7" s="41"/>
      <c r="W7" s="41"/>
      <c r="Z7" s="130"/>
    </row>
    <row r="8" spans="1:26" ht="15" customHeight="1" x14ac:dyDescent="0.2">
      <c r="A8" s="51">
        <v>1</v>
      </c>
      <c r="B8" s="51">
        <v>8500006</v>
      </c>
      <c r="C8" s="51" t="s">
        <v>75</v>
      </c>
      <c r="D8" s="52" t="s">
        <v>47</v>
      </c>
      <c r="E8" s="52" t="s">
        <v>13</v>
      </c>
      <c r="F8" s="53">
        <v>289000</v>
      </c>
      <c r="G8" s="53">
        <f>VLOOKUP(B8,'13.09'!B8:R41,16,0)</f>
        <v>0</v>
      </c>
      <c r="H8" s="54"/>
      <c r="I8" s="54">
        <f>SUM(J8:L8)</f>
        <v>0</v>
      </c>
      <c r="J8" s="54"/>
      <c r="K8" s="54"/>
      <c r="L8" s="54"/>
      <c r="M8" s="54"/>
      <c r="N8" s="54"/>
      <c r="O8" s="54">
        <f t="shared" ref="O8:O45" si="0">F8*K8</f>
        <v>0</v>
      </c>
      <c r="P8" s="54">
        <f>M8+N8+O8</f>
        <v>0</v>
      </c>
      <c r="Q8" s="54">
        <f>+G8+H8-I8</f>
        <v>0</v>
      </c>
      <c r="R8" s="54"/>
      <c r="S8" s="54">
        <f>R8-Q8</f>
        <v>0</v>
      </c>
      <c r="T8" s="54"/>
      <c r="U8" s="55" t="s">
        <v>75</v>
      </c>
      <c r="V8" s="54">
        <v>143000</v>
      </c>
      <c r="W8" s="54">
        <v>289000</v>
      </c>
      <c r="X8" s="56">
        <f>Y8-W8</f>
        <v>26000</v>
      </c>
      <c r="Y8" s="55">
        <v>315000</v>
      </c>
      <c r="Z8" s="54"/>
    </row>
    <row r="9" spans="1:26" ht="15" customHeight="1" x14ac:dyDescent="0.2">
      <c r="A9" s="51">
        <v>2</v>
      </c>
      <c r="B9" s="51">
        <v>8500007</v>
      </c>
      <c r="C9" s="51" t="s">
        <v>73</v>
      </c>
      <c r="D9" s="52" t="s">
        <v>45</v>
      </c>
      <c r="E9" s="52" t="s">
        <v>11</v>
      </c>
      <c r="F9" s="53">
        <v>197000</v>
      </c>
      <c r="G9" s="53">
        <f>VLOOKUP(B9,'13.09'!B9:R42,16,0)</f>
        <v>0</v>
      </c>
      <c r="H9" s="54"/>
      <c r="I9" s="54">
        <f t="shared" ref="I9:I41" si="1">SUM(J9:L9)</f>
        <v>0</v>
      </c>
      <c r="J9" s="54"/>
      <c r="K9" s="96"/>
      <c r="L9" s="96">
        <f>L43</f>
        <v>0</v>
      </c>
      <c r="M9" s="54"/>
      <c r="N9" s="54"/>
      <c r="O9" s="54">
        <f t="shared" si="0"/>
        <v>0</v>
      </c>
      <c r="P9" s="54">
        <f t="shared" ref="P9:P45" si="2">M9+N9+O9</f>
        <v>0</v>
      </c>
      <c r="Q9" s="54">
        <f t="shared" ref="Q9:Q41" si="3">+G9+H9-I9</f>
        <v>0</v>
      </c>
      <c r="R9" s="54"/>
      <c r="S9" s="54">
        <f t="shared" ref="S9:S41" si="4">R9-Q9</f>
        <v>0</v>
      </c>
      <c r="T9" s="54"/>
      <c r="U9" s="55" t="s">
        <v>73</v>
      </c>
      <c r="V9" s="54">
        <v>93000</v>
      </c>
      <c r="W9" s="54">
        <v>197000</v>
      </c>
      <c r="X9" s="56">
        <f t="shared" ref="X9:X41" si="5">Y9-W9</f>
        <v>18000</v>
      </c>
      <c r="Y9" s="55">
        <v>215000</v>
      </c>
      <c r="Z9" s="54"/>
    </row>
    <row r="10" spans="1:26" ht="15" customHeight="1" x14ac:dyDescent="0.2">
      <c r="A10" s="51">
        <v>3</v>
      </c>
      <c r="B10" s="51">
        <v>8500008</v>
      </c>
      <c r="C10" s="51" t="s">
        <v>79</v>
      </c>
      <c r="D10" s="52" t="s">
        <v>51</v>
      </c>
      <c r="E10" s="52" t="s">
        <v>17</v>
      </c>
      <c r="F10" s="53">
        <v>170000</v>
      </c>
      <c r="G10" s="53">
        <f>VLOOKUP(B10,'13.09'!B10:R43,16,0)</f>
        <v>0</v>
      </c>
      <c r="H10" s="54"/>
      <c r="I10" s="54">
        <f t="shared" si="1"/>
        <v>0</v>
      </c>
      <c r="J10" s="54"/>
      <c r="K10" s="54"/>
      <c r="L10" s="54"/>
      <c r="M10" s="54"/>
      <c r="N10" s="54"/>
      <c r="O10" s="54">
        <f t="shared" si="0"/>
        <v>0</v>
      </c>
      <c r="P10" s="54">
        <f t="shared" si="2"/>
        <v>0</v>
      </c>
      <c r="Q10" s="54">
        <f t="shared" si="3"/>
        <v>0</v>
      </c>
      <c r="R10" s="54"/>
      <c r="S10" s="54">
        <f t="shared" si="4"/>
        <v>0</v>
      </c>
      <c r="T10" s="54"/>
      <c r="U10" s="55" t="s">
        <v>79</v>
      </c>
      <c r="V10" s="54">
        <v>78000</v>
      </c>
      <c r="W10" s="54">
        <v>170000</v>
      </c>
      <c r="X10" s="56">
        <f t="shared" si="5"/>
        <v>15000</v>
      </c>
      <c r="Y10" s="55">
        <v>185000</v>
      </c>
      <c r="Z10" s="54"/>
    </row>
    <row r="11" spans="1:26" ht="15" customHeight="1" x14ac:dyDescent="0.2">
      <c r="A11" s="51">
        <v>4</v>
      </c>
      <c r="B11" s="51">
        <v>8500009</v>
      </c>
      <c r="C11" s="51" t="s">
        <v>74</v>
      </c>
      <c r="D11" s="52" t="s">
        <v>46</v>
      </c>
      <c r="E11" s="52" t="s">
        <v>12</v>
      </c>
      <c r="F11" s="53">
        <v>159000</v>
      </c>
      <c r="G11" s="53">
        <f>VLOOKUP(B11,'13.09'!B11:R44,16,0)</f>
        <v>0</v>
      </c>
      <c r="H11" s="54"/>
      <c r="I11" s="54">
        <f t="shared" si="1"/>
        <v>0</v>
      </c>
      <c r="J11" s="54"/>
      <c r="K11" s="96"/>
      <c r="L11" s="96">
        <f>L43</f>
        <v>0</v>
      </c>
      <c r="M11" s="54"/>
      <c r="N11" s="54"/>
      <c r="O11" s="54">
        <f t="shared" si="0"/>
        <v>0</v>
      </c>
      <c r="P11" s="54">
        <f t="shared" si="2"/>
        <v>0</v>
      </c>
      <c r="Q11" s="54">
        <f t="shared" si="3"/>
        <v>0</v>
      </c>
      <c r="R11" s="54"/>
      <c r="S11" s="54">
        <f t="shared" si="4"/>
        <v>0</v>
      </c>
      <c r="T11" s="54"/>
      <c r="U11" s="55" t="s">
        <v>74</v>
      </c>
      <c r="V11" s="54">
        <v>72000</v>
      </c>
      <c r="W11" s="54">
        <v>159000</v>
      </c>
      <c r="X11" s="56">
        <f t="shared" si="5"/>
        <v>14000</v>
      </c>
      <c r="Y11" s="55">
        <v>173000</v>
      </c>
      <c r="Z11" s="54"/>
    </row>
    <row r="12" spans="1:26" ht="15" customHeight="1" x14ac:dyDescent="0.2">
      <c r="A12" s="51">
        <v>5</v>
      </c>
      <c r="B12" s="51">
        <v>8500031</v>
      </c>
      <c r="C12" s="51" t="s">
        <v>76</v>
      </c>
      <c r="D12" s="52" t="s">
        <v>48</v>
      </c>
      <c r="E12" s="52" t="s">
        <v>14</v>
      </c>
      <c r="F12" s="53">
        <v>146000</v>
      </c>
      <c r="G12" s="53">
        <f>VLOOKUP(B12,'13.09'!B12:R45,16,0)</f>
        <v>10</v>
      </c>
      <c r="H12" s="54"/>
      <c r="I12" s="54">
        <f t="shared" si="1"/>
        <v>0</v>
      </c>
      <c r="J12" s="54"/>
      <c r="K12" s="54"/>
      <c r="L12" s="54"/>
      <c r="M12" s="54"/>
      <c r="N12" s="54"/>
      <c r="O12" s="54">
        <f t="shared" si="0"/>
        <v>0</v>
      </c>
      <c r="P12" s="54">
        <f t="shared" si="2"/>
        <v>0</v>
      </c>
      <c r="Q12" s="54">
        <f t="shared" si="3"/>
        <v>10</v>
      </c>
      <c r="R12" s="54">
        <v>10</v>
      </c>
      <c r="S12" s="54">
        <f t="shared" si="4"/>
        <v>0</v>
      </c>
      <c r="T12" s="54"/>
      <c r="U12" s="55" t="s">
        <v>76</v>
      </c>
      <c r="V12" s="54">
        <v>65000</v>
      </c>
      <c r="W12" s="54">
        <v>146000</v>
      </c>
      <c r="X12" s="56">
        <f t="shared" si="5"/>
        <v>13000</v>
      </c>
      <c r="Y12" s="55">
        <v>159000</v>
      </c>
      <c r="Z12" s="54"/>
    </row>
    <row r="13" spans="1:26" ht="15" customHeight="1" x14ac:dyDescent="0.2">
      <c r="A13" s="51">
        <v>6</v>
      </c>
      <c r="B13" s="51">
        <v>8500011</v>
      </c>
      <c r="C13" s="51" t="s">
        <v>78</v>
      </c>
      <c r="D13" s="52" t="s">
        <v>50</v>
      </c>
      <c r="E13" s="52" t="s">
        <v>16</v>
      </c>
      <c r="F13" s="53">
        <v>135000</v>
      </c>
      <c r="G13" s="53">
        <f>VLOOKUP(B13,'13.09'!B13:R46,16,0)</f>
        <v>10</v>
      </c>
      <c r="H13" s="54"/>
      <c r="I13" s="54">
        <f t="shared" si="1"/>
        <v>1</v>
      </c>
      <c r="J13" s="54"/>
      <c r="K13" s="54">
        <v>1</v>
      </c>
      <c r="L13" s="54"/>
      <c r="M13" s="54"/>
      <c r="N13" s="54"/>
      <c r="O13" s="54">
        <f t="shared" si="0"/>
        <v>135000</v>
      </c>
      <c r="P13" s="54">
        <f t="shared" si="2"/>
        <v>135000</v>
      </c>
      <c r="Q13" s="54">
        <f t="shared" si="3"/>
        <v>9</v>
      </c>
      <c r="R13" s="54">
        <v>9</v>
      </c>
      <c r="S13" s="54">
        <f t="shared" si="4"/>
        <v>0</v>
      </c>
      <c r="T13" s="54"/>
      <c r="U13" s="55" t="s">
        <v>78</v>
      </c>
      <c r="V13" s="54">
        <v>58000</v>
      </c>
      <c r="W13" s="54">
        <v>135000</v>
      </c>
      <c r="X13" s="56">
        <f t="shared" si="5"/>
        <v>10000</v>
      </c>
      <c r="Y13" s="55">
        <v>145000</v>
      </c>
      <c r="Z13" s="54"/>
    </row>
    <row r="14" spans="1:26" ht="15" customHeight="1" x14ac:dyDescent="0.2">
      <c r="A14" s="51">
        <v>7</v>
      </c>
      <c r="B14" s="51">
        <v>8500010</v>
      </c>
      <c r="C14" s="51" t="s">
        <v>81</v>
      </c>
      <c r="D14" s="52" t="s">
        <v>53</v>
      </c>
      <c r="E14" s="52" t="s">
        <v>19</v>
      </c>
      <c r="F14" s="53">
        <v>146000</v>
      </c>
      <c r="G14" s="53">
        <f>VLOOKUP(B14,'13.09'!B14:R47,16,0)</f>
        <v>12</v>
      </c>
      <c r="H14" s="54"/>
      <c r="I14" s="54">
        <f t="shared" si="1"/>
        <v>0</v>
      </c>
      <c r="J14" s="54"/>
      <c r="K14" s="54"/>
      <c r="L14" s="54"/>
      <c r="M14" s="54"/>
      <c r="N14" s="54"/>
      <c r="O14" s="54">
        <f t="shared" si="0"/>
        <v>0</v>
      </c>
      <c r="P14" s="54">
        <f t="shared" si="2"/>
        <v>0</v>
      </c>
      <c r="Q14" s="54">
        <f t="shared" si="3"/>
        <v>12</v>
      </c>
      <c r="R14" s="54">
        <v>12</v>
      </c>
      <c r="S14" s="54">
        <f t="shared" si="4"/>
        <v>0</v>
      </c>
      <c r="T14" s="54"/>
      <c r="U14" s="55" t="s">
        <v>81</v>
      </c>
      <c r="V14" s="54">
        <v>61000</v>
      </c>
      <c r="W14" s="54">
        <v>146000</v>
      </c>
      <c r="X14" s="56">
        <f t="shared" si="5"/>
        <v>5000</v>
      </c>
      <c r="Y14" s="55">
        <v>151000</v>
      </c>
      <c r="Z14" s="54"/>
    </row>
    <row r="15" spans="1:26" ht="15" customHeight="1" x14ac:dyDescent="0.2">
      <c r="A15" s="51">
        <v>8</v>
      </c>
      <c r="B15" s="51">
        <v>8500012</v>
      </c>
      <c r="C15" s="51" t="s">
        <v>70</v>
      </c>
      <c r="D15" s="52" t="s">
        <v>42</v>
      </c>
      <c r="E15" s="52" t="s">
        <v>8</v>
      </c>
      <c r="F15" s="53">
        <v>135000</v>
      </c>
      <c r="G15" s="53">
        <f>VLOOKUP(B15,'13.09'!B15:R48,16,0)</f>
        <v>11</v>
      </c>
      <c r="H15" s="54"/>
      <c r="I15" s="54">
        <f t="shared" si="1"/>
        <v>0</v>
      </c>
      <c r="J15" s="54"/>
      <c r="K15" s="54"/>
      <c r="L15" s="54"/>
      <c r="M15" s="54"/>
      <c r="N15" s="54"/>
      <c r="O15" s="54">
        <f t="shared" si="0"/>
        <v>0</v>
      </c>
      <c r="P15" s="54">
        <f t="shared" si="2"/>
        <v>0</v>
      </c>
      <c r="Q15" s="54">
        <f t="shared" si="3"/>
        <v>11</v>
      </c>
      <c r="R15" s="54">
        <v>11</v>
      </c>
      <c r="S15" s="54">
        <f t="shared" si="4"/>
        <v>0</v>
      </c>
      <c r="T15" s="54"/>
      <c r="U15" s="55" t="s">
        <v>70</v>
      </c>
      <c r="V15" s="54">
        <v>59000</v>
      </c>
      <c r="W15" s="54">
        <v>135000</v>
      </c>
      <c r="X15" s="56">
        <f t="shared" si="5"/>
        <v>12000</v>
      </c>
      <c r="Y15" s="55">
        <v>147000</v>
      </c>
      <c r="Z15" s="54"/>
    </row>
    <row r="16" spans="1:26" ht="15" customHeight="1" x14ac:dyDescent="0.2">
      <c r="A16" s="51">
        <v>9</v>
      </c>
      <c r="B16" s="51">
        <v>8500005</v>
      </c>
      <c r="C16" s="51" t="s">
        <v>71</v>
      </c>
      <c r="D16" s="52" t="s">
        <v>43</v>
      </c>
      <c r="E16" s="52" t="s">
        <v>9</v>
      </c>
      <c r="F16" s="53">
        <v>146000</v>
      </c>
      <c r="G16" s="53">
        <f>VLOOKUP(B16,'13.09'!B16:R49,16,0)</f>
        <v>12</v>
      </c>
      <c r="H16" s="54"/>
      <c r="I16" s="54">
        <f t="shared" si="1"/>
        <v>2</v>
      </c>
      <c r="J16" s="54"/>
      <c r="K16" s="54">
        <v>2</v>
      </c>
      <c r="L16" s="54"/>
      <c r="M16" s="54"/>
      <c r="N16" s="54"/>
      <c r="O16" s="54">
        <f t="shared" si="0"/>
        <v>292000</v>
      </c>
      <c r="P16" s="54">
        <f t="shared" si="2"/>
        <v>292000</v>
      </c>
      <c r="Q16" s="54">
        <f t="shared" si="3"/>
        <v>10</v>
      </c>
      <c r="R16" s="54">
        <v>10</v>
      </c>
      <c r="S16" s="54">
        <f t="shared" si="4"/>
        <v>0</v>
      </c>
      <c r="T16" s="54"/>
      <c r="U16" s="55" t="s">
        <v>71</v>
      </c>
      <c r="V16" s="54">
        <v>63000</v>
      </c>
      <c r="W16" s="54">
        <v>146000</v>
      </c>
      <c r="X16" s="56">
        <f t="shared" si="5"/>
        <v>9000</v>
      </c>
      <c r="Y16" s="55">
        <v>155000</v>
      </c>
      <c r="Z16" s="54"/>
    </row>
    <row r="17" spans="1:26" ht="15" customHeight="1" x14ac:dyDescent="0.2">
      <c r="A17" s="51">
        <v>10</v>
      </c>
      <c r="B17" s="51">
        <v>8500013</v>
      </c>
      <c r="C17" s="51" t="s">
        <v>72</v>
      </c>
      <c r="D17" s="52" t="s">
        <v>44</v>
      </c>
      <c r="E17" s="52" t="s">
        <v>10</v>
      </c>
      <c r="F17" s="53">
        <v>146000</v>
      </c>
      <c r="G17" s="53">
        <f>VLOOKUP(B17,'13.09'!B17:R50,16,0)</f>
        <v>2</v>
      </c>
      <c r="H17" s="54"/>
      <c r="I17" s="54">
        <f t="shared" si="1"/>
        <v>0</v>
      </c>
      <c r="J17" s="54"/>
      <c r="K17" s="54"/>
      <c r="L17" s="54"/>
      <c r="M17" s="54"/>
      <c r="N17" s="54"/>
      <c r="O17" s="54">
        <f t="shared" si="0"/>
        <v>0</v>
      </c>
      <c r="P17" s="54">
        <f t="shared" si="2"/>
        <v>0</v>
      </c>
      <c r="Q17" s="54">
        <f t="shared" si="3"/>
        <v>2</v>
      </c>
      <c r="R17" s="54">
        <v>2</v>
      </c>
      <c r="S17" s="54">
        <f t="shared" si="4"/>
        <v>0</v>
      </c>
      <c r="T17" s="54"/>
      <c r="U17" s="55" t="s">
        <v>72</v>
      </c>
      <c r="V17" s="54">
        <v>64000</v>
      </c>
      <c r="W17" s="54">
        <v>146000</v>
      </c>
      <c r="X17" s="56">
        <f t="shared" si="5"/>
        <v>11000</v>
      </c>
      <c r="Y17" s="55">
        <v>157000</v>
      </c>
      <c r="Z17" s="54"/>
    </row>
    <row r="18" spans="1:26" ht="15" customHeight="1" x14ac:dyDescent="0.2">
      <c r="A18" s="51">
        <v>11</v>
      </c>
      <c r="B18" s="51">
        <v>8500058</v>
      </c>
      <c r="C18" s="51" t="s">
        <v>91</v>
      </c>
      <c r="D18" s="52" t="s">
        <v>95</v>
      </c>
      <c r="E18" s="52" t="s">
        <v>28</v>
      </c>
      <c r="F18" s="53">
        <v>203000</v>
      </c>
      <c r="G18" s="53">
        <f>VLOOKUP(B18,'13.09'!B18:R51,16,0)</f>
        <v>0</v>
      </c>
      <c r="H18" s="54"/>
      <c r="I18" s="54">
        <f t="shared" si="1"/>
        <v>0</v>
      </c>
      <c r="J18" s="54"/>
      <c r="K18" s="96"/>
      <c r="L18" s="96">
        <f>L43</f>
        <v>0</v>
      </c>
      <c r="M18" s="54"/>
      <c r="N18" s="54"/>
      <c r="O18" s="54">
        <f t="shared" si="0"/>
        <v>0</v>
      </c>
      <c r="P18" s="54">
        <f t="shared" si="2"/>
        <v>0</v>
      </c>
      <c r="Q18" s="54">
        <f t="shared" si="3"/>
        <v>0</v>
      </c>
      <c r="R18" s="54"/>
      <c r="S18" s="54">
        <f t="shared" si="4"/>
        <v>0</v>
      </c>
      <c r="T18" s="54"/>
      <c r="U18" s="55" t="s">
        <v>91</v>
      </c>
      <c r="V18" s="54">
        <v>96000</v>
      </c>
      <c r="W18" s="54">
        <v>203000</v>
      </c>
      <c r="X18" s="56">
        <f t="shared" si="5"/>
        <v>18000</v>
      </c>
      <c r="Y18" s="55">
        <v>221000</v>
      </c>
      <c r="Z18" s="54"/>
    </row>
    <row r="19" spans="1:26" ht="15" customHeight="1" x14ac:dyDescent="0.2">
      <c r="A19" s="51">
        <v>12</v>
      </c>
      <c r="B19" s="51">
        <v>8500059</v>
      </c>
      <c r="C19" s="51" t="s">
        <v>92</v>
      </c>
      <c r="D19" s="52" t="s">
        <v>96</v>
      </c>
      <c r="E19" s="52" t="s">
        <v>29</v>
      </c>
      <c r="F19" s="53">
        <v>186000</v>
      </c>
      <c r="G19" s="53">
        <f>VLOOKUP(B19,'13.09'!B19:R52,16,0)</f>
        <v>0</v>
      </c>
      <c r="H19" s="54"/>
      <c r="I19" s="54">
        <f t="shared" si="1"/>
        <v>0</v>
      </c>
      <c r="J19" s="54"/>
      <c r="K19" s="54"/>
      <c r="L19" s="54"/>
      <c r="M19" s="54"/>
      <c r="N19" s="54"/>
      <c r="O19" s="54">
        <f t="shared" si="0"/>
        <v>0</v>
      </c>
      <c r="P19" s="54">
        <f t="shared" si="2"/>
        <v>0</v>
      </c>
      <c r="Q19" s="54">
        <f t="shared" si="3"/>
        <v>0</v>
      </c>
      <c r="R19" s="54"/>
      <c r="S19" s="54">
        <f t="shared" si="4"/>
        <v>0</v>
      </c>
      <c r="T19" s="54"/>
      <c r="U19" s="55" t="s">
        <v>92</v>
      </c>
      <c r="V19" s="54">
        <v>87000</v>
      </c>
      <c r="W19" s="54">
        <v>186000</v>
      </c>
      <c r="X19" s="56">
        <f t="shared" si="5"/>
        <v>17000</v>
      </c>
      <c r="Y19" s="55">
        <v>203000</v>
      </c>
      <c r="Z19" s="54"/>
    </row>
    <row r="20" spans="1:26" ht="15" customHeight="1" x14ac:dyDescent="0.2">
      <c r="A20" s="51">
        <v>13</v>
      </c>
      <c r="B20" s="51">
        <v>8500060</v>
      </c>
      <c r="C20" s="51" t="s">
        <v>93</v>
      </c>
      <c r="D20" s="52" t="s">
        <v>97</v>
      </c>
      <c r="E20" s="52" t="s">
        <v>30</v>
      </c>
      <c r="F20" s="53">
        <v>159000</v>
      </c>
      <c r="G20" s="53">
        <f>VLOOKUP(B20,'13.09'!B20:R53,16,0)</f>
        <v>0</v>
      </c>
      <c r="H20" s="54"/>
      <c r="I20" s="54">
        <f t="shared" si="1"/>
        <v>0</v>
      </c>
      <c r="J20" s="54"/>
      <c r="K20" s="54"/>
      <c r="L20" s="54"/>
      <c r="M20" s="54"/>
      <c r="N20" s="54"/>
      <c r="O20" s="54">
        <f t="shared" si="0"/>
        <v>0</v>
      </c>
      <c r="P20" s="54">
        <f t="shared" si="2"/>
        <v>0</v>
      </c>
      <c r="Q20" s="54">
        <f t="shared" si="3"/>
        <v>0</v>
      </c>
      <c r="R20" s="54"/>
      <c r="S20" s="54">
        <f t="shared" si="4"/>
        <v>0</v>
      </c>
      <c r="T20" s="54"/>
      <c r="U20" s="55" t="s">
        <v>93</v>
      </c>
      <c r="V20" s="54">
        <v>72000</v>
      </c>
      <c r="W20" s="54">
        <v>159000</v>
      </c>
      <c r="X20" s="56">
        <f t="shared" si="5"/>
        <v>14000</v>
      </c>
      <c r="Y20" s="55">
        <v>173000</v>
      </c>
      <c r="Z20" s="54"/>
    </row>
    <row r="21" spans="1:26" ht="15" customHeight="1" x14ac:dyDescent="0.2">
      <c r="A21" s="51">
        <v>14</v>
      </c>
      <c r="B21" s="51">
        <v>8500061</v>
      </c>
      <c r="C21" s="51" t="s">
        <v>94</v>
      </c>
      <c r="D21" s="52" t="s">
        <v>98</v>
      </c>
      <c r="E21" s="52" t="s">
        <v>31</v>
      </c>
      <c r="F21" s="53">
        <v>168000</v>
      </c>
      <c r="G21" s="53">
        <f>VLOOKUP(B21,'13.09'!B21:R54,16,0)</f>
        <v>0</v>
      </c>
      <c r="H21" s="54"/>
      <c r="I21" s="54">
        <f t="shared" si="1"/>
        <v>0</v>
      </c>
      <c r="J21" s="54"/>
      <c r="K21" s="96"/>
      <c r="L21" s="96">
        <f>L43</f>
        <v>0</v>
      </c>
      <c r="M21" s="54"/>
      <c r="N21" s="54"/>
      <c r="O21" s="54">
        <f t="shared" si="0"/>
        <v>0</v>
      </c>
      <c r="P21" s="54">
        <f t="shared" si="2"/>
        <v>0</v>
      </c>
      <c r="Q21" s="54">
        <f t="shared" si="3"/>
        <v>0</v>
      </c>
      <c r="R21" s="54"/>
      <c r="S21" s="54">
        <f t="shared" si="4"/>
        <v>0</v>
      </c>
      <c r="T21" s="54"/>
      <c r="U21" s="55" t="s">
        <v>94</v>
      </c>
      <c r="V21" s="54">
        <v>77000</v>
      </c>
      <c r="W21" s="54">
        <v>168000</v>
      </c>
      <c r="X21" s="56">
        <f t="shared" si="5"/>
        <v>15000</v>
      </c>
      <c r="Y21" s="55">
        <v>183000</v>
      </c>
      <c r="Z21" s="54"/>
    </row>
    <row r="22" spans="1:26" ht="15" customHeight="1" x14ac:dyDescent="0.2">
      <c r="A22" s="51">
        <v>15</v>
      </c>
      <c r="B22" s="51">
        <v>8500033</v>
      </c>
      <c r="C22" s="51" t="s">
        <v>67</v>
      </c>
      <c r="D22" s="52" t="s">
        <v>39</v>
      </c>
      <c r="E22" s="52" t="s">
        <v>5</v>
      </c>
      <c r="F22" s="53">
        <v>337000</v>
      </c>
      <c r="G22" s="53">
        <f>VLOOKUP(B22,'13.09'!B22:R55,16,0)</f>
        <v>0</v>
      </c>
      <c r="H22" s="54"/>
      <c r="I22" s="54">
        <f t="shared" si="1"/>
        <v>0</v>
      </c>
      <c r="J22" s="54"/>
      <c r="K22" s="95"/>
      <c r="L22" s="95">
        <f>L42</f>
        <v>0</v>
      </c>
      <c r="M22" s="54"/>
      <c r="N22" s="54"/>
      <c r="O22" s="54">
        <f t="shared" si="0"/>
        <v>0</v>
      </c>
      <c r="P22" s="54">
        <f t="shared" si="2"/>
        <v>0</v>
      </c>
      <c r="Q22" s="54">
        <f t="shared" si="3"/>
        <v>0</v>
      </c>
      <c r="R22" s="54"/>
      <c r="S22" s="54">
        <f t="shared" si="4"/>
        <v>0</v>
      </c>
      <c r="T22" s="54"/>
      <c r="U22" s="55" t="s">
        <v>67</v>
      </c>
      <c r="V22" s="54">
        <v>169000</v>
      </c>
      <c r="W22" s="54">
        <v>337000</v>
      </c>
      <c r="X22" s="56">
        <f t="shared" si="5"/>
        <v>30000</v>
      </c>
      <c r="Y22" s="55">
        <v>367000</v>
      </c>
      <c r="Z22" s="54"/>
    </row>
    <row r="23" spans="1:26" ht="15" customHeight="1" x14ac:dyDescent="0.2">
      <c r="A23" s="51">
        <v>16</v>
      </c>
      <c r="B23" s="51">
        <v>8500034</v>
      </c>
      <c r="C23" s="51" t="s">
        <v>65</v>
      </c>
      <c r="D23" s="52" t="s">
        <v>37</v>
      </c>
      <c r="E23" s="52" t="s">
        <v>3</v>
      </c>
      <c r="F23" s="53">
        <v>240000</v>
      </c>
      <c r="G23" s="53">
        <f>VLOOKUP(B23,'13.09'!B23:R56,16,0)</f>
        <v>0</v>
      </c>
      <c r="H23" s="54"/>
      <c r="I23" s="54">
        <f t="shared" si="1"/>
        <v>0</v>
      </c>
      <c r="J23" s="54"/>
      <c r="K23" s="54"/>
      <c r="L23" s="54"/>
      <c r="M23" s="54"/>
      <c r="N23" s="54"/>
      <c r="O23" s="54">
        <f t="shared" si="0"/>
        <v>0</v>
      </c>
      <c r="P23" s="54">
        <f t="shared" si="2"/>
        <v>0</v>
      </c>
      <c r="Q23" s="54">
        <f t="shared" si="3"/>
        <v>0</v>
      </c>
      <c r="R23" s="54"/>
      <c r="S23" s="54">
        <f t="shared" si="4"/>
        <v>0</v>
      </c>
      <c r="T23" s="54"/>
      <c r="U23" s="55" t="s">
        <v>65</v>
      </c>
      <c r="V23" s="54">
        <v>116000</v>
      </c>
      <c r="W23" s="54">
        <v>240000</v>
      </c>
      <c r="X23" s="56">
        <f t="shared" si="5"/>
        <v>21000</v>
      </c>
      <c r="Y23" s="55">
        <v>261000</v>
      </c>
      <c r="Z23" s="54"/>
    </row>
    <row r="24" spans="1:26" ht="15" customHeight="1" x14ac:dyDescent="0.2">
      <c r="A24" s="51">
        <v>17</v>
      </c>
      <c r="B24" s="51">
        <v>8500035</v>
      </c>
      <c r="C24" s="51" t="s">
        <v>69</v>
      </c>
      <c r="D24" s="52" t="s">
        <v>41</v>
      </c>
      <c r="E24" s="52" t="s">
        <v>7</v>
      </c>
      <c r="F24" s="53">
        <v>196000</v>
      </c>
      <c r="G24" s="53">
        <f>VLOOKUP(B24,'13.09'!B24:R57,16,0)</f>
        <v>0</v>
      </c>
      <c r="H24" s="54"/>
      <c r="I24" s="54">
        <f t="shared" si="1"/>
        <v>0</v>
      </c>
      <c r="J24" s="54"/>
      <c r="K24" s="95"/>
      <c r="L24" s="95">
        <f>L42+L45</f>
        <v>0</v>
      </c>
      <c r="M24" s="54"/>
      <c r="N24" s="54"/>
      <c r="O24" s="54">
        <f t="shared" si="0"/>
        <v>0</v>
      </c>
      <c r="P24" s="54">
        <f t="shared" si="2"/>
        <v>0</v>
      </c>
      <c r="Q24" s="54">
        <f t="shared" si="3"/>
        <v>0</v>
      </c>
      <c r="R24" s="54"/>
      <c r="S24" s="54">
        <f t="shared" si="4"/>
        <v>0</v>
      </c>
      <c r="T24" s="54"/>
      <c r="U24" s="55" t="s">
        <v>69</v>
      </c>
      <c r="V24" s="54">
        <v>92000</v>
      </c>
      <c r="W24" s="54">
        <v>196000</v>
      </c>
      <c r="X24" s="56">
        <f t="shared" si="5"/>
        <v>17000</v>
      </c>
      <c r="Y24" s="55">
        <v>213000</v>
      </c>
      <c r="Z24" s="54"/>
    </row>
    <row r="25" spans="1:26" ht="15" customHeight="1" x14ac:dyDescent="0.2">
      <c r="A25" s="51">
        <v>18</v>
      </c>
      <c r="B25" s="51">
        <v>8500036</v>
      </c>
      <c r="C25" s="51" t="s">
        <v>66</v>
      </c>
      <c r="D25" s="52" t="s">
        <v>38</v>
      </c>
      <c r="E25" s="52" t="s">
        <v>4</v>
      </c>
      <c r="F25" s="53">
        <v>188000</v>
      </c>
      <c r="G25" s="53">
        <f>VLOOKUP(B25,'13.09'!B25:R58,16,0)</f>
        <v>0</v>
      </c>
      <c r="H25" s="54"/>
      <c r="I25" s="54">
        <f t="shared" si="1"/>
        <v>0</v>
      </c>
      <c r="J25" s="54"/>
      <c r="K25" s="54"/>
      <c r="L25" s="54"/>
      <c r="M25" s="54"/>
      <c r="N25" s="54"/>
      <c r="O25" s="54">
        <f t="shared" si="0"/>
        <v>0</v>
      </c>
      <c r="P25" s="54">
        <f t="shared" si="2"/>
        <v>0</v>
      </c>
      <c r="Q25" s="54">
        <f t="shared" si="3"/>
        <v>0</v>
      </c>
      <c r="R25" s="54"/>
      <c r="S25" s="54">
        <f t="shared" si="4"/>
        <v>0</v>
      </c>
      <c r="T25" s="54"/>
      <c r="U25" s="55" t="s">
        <v>66</v>
      </c>
      <c r="V25" s="54">
        <v>88000</v>
      </c>
      <c r="W25" s="54">
        <v>188000</v>
      </c>
      <c r="X25" s="56">
        <f t="shared" si="5"/>
        <v>17000</v>
      </c>
      <c r="Y25" s="55">
        <v>205000</v>
      </c>
      <c r="Z25" s="54"/>
    </row>
    <row r="26" spans="1:26" ht="15" customHeight="1" x14ac:dyDescent="0.2">
      <c r="A26" s="51">
        <v>19</v>
      </c>
      <c r="B26" s="51">
        <v>8500037</v>
      </c>
      <c r="C26" s="51" t="s">
        <v>68</v>
      </c>
      <c r="D26" s="52" t="s">
        <v>40</v>
      </c>
      <c r="E26" s="52" t="s">
        <v>6</v>
      </c>
      <c r="F26" s="53">
        <v>179000</v>
      </c>
      <c r="G26" s="53">
        <f>VLOOKUP(B26,'13.09'!B26:R59,16,0)</f>
        <v>13</v>
      </c>
      <c r="H26" s="54"/>
      <c r="I26" s="54">
        <f t="shared" si="1"/>
        <v>2</v>
      </c>
      <c r="J26" s="54"/>
      <c r="K26" s="54">
        <v>2</v>
      </c>
      <c r="L26" s="54"/>
      <c r="M26" s="54"/>
      <c r="N26" s="54"/>
      <c r="O26" s="54">
        <f t="shared" si="0"/>
        <v>358000</v>
      </c>
      <c r="P26" s="54">
        <f t="shared" si="2"/>
        <v>358000</v>
      </c>
      <c r="Q26" s="54">
        <f t="shared" si="3"/>
        <v>11</v>
      </c>
      <c r="R26" s="54">
        <v>11</v>
      </c>
      <c r="S26" s="54">
        <f t="shared" si="4"/>
        <v>0</v>
      </c>
      <c r="T26" s="54"/>
      <c r="U26" s="55" t="s">
        <v>68</v>
      </c>
      <c r="V26" s="54">
        <v>83000</v>
      </c>
      <c r="W26" s="54">
        <v>179000</v>
      </c>
      <c r="X26" s="56">
        <f t="shared" si="5"/>
        <v>16000</v>
      </c>
      <c r="Y26" s="55">
        <v>195000</v>
      </c>
      <c r="Z26" s="54"/>
    </row>
    <row r="27" spans="1:26" ht="15" customHeight="1" x14ac:dyDescent="0.2">
      <c r="A27" s="51">
        <v>20</v>
      </c>
      <c r="B27" s="51">
        <v>8500039</v>
      </c>
      <c r="C27" s="51" t="s">
        <v>77</v>
      </c>
      <c r="D27" s="52" t="s">
        <v>49</v>
      </c>
      <c r="E27" s="52" t="s">
        <v>15</v>
      </c>
      <c r="F27" s="53">
        <v>169000</v>
      </c>
      <c r="G27" s="53">
        <f>VLOOKUP(B27,'13.09'!B27:R60,16,0)</f>
        <v>15</v>
      </c>
      <c r="H27" s="54"/>
      <c r="I27" s="54">
        <f t="shared" si="1"/>
        <v>0</v>
      </c>
      <c r="J27" s="54"/>
      <c r="K27" s="54"/>
      <c r="L27" s="54"/>
      <c r="M27" s="54"/>
      <c r="N27" s="54"/>
      <c r="O27" s="54">
        <f t="shared" si="0"/>
        <v>0</v>
      </c>
      <c r="P27" s="54">
        <f t="shared" si="2"/>
        <v>0</v>
      </c>
      <c r="Q27" s="54">
        <f t="shared" si="3"/>
        <v>15</v>
      </c>
      <c r="R27" s="54">
        <v>15</v>
      </c>
      <c r="S27" s="54">
        <f t="shared" si="4"/>
        <v>0</v>
      </c>
      <c r="T27" s="54"/>
      <c r="U27" s="55" t="s">
        <v>77</v>
      </c>
      <c r="V27" s="54">
        <v>73000</v>
      </c>
      <c r="W27" s="54">
        <v>169000</v>
      </c>
      <c r="X27" s="56">
        <f t="shared" si="5"/>
        <v>6000</v>
      </c>
      <c r="Y27" s="55">
        <v>175000</v>
      </c>
      <c r="Z27" s="54"/>
    </row>
    <row r="28" spans="1:26" ht="15" customHeight="1" x14ac:dyDescent="0.2">
      <c r="A28" s="51">
        <v>21</v>
      </c>
      <c r="B28" s="51">
        <v>8500038</v>
      </c>
      <c r="C28" s="51" t="s">
        <v>80</v>
      </c>
      <c r="D28" s="52" t="s">
        <v>52</v>
      </c>
      <c r="E28" s="52" t="s">
        <v>18</v>
      </c>
      <c r="F28" s="53">
        <v>179000</v>
      </c>
      <c r="G28" s="53">
        <f>VLOOKUP(B28,'13.09'!B28:R61,16,0)</f>
        <v>13</v>
      </c>
      <c r="H28" s="54"/>
      <c r="I28" s="54">
        <f t="shared" si="1"/>
        <v>4</v>
      </c>
      <c r="J28" s="54"/>
      <c r="K28" s="95">
        <v>4</v>
      </c>
      <c r="L28" s="95">
        <f>L42</f>
        <v>0</v>
      </c>
      <c r="M28" s="54"/>
      <c r="N28" s="54"/>
      <c r="O28" s="54">
        <f t="shared" si="0"/>
        <v>716000</v>
      </c>
      <c r="P28" s="54">
        <f t="shared" si="2"/>
        <v>716000</v>
      </c>
      <c r="Q28" s="54">
        <f t="shared" si="3"/>
        <v>9</v>
      </c>
      <c r="R28" s="54">
        <v>9</v>
      </c>
      <c r="S28" s="54">
        <f t="shared" si="4"/>
        <v>0</v>
      </c>
      <c r="T28" s="54"/>
      <c r="U28" s="55" t="s">
        <v>80</v>
      </c>
      <c r="V28" s="54">
        <v>76000</v>
      </c>
      <c r="W28" s="54">
        <v>179000</v>
      </c>
      <c r="X28" s="56">
        <f t="shared" si="5"/>
        <v>2000</v>
      </c>
      <c r="Y28" s="55">
        <v>181000</v>
      </c>
      <c r="Z28" s="54"/>
    </row>
    <row r="29" spans="1:26" s="2" customFormat="1" ht="15" customHeight="1" x14ac:dyDescent="0.2">
      <c r="A29" s="51">
        <v>22</v>
      </c>
      <c r="B29" s="51">
        <v>8500040</v>
      </c>
      <c r="C29" s="51" t="s">
        <v>62</v>
      </c>
      <c r="D29" s="52" t="s">
        <v>34</v>
      </c>
      <c r="E29" s="52" t="s">
        <v>0</v>
      </c>
      <c r="F29" s="53">
        <v>169000</v>
      </c>
      <c r="G29" s="53">
        <f>VLOOKUP(B29,'13.09'!B29:R62,16,0)</f>
        <v>10</v>
      </c>
      <c r="H29" s="57"/>
      <c r="I29" s="54">
        <f t="shared" si="1"/>
        <v>0</v>
      </c>
      <c r="J29" s="54"/>
      <c r="K29" s="54"/>
      <c r="L29" s="54"/>
      <c r="M29" s="54"/>
      <c r="N29" s="54"/>
      <c r="O29" s="54">
        <f t="shared" si="0"/>
        <v>0</v>
      </c>
      <c r="P29" s="54">
        <f t="shared" si="2"/>
        <v>0</v>
      </c>
      <c r="Q29" s="54">
        <f t="shared" si="3"/>
        <v>10</v>
      </c>
      <c r="R29" s="54">
        <v>10</v>
      </c>
      <c r="S29" s="54">
        <f t="shared" si="4"/>
        <v>0</v>
      </c>
      <c r="T29" s="54"/>
      <c r="U29" s="51" t="s">
        <v>62</v>
      </c>
      <c r="V29" s="57">
        <v>78000</v>
      </c>
      <c r="W29" s="57">
        <v>169000</v>
      </c>
      <c r="X29" s="56">
        <f t="shared" si="5"/>
        <v>16000</v>
      </c>
      <c r="Y29" s="51">
        <v>185000</v>
      </c>
      <c r="Z29" s="54"/>
    </row>
    <row r="30" spans="1:26" ht="15" customHeight="1" x14ac:dyDescent="0.2">
      <c r="A30" s="51">
        <v>23</v>
      </c>
      <c r="B30" s="51">
        <v>8500041</v>
      </c>
      <c r="C30" s="51" t="s">
        <v>63</v>
      </c>
      <c r="D30" s="52" t="s">
        <v>35</v>
      </c>
      <c r="E30" s="52" t="s">
        <v>1</v>
      </c>
      <c r="F30" s="53">
        <v>179000</v>
      </c>
      <c r="G30" s="53">
        <f>VLOOKUP(B30,'13.09'!B30:R63,16,0)</f>
        <v>0</v>
      </c>
      <c r="H30" s="54"/>
      <c r="I30" s="54">
        <f t="shared" si="1"/>
        <v>0</v>
      </c>
      <c r="J30" s="54"/>
      <c r="K30" s="95"/>
      <c r="L30" s="95">
        <f>L42</f>
        <v>0</v>
      </c>
      <c r="M30" s="54"/>
      <c r="N30" s="54"/>
      <c r="O30" s="54">
        <f t="shared" si="0"/>
        <v>0</v>
      </c>
      <c r="P30" s="54">
        <f t="shared" si="2"/>
        <v>0</v>
      </c>
      <c r="Q30" s="54">
        <f t="shared" si="3"/>
        <v>0</v>
      </c>
      <c r="R30" s="54"/>
      <c r="S30" s="54">
        <f t="shared" si="4"/>
        <v>0</v>
      </c>
      <c r="T30" s="54"/>
      <c r="U30" s="55" t="s">
        <v>63</v>
      </c>
      <c r="V30" s="54">
        <v>82000</v>
      </c>
      <c r="W30" s="54">
        <v>179000</v>
      </c>
      <c r="X30" s="56">
        <f t="shared" si="5"/>
        <v>14000</v>
      </c>
      <c r="Y30" s="55">
        <v>193000</v>
      </c>
      <c r="Z30" s="54"/>
    </row>
    <row r="31" spans="1:26" ht="15" customHeight="1" x14ac:dyDescent="0.2">
      <c r="A31" s="51">
        <v>24</v>
      </c>
      <c r="B31" s="51">
        <v>8500043</v>
      </c>
      <c r="C31" s="51" t="s">
        <v>64</v>
      </c>
      <c r="D31" s="52" t="s">
        <v>36</v>
      </c>
      <c r="E31" s="52" t="s">
        <v>2</v>
      </c>
      <c r="F31" s="53">
        <v>179000</v>
      </c>
      <c r="G31" s="53">
        <f>VLOOKUP(B31,'13.09'!B31:R64,16,0)</f>
        <v>8</v>
      </c>
      <c r="H31" s="54"/>
      <c r="I31" s="54">
        <f t="shared" si="1"/>
        <v>1</v>
      </c>
      <c r="J31" s="54"/>
      <c r="K31" s="54">
        <v>1</v>
      </c>
      <c r="L31" s="54"/>
      <c r="M31" s="54"/>
      <c r="N31" s="54"/>
      <c r="O31" s="54">
        <f t="shared" si="0"/>
        <v>179000</v>
      </c>
      <c r="P31" s="54">
        <f t="shared" si="2"/>
        <v>179000</v>
      </c>
      <c r="Q31" s="54">
        <f t="shared" si="3"/>
        <v>7</v>
      </c>
      <c r="R31" s="54">
        <v>7</v>
      </c>
      <c r="S31" s="54">
        <f t="shared" si="4"/>
        <v>0</v>
      </c>
      <c r="T31" s="54"/>
      <c r="U31" s="55" t="s">
        <v>64</v>
      </c>
      <c r="V31" s="54">
        <v>83000</v>
      </c>
      <c r="W31" s="54">
        <v>179000</v>
      </c>
      <c r="X31" s="56">
        <f t="shared" si="5"/>
        <v>16000</v>
      </c>
      <c r="Y31" s="55">
        <v>195000</v>
      </c>
      <c r="Z31" s="54"/>
    </row>
    <row r="32" spans="1:26" ht="15" customHeight="1" x14ac:dyDescent="0.2">
      <c r="A32" s="51">
        <v>25</v>
      </c>
      <c r="B32" s="51">
        <v>8500062</v>
      </c>
      <c r="C32" s="51" t="s">
        <v>99</v>
      </c>
      <c r="D32" s="52" t="s">
        <v>126</v>
      </c>
      <c r="E32" s="52" t="s">
        <v>32</v>
      </c>
      <c r="F32" s="53">
        <v>194000</v>
      </c>
      <c r="G32" s="53">
        <f>VLOOKUP(B32,'13.09'!B32:R65,16,0)</f>
        <v>0</v>
      </c>
      <c r="H32" s="54"/>
      <c r="I32" s="54">
        <f t="shared" si="1"/>
        <v>0</v>
      </c>
      <c r="J32" s="54"/>
      <c r="K32" s="54"/>
      <c r="L32" s="54"/>
      <c r="M32" s="54"/>
      <c r="N32" s="54"/>
      <c r="O32" s="54">
        <f t="shared" si="0"/>
        <v>0</v>
      </c>
      <c r="P32" s="54">
        <f t="shared" si="2"/>
        <v>0</v>
      </c>
      <c r="Q32" s="54">
        <f t="shared" si="3"/>
        <v>0</v>
      </c>
      <c r="R32" s="54"/>
      <c r="S32" s="54">
        <f t="shared" si="4"/>
        <v>0</v>
      </c>
      <c r="T32" s="54"/>
      <c r="U32" s="55" t="s">
        <v>99</v>
      </c>
      <c r="V32" s="54">
        <v>91200</v>
      </c>
      <c r="W32" s="54">
        <v>194000</v>
      </c>
      <c r="X32" s="56">
        <f t="shared" si="5"/>
        <v>18000</v>
      </c>
      <c r="Y32" s="55">
        <v>212000</v>
      </c>
      <c r="Z32" s="54"/>
    </row>
    <row r="33" spans="1:26" ht="15" customHeight="1" x14ac:dyDescent="0.2">
      <c r="A33" s="51">
        <v>26</v>
      </c>
      <c r="B33" s="51">
        <v>8500063</v>
      </c>
      <c r="C33" s="51" t="s">
        <v>100</v>
      </c>
      <c r="D33" s="52" t="s">
        <v>127</v>
      </c>
      <c r="E33" s="52" t="s">
        <v>33</v>
      </c>
      <c r="F33" s="53">
        <v>194000</v>
      </c>
      <c r="G33" s="53">
        <f>VLOOKUP(B33,'13.09'!B33:R66,16,0)</f>
        <v>0</v>
      </c>
      <c r="H33" s="54"/>
      <c r="I33" s="54">
        <f t="shared" si="1"/>
        <v>0</v>
      </c>
      <c r="J33" s="54"/>
      <c r="K33" s="54"/>
      <c r="L33" s="54"/>
      <c r="M33" s="54"/>
      <c r="N33" s="54"/>
      <c r="O33" s="54">
        <f t="shared" si="0"/>
        <v>0</v>
      </c>
      <c r="P33" s="54">
        <f t="shared" si="2"/>
        <v>0</v>
      </c>
      <c r="Q33" s="54">
        <f t="shared" si="3"/>
        <v>0</v>
      </c>
      <c r="R33" s="54"/>
      <c r="S33" s="54">
        <f t="shared" si="4"/>
        <v>0</v>
      </c>
      <c r="T33" s="54"/>
      <c r="U33" s="55" t="s">
        <v>100</v>
      </c>
      <c r="V33" s="54">
        <v>91200</v>
      </c>
      <c r="W33" s="54">
        <v>194000</v>
      </c>
      <c r="X33" s="56">
        <f t="shared" si="5"/>
        <v>18000</v>
      </c>
      <c r="Y33" s="55">
        <v>212000</v>
      </c>
      <c r="Z33" s="54"/>
    </row>
    <row r="34" spans="1:26" ht="15" customHeight="1" x14ac:dyDescent="0.2">
      <c r="A34" s="51">
        <v>27</v>
      </c>
      <c r="B34" s="51">
        <v>8500050</v>
      </c>
      <c r="C34" s="51" t="s">
        <v>82</v>
      </c>
      <c r="D34" s="52" t="s">
        <v>54</v>
      </c>
      <c r="E34" s="52" t="s">
        <v>20</v>
      </c>
      <c r="F34" s="53">
        <v>168000</v>
      </c>
      <c r="G34" s="53">
        <f>VLOOKUP(B34,'13.09'!B34:R67,16,0)</f>
        <v>0</v>
      </c>
      <c r="H34" s="54"/>
      <c r="I34" s="54">
        <f t="shared" si="1"/>
        <v>0</v>
      </c>
      <c r="J34" s="54"/>
      <c r="K34" s="97"/>
      <c r="L34" s="97">
        <f>+L44</f>
        <v>0</v>
      </c>
      <c r="M34" s="54"/>
      <c r="N34" s="54"/>
      <c r="O34" s="54">
        <f t="shared" si="0"/>
        <v>0</v>
      </c>
      <c r="P34" s="54">
        <f t="shared" si="2"/>
        <v>0</v>
      </c>
      <c r="Q34" s="54">
        <f t="shared" si="3"/>
        <v>0</v>
      </c>
      <c r="R34" s="54"/>
      <c r="S34" s="54">
        <f t="shared" si="4"/>
        <v>0</v>
      </c>
      <c r="T34" s="54"/>
      <c r="U34" s="51" t="s">
        <v>82</v>
      </c>
      <c r="V34" s="57">
        <v>75909</v>
      </c>
      <c r="W34" s="57">
        <v>168000</v>
      </c>
      <c r="X34" s="56">
        <f t="shared" si="5"/>
        <v>13000</v>
      </c>
      <c r="Y34" s="55">
        <v>181000</v>
      </c>
      <c r="Z34" s="54"/>
    </row>
    <row r="35" spans="1:26" s="2" customFormat="1" ht="15" customHeight="1" x14ac:dyDescent="0.2">
      <c r="A35" s="51">
        <v>28</v>
      </c>
      <c r="B35" s="51">
        <v>8500051</v>
      </c>
      <c r="C35" s="51" t="s">
        <v>83</v>
      </c>
      <c r="D35" s="52" t="s">
        <v>55</v>
      </c>
      <c r="E35" s="52" t="s">
        <v>21</v>
      </c>
      <c r="F35" s="53">
        <v>149000</v>
      </c>
      <c r="G35" s="53">
        <f>VLOOKUP(B35,'13.09'!B35:R68,16,0)</f>
        <v>2</v>
      </c>
      <c r="H35" s="57"/>
      <c r="I35" s="54">
        <f t="shared" si="1"/>
        <v>2</v>
      </c>
      <c r="J35" s="54"/>
      <c r="K35" s="54">
        <v>2</v>
      </c>
      <c r="L35" s="54"/>
      <c r="M35" s="54"/>
      <c r="N35" s="54"/>
      <c r="O35" s="54">
        <f t="shared" si="0"/>
        <v>298000</v>
      </c>
      <c r="P35" s="54">
        <f t="shared" si="2"/>
        <v>298000</v>
      </c>
      <c r="Q35" s="54">
        <f>+G35+H35-I35</f>
        <v>0</v>
      </c>
      <c r="R35" s="54"/>
      <c r="S35" s="54">
        <f t="shared" si="4"/>
        <v>0</v>
      </c>
      <c r="T35" s="54"/>
      <c r="U35" s="55" t="s">
        <v>83</v>
      </c>
      <c r="V35" s="54">
        <v>66364</v>
      </c>
      <c r="W35" s="54">
        <v>149000</v>
      </c>
      <c r="X35" s="56">
        <f t="shared" si="5"/>
        <v>13000</v>
      </c>
      <c r="Y35" s="51">
        <v>162000</v>
      </c>
      <c r="Z35" s="54"/>
    </row>
    <row r="36" spans="1:26" ht="15" customHeight="1" x14ac:dyDescent="0.2">
      <c r="A36" s="51">
        <v>29</v>
      </c>
      <c r="B36" s="51">
        <v>8500052</v>
      </c>
      <c r="C36" s="51" t="s">
        <v>84</v>
      </c>
      <c r="D36" s="52" t="s">
        <v>120</v>
      </c>
      <c r="E36" s="52" t="s">
        <v>22</v>
      </c>
      <c r="F36" s="53">
        <v>149000</v>
      </c>
      <c r="G36" s="53">
        <f>VLOOKUP(B36,'13.09'!B36:R69,16,0)</f>
        <v>13</v>
      </c>
      <c r="H36" s="54"/>
      <c r="I36" s="54">
        <f t="shared" si="1"/>
        <v>6</v>
      </c>
      <c r="J36" s="54"/>
      <c r="K36" s="97">
        <v>6</v>
      </c>
      <c r="L36" s="97">
        <f>L44</f>
        <v>0</v>
      </c>
      <c r="M36" s="54"/>
      <c r="N36" s="54"/>
      <c r="O36" s="54">
        <f t="shared" si="0"/>
        <v>894000</v>
      </c>
      <c r="P36" s="54">
        <f t="shared" si="2"/>
        <v>894000</v>
      </c>
      <c r="Q36" s="54">
        <f t="shared" si="3"/>
        <v>7</v>
      </c>
      <c r="R36" s="54">
        <v>7</v>
      </c>
      <c r="S36" s="54">
        <f t="shared" si="4"/>
        <v>0</v>
      </c>
      <c r="T36" s="54"/>
      <c r="U36" s="55" t="s">
        <v>84</v>
      </c>
      <c r="V36" s="54">
        <v>66364</v>
      </c>
      <c r="W36" s="54">
        <v>149000</v>
      </c>
      <c r="X36" s="56">
        <f t="shared" si="5"/>
        <v>13000</v>
      </c>
      <c r="Y36" s="55">
        <v>162000</v>
      </c>
      <c r="Z36" s="54"/>
    </row>
    <row r="37" spans="1:26" ht="15" customHeight="1" x14ac:dyDescent="0.2">
      <c r="A37" s="51">
        <v>30</v>
      </c>
      <c r="B37" s="51">
        <v>8500053</v>
      </c>
      <c r="C37" s="51" t="s">
        <v>85</v>
      </c>
      <c r="D37" s="52" t="s">
        <v>57</v>
      </c>
      <c r="E37" s="52" t="s">
        <v>23</v>
      </c>
      <c r="F37" s="53">
        <v>149000</v>
      </c>
      <c r="G37" s="53">
        <f>VLOOKUP(B37,'13.09'!B37:R70,16,0)</f>
        <v>0</v>
      </c>
      <c r="H37" s="54"/>
      <c r="I37" s="54">
        <f t="shared" si="1"/>
        <v>0</v>
      </c>
      <c r="J37" s="54"/>
      <c r="K37" s="97"/>
      <c r="L37" s="97">
        <f>L44</f>
        <v>0</v>
      </c>
      <c r="M37" s="54"/>
      <c r="N37" s="54"/>
      <c r="O37" s="54">
        <f t="shared" si="0"/>
        <v>0</v>
      </c>
      <c r="P37" s="54">
        <f t="shared" si="2"/>
        <v>0</v>
      </c>
      <c r="Q37" s="54">
        <f t="shared" si="3"/>
        <v>0</v>
      </c>
      <c r="R37" s="54"/>
      <c r="S37" s="54">
        <f t="shared" si="4"/>
        <v>0</v>
      </c>
      <c r="T37" s="54"/>
      <c r="U37" s="55" t="s">
        <v>85</v>
      </c>
      <c r="V37" s="54">
        <v>66364</v>
      </c>
      <c r="W37" s="54">
        <v>149000</v>
      </c>
      <c r="X37" s="56">
        <f t="shared" si="5"/>
        <v>13000</v>
      </c>
      <c r="Y37" s="55">
        <v>162000</v>
      </c>
      <c r="Z37" s="54"/>
    </row>
    <row r="38" spans="1:26" ht="15" customHeight="1" x14ac:dyDescent="0.2">
      <c r="A38" s="51">
        <v>31</v>
      </c>
      <c r="B38" s="51">
        <v>8500054</v>
      </c>
      <c r="C38" s="51" t="s">
        <v>86</v>
      </c>
      <c r="D38" s="52" t="s">
        <v>58</v>
      </c>
      <c r="E38" s="52" t="s">
        <v>24</v>
      </c>
      <c r="F38" s="53">
        <v>168000</v>
      </c>
      <c r="G38" s="53">
        <f>VLOOKUP(B38,'13.09'!B38:R71,16,0)</f>
        <v>26</v>
      </c>
      <c r="H38" s="54"/>
      <c r="I38" s="54">
        <f t="shared" si="1"/>
        <v>7</v>
      </c>
      <c r="J38" s="54"/>
      <c r="K38" s="54">
        <v>7</v>
      </c>
      <c r="L38" s="54"/>
      <c r="M38" s="54"/>
      <c r="N38" s="54"/>
      <c r="O38" s="54">
        <f t="shared" si="0"/>
        <v>1176000</v>
      </c>
      <c r="P38" s="54">
        <f t="shared" si="2"/>
        <v>1176000</v>
      </c>
      <c r="Q38" s="54">
        <f t="shared" si="3"/>
        <v>19</v>
      </c>
      <c r="R38" s="54">
        <v>19</v>
      </c>
      <c r="S38" s="54">
        <f t="shared" si="4"/>
        <v>0</v>
      </c>
      <c r="T38" s="54"/>
      <c r="U38" s="55" t="s">
        <v>86</v>
      </c>
      <c r="V38" s="54">
        <v>75909</v>
      </c>
      <c r="W38" s="54">
        <v>168000</v>
      </c>
      <c r="X38" s="56">
        <f t="shared" si="5"/>
        <v>13000</v>
      </c>
      <c r="Y38" s="55">
        <v>181000</v>
      </c>
      <c r="Z38" s="54"/>
    </row>
    <row r="39" spans="1:26" ht="15" customHeight="1" x14ac:dyDescent="0.2">
      <c r="A39" s="51">
        <v>32</v>
      </c>
      <c r="B39" s="51">
        <v>8500055</v>
      </c>
      <c r="C39" s="51" t="s">
        <v>87</v>
      </c>
      <c r="D39" s="52" t="s">
        <v>59</v>
      </c>
      <c r="E39" s="52" t="s">
        <v>25</v>
      </c>
      <c r="F39" s="53">
        <v>149000</v>
      </c>
      <c r="G39" s="53">
        <f>VLOOKUP(B39,'13.09'!B39:R72,16,0)</f>
        <v>0</v>
      </c>
      <c r="H39" s="54"/>
      <c r="I39" s="54">
        <f t="shared" si="1"/>
        <v>0</v>
      </c>
      <c r="J39" s="54"/>
      <c r="K39" s="97"/>
      <c r="L39" s="97">
        <f>L44</f>
        <v>0</v>
      </c>
      <c r="M39" s="54"/>
      <c r="N39" s="54"/>
      <c r="O39" s="54">
        <f t="shared" si="0"/>
        <v>0</v>
      </c>
      <c r="P39" s="54">
        <f t="shared" si="2"/>
        <v>0</v>
      </c>
      <c r="Q39" s="54">
        <f t="shared" si="3"/>
        <v>0</v>
      </c>
      <c r="R39" s="54"/>
      <c r="S39" s="54">
        <f t="shared" si="4"/>
        <v>0</v>
      </c>
      <c r="T39" s="54"/>
      <c r="U39" s="55" t="s">
        <v>87</v>
      </c>
      <c r="V39" s="54">
        <v>66364</v>
      </c>
      <c r="W39" s="54">
        <v>149000</v>
      </c>
      <c r="X39" s="56">
        <f t="shared" si="5"/>
        <v>13000</v>
      </c>
      <c r="Y39" s="55">
        <v>162000</v>
      </c>
      <c r="Z39" s="54"/>
    </row>
    <row r="40" spans="1:26" ht="15" customHeight="1" x14ac:dyDescent="0.2">
      <c r="A40" s="51">
        <v>33</v>
      </c>
      <c r="B40" s="51">
        <v>8500056</v>
      </c>
      <c r="C40" s="51" t="s">
        <v>88</v>
      </c>
      <c r="D40" s="52" t="s">
        <v>60</v>
      </c>
      <c r="E40" s="52" t="s">
        <v>26</v>
      </c>
      <c r="F40" s="53">
        <v>149000</v>
      </c>
      <c r="G40" s="53">
        <f>VLOOKUP(B40,'13.09'!B40:R73,16,0)</f>
        <v>0</v>
      </c>
      <c r="H40" s="54"/>
      <c r="I40" s="54">
        <f t="shared" si="1"/>
        <v>0</v>
      </c>
      <c r="J40" s="54"/>
      <c r="K40" s="98"/>
      <c r="L40" s="98">
        <f>+L45</f>
        <v>0</v>
      </c>
      <c r="M40" s="54"/>
      <c r="N40" s="54"/>
      <c r="O40" s="54">
        <f t="shared" si="0"/>
        <v>0</v>
      </c>
      <c r="P40" s="54">
        <f t="shared" si="2"/>
        <v>0</v>
      </c>
      <c r="Q40" s="54">
        <f t="shared" si="3"/>
        <v>0</v>
      </c>
      <c r="R40" s="54"/>
      <c r="S40" s="54">
        <f t="shared" si="4"/>
        <v>0</v>
      </c>
      <c r="T40" s="54"/>
      <c r="U40" s="55" t="s">
        <v>88</v>
      </c>
      <c r="V40" s="54">
        <v>66364</v>
      </c>
      <c r="W40" s="54">
        <v>149000</v>
      </c>
      <c r="X40" s="56">
        <f t="shared" si="5"/>
        <v>13000</v>
      </c>
      <c r="Y40" s="55">
        <v>162000</v>
      </c>
      <c r="Z40" s="54"/>
    </row>
    <row r="41" spans="1:26" ht="15" customHeight="1" x14ac:dyDescent="0.2">
      <c r="A41" s="51">
        <v>34</v>
      </c>
      <c r="B41" s="51">
        <v>8500057</v>
      </c>
      <c r="C41" s="51" t="s">
        <v>89</v>
      </c>
      <c r="D41" s="52" t="s">
        <v>61</v>
      </c>
      <c r="E41" s="52" t="s">
        <v>27</v>
      </c>
      <c r="F41" s="53">
        <v>168000</v>
      </c>
      <c r="G41" s="53">
        <f>VLOOKUP(B41,'13.09'!B41:R74,16,0)</f>
        <v>35</v>
      </c>
      <c r="H41" s="54"/>
      <c r="I41" s="54">
        <f t="shared" si="1"/>
        <v>6</v>
      </c>
      <c r="J41" s="54"/>
      <c r="K41" s="54">
        <v>6</v>
      </c>
      <c r="L41" s="54"/>
      <c r="M41" s="54"/>
      <c r="N41" s="54"/>
      <c r="O41" s="54">
        <f t="shared" si="0"/>
        <v>1008000</v>
      </c>
      <c r="P41" s="54">
        <f t="shared" si="2"/>
        <v>1008000</v>
      </c>
      <c r="Q41" s="54">
        <f t="shared" si="3"/>
        <v>29</v>
      </c>
      <c r="R41" s="54">
        <v>29</v>
      </c>
      <c r="S41" s="54">
        <f t="shared" si="4"/>
        <v>0</v>
      </c>
      <c r="T41" s="54"/>
      <c r="U41" s="55" t="s">
        <v>89</v>
      </c>
      <c r="V41" s="54">
        <v>66364</v>
      </c>
      <c r="W41" s="54">
        <v>168000</v>
      </c>
      <c r="X41" s="56">
        <f t="shared" si="5"/>
        <v>-6000</v>
      </c>
      <c r="Y41" s="55">
        <v>162000</v>
      </c>
      <c r="Z41" s="54"/>
    </row>
    <row r="42" spans="1:26" ht="15" customHeight="1" x14ac:dyDescent="0.2">
      <c r="A42" s="81"/>
      <c r="B42" s="81"/>
      <c r="C42" s="81"/>
      <c r="D42" s="87" t="s">
        <v>140</v>
      </c>
      <c r="E42" s="87"/>
      <c r="F42" s="88">
        <v>800000</v>
      </c>
      <c r="G42" s="82"/>
      <c r="H42" s="83"/>
      <c r="I42" s="83"/>
      <c r="J42" s="83"/>
      <c r="K42" s="83"/>
      <c r="L42" s="83"/>
      <c r="M42" s="83"/>
      <c r="N42" s="83"/>
      <c r="O42" s="54">
        <f t="shared" si="0"/>
        <v>0</v>
      </c>
      <c r="P42" s="54">
        <f>M42+N42+O42</f>
        <v>0</v>
      </c>
      <c r="Q42" s="83"/>
      <c r="R42" s="83"/>
      <c r="S42" s="83"/>
      <c r="T42" s="83"/>
      <c r="U42" s="84"/>
      <c r="V42" s="85"/>
      <c r="W42" s="85"/>
      <c r="X42" s="86"/>
      <c r="Y42" s="84"/>
      <c r="Z42" s="83"/>
    </row>
    <row r="43" spans="1:26" ht="15" customHeight="1" x14ac:dyDescent="0.2">
      <c r="A43" s="81"/>
      <c r="B43" s="81"/>
      <c r="C43" s="81"/>
      <c r="D43" s="89" t="s">
        <v>141</v>
      </c>
      <c r="E43" s="89"/>
      <c r="F43" s="90">
        <v>650000</v>
      </c>
      <c r="G43" s="82"/>
      <c r="H43" s="83"/>
      <c r="I43" s="83"/>
      <c r="J43" s="83"/>
      <c r="K43" s="83"/>
      <c r="L43" s="83"/>
      <c r="M43" s="83"/>
      <c r="N43" s="83"/>
      <c r="O43" s="54">
        <f t="shared" si="0"/>
        <v>0</v>
      </c>
      <c r="P43" s="54">
        <f t="shared" si="2"/>
        <v>0</v>
      </c>
      <c r="Q43" s="83"/>
      <c r="R43" s="83"/>
      <c r="S43" s="83"/>
      <c r="T43" s="83"/>
      <c r="U43" s="84"/>
      <c r="V43" s="85"/>
      <c r="W43" s="85"/>
      <c r="X43" s="86"/>
      <c r="Y43" s="84"/>
      <c r="Z43" s="83"/>
    </row>
    <row r="44" spans="1:26" ht="15" customHeight="1" x14ac:dyDescent="0.2">
      <c r="A44" s="81"/>
      <c r="B44" s="81"/>
      <c r="C44" s="81"/>
      <c r="D44" s="91" t="s">
        <v>142</v>
      </c>
      <c r="E44" s="91"/>
      <c r="F44" s="92">
        <v>550000</v>
      </c>
      <c r="G44" s="82"/>
      <c r="H44" s="83"/>
      <c r="I44" s="83"/>
      <c r="J44" s="83"/>
      <c r="K44" s="83"/>
      <c r="L44" s="83"/>
      <c r="M44" s="83"/>
      <c r="N44" s="83"/>
      <c r="O44" s="54">
        <f t="shared" si="0"/>
        <v>0</v>
      </c>
      <c r="P44" s="54">
        <f t="shared" si="2"/>
        <v>0</v>
      </c>
      <c r="Q44" s="83"/>
      <c r="R44" s="83"/>
      <c r="S44" s="83"/>
      <c r="T44" s="83"/>
      <c r="U44" s="84"/>
      <c r="V44" s="85"/>
      <c r="W44" s="85"/>
      <c r="X44" s="86"/>
      <c r="Y44" s="84"/>
      <c r="Z44" s="83"/>
    </row>
    <row r="45" spans="1:26" ht="15" customHeight="1" x14ac:dyDescent="0.2">
      <c r="A45" s="81"/>
      <c r="B45" s="81"/>
      <c r="C45" s="81"/>
      <c r="D45" s="93" t="s">
        <v>143</v>
      </c>
      <c r="E45" s="93"/>
      <c r="F45" s="94">
        <v>310000</v>
      </c>
      <c r="G45" s="82"/>
      <c r="H45" s="83"/>
      <c r="I45" s="83"/>
      <c r="J45" s="83"/>
      <c r="K45" s="83"/>
      <c r="L45" s="83"/>
      <c r="M45" s="83"/>
      <c r="N45" s="83"/>
      <c r="O45" s="54">
        <f t="shared" si="0"/>
        <v>0</v>
      </c>
      <c r="P45" s="54">
        <f t="shared" si="2"/>
        <v>0</v>
      </c>
      <c r="Q45" s="83"/>
      <c r="R45" s="83"/>
      <c r="S45" s="83"/>
      <c r="T45" s="83"/>
      <c r="U45" s="84"/>
      <c r="V45" s="85"/>
      <c r="W45" s="85"/>
      <c r="X45" s="86"/>
      <c r="Y45" s="84"/>
      <c r="Z45" s="83"/>
    </row>
    <row r="46" spans="1:26" s="17" customFormat="1" x14ac:dyDescent="0.2">
      <c r="A46" s="47"/>
      <c r="B46" s="48"/>
      <c r="C46" s="48"/>
      <c r="D46" s="48" t="s">
        <v>108</v>
      </c>
      <c r="E46" s="49"/>
      <c r="F46" s="50"/>
      <c r="G46" s="50">
        <f>SUM(G8:G41)</f>
        <v>192</v>
      </c>
      <c r="H46" s="50">
        <f t="shared" ref="H46:N46" si="6">SUM(H8:H41)</f>
        <v>0</v>
      </c>
      <c r="I46" s="50">
        <f t="shared" si="6"/>
        <v>31</v>
      </c>
      <c r="J46" s="50">
        <f t="shared" si="6"/>
        <v>0</v>
      </c>
      <c r="K46" s="50">
        <f t="shared" si="6"/>
        <v>31</v>
      </c>
      <c r="L46" s="50">
        <f t="shared" si="6"/>
        <v>0</v>
      </c>
      <c r="M46" s="50">
        <f t="shared" si="6"/>
        <v>0</v>
      </c>
      <c r="N46" s="50">
        <f t="shared" si="6"/>
        <v>0</v>
      </c>
      <c r="O46" s="50">
        <f>SUM(O8:O45)</f>
        <v>5056000</v>
      </c>
      <c r="P46" s="50">
        <f>SUM(P8:P45)</f>
        <v>5056000</v>
      </c>
      <c r="Q46" s="50">
        <f>SUM(Q8:Q41)</f>
        <v>161</v>
      </c>
      <c r="R46" s="50">
        <f>SUM(R8:R41)</f>
        <v>161</v>
      </c>
      <c r="S46" s="50"/>
      <c r="T46" s="50"/>
      <c r="Z46" s="50"/>
    </row>
    <row r="47" spans="1:26" x14ac:dyDescent="0.2">
      <c r="A47" s="5"/>
    </row>
    <row r="48" spans="1:26" s="2" customFormat="1" x14ac:dyDescent="0.2">
      <c r="B48" s="2" t="s">
        <v>124</v>
      </c>
      <c r="F48" s="6"/>
      <c r="G48" s="6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V48" s="121"/>
      <c r="W48" s="121"/>
      <c r="Z48" s="121"/>
    </row>
    <row r="52" spans="1:1" x14ac:dyDescent="0.2">
      <c r="A52" s="1" t="s">
        <v>134</v>
      </c>
    </row>
  </sheetData>
  <mergeCells count="16">
    <mergeCell ref="Z6:Z7"/>
    <mergeCell ref="A3:T3"/>
    <mergeCell ref="G5:Q5"/>
    <mergeCell ref="A6:A7"/>
    <mergeCell ref="B6:B7"/>
    <mergeCell ref="C6:C7"/>
    <mergeCell ref="D6:D7"/>
    <mergeCell ref="F6:F7"/>
    <mergeCell ref="G6:G7"/>
    <mergeCell ref="H6:H7"/>
    <mergeCell ref="I6:L6"/>
    <mergeCell ref="M6:P6"/>
    <mergeCell ref="Q6:Q7"/>
    <mergeCell ref="R6:R7"/>
    <mergeCell ref="S6:S7"/>
    <mergeCell ref="T6:T7"/>
  </mergeCells>
  <pageMargins left="0.2" right="0.2" top="0.25" bottom="0.25" header="0.3" footer="0.3"/>
  <pageSetup paperSize="9" orientation="landscape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zoomScaleNormal="100" workbookViewId="0">
      <pane xSplit="6" ySplit="7" topLeftCell="G29" activePane="bottomRight" state="frozen"/>
      <selection activeCell="R42" sqref="R42"/>
      <selection pane="topRight" activeCell="R42" sqref="R42"/>
      <selection pane="bottomLeft" activeCell="R42" sqref="R42"/>
      <selection pane="bottomRight" activeCell="M15" sqref="M15"/>
    </sheetView>
  </sheetViews>
  <sheetFormatPr defaultRowHeight="12.75" x14ac:dyDescent="0.2"/>
  <cols>
    <col min="1" max="1" width="4.85546875" style="1" customWidth="1"/>
    <col min="2" max="2" width="8.85546875" style="2" customWidth="1"/>
    <col min="3" max="3" width="5.28515625" style="2" customWidth="1"/>
    <col min="4" max="4" width="38.28515625" style="1" customWidth="1"/>
    <col min="5" max="5" width="34.7109375" style="1" hidden="1" customWidth="1"/>
    <col min="6" max="6" width="10.28515625" style="6" customWidth="1"/>
    <col min="7" max="7" width="8.140625" style="6" customWidth="1"/>
    <col min="8" max="8" width="9.42578125" style="3" customWidth="1"/>
    <col min="9" max="9" width="10" style="3" customWidth="1"/>
    <col min="10" max="14" width="9.140625" style="3" customWidth="1"/>
    <col min="15" max="15" width="10.140625" style="3" customWidth="1"/>
    <col min="16" max="16" width="11.28515625" style="3" customWidth="1"/>
    <col min="17" max="19" width="10.7109375" style="3" customWidth="1"/>
    <col min="20" max="20" width="9.140625" style="3" customWidth="1"/>
    <col min="21" max="21" width="6.28515625" style="1" hidden="1" customWidth="1"/>
    <col min="22" max="23" width="11.28515625" style="3" hidden="1" customWidth="1"/>
    <col min="24" max="25" width="0" style="1" hidden="1" customWidth="1"/>
    <col min="26" max="26" width="9.140625" style="3" customWidth="1"/>
    <col min="27" max="27" width="9.140625" style="1" customWidth="1"/>
    <col min="28" max="16384" width="9.140625" style="1"/>
  </cols>
  <sheetData>
    <row r="1" spans="1:26" x14ac:dyDescent="0.2">
      <c r="A1" s="17" t="s">
        <v>128</v>
      </c>
    </row>
    <row r="2" spans="1:26" x14ac:dyDescent="0.2">
      <c r="A2" s="1" t="s">
        <v>114</v>
      </c>
      <c r="D2" s="108">
        <f>K42</f>
        <v>0</v>
      </c>
    </row>
    <row r="3" spans="1:26" ht="19.5" customHeight="1" x14ac:dyDescent="0.3">
      <c r="A3" s="131" t="s">
        <v>122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Z3" s="1"/>
    </row>
    <row r="5" spans="1:26" ht="15" hidden="1" customHeight="1" x14ac:dyDescent="0.2">
      <c r="G5" s="133" t="s">
        <v>117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22"/>
      <c r="S5" s="122"/>
      <c r="T5" s="1"/>
      <c r="Z5" s="1"/>
    </row>
    <row r="6" spans="1:26" s="17" customFormat="1" ht="15" customHeight="1" x14ac:dyDescent="0.2">
      <c r="A6" s="128" t="s">
        <v>109</v>
      </c>
      <c r="B6" s="128" t="s">
        <v>110</v>
      </c>
      <c r="C6" s="128" t="s">
        <v>111</v>
      </c>
      <c r="D6" s="128" t="s">
        <v>112</v>
      </c>
      <c r="E6" s="16" t="s">
        <v>90</v>
      </c>
      <c r="F6" s="128" t="s">
        <v>113</v>
      </c>
      <c r="G6" s="128" t="s">
        <v>115</v>
      </c>
      <c r="H6" s="128" t="s">
        <v>101</v>
      </c>
      <c r="I6" s="132" t="s">
        <v>102</v>
      </c>
      <c r="J6" s="132"/>
      <c r="K6" s="132"/>
      <c r="L6" s="132"/>
      <c r="M6" s="134" t="s">
        <v>129</v>
      </c>
      <c r="N6" s="134"/>
      <c r="O6" s="134"/>
      <c r="P6" s="134"/>
      <c r="Q6" s="128" t="s">
        <v>118</v>
      </c>
      <c r="R6" s="128" t="s">
        <v>135</v>
      </c>
      <c r="S6" s="128" t="s">
        <v>136</v>
      </c>
      <c r="T6" s="128" t="s">
        <v>119</v>
      </c>
      <c r="U6" s="19" t="s">
        <v>121</v>
      </c>
      <c r="V6" s="40"/>
      <c r="W6" s="40"/>
      <c r="Z6" s="128" t="s">
        <v>125</v>
      </c>
    </row>
    <row r="7" spans="1:26" s="18" customFormat="1" x14ac:dyDescent="0.2">
      <c r="A7" s="130"/>
      <c r="B7" s="130" t="s">
        <v>110</v>
      </c>
      <c r="C7" s="130"/>
      <c r="D7" s="130" t="s">
        <v>112</v>
      </c>
      <c r="E7" s="44" t="s">
        <v>90</v>
      </c>
      <c r="F7" s="130" t="s">
        <v>113</v>
      </c>
      <c r="G7" s="130"/>
      <c r="H7" s="130"/>
      <c r="I7" s="45" t="s">
        <v>106</v>
      </c>
      <c r="J7" s="46" t="s">
        <v>107</v>
      </c>
      <c r="K7" s="46" t="s">
        <v>104</v>
      </c>
      <c r="L7" s="46" t="s">
        <v>105</v>
      </c>
      <c r="M7" s="61" t="s">
        <v>131</v>
      </c>
      <c r="N7" s="62" t="s">
        <v>132</v>
      </c>
      <c r="O7" s="62" t="s">
        <v>130</v>
      </c>
      <c r="P7" s="68" t="s">
        <v>133</v>
      </c>
      <c r="Q7" s="130"/>
      <c r="R7" s="129"/>
      <c r="S7" s="129"/>
      <c r="T7" s="130"/>
      <c r="V7" s="41"/>
      <c r="W7" s="41"/>
      <c r="Z7" s="130"/>
    </row>
    <row r="8" spans="1:26" ht="15" customHeight="1" x14ac:dyDescent="0.2">
      <c r="A8" s="51">
        <v>1</v>
      </c>
      <c r="B8" s="51">
        <v>8500006</v>
      </c>
      <c r="C8" s="51" t="s">
        <v>75</v>
      </c>
      <c r="D8" s="52" t="s">
        <v>47</v>
      </c>
      <c r="E8" s="52" t="s">
        <v>13</v>
      </c>
      <c r="F8" s="53">
        <v>289000</v>
      </c>
      <c r="G8" s="53">
        <f>VLOOKUP(B8,'14.09'!B8:R41,16,0)</f>
        <v>0</v>
      </c>
      <c r="H8" s="54"/>
      <c r="I8" s="54">
        <f>SUM(J8:L8)</f>
        <v>0</v>
      </c>
      <c r="J8" s="54"/>
      <c r="K8" s="54"/>
      <c r="L8" s="54"/>
      <c r="M8" s="54"/>
      <c r="N8" s="54"/>
      <c r="O8" s="54">
        <f t="shared" ref="O8:O45" si="0">F8*K8</f>
        <v>0</v>
      </c>
      <c r="P8" s="54">
        <f>M8+N8+O8</f>
        <v>0</v>
      </c>
      <c r="Q8" s="54">
        <f>+G8+H8-I8</f>
        <v>0</v>
      </c>
      <c r="R8" s="54"/>
      <c r="S8" s="54">
        <f>R8-Q8</f>
        <v>0</v>
      </c>
      <c r="T8" s="54"/>
      <c r="U8" s="55" t="s">
        <v>75</v>
      </c>
      <c r="V8" s="54">
        <v>143000</v>
      </c>
      <c r="W8" s="54">
        <v>289000</v>
      </c>
      <c r="X8" s="56">
        <f>Y8-W8</f>
        <v>26000</v>
      </c>
      <c r="Y8" s="55">
        <v>315000</v>
      </c>
      <c r="Z8" s="54"/>
    </row>
    <row r="9" spans="1:26" ht="15" customHeight="1" x14ac:dyDescent="0.2">
      <c r="A9" s="51">
        <v>2</v>
      </c>
      <c r="B9" s="51">
        <v>8500007</v>
      </c>
      <c r="C9" s="51" t="s">
        <v>73</v>
      </c>
      <c r="D9" s="52" t="s">
        <v>45</v>
      </c>
      <c r="E9" s="52" t="s">
        <v>11</v>
      </c>
      <c r="F9" s="53">
        <v>197000</v>
      </c>
      <c r="G9" s="53">
        <f>VLOOKUP(B9,'14.09'!B9:R42,16,0)</f>
        <v>0</v>
      </c>
      <c r="H9" s="54"/>
      <c r="I9" s="54">
        <f t="shared" ref="I9:I41" si="1">SUM(J9:L9)</f>
        <v>0</v>
      </c>
      <c r="J9" s="54"/>
      <c r="K9" s="96"/>
      <c r="L9" s="96">
        <f>L43</f>
        <v>0</v>
      </c>
      <c r="M9" s="54"/>
      <c r="N9" s="54"/>
      <c r="O9" s="54">
        <f t="shared" si="0"/>
        <v>0</v>
      </c>
      <c r="P9" s="54">
        <f t="shared" ref="P9:P45" si="2">M9+N9+O9</f>
        <v>0</v>
      </c>
      <c r="Q9" s="54">
        <f t="shared" ref="Q9:Q41" si="3">+G9+H9-I9</f>
        <v>0</v>
      </c>
      <c r="R9" s="54"/>
      <c r="S9" s="54">
        <f t="shared" ref="S9:S41" si="4">R9-Q9</f>
        <v>0</v>
      </c>
      <c r="T9" s="54"/>
      <c r="U9" s="55" t="s">
        <v>73</v>
      </c>
      <c r="V9" s="54">
        <v>93000</v>
      </c>
      <c r="W9" s="54">
        <v>197000</v>
      </c>
      <c r="X9" s="56">
        <f t="shared" ref="X9:X41" si="5">Y9-W9</f>
        <v>18000</v>
      </c>
      <c r="Y9" s="55">
        <v>215000</v>
      </c>
      <c r="Z9" s="54"/>
    </row>
    <row r="10" spans="1:26" ht="15" customHeight="1" x14ac:dyDescent="0.2">
      <c r="A10" s="51">
        <v>3</v>
      </c>
      <c r="B10" s="51">
        <v>8500008</v>
      </c>
      <c r="C10" s="51" t="s">
        <v>79</v>
      </c>
      <c r="D10" s="52" t="s">
        <v>51</v>
      </c>
      <c r="E10" s="52" t="s">
        <v>17</v>
      </c>
      <c r="F10" s="53">
        <v>170000</v>
      </c>
      <c r="G10" s="53">
        <f>VLOOKUP(B10,'14.09'!B10:R43,16,0)</f>
        <v>0</v>
      </c>
      <c r="H10" s="54"/>
      <c r="I10" s="54">
        <f t="shared" si="1"/>
        <v>0</v>
      </c>
      <c r="J10" s="54"/>
      <c r="K10" s="54"/>
      <c r="L10" s="54"/>
      <c r="M10" s="54"/>
      <c r="N10" s="54"/>
      <c r="O10" s="54">
        <f t="shared" si="0"/>
        <v>0</v>
      </c>
      <c r="P10" s="54">
        <f t="shared" si="2"/>
        <v>0</v>
      </c>
      <c r="Q10" s="54">
        <f t="shared" si="3"/>
        <v>0</v>
      </c>
      <c r="R10" s="54"/>
      <c r="S10" s="54">
        <f t="shared" si="4"/>
        <v>0</v>
      </c>
      <c r="T10" s="54"/>
      <c r="U10" s="55" t="s">
        <v>79</v>
      </c>
      <c r="V10" s="54">
        <v>78000</v>
      </c>
      <c r="W10" s="54">
        <v>170000</v>
      </c>
      <c r="X10" s="56">
        <f t="shared" si="5"/>
        <v>15000</v>
      </c>
      <c r="Y10" s="55">
        <v>185000</v>
      </c>
      <c r="Z10" s="54"/>
    </row>
    <row r="11" spans="1:26" ht="15" customHeight="1" x14ac:dyDescent="0.2">
      <c r="A11" s="51">
        <v>4</v>
      </c>
      <c r="B11" s="51">
        <v>8500009</v>
      </c>
      <c r="C11" s="51" t="s">
        <v>74</v>
      </c>
      <c r="D11" s="52" t="s">
        <v>46</v>
      </c>
      <c r="E11" s="52" t="s">
        <v>12</v>
      </c>
      <c r="F11" s="53">
        <v>159000</v>
      </c>
      <c r="G11" s="53">
        <f>VLOOKUP(B11,'14.09'!B11:R44,16,0)</f>
        <v>0</v>
      </c>
      <c r="H11" s="54"/>
      <c r="I11" s="54">
        <f t="shared" si="1"/>
        <v>0</v>
      </c>
      <c r="J11" s="54"/>
      <c r="K11" s="96"/>
      <c r="L11" s="96">
        <f>L43</f>
        <v>0</v>
      </c>
      <c r="M11" s="54"/>
      <c r="N11" s="54"/>
      <c r="O11" s="54">
        <f t="shared" si="0"/>
        <v>0</v>
      </c>
      <c r="P11" s="54">
        <f t="shared" si="2"/>
        <v>0</v>
      </c>
      <c r="Q11" s="54">
        <f t="shared" si="3"/>
        <v>0</v>
      </c>
      <c r="R11" s="54"/>
      <c r="S11" s="54">
        <f t="shared" si="4"/>
        <v>0</v>
      </c>
      <c r="T11" s="54"/>
      <c r="U11" s="55" t="s">
        <v>74</v>
      </c>
      <c r="V11" s="54">
        <v>72000</v>
      </c>
      <c r="W11" s="54">
        <v>159000</v>
      </c>
      <c r="X11" s="56">
        <f t="shared" si="5"/>
        <v>14000</v>
      </c>
      <c r="Y11" s="55">
        <v>173000</v>
      </c>
      <c r="Z11" s="54"/>
    </row>
    <row r="12" spans="1:26" ht="15" customHeight="1" x14ac:dyDescent="0.2">
      <c r="A12" s="51">
        <v>5</v>
      </c>
      <c r="B12" s="51">
        <v>8500031</v>
      </c>
      <c r="C12" s="51" t="s">
        <v>76</v>
      </c>
      <c r="D12" s="52" t="s">
        <v>48</v>
      </c>
      <c r="E12" s="52" t="s">
        <v>14</v>
      </c>
      <c r="F12" s="53">
        <v>146000</v>
      </c>
      <c r="G12" s="53">
        <f>VLOOKUP(B12,'14.09'!B12:R45,16,0)</f>
        <v>10</v>
      </c>
      <c r="H12" s="54"/>
      <c r="I12" s="54">
        <f t="shared" si="1"/>
        <v>0</v>
      </c>
      <c r="J12" s="54"/>
      <c r="K12" s="54"/>
      <c r="L12" s="54"/>
      <c r="M12" s="54"/>
      <c r="N12" s="54"/>
      <c r="O12" s="54">
        <f t="shared" si="0"/>
        <v>0</v>
      </c>
      <c r="P12" s="54">
        <f t="shared" si="2"/>
        <v>0</v>
      </c>
      <c r="Q12" s="54">
        <f t="shared" si="3"/>
        <v>10</v>
      </c>
      <c r="R12" s="54">
        <v>10</v>
      </c>
      <c r="S12" s="54">
        <f t="shared" si="4"/>
        <v>0</v>
      </c>
      <c r="T12" s="54"/>
      <c r="U12" s="55" t="s">
        <v>76</v>
      </c>
      <c r="V12" s="54">
        <v>65000</v>
      </c>
      <c r="W12" s="54">
        <v>146000</v>
      </c>
      <c r="X12" s="56">
        <f t="shared" si="5"/>
        <v>13000</v>
      </c>
      <c r="Y12" s="55">
        <v>159000</v>
      </c>
      <c r="Z12" s="54"/>
    </row>
    <row r="13" spans="1:26" ht="15" customHeight="1" x14ac:dyDescent="0.2">
      <c r="A13" s="51">
        <v>6</v>
      </c>
      <c r="B13" s="51">
        <v>8500011</v>
      </c>
      <c r="C13" s="51" t="s">
        <v>78</v>
      </c>
      <c r="D13" s="52" t="s">
        <v>50</v>
      </c>
      <c r="E13" s="52" t="s">
        <v>16</v>
      </c>
      <c r="F13" s="53">
        <v>135000</v>
      </c>
      <c r="G13" s="53">
        <f>VLOOKUP(B13,'14.09'!B13:R46,16,0)</f>
        <v>9</v>
      </c>
      <c r="H13" s="54"/>
      <c r="I13" s="54">
        <f t="shared" si="1"/>
        <v>0</v>
      </c>
      <c r="J13" s="54"/>
      <c r="K13" s="54"/>
      <c r="L13" s="54"/>
      <c r="M13" s="54"/>
      <c r="N13" s="54"/>
      <c r="O13" s="54">
        <f t="shared" si="0"/>
        <v>0</v>
      </c>
      <c r="P13" s="54">
        <f t="shared" si="2"/>
        <v>0</v>
      </c>
      <c r="Q13" s="54">
        <f t="shared" si="3"/>
        <v>9</v>
      </c>
      <c r="R13" s="54">
        <v>9</v>
      </c>
      <c r="S13" s="54">
        <f t="shared" si="4"/>
        <v>0</v>
      </c>
      <c r="T13" s="54"/>
      <c r="U13" s="55" t="s">
        <v>78</v>
      </c>
      <c r="V13" s="54">
        <v>58000</v>
      </c>
      <c r="W13" s="54">
        <v>135000</v>
      </c>
      <c r="X13" s="56">
        <f t="shared" si="5"/>
        <v>10000</v>
      </c>
      <c r="Y13" s="55">
        <v>145000</v>
      </c>
      <c r="Z13" s="54"/>
    </row>
    <row r="14" spans="1:26" ht="15" customHeight="1" x14ac:dyDescent="0.2">
      <c r="A14" s="51">
        <v>7</v>
      </c>
      <c r="B14" s="51">
        <v>8500010</v>
      </c>
      <c r="C14" s="51" t="s">
        <v>81</v>
      </c>
      <c r="D14" s="52" t="s">
        <v>53</v>
      </c>
      <c r="E14" s="52" t="s">
        <v>19</v>
      </c>
      <c r="F14" s="53">
        <v>146000</v>
      </c>
      <c r="G14" s="53">
        <f>VLOOKUP(B14,'14.09'!B14:R47,16,0)</f>
        <v>12</v>
      </c>
      <c r="H14" s="54"/>
      <c r="I14" s="54">
        <f t="shared" si="1"/>
        <v>1</v>
      </c>
      <c r="J14" s="54"/>
      <c r="K14" s="54">
        <v>1</v>
      </c>
      <c r="L14" s="54"/>
      <c r="M14" s="54"/>
      <c r="N14" s="54"/>
      <c r="O14" s="54">
        <f t="shared" si="0"/>
        <v>146000</v>
      </c>
      <c r="P14" s="54">
        <f t="shared" si="2"/>
        <v>146000</v>
      </c>
      <c r="Q14" s="54">
        <f t="shared" si="3"/>
        <v>11</v>
      </c>
      <c r="R14" s="54">
        <v>11</v>
      </c>
      <c r="S14" s="54">
        <f t="shared" si="4"/>
        <v>0</v>
      </c>
      <c r="T14" s="54"/>
      <c r="U14" s="55" t="s">
        <v>81</v>
      </c>
      <c r="V14" s="54">
        <v>61000</v>
      </c>
      <c r="W14" s="54">
        <v>146000</v>
      </c>
      <c r="X14" s="56">
        <f t="shared" si="5"/>
        <v>5000</v>
      </c>
      <c r="Y14" s="55">
        <v>151000</v>
      </c>
      <c r="Z14" s="54"/>
    </row>
    <row r="15" spans="1:26" ht="15" customHeight="1" x14ac:dyDescent="0.2">
      <c r="A15" s="51">
        <v>8</v>
      </c>
      <c r="B15" s="51">
        <v>8500012</v>
      </c>
      <c r="C15" s="51" t="s">
        <v>70</v>
      </c>
      <c r="D15" s="52" t="s">
        <v>42</v>
      </c>
      <c r="E15" s="52" t="s">
        <v>8</v>
      </c>
      <c r="F15" s="53">
        <v>135000</v>
      </c>
      <c r="G15" s="53">
        <f>VLOOKUP(B15,'14.09'!B15:R48,16,0)</f>
        <v>11</v>
      </c>
      <c r="H15" s="54"/>
      <c r="I15" s="54">
        <f t="shared" si="1"/>
        <v>0</v>
      </c>
      <c r="J15" s="54"/>
      <c r="K15" s="54"/>
      <c r="L15" s="54"/>
      <c r="M15" s="54"/>
      <c r="N15" s="54"/>
      <c r="O15" s="54">
        <f t="shared" si="0"/>
        <v>0</v>
      </c>
      <c r="P15" s="54">
        <f t="shared" si="2"/>
        <v>0</v>
      </c>
      <c r="Q15" s="54">
        <f t="shared" si="3"/>
        <v>11</v>
      </c>
      <c r="R15" s="54">
        <v>11</v>
      </c>
      <c r="S15" s="54">
        <f t="shared" si="4"/>
        <v>0</v>
      </c>
      <c r="T15" s="54"/>
      <c r="U15" s="55" t="s">
        <v>70</v>
      </c>
      <c r="V15" s="54">
        <v>59000</v>
      </c>
      <c r="W15" s="54">
        <v>135000</v>
      </c>
      <c r="X15" s="56">
        <f t="shared" si="5"/>
        <v>12000</v>
      </c>
      <c r="Y15" s="55">
        <v>147000</v>
      </c>
      <c r="Z15" s="54"/>
    </row>
    <row r="16" spans="1:26" ht="15" customHeight="1" x14ac:dyDescent="0.2">
      <c r="A16" s="51">
        <v>9</v>
      </c>
      <c r="B16" s="51">
        <v>8500005</v>
      </c>
      <c r="C16" s="51" t="s">
        <v>71</v>
      </c>
      <c r="D16" s="52" t="s">
        <v>43</v>
      </c>
      <c r="E16" s="52" t="s">
        <v>9</v>
      </c>
      <c r="F16" s="53">
        <v>146000</v>
      </c>
      <c r="G16" s="53">
        <f>VLOOKUP(B16,'14.09'!B16:R49,16,0)</f>
        <v>10</v>
      </c>
      <c r="H16" s="54"/>
      <c r="I16" s="54">
        <f t="shared" si="1"/>
        <v>0</v>
      </c>
      <c r="J16" s="54"/>
      <c r="K16" s="54"/>
      <c r="L16" s="54"/>
      <c r="M16" s="54"/>
      <c r="N16" s="54"/>
      <c r="O16" s="54">
        <f t="shared" si="0"/>
        <v>0</v>
      </c>
      <c r="P16" s="54">
        <f t="shared" si="2"/>
        <v>0</v>
      </c>
      <c r="Q16" s="54">
        <f t="shared" si="3"/>
        <v>10</v>
      </c>
      <c r="R16" s="54">
        <v>10</v>
      </c>
      <c r="S16" s="54">
        <f t="shared" si="4"/>
        <v>0</v>
      </c>
      <c r="T16" s="54"/>
      <c r="U16" s="55" t="s">
        <v>71</v>
      </c>
      <c r="V16" s="54">
        <v>63000</v>
      </c>
      <c r="W16" s="54">
        <v>146000</v>
      </c>
      <c r="X16" s="56">
        <f t="shared" si="5"/>
        <v>9000</v>
      </c>
      <c r="Y16" s="55">
        <v>155000</v>
      </c>
      <c r="Z16" s="54"/>
    </row>
    <row r="17" spans="1:26" ht="15" customHeight="1" x14ac:dyDescent="0.2">
      <c r="A17" s="51">
        <v>10</v>
      </c>
      <c r="B17" s="51">
        <v>8500013</v>
      </c>
      <c r="C17" s="51" t="s">
        <v>72</v>
      </c>
      <c r="D17" s="52" t="s">
        <v>44</v>
      </c>
      <c r="E17" s="52" t="s">
        <v>10</v>
      </c>
      <c r="F17" s="53">
        <v>146000</v>
      </c>
      <c r="G17" s="53">
        <f>VLOOKUP(B17,'14.09'!B17:R50,16,0)</f>
        <v>2</v>
      </c>
      <c r="H17" s="54"/>
      <c r="I17" s="54">
        <f t="shared" si="1"/>
        <v>0</v>
      </c>
      <c r="J17" s="54"/>
      <c r="K17" s="54"/>
      <c r="L17" s="54"/>
      <c r="M17" s="54"/>
      <c r="N17" s="54"/>
      <c r="O17" s="54">
        <f t="shared" si="0"/>
        <v>0</v>
      </c>
      <c r="P17" s="54">
        <f t="shared" si="2"/>
        <v>0</v>
      </c>
      <c r="Q17" s="54">
        <f t="shared" si="3"/>
        <v>2</v>
      </c>
      <c r="R17" s="54">
        <v>2</v>
      </c>
      <c r="S17" s="54">
        <f t="shared" si="4"/>
        <v>0</v>
      </c>
      <c r="T17" s="54"/>
      <c r="U17" s="55" t="s">
        <v>72</v>
      </c>
      <c r="V17" s="54">
        <v>64000</v>
      </c>
      <c r="W17" s="54">
        <v>146000</v>
      </c>
      <c r="X17" s="56">
        <f t="shared" si="5"/>
        <v>11000</v>
      </c>
      <c r="Y17" s="55">
        <v>157000</v>
      </c>
      <c r="Z17" s="54"/>
    </row>
    <row r="18" spans="1:26" ht="15" customHeight="1" x14ac:dyDescent="0.2">
      <c r="A18" s="51">
        <v>11</v>
      </c>
      <c r="B18" s="51">
        <v>8500058</v>
      </c>
      <c r="C18" s="51" t="s">
        <v>91</v>
      </c>
      <c r="D18" s="52" t="s">
        <v>95</v>
      </c>
      <c r="E18" s="52" t="s">
        <v>28</v>
      </c>
      <c r="F18" s="53">
        <v>203000</v>
      </c>
      <c r="G18" s="53">
        <f>VLOOKUP(B18,'14.09'!B18:R51,16,0)</f>
        <v>0</v>
      </c>
      <c r="H18" s="54"/>
      <c r="I18" s="54">
        <f t="shared" si="1"/>
        <v>0</v>
      </c>
      <c r="J18" s="54"/>
      <c r="K18" s="96"/>
      <c r="L18" s="96">
        <f>L43</f>
        <v>0</v>
      </c>
      <c r="M18" s="54"/>
      <c r="N18" s="54"/>
      <c r="O18" s="54">
        <f t="shared" si="0"/>
        <v>0</v>
      </c>
      <c r="P18" s="54">
        <f t="shared" si="2"/>
        <v>0</v>
      </c>
      <c r="Q18" s="54">
        <f t="shared" si="3"/>
        <v>0</v>
      </c>
      <c r="R18" s="54"/>
      <c r="S18" s="54">
        <f t="shared" si="4"/>
        <v>0</v>
      </c>
      <c r="T18" s="54"/>
      <c r="U18" s="55" t="s">
        <v>91</v>
      </c>
      <c r="V18" s="54">
        <v>96000</v>
      </c>
      <c r="W18" s="54">
        <v>203000</v>
      </c>
      <c r="X18" s="56">
        <f t="shared" si="5"/>
        <v>18000</v>
      </c>
      <c r="Y18" s="55">
        <v>221000</v>
      </c>
      <c r="Z18" s="54"/>
    </row>
    <row r="19" spans="1:26" ht="15" customHeight="1" x14ac:dyDescent="0.2">
      <c r="A19" s="51">
        <v>12</v>
      </c>
      <c r="B19" s="51">
        <v>8500059</v>
      </c>
      <c r="C19" s="51" t="s">
        <v>92</v>
      </c>
      <c r="D19" s="52" t="s">
        <v>96</v>
      </c>
      <c r="E19" s="52" t="s">
        <v>29</v>
      </c>
      <c r="F19" s="53">
        <v>186000</v>
      </c>
      <c r="G19" s="53">
        <f>VLOOKUP(B19,'14.09'!B19:R52,16,0)</f>
        <v>0</v>
      </c>
      <c r="H19" s="54"/>
      <c r="I19" s="54">
        <f t="shared" si="1"/>
        <v>0</v>
      </c>
      <c r="J19" s="54"/>
      <c r="K19" s="54"/>
      <c r="L19" s="54"/>
      <c r="M19" s="54"/>
      <c r="N19" s="54"/>
      <c r="O19" s="54">
        <f t="shared" si="0"/>
        <v>0</v>
      </c>
      <c r="P19" s="54">
        <f t="shared" si="2"/>
        <v>0</v>
      </c>
      <c r="Q19" s="54">
        <f t="shared" si="3"/>
        <v>0</v>
      </c>
      <c r="R19" s="54"/>
      <c r="S19" s="54">
        <f t="shared" si="4"/>
        <v>0</v>
      </c>
      <c r="T19" s="54"/>
      <c r="U19" s="55" t="s">
        <v>92</v>
      </c>
      <c r="V19" s="54">
        <v>87000</v>
      </c>
      <c r="W19" s="54">
        <v>186000</v>
      </c>
      <c r="X19" s="56">
        <f t="shared" si="5"/>
        <v>17000</v>
      </c>
      <c r="Y19" s="55">
        <v>203000</v>
      </c>
      <c r="Z19" s="54"/>
    </row>
    <row r="20" spans="1:26" ht="15" customHeight="1" x14ac:dyDescent="0.2">
      <c r="A20" s="51">
        <v>13</v>
      </c>
      <c r="B20" s="51">
        <v>8500060</v>
      </c>
      <c r="C20" s="51" t="s">
        <v>93</v>
      </c>
      <c r="D20" s="52" t="s">
        <v>97</v>
      </c>
      <c r="E20" s="52" t="s">
        <v>30</v>
      </c>
      <c r="F20" s="53">
        <v>159000</v>
      </c>
      <c r="G20" s="53">
        <f>VLOOKUP(B20,'14.09'!B20:R53,16,0)</f>
        <v>0</v>
      </c>
      <c r="H20" s="54"/>
      <c r="I20" s="54">
        <f t="shared" si="1"/>
        <v>0</v>
      </c>
      <c r="J20" s="54"/>
      <c r="K20" s="54"/>
      <c r="L20" s="54"/>
      <c r="M20" s="54"/>
      <c r="N20" s="54"/>
      <c r="O20" s="54">
        <f t="shared" si="0"/>
        <v>0</v>
      </c>
      <c r="P20" s="54">
        <f t="shared" si="2"/>
        <v>0</v>
      </c>
      <c r="Q20" s="54">
        <f t="shared" si="3"/>
        <v>0</v>
      </c>
      <c r="R20" s="54"/>
      <c r="S20" s="54">
        <f t="shared" si="4"/>
        <v>0</v>
      </c>
      <c r="T20" s="54"/>
      <c r="U20" s="55" t="s">
        <v>93</v>
      </c>
      <c r="V20" s="54">
        <v>72000</v>
      </c>
      <c r="W20" s="54">
        <v>159000</v>
      </c>
      <c r="X20" s="56">
        <f t="shared" si="5"/>
        <v>14000</v>
      </c>
      <c r="Y20" s="55">
        <v>173000</v>
      </c>
      <c r="Z20" s="54"/>
    </row>
    <row r="21" spans="1:26" ht="15" customHeight="1" x14ac:dyDescent="0.2">
      <c r="A21" s="51">
        <v>14</v>
      </c>
      <c r="B21" s="51">
        <v>8500061</v>
      </c>
      <c r="C21" s="51" t="s">
        <v>94</v>
      </c>
      <c r="D21" s="52" t="s">
        <v>98</v>
      </c>
      <c r="E21" s="52" t="s">
        <v>31</v>
      </c>
      <c r="F21" s="53">
        <v>168000</v>
      </c>
      <c r="G21" s="53">
        <f>VLOOKUP(B21,'14.09'!B21:R54,16,0)</f>
        <v>0</v>
      </c>
      <c r="H21" s="54"/>
      <c r="I21" s="54">
        <f t="shared" si="1"/>
        <v>0</v>
      </c>
      <c r="J21" s="54"/>
      <c r="K21" s="96"/>
      <c r="L21" s="96">
        <f>L43</f>
        <v>0</v>
      </c>
      <c r="M21" s="54"/>
      <c r="N21" s="54"/>
      <c r="O21" s="54">
        <f t="shared" si="0"/>
        <v>0</v>
      </c>
      <c r="P21" s="54">
        <f t="shared" si="2"/>
        <v>0</v>
      </c>
      <c r="Q21" s="54">
        <f t="shared" si="3"/>
        <v>0</v>
      </c>
      <c r="R21" s="54"/>
      <c r="S21" s="54">
        <f t="shared" si="4"/>
        <v>0</v>
      </c>
      <c r="T21" s="54"/>
      <c r="U21" s="55" t="s">
        <v>94</v>
      </c>
      <c r="V21" s="54">
        <v>77000</v>
      </c>
      <c r="W21" s="54">
        <v>168000</v>
      </c>
      <c r="X21" s="56">
        <f t="shared" si="5"/>
        <v>15000</v>
      </c>
      <c r="Y21" s="55">
        <v>183000</v>
      </c>
      <c r="Z21" s="54"/>
    </row>
    <row r="22" spans="1:26" ht="15" customHeight="1" x14ac:dyDescent="0.2">
      <c r="A22" s="51">
        <v>15</v>
      </c>
      <c r="B22" s="51">
        <v>8500033</v>
      </c>
      <c r="C22" s="51" t="s">
        <v>67</v>
      </c>
      <c r="D22" s="52" t="s">
        <v>39</v>
      </c>
      <c r="E22" s="52" t="s">
        <v>5</v>
      </c>
      <c r="F22" s="53">
        <v>337000</v>
      </c>
      <c r="G22" s="53">
        <f>VLOOKUP(B22,'14.09'!B22:R55,16,0)</f>
        <v>0</v>
      </c>
      <c r="H22" s="54"/>
      <c r="I22" s="54">
        <f t="shared" si="1"/>
        <v>0</v>
      </c>
      <c r="J22" s="54"/>
      <c r="K22" s="95"/>
      <c r="L22" s="95">
        <f>L42</f>
        <v>0</v>
      </c>
      <c r="M22" s="54"/>
      <c r="N22" s="54"/>
      <c r="O22" s="54">
        <f t="shared" si="0"/>
        <v>0</v>
      </c>
      <c r="P22" s="54">
        <f t="shared" si="2"/>
        <v>0</v>
      </c>
      <c r="Q22" s="54">
        <f t="shared" si="3"/>
        <v>0</v>
      </c>
      <c r="R22" s="54"/>
      <c r="S22" s="54">
        <f t="shared" si="4"/>
        <v>0</v>
      </c>
      <c r="T22" s="54"/>
      <c r="U22" s="55" t="s">
        <v>67</v>
      </c>
      <c r="V22" s="54">
        <v>169000</v>
      </c>
      <c r="W22" s="54">
        <v>337000</v>
      </c>
      <c r="X22" s="56">
        <f t="shared" si="5"/>
        <v>30000</v>
      </c>
      <c r="Y22" s="55">
        <v>367000</v>
      </c>
      <c r="Z22" s="54"/>
    </row>
    <row r="23" spans="1:26" ht="15" customHeight="1" x14ac:dyDescent="0.2">
      <c r="A23" s="51">
        <v>16</v>
      </c>
      <c r="B23" s="51">
        <v>8500034</v>
      </c>
      <c r="C23" s="51" t="s">
        <v>65</v>
      </c>
      <c r="D23" s="52" t="s">
        <v>37</v>
      </c>
      <c r="E23" s="52" t="s">
        <v>3</v>
      </c>
      <c r="F23" s="53">
        <v>240000</v>
      </c>
      <c r="G23" s="53">
        <f>VLOOKUP(B23,'14.09'!B23:R56,16,0)</f>
        <v>0</v>
      </c>
      <c r="H23" s="54"/>
      <c r="I23" s="54">
        <f t="shared" si="1"/>
        <v>0</v>
      </c>
      <c r="J23" s="54"/>
      <c r="K23" s="54"/>
      <c r="L23" s="54"/>
      <c r="M23" s="54"/>
      <c r="N23" s="54"/>
      <c r="O23" s="54">
        <f t="shared" si="0"/>
        <v>0</v>
      </c>
      <c r="P23" s="54">
        <f t="shared" si="2"/>
        <v>0</v>
      </c>
      <c r="Q23" s="54">
        <f t="shared" si="3"/>
        <v>0</v>
      </c>
      <c r="R23" s="54"/>
      <c r="S23" s="54">
        <f t="shared" si="4"/>
        <v>0</v>
      </c>
      <c r="T23" s="54"/>
      <c r="U23" s="55" t="s">
        <v>65</v>
      </c>
      <c r="V23" s="54">
        <v>116000</v>
      </c>
      <c r="W23" s="54">
        <v>240000</v>
      </c>
      <c r="X23" s="56">
        <f t="shared" si="5"/>
        <v>21000</v>
      </c>
      <c r="Y23" s="55">
        <v>261000</v>
      </c>
      <c r="Z23" s="54"/>
    </row>
    <row r="24" spans="1:26" ht="15" customHeight="1" x14ac:dyDescent="0.2">
      <c r="A24" s="51">
        <v>17</v>
      </c>
      <c r="B24" s="51">
        <v>8500035</v>
      </c>
      <c r="C24" s="51" t="s">
        <v>69</v>
      </c>
      <c r="D24" s="52" t="s">
        <v>41</v>
      </c>
      <c r="E24" s="52" t="s">
        <v>7</v>
      </c>
      <c r="F24" s="53">
        <v>196000</v>
      </c>
      <c r="G24" s="53">
        <f>VLOOKUP(B24,'14.09'!B24:R57,16,0)</f>
        <v>0</v>
      </c>
      <c r="H24" s="54"/>
      <c r="I24" s="54">
        <f t="shared" si="1"/>
        <v>0</v>
      </c>
      <c r="J24" s="54"/>
      <c r="K24" s="95"/>
      <c r="L24" s="95">
        <f>L42+L45</f>
        <v>0</v>
      </c>
      <c r="M24" s="54"/>
      <c r="N24" s="54"/>
      <c r="O24" s="54">
        <f t="shared" si="0"/>
        <v>0</v>
      </c>
      <c r="P24" s="54">
        <f t="shared" si="2"/>
        <v>0</v>
      </c>
      <c r="Q24" s="54">
        <f t="shared" si="3"/>
        <v>0</v>
      </c>
      <c r="R24" s="54"/>
      <c r="S24" s="54">
        <f t="shared" si="4"/>
        <v>0</v>
      </c>
      <c r="T24" s="54"/>
      <c r="U24" s="55" t="s">
        <v>69</v>
      </c>
      <c r="V24" s="54">
        <v>92000</v>
      </c>
      <c r="W24" s="54">
        <v>196000</v>
      </c>
      <c r="X24" s="56">
        <f t="shared" si="5"/>
        <v>17000</v>
      </c>
      <c r="Y24" s="55">
        <v>213000</v>
      </c>
      <c r="Z24" s="54"/>
    </row>
    <row r="25" spans="1:26" ht="15" customHeight="1" x14ac:dyDescent="0.2">
      <c r="A25" s="51">
        <v>18</v>
      </c>
      <c r="B25" s="51">
        <v>8500036</v>
      </c>
      <c r="C25" s="51" t="s">
        <v>66</v>
      </c>
      <c r="D25" s="52" t="s">
        <v>38</v>
      </c>
      <c r="E25" s="52" t="s">
        <v>4</v>
      </c>
      <c r="F25" s="53">
        <v>188000</v>
      </c>
      <c r="G25" s="53">
        <f>VLOOKUP(B25,'14.09'!B25:R58,16,0)</f>
        <v>0</v>
      </c>
      <c r="H25" s="54"/>
      <c r="I25" s="54">
        <f t="shared" si="1"/>
        <v>0</v>
      </c>
      <c r="J25" s="54"/>
      <c r="K25" s="54"/>
      <c r="L25" s="54"/>
      <c r="M25" s="54"/>
      <c r="N25" s="54"/>
      <c r="O25" s="54">
        <f t="shared" si="0"/>
        <v>0</v>
      </c>
      <c r="P25" s="54">
        <f t="shared" si="2"/>
        <v>0</v>
      </c>
      <c r="Q25" s="54">
        <f t="shared" si="3"/>
        <v>0</v>
      </c>
      <c r="R25" s="54"/>
      <c r="S25" s="54">
        <f t="shared" si="4"/>
        <v>0</v>
      </c>
      <c r="T25" s="54"/>
      <c r="U25" s="55" t="s">
        <v>66</v>
      </c>
      <c r="V25" s="54">
        <v>88000</v>
      </c>
      <c r="W25" s="54">
        <v>188000</v>
      </c>
      <c r="X25" s="56">
        <f t="shared" si="5"/>
        <v>17000</v>
      </c>
      <c r="Y25" s="55">
        <v>205000</v>
      </c>
      <c r="Z25" s="54"/>
    </row>
    <row r="26" spans="1:26" ht="15" customHeight="1" x14ac:dyDescent="0.2">
      <c r="A26" s="51">
        <v>19</v>
      </c>
      <c r="B26" s="51">
        <v>8500037</v>
      </c>
      <c r="C26" s="51" t="s">
        <v>68</v>
      </c>
      <c r="D26" s="52" t="s">
        <v>40</v>
      </c>
      <c r="E26" s="52" t="s">
        <v>6</v>
      </c>
      <c r="F26" s="53">
        <v>179000</v>
      </c>
      <c r="G26" s="53">
        <f>VLOOKUP(B26,'14.09'!B26:R59,16,0)</f>
        <v>11</v>
      </c>
      <c r="H26" s="54"/>
      <c r="I26" s="54">
        <f t="shared" si="1"/>
        <v>0</v>
      </c>
      <c r="J26" s="54"/>
      <c r="K26" s="54"/>
      <c r="L26" s="54"/>
      <c r="M26" s="54"/>
      <c r="N26" s="54"/>
      <c r="O26" s="54">
        <f t="shared" si="0"/>
        <v>0</v>
      </c>
      <c r="P26" s="54">
        <f t="shared" si="2"/>
        <v>0</v>
      </c>
      <c r="Q26" s="54">
        <f t="shared" si="3"/>
        <v>11</v>
      </c>
      <c r="R26" s="54">
        <v>11</v>
      </c>
      <c r="S26" s="54">
        <f t="shared" si="4"/>
        <v>0</v>
      </c>
      <c r="T26" s="54"/>
      <c r="U26" s="55" t="s">
        <v>68</v>
      </c>
      <c r="V26" s="54">
        <v>83000</v>
      </c>
      <c r="W26" s="54">
        <v>179000</v>
      </c>
      <c r="X26" s="56">
        <f t="shared" si="5"/>
        <v>16000</v>
      </c>
      <c r="Y26" s="55">
        <v>195000</v>
      </c>
      <c r="Z26" s="54"/>
    </row>
    <row r="27" spans="1:26" ht="15" customHeight="1" x14ac:dyDescent="0.2">
      <c r="A27" s="51">
        <v>20</v>
      </c>
      <c r="B27" s="51">
        <v>8500039</v>
      </c>
      <c r="C27" s="51" t="s">
        <v>77</v>
      </c>
      <c r="D27" s="52" t="s">
        <v>49</v>
      </c>
      <c r="E27" s="52" t="s">
        <v>15</v>
      </c>
      <c r="F27" s="53">
        <v>169000</v>
      </c>
      <c r="G27" s="53">
        <f>VLOOKUP(B27,'14.09'!B27:R60,16,0)</f>
        <v>15</v>
      </c>
      <c r="H27" s="54"/>
      <c r="I27" s="54">
        <f t="shared" si="1"/>
        <v>1</v>
      </c>
      <c r="J27" s="54"/>
      <c r="K27" s="54">
        <v>1</v>
      </c>
      <c r="L27" s="54"/>
      <c r="M27" s="54"/>
      <c r="N27" s="54"/>
      <c r="O27" s="54">
        <f t="shared" si="0"/>
        <v>169000</v>
      </c>
      <c r="P27" s="54">
        <f t="shared" si="2"/>
        <v>169000</v>
      </c>
      <c r="Q27" s="54">
        <f t="shared" si="3"/>
        <v>14</v>
      </c>
      <c r="R27" s="54">
        <v>14</v>
      </c>
      <c r="S27" s="54">
        <f t="shared" si="4"/>
        <v>0</v>
      </c>
      <c r="T27" s="54"/>
      <c r="U27" s="55" t="s">
        <v>77</v>
      </c>
      <c r="V27" s="54">
        <v>73000</v>
      </c>
      <c r="W27" s="54">
        <v>169000</v>
      </c>
      <c r="X27" s="56">
        <f t="shared" si="5"/>
        <v>6000</v>
      </c>
      <c r="Y27" s="55">
        <v>175000</v>
      </c>
      <c r="Z27" s="54"/>
    </row>
    <row r="28" spans="1:26" ht="15" customHeight="1" x14ac:dyDescent="0.2">
      <c r="A28" s="51">
        <v>21</v>
      </c>
      <c r="B28" s="51">
        <v>8500038</v>
      </c>
      <c r="C28" s="51" t="s">
        <v>80</v>
      </c>
      <c r="D28" s="52" t="s">
        <v>52</v>
      </c>
      <c r="E28" s="52" t="s">
        <v>18</v>
      </c>
      <c r="F28" s="53">
        <v>179000</v>
      </c>
      <c r="G28" s="53">
        <f>VLOOKUP(B28,'14.09'!B28:R61,16,0)</f>
        <v>9</v>
      </c>
      <c r="H28" s="54"/>
      <c r="I28" s="54">
        <f t="shared" si="1"/>
        <v>0</v>
      </c>
      <c r="J28" s="54"/>
      <c r="K28" s="95"/>
      <c r="L28" s="95">
        <f>L42</f>
        <v>0</v>
      </c>
      <c r="M28" s="54"/>
      <c r="N28" s="54"/>
      <c r="O28" s="54">
        <f t="shared" si="0"/>
        <v>0</v>
      </c>
      <c r="P28" s="54">
        <f t="shared" si="2"/>
        <v>0</v>
      </c>
      <c r="Q28" s="54">
        <f t="shared" si="3"/>
        <v>9</v>
      </c>
      <c r="R28" s="54">
        <v>9</v>
      </c>
      <c r="S28" s="54">
        <f t="shared" si="4"/>
        <v>0</v>
      </c>
      <c r="T28" s="54"/>
      <c r="U28" s="55" t="s">
        <v>80</v>
      </c>
      <c r="V28" s="54">
        <v>76000</v>
      </c>
      <c r="W28" s="54">
        <v>179000</v>
      </c>
      <c r="X28" s="56">
        <f t="shared" si="5"/>
        <v>2000</v>
      </c>
      <c r="Y28" s="55">
        <v>181000</v>
      </c>
      <c r="Z28" s="54"/>
    </row>
    <row r="29" spans="1:26" s="2" customFormat="1" ht="15" customHeight="1" x14ac:dyDescent="0.2">
      <c r="A29" s="51">
        <v>22</v>
      </c>
      <c r="B29" s="51">
        <v>8500040</v>
      </c>
      <c r="C29" s="51" t="s">
        <v>62</v>
      </c>
      <c r="D29" s="52" t="s">
        <v>34</v>
      </c>
      <c r="E29" s="52" t="s">
        <v>0</v>
      </c>
      <c r="F29" s="53">
        <v>169000</v>
      </c>
      <c r="G29" s="53">
        <f>VLOOKUP(B29,'14.09'!B29:R62,16,0)</f>
        <v>10</v>
      </c>
      <c r="H29" s="57"/>
      <c r="I29" s="54">
        <f t="shared" si="1"/>
        <v>0</v>
      </c>
      <c r="J29" s="54"/>
      <c r="K29" s="54"/>
      <c r="L29" s="54"/>
      <c r="M29" s="54"/>
      <c r="N29" s="54"/>
      <c r="O29" s="54">
        <f t="shared" si="0"/>
        <v>0</v>
      </c>
      <c r="P29" s="54">
        <f t="shared" si="2"/>
        <v>0</v>
      </c>
      <c r="Q29" s="54">
        <f t="shared" si="3"/>
        <v>10</v>
      </c>
      <c r="R29" s="54">
        <v>10</v>
      </c>
      <c r="S29" s="54">
        <f t="shared" si="4"/>
        <v>0</v>
      </c>
      <c r="T29" s="54"/>
      <c r="U29" s="51" t="s">
        <v>62</v>
      </c>
      <c r="V29" s="57">
        <v>78000</v>
      </c>
      <c r="W29" s="57">
        <v>169000</v>
      </c>
      <c r="X29" s="56">
        <f t="shared" si="5"/>
        <v>16000</v>
      </c>
      <c r="Y29" s="51">
        <v>185000</v>
      </c>
      <c r="Z29" s="54"/>
    </row>
    <row r="30" spans="1:26" ht="15" customHeight="1" x14ac:dyDescent="0.2">
      <c r="A30" s="51">
        <v>23</v>
      </c>
      <c r="B30" s="51">
        <v>8500041</v>
      </c>
      <c r="C30" s="51" t="s">
        <v>63</v>
      </c>
      <c r="D30" s="52" t="s">
        <v>35</v>
      </c>
      <c r="E30" s="52" t="s">
        <v>1</v>
      </c>
      <c r="F30" s="53">
        <v>179000</v>
      </c>
      <c r="G30" s="53">
        <f>VLOOKUP(B30,'14.09'!B30:R63,16,0)</f>
        <v>0</v>
      </c>
      <c r="H30" s="54"/>
      <c r="I30" s="54">
        <f t="shared" si="1"/>
        <v>0</v>
      </c>
      <c r="J30" s="54"/>
      <c r="K30" s="95"/>
      <c r="L30" s="95">
        <f>L42</f>
        <v>0</v>
      </c>
      <c r="M30" s="54"/>
      <c r="N30" s="54"/>
      <c r="O30" s="54">
        <f t="shared" si="0"/>
        <v>0</v>
      </c>
      <c r="P30" s="54">
        <f t="shared" si="2"/>
        <v>0</v>
      </c>
      <c r="Q30" s="54">
        <f t="shared" si="3"/>
        <v>0</v>
      </c>
      <c r="R30" s="54"/>
      <c r="S30" s="54">
        <f t="shared" si="4"/>
        <v>0</v>
      </c>
      <c r="T30" s="54"/>
      <c r="U30" s="55" t="s">
        <v>63</v>
      </c>
      <c r="V30" s="54">
        <v>82000</v>
      </c>
      <c r="W30" s="54">
        <v>179000</v>
      </c>
      <c r="X30" s="56">
        <f t="shared" si="5"/>
        <v>14000</v>
      </c>
      <c r="Y30" s="55">
        <v>193000</v>
      </c>
      <c r="Z30" s="54"/>
    </row>
    <row r="31" spans="1:26" ht="15" customHeight="1" x14ac:dyDescent="0.2">
      <c r="A31" s="51">
        <v>24</v>
      </c>
      <c r="B31" s="51">
        <v>8500043</v>
      </c>
      <c r="C31" s="51" t="s">
        <v>64</v>
      </c>
      <c r="D31" s="52" t="s">
        <v>36</v>
      </c>
      <c r="E31" s="52" t="s">
        <v>2</v>
      </c>
      <c r="F31" s="53">
        <v>179000</v>
      </c>
      <c r="G31" s="53">
        <f>VLOOKUP(B31,'14.09'!B31:R64,16,0)</f>
        <v>7</v>
      </c>
      <c r="H31" s="54"/>
      <c r="I31" s="54">
        <f t="shared" si="1"/>
        <v>0</v>
      </c>
      <c r="J31" s="54"/>
      <c r="K31" s="54"/>
      <c r="L31" s="54"/>
      <c r="M31" s="54"/>
      <c r="N31" s="54"/>
      <c r="O31" s="54">
        <f t="shared" si="0"/>
        <v>0</v>
      </c>
      <c r="P31" s="54">
        <f t="shared" si="2"/>
        <v>0</v>
      </c>
      <c r="Q31" s="54">
        <f t="shared" si="3"/>
        <v>7</v>
      </c>
      <c r="R31" s="54">
        <v>7</v>
      </c>
      <c r="S31" s="54">
        <f t="shared" si="4"/>
        <v>0</v>
      </c>
      <c r="T31" s="54"/>
      <c r="U31" s="55" t="s">
        <v>64</v>
      </c>
      <c r="V31" s="54">
        <v>83000</v>
      </c>
      <c r="W31" s="54">
        <v>179000</v>
      </c>
      <c r="X31" s="56">
        <f t="shared" si="5"/>
        <v>16000</v>
      </c>
      <c r="Y31" s="55">
        <v>195000</v>
      </c>
      <c r="Z31" s="54"/>
    </row>
    <row r="32" spans="1:26" ht="15" customHeight="1" x14ac:dyDescent="0.2">
      <c r="A32" s="51">
        <v>25</v>
      </c>
      <c r="B32" s="51">
        <v>8500062</v>
      </c>
      <c r="C32" s="51" t="s">
        <v>99</v>
      </c>
      <c r="D32" s="52" t="s">
        <v>126</v>
      </c>
      <c r="E32" s="52" t="s">
        <v>32</v>
      </c>
      <c r="F32" s="53">
        <v>194000</v>
      </c>
      <c r="G32" s="53">
        <f>VLOOKUP(B32,'14.09'!B32:R65,16,0)</f>
        <v>0</v>
      </c>
      <c r="H32" s="54"/>
      <c r="I32" s="54">
        <f t="shared" si="1"/>
        <v>0</v>
      </c>
      <c r="J32" s="54"/>
      <c r="K32" s="54"/>
      <c r="L32" s="54"/>
      <c r="M32" s="54"/>
      <c r="N32" s="54"/>
      <c r="O32" s="54">
        <f t="shared" si="0"/>
        <v>0</v>
      </c>
      <c r="P32" s="54">
        <f t="shared" si="2"/>
        <v>0</v>
      </c>
      <c r="Q32" s="54">
        <f t="shared" si="3"/>
        <v>0</v>
      </c>
      <c r="R32" s="54"/>
      <c r="S32" s="54">
        <f t="shared" si="4"/>
        <v>0</v>
      </c>
      <c r="T32" s="54"/>
      <c r="U32" s="55" t="s">
        <v>99</v>
      </c>
      <c r="V32" s="54">
        <v>91200</v>
      </c>
      <c r="W32" s="54">
        <v>194000</v>
      </c>
      <c r="X32" s="56">
        <f t="shared" si="5"/>
        <v>18000</v>
      </c>
      <c r="Y32" s="55">
        <v>212000</v>
      </c>
      <c r="Z32" s="54"/>
    </row>
    <row r="33" spans="1:26" ht="15" customHeight="1" x14ac:dyDescent="0.2">
      <c r="A33" s="51">
        <v>26</v>
      </c>
      <c r="B33" s="51">
        <v>8500063</v>
      </c>
      <c r="C33" s="51" t="s">
        <v>100</v>
      </c>
      <c r="D33" s="52" t="s">
        <v>127</v>
      </c>
      <c r="E33" s="52" t="s">
        <v>33</v>
      </c>
      <c r="F33" s="53">
        <v>194000</v>
      </c>
      <c r="G33" s="53">
        <f>VLOOKUP(B33,'14.09'!B33:R66,16,0)</f>
        <v>0</v>
      </c>
      <c r="H33" s="54"/>
      <c r="I33" s="54">
        <f t="shared" si="1"/>
        <v>0</v>
      </c>
      <c r="J33" s="54"/>
      <c r="K33" s="54"/>
      <c r="L33" s="54"/>
      <c r="M33" s="54"/>
      <c r="N33" s="54"/>
      <c r="O33" s="54">
        <f t="shared" si="0"/>
        <v>0</v>
      </c>
      <c r="P33" s="54">
        <f t="shared" si="2"/>
        <v>0</v>
      </c>
      <c r="Q33" s="54">
        <f t="shared" si="3"/>
        <v>0</v>
      </c>
      <c r="R33" s="54"/>
      <c r="S33" s="54">
        <f t="shared" si="4"/>
        <v>0</v>
      </c>
      <c r="T33" s="54"/>
      <c r="U33" s="55" t="s">
        <v>100</v>
      </c>
      <c r="V33" s="54">
        <v>91200</v>
      </c>
      <c r="W33" s="54">
        <v>194000</v>
      </c>
      <c r="X33" s="56">
        <f t="shared" si="5"/>
        <v>18000</v>
      </c>
      <c r="Y33" s="55">
        <v>212000</v>
      </c>
      <c r="Z33" s="54"/>
    </row>
    <row r="34" spans="1:26" ht="15" customHeight="1" x14ac:dyDescent="0.2">
      <c r="A34" s="51">
        <v>27</v>
      </c>
      <c r="B34" s="51">
        <v>8500050</v>
      </c>
      <c r="C34" s="51" t="s">
        <v>82</v>
      </c>
      <c r="D34" s="52" t="s">
        <v>54</v>
      </c>
      <c r="E34" s="52" t="s">
        <v>20</v>
      </c>
      <c r="F34" s="53">
        <v>168000</v>
      </c>
      <c r="G34" s="53">
        <f>VLOOKUP(B34,'14.09'!B34:R67,16,0)</f>
        <v>0</v>
      </c>
      <c r="H34" s="54"/>
      <c r="I34" s="54">
        <f t="shared" si="1"/>
        <v>0</v>
      </c>
      <c r="J34" s="54"/>
      <c r="K34" s="97"/>
      <c r="L34" s="97">
        <f>+L44</f>
        <v>0</v>
      </c>
      <c r="M34" s="54"/>
      <c r="N34" s="54"/>
      <c r="O34" s="54">
        <f t="shared" si="0"/>
        <v>0</v>
      </c>
      <c r="P34" s="54">
        <f t="shared" si="2"/>
        <v>0</v>
      </c>
      <c r="Q34" s="54">
        <f t="shared" si="3"/>
        <v>0</v>
      </c>
      <c r="R34" s="54"/>
      <c r="S34" s="54">
        <f t="shared" si="4"/>
        <v>0</v>
      </c>
      <c r="T34" s="54"/>
      <c r="U34" s="51" t="s">
        <v>82</v>
      </c>
      <c r="V34" s="57">
        <v>75909</v>
      </c>
      <c r="W34" s="57">
        <v>168000</v>
      </c>
      <c r="X34" s="56">
        <f t="shared" si="5"/>
        <v>13000</v>
      </c>
      <c r="Y34" s="55">
        <v>181000</v>
      </c>
      <c r="Z34" s="54"/>
    </row>
    <row r="35" spans="1:26" s="2" customFormat="1" ht="15" customHeight="1" x14ac:dyDescent="0.2">
      <c r="A35" s="51">
        <v>28</v>
      </c>
      <c r="B35" s="51">
        <v>8500051</v>
      </c>
      <c r="C35" s="51" t="s">
        <v>83</v>
      </c>
      <c r="D35" s="52" t="s">
        <v>55</v>
      </c>
      <c r="E35" s="52" t="s">
        <v>21</v>
      </c>
      <c r="F35" s="53">
        <v>149000</v>
      </c>
      <c r="G35" s="53">
        <f>VLOOKUP(B35,'14.09'!B35:R68,16,0)</f>
        <v>0</v>
      </c>
      <c r="H35" s="57"/>
      <c r="I35" s="54">
        <f t="shared" si="1"/>
        <v>0</v>
      </c>
      <c r="J35" s="54"/>
      <c r="K35" s="54"/>
      <c r="L35" s="54"/>
      <c r="M35" s="54"/>
      <c r="N35" s="54"/>
      <c r="O35" s="54">
        <f t="shared" si="0"/>
        <v>0</v>
      </c>
      <c r="P35" s="54">
        <f t="shared" si="2"/>
        <v>0</v>
      </c>
      <c r="Q35" s="54">
        <f>+G35+H35-I35</f>
        <v>0</v>
      </c>
      <c r="R35" s="54"/>
      <c r="S35" s="54">
        <f t="shared" si="4"/>
        <v>0</v>
      </c>
      <c r="T35" s="54"/>
      <c r="U35" s="55" t="s">
        <v>83</v>
      </c>
      <c r="V35" s="54">
        <v>66364</v>
      </c>
      <c r="W35" s="54">
        <v>149000</v>
      </c>
      <c r="X35" s="56">
        <f t="shared" si="5"/>
        <v>13000</v>
      </c>
      <c r="Y35" s="51">
        <v>162000</v>
      </c>
      <c r="Z35" s="54"/>
    </row>
    <row r="36" spans="1:26" ht="15" customHeight="1" x14ac:dyDescent="0.2">
      <c r="A36" s="51">
        <v>29</v>
      </c>
      <c r="B36" s="51">
        <v>8500052</v>
      </c>
      <c r="C36" s="51" t="s">
        <v>84</v>
      </c>
      <c r="D36" s="52" t="s">
        <v>120</v>
      </c>
      <c r="E36" s="52" t="s">
        <v>22</v>
      </c>
      <c r="F36" s="53">
        <v>149000</v>
      </c>
      <c r="G36" s="53">
        <f>VLOOKUP(B36,'14.09'!B36:R69,16,0)</f>
        <v>7</v>
      </c>
      <c r="H36" s="54"/>
      <c r="I36" s="54">
        <f t="shared" si="1"/>
        <v>2</v>
      </c>
      <c r="J36" s="54"/>
      <c r="K36" s="97">
        <v>2</v>
      </c>
      <c r="L36" s="97">
        <f>L44</f>
        <v>0</v>
      </c>
      <c r="M36" s="54"/>
      <c r="N36" s="54"/>
      <c r="O36" s="54">
        <f t="shared" si="0"/>
        <v>298000</v>
      </c>
      <c r="P36" s="54">
        <f t="shared" si="2"/>
        <v>298000</v>
      </c>
      <c r="Q36" s="54">
        <f t="shared" si="3"/>
        <v>5</v>
      </c>
      <c r="R36" s="54">
        <v>5</v>
      </c>
      <c r="S36" s="54">
        <f t="shared" si="4"/>
        <v>0</v>
      </c>
      <c r="T36" s="54"/>
      <c r="U36" s="55" t="s">
        <v>84</v>
      </c>
      <c r="V36" s="54">
        <v>66364</v>
      </c>
      <c r="W36" s="54">
        <v>149000</v>
      </c>
      <c r="X36" s="56">
        <f t="shared" si="5"/>
        <v>13000</v>
      </c>
      <c r="Y36" s="55">
        <v>162000</v>
      </c>
      <c r="Z36" s="54"/>
    </row>
    <row r="37" spans="1:26" ht="15" customHeight="1" x14ac:dyDescent="0.2">
      <c r="A37" s="51">
        <v>30</v>
      </c>
      <c r="B37" s="51">
        <v>8500053</v>
      </c>
      <c r="C37" s="51" t="s">
        <v>85</v>
      </c>
      <c r="D37" s="52" t="s">
        <v>57</v>
      </c>
      <c r="E37" s="52" t="s">
        <v>23</v>
      </c>
      <c r="F37" s="53">
        <v>149000</v>
      </c>
      <c r="G37" s="53">
        <f>VLOOKUP(B37,'14.09'!B37:R70,16,0)</f>
        <v>0</v>
      </c>
      <c r="H37" s="54"/>
      <c r="I37" s="54">
        <f t="shared" si="1"/>
        <v>0</v>
      </c>
      <c r="J37" s="54"/>
      <c r="K37" s="97"/>
      <c r="L37" s="97">
        <f>L44</f>
        <v>0</v>
      </c>
      <c r="M37" s="54"/>
      <c r="N37" s="54"/>
      <c r="O37" s="54">
        <f t="shared" si="0"/>
        <v>0</v>
      </c>
      <c r="P37" s="54">
        <f t="shared" si="2"/>
        <v>0</v>
      </c>
      <c r="Q37" s="54">
        <f t="shared" si="3"/>
        <v>0</v>
      </c>
      <c r="R37" s="54"/>
      <c r="S37" s="54">
        <f t="shared" si="4"/>
        <v>0</v>
      </c>
      <c r="T37" s="54"/>
      <c r="U37" s="55" t="s">
        <v>85</v>
      </c>
      <c r="V37" s="54">
        <v>66364</v>
      </c>
      <c r="W37" s="54">
        <v>149000</v>
      </c>
      <c r="X37" s="56">
        <f t="shared" si="5"/>
        <v>13000</v>
      </c>
      <c r="Y37" s="55">
        <v>162000</v>
      </c>
      <c r="Z37" s="54"/>
    </row>
    <row r="38" spans="1:26" ht="15" customHeight="1" x14ac:dyDescent="0.2">
      <c r="A38" s="51">
        <v>31</v>
      </c>
      <c r="B38" s="51">
        <v>8500054</v>
      </c>
      <c r="C38" s="51" t="s">
        <v>86</v>
      </c>
      <c r="D38" s="52" t="s">
        <v>58</v>
      </c>
      <c r="E38" s="52" t="s">
        <v>24</v>
      </c>
      <c r="F38" s="53">
        <v>168000</v>
      </c>
      <c r="G38" s="53">
        <f>VLOOKUP(B38,'14.09'!B38:R71,16,0)</f>
        <v>19</v>
      </c>
      <c r="H38" s="54"/>
      <c r="I38" s="54">
        <f t="shared" si="1"/>
        <v>0</v>
      </c>
      <c r="J38" s="54"/>
      <c r="K38" s="54"/>
      <c r="L38" s="54"/>
      <c r="M38" s="54"/>
      <c r="N38" s="54"/>
      <c r="O38" s="54">
        <f t="shared" si="0"/>
        <v>0</v>
      </c>
      <c r="P38" s="54">
        <f t="shared" si="2"/>
        <v>0</v>
      </c>
      <c r="Q38" s="54">
        <f t="shared" si="3"/>
        <v>19</v>
      </c>
      <c r="R38" s="54">
        <v>19</v>
      </c>
      <c r="S38" s="54">
        <f t="shared" si="4"/>
        <v>0</v>
      </c>
      <c r="T38" s="54"/>
      <c r="U38" s="55" t="s">
        <v>86</v>
      </c>
      <c r="V38" s="54">
        <v>75909</v>
      </c>
      <c r="W38" s="54">
        <v>168000</v>
      </c>
      <c r="X38" s="56">
        <f t="shared" si="5"/>
        <v>13000</v>
      </c>
      <c r="Y38" s="55">
        <v>181000</v>
      </c>
      <c r="Z38" s="54"/>
    </row>
    <row r="39" spans="1:26" ht="15" customHeight="1" x14ac:dyDescent="0.2">
      <c r="A39" s="51">
        <v>32</v>
      </c>
      <c r="B39" s="51">
        <v>8500055</v>
      </c>
      <c r="C39" s="51" t="s">
        <v>87</v>
      </c>
      <c r="D39" s="52" t="s">
        <v>59</v>
      </c>
      <c r="E39" s="52" t="s">
        <v>25</v>
      </c>
      <c r="F39" s="53">
        <v>149000</v>
      </c>
      <c r="G39" s="53">
        <f>VLOOKUP(B39,'14.09'!B39:R72,16,0)</f>
        <v>0</v>
      </c>
      <c r="H39" s="54"/>
      <c r="I39" s="54">
        <f t="shared" si="1"/>
        <v>0</v>
      </c>
      <c r="J39" s="54"/>
      <c r="K39" s="97"/>
      <c r="L39" s="97">
        <f>L44</f>
        <v>0</v>
      </c>
      <c r="M39" s="54"/>
      <c r="N39" s="54"/>
      <c r="O39" s="54">
        <f t="shared" si="0"/>
        <v>0</v>
      </c>
      <c r="P39" s="54">
        <f t="shared" si="2"/>
        <v>0</v>
      </c>
      <c r="Q39" s="54">
        <f t="shared" si="3"/>
        <v>0</v>
      </c>
      <c r="R39" s="54"/>
      <c r="S39" s="54">
        <f t="shared" si="4"/>
        <v>0</v>
      </c>
      <c r="T39" s="54"/>
      <c r="U39" s="55" t="s">
        <v>87</v>
      </c>
      <c r="V39" s="54">
        <v>66364</v>
      </c>
      <c r="W39" s="54">
        <v>149000</v>
      </c>
      <c r="X39" s="56">
        <f t="shared" si="5"/>
        <v>13000</v>
      </c>
      <c r="Y39" s="55">
        <v>162000</v>
      </c>
      <c r="Z39" s="54"/>
    </row>
    <row r="40" spans="1:26" ht="15" customHeight="1" x14ac:dyDescent="0.2">
      <c r="A40" s="51">
        <v>33</v>
      </c>
      <c r="B40" s="51">
        <v>8500056</v>
      </c>
      <c r="C40" s="51" t="s">
        <v>88</v>
      </c>
      <c r="D40" s="52" t="s">
        <v>60</v>
      </c>
      <c r="E40" s="52" t="s">
        <v>26</v>
      </c>
      <c r="F40" s="53">
        <v>149000</v>
      </c>
      <c r="G40" s="53">
        <f>VLOOKUP(B40,'14.09'!B40:R73,16,0)</f>
        <v>0</v>
      </c>
      <c r="H40" s="54"/>
      <c r="I40" s="54">
        <f t="shared" si="1"/>
        <v>0</v>
      </c>
      <c r="J40" s="54"/>
      <c r="K40" s="98"/>
      <c r="L40" s="98">
        <f>+L45</f>
        <v>0</v>
      </c>
      <c r="M40" s="54"/>
      <c r="N40" s="54"/>
      <c r="O40" s="54">
        <f t="shared" si="0"/>
        <v>0</v>
      </c>
      <c r="P40" s="54">
        <f t="shared" si="2"/>
        <v>0</v>
      </c>
      <c r="Q40" s="54">
        <f t="shared" si="3"/>
        <v>0</v>
      </c>
      <c r="R40" s="54"/>
      <c r="S40" s="54">
        <f t="shared" si="4"/>
        <v>0</v>
      </c>
      <c r="T40" s="54"/>
      <c r="U40" s="55" t="s">
        <v>88</v>
      </c>
      <c r="V40" s="54">
        <v>66364</v>
      </c>
      <c r="W40" s="54">
        <v>149000</v>
      </c>
      <c r="X40" s="56">
        <f t="shared" si="5"/>
        <v>13000</v>
      </c>
      <c r="Y40" s="55">
        <v>162000</v>
      </c>
      <c r="Z40" s="54"/>
    </row>
    <row r="41" spans="1:26" ht="15" customHeight="1" x14ac:dyDescent="0.2">
      <c r="A41" s="51">
        <v>34</v>
      </c>
      <c r="B41" s="51">
        <v>8500057</v>
      </c>
      <c r="C41" s="51" t="s">
        <v>89</v>
      </c>
      <c r="D41" s="52" t="s">
        <v>61</v>
      </c>
      <c r="E41" s="52" t="s">
        <v>27</v>
      </c>
      <c r="F41" s="53">
        <v>168000</v>
      </c>
      <c r="G41" s="53">
        <f>VLOOKUP(B41,'14.09'!B41:R74,16,0)</f>
        <v>29</v>
      </c>
      <c r="H41" s="54"/>
      <c r="I41" s="54">
        <f t="shared" si="1"/>
        <v>0</v>
      </c>
      <c r="J41" s="54"/>
      <c r="K41" s="54"/>
      <c r="L41" s="54"/>
      <c r="M41" s="54"/>
      <c r="N41" s="54"/>
      <c r="O41" s="54">
        <f t="shared" si="0"/>
        <v>0</v>
      </c>
      <c r="P41" s="54">
        <f t="shared" si="2"/>
        <v>0</v>
      </c>
      <c r="Q41" s="54">
        <f t="shared" si="3"/>
        <v>29</v>
      </c>
      <c r="R41" s="54">
        <v>29</v>
      </c>
      <c r="S41" s="54">
        <f t="shared" si="4"/>
        <v>0</v>
      </c>
      <c r="T41" s="54"/>
      <c r="U41" s="55" t="s">
        <v>89</v>
      </c>
      <c r="V41" s="54">
        <v>66364</v>
      </c>
      <c r="W41" s="54">
        <v>168000</v>
      </c>
      <c r="X41" s="56">
        <f t="shared" si="5"/>
        <v>-6000</v>
      </c>
      <c r="Y41" s="55">
        <v>162000</v>
      </c>
      <c r="Z41" s="54"/>
    </row>
    <row r="42" spans="1:26" ht="15" customHeight="1" x14ac:dyDescent="0.2">
      <c r="A42" s="81"/>
      <c r="B42" s="81"/>
      <c r="C42" s="81"/>
      <c r="D42" s="87" t="s">
        <v>140</v>
      </c>
      <c r="E42" s="87"/>
      <c r="F42" s="88">
        <v>800000</v>
      </c>
      <c r="G42" s="82"/>
      <c r="H42" s="83"/>
      <c r="I42" s="83"/>
      <c r="J42" s="83"/>
      <c r="K42" s="83"/>
      <c r="L42" s="83"/>
      <c r="M42" s="83"/>
      <c r="N42" s="83"/>
      <c r="O42" s="54">
        <f t="shared" si="0"/>
        <v>0</v>
      </c>
      <c r="P42" s="54">
        <f>M42+N42+O42</f>
        <v>0</v>
      </c>
      <c r="Q42" s="83"/>
      <c r="R42" s="83"/>
      <c r="S42" s="83"/>
      <c r="T42" s="83"/>
      <c r="U42" s="84"/>
      <c r="V42" s="85"/>
      <c r="W42" s="85"/>
      <c r="X42" s="86"/>
      <c r="Y42" s="84"/>
      <c r="Z42" s="83"/>
    </row>
    <row r="43" spans="1:26" ht="15" customHeight="1" x14ac:dyDescent="0.2">
      <c r="A43" s="81"/>
      <c r="B43" s="81"/>
      <c r="C43" s="81"/>
      <c r="D43" s="89" t="s">
        <v>141</v>
      </c>
      <c r="E43" s="89"/>
      <c r="F43" s="90">
        <v>650000</v>
      </c>
      <c r="G43" s="82"/>
      <c r="H43" s="83"/>
      <c r="I43" s="83"/>
      <c r="J43" s="83"/>
      <c r="K43" s="83"/>
      <c r="L43" s="83"/>
      <c r="M43" s="83"/>
      <c r="N43" s="83"/>
      <c r="O43" s="54">
        <f t="shared" si="0"/>
        <v>0</v>
      </c>
      <c r="P43" s="54">
        <f t="shared" si="2"/>
        <v>0</v>
      </c>
      <c r="Q43" s="83"/>
      <c r="R43" s="83"/>
      <c r="S43" s="83"/>
      <c r="T43" s="83"/>
      <c r="U43" s="84"/>
      <c r="V43" s="85"/>
      <c r="W43" s="85"/>
      <c r="X43" s="86"/>
      <c r="Y43" s="84"/>
      <c r="Z43" s="83"/>
    </row>
    <row r="44" spans="1:26" ht="15" customHeight="1" x14ac:dyDescent="0.2">
      <c r="A44" s="81"/>
      <c r="B44" s="81"/>
      <c r="C44" s="81"/>
      <c r="D44" s="91" t="s">
        <v>142</v>
      </c>
      <c r="E44" s="91"/>
      <c r="F44" s="92">
        <v>550000</v>
      </c>
      <c r="G44" s="82"/>
      <c r="H44" s="83"/>
      <c r="I44" s="83"/>
      <c r="J44" s="83"/>
      <c r="K44" s="83"/>
      <c r="L44" s="83"/>
      <c r="M44" s="83"/>
      <c r="N44" s="83"/>
      <c r="O44" s="54">
        <f t="shared" si="0"/>
        <v>0</v>
      </c>
      <c r="P44" s="54">
        <f t="shared" si="2"/>
        <v>0</v>
      </c>
      <c r="Q44" s="83"/>
      <c r="R44" s="83"/>
      <c r="S44" s="83"/>
      <c r="T44" s="83"/>
      <c r="U44" s="84"/>
      <c r="V44" s="85"/>
      <c r="W44" s="85"/>
      <c r="X44" s="86"/>
      <c r="Y44" s="84"/>
      <c r="Z44" s="83"/>
    </row>
    <row r="45" spans="1:26" ht="15" customHeight="1" x14ac:dyDescent="0.2">
      <c r="A45" s="81"/>
      <c r="B45" s="81"/>
      <c r="C45" s="81"/>
      <c r="D45" s="93" t="s">
        <v>143</v>
      </c>
      <c r="E45" s="93"/>
      <c r="F45" s="94">
        <v>310000</v>
      </c>
      <c r="G45" s="82"/>
      <c r="H45" s="83"/>
      <c r="I45" s="83"/>
      <c r="J45" s="83"/>
      <c r="K45" s="83"/>
      <c r="L45" s="83"/>
      <c r="M45" s="83"/>
      <c r="N45" s="83"/>
      <c r="O45" s="54">
        <f t="shared" si="0"/>
        <v>0</v>
      </c>
      <c r="P45" s="54">
        <f t="shared" si="2"/>
        <v>0</v>
      </c>
      <c r="Q45" s="83"/>
      <c r="R45" s="83"/>
      <c r="S45" s="83"/>
      <c r="T45" s="83"/>
      <c r="U45" s="84"/>
      <c r="V45" s="85"/>
      <c r="W45" s="85"/>
      <c r="X45" s="86"/>
      <c r="Y45" s="84"/>
      <c r="Z45" s="83"/>
    </row>
    <row r="46" spans="1:26" s="17" customFormat="1" x14ac:dyDescent="0.2">
      <c r="A46" s="47"/>
      <c r="B46" s="48"/>
      <c r="C46" s="48"/>
      <c r="D46" s="48" t="s">
        <v>108</v>
      </c>
      <c r="E46" s="49"/>
      <c r="F46" s="50"/>
      <c r="G46" s="50">
        <f>SUM(G8:G41)</f>
        <v>161</v>
      </c>
      <c r="H46" s="50">
        <f t="shared" ref="H46:N46" si="6">SUM(H8:H41)</f>
        <v>0</v>
      </c>
      <c r="I46" s="50">
        <f t="shared" si="6"/>
        <v>4</v>
      </c>
      <c r="J46" s="50">
        <f t="shared" si="6"/>
        <v>0</v>
      </c>
      <c r="K46" s="50">
        <f t="shared" si="6"/>
        <v>4</v>
      </c>
      <c r="L46" s="50">
        <f t="shared" si="6"/>
        <v>0</v>
      </c>
      <c r="M46" s="50">
        <f t="shared" si="6"/>
        <v>0</v>
      </c>
      <c r="N46" s="50">
        <f t="shared" si="6"/>
        <v>0</v>
      </c>
      <c r="O46" s="50">
        <f>SUM(O8:O45)</f>
        <v>613000</v>
      </c>
      <c r="P46" s="50">
        <f>SUM(P8:P45)</f>
        <v>613000</v>
      </c>
      <c r="Q46" s="50">
        <f>SUM(Q8:Q41)</f>
        <v>157</v>
      </c>
      <c r="R46" s="50">
        <f>SUM(R8:R41)</f>
        <v>157</v>
      </c>
      <c r="S46" s="50"/>
      <c r="T46" s="50"/>
      <c r="Z46" s="50"/>
    </row>
    <row r="47" spans="1:26" x14ac:dyDescent="0.2">
      <c r="A47" s="5"/>
    </row>
    <row r="48" spans="1:26" s="2" customFormat="1" x14ac:dyDescent="0.2">
      <c r="B48" s="2" t="s">
        <v>124</v>
      </c>
      <c r="F48" s="6"/>
      <c r="G48" s="6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V48" s="122"/>
      <c r="W48" s="122"/>
      <c r="Z48" s="122"/>
    </row>
    <row r="52" spans="1:1" x14ac:dyDescent="0.2">
      <c r="A52" s="1" t="s">
        <v>134</v>
      </c>
    </row>
  </sheetData>
  <mergeCells count="16">
    <mergeCell ref="Z6:Z7"/>
    <mergeCell ref="A3:T3"/>
    <mergeCell ref="G5:Q5"/>
    <mergeCell ref="A6:A7"/>
    <mergeCell ref="B6:B7"/>
    <mergeCell ref="C6:C7"/>
    <mergeCell ref="D6:D7"/>
    <mergeCell ref="F6:F7"/>
    <mergeCell ref="G6:G7"/>
    <mergeCell ref="H6:H7"/>
    <mergeCell ref="I6:L6"/>
    <mergeCell ref="M6:P6"/>
    <mergeCell ref="Q6:Q7"/>
    <mergeCell ref="R6:R7"/>
    <mergeCell ref="S6:S7"/>
    <mergeCell ref="T6:T7"/>
  </mergeCells>
  <pageMargins left="0.2" right="0.2" top="0.25" bottom="0.25" header="0.3" footer="0.3"/>
  <pageSetup paperSize="9" orientation="landscape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zoomScaleNormal="100" workbookViewId="0">
      <pane xSplit="6" ySplit="7" topLeftCell="G38" activePane="bottomRight" state="frozen"/>
      <selection activeCell="K42" sqref="K42"/>
      <selection pane="topRight" activeCell="K42" sqref="K42"/>
      <selection pane="bottomLeft" activeCell="K42" sqref="K42"/>
      <selection pane="bottomRight" activeCell="K8" sqref="K8:K45"/>
    </sheetView>
  </sheetViews>
  <sheetFormatPr defaultRowHeight="12.75" x14ac:dyDescent="0.2"/>
  <cols>
    <col min="1" max="1" width="4.85546875" style="1" customWidth="1"/>
    <col min="2" max="2" width="8.85546875" style="2" customWidth="1"/>
    <col min="3" max="3" width="5.28515625" style="2" customWidth="1"/>
    <col min="4" max="4" width="38.28515625" style="1" customWidth="1"/>
    <col min="5" max="5" width="34.7109375" style="1" hidden="1" customWidth="1"/>
    <col min="6" max="6" width="10.28515625" style="6" customWidth="1"/>
    <col min="7" max="7" width="8.140625" style="6" customWidth="1"/>
    <col min="8" max="8" width="9.42578125" style="3" customWidth="1"/>
    <col min="9" max="9" width="10" style="3" customWidth="1"/>
    <col min="10" max="14" width="9.140625" style="3" customWidth="1"/>
    <col min="15" max="15" width="10.140625" style="3" customWidth="1"/>
    <col min="16" max="16" width="11.28515625" style="3" customWidth="1"/>
    <col min="17" max="19" width="10.7109375" style="3" customWidth="1"/>
    <col min="20" max="20" width="9.140625" style="3" customWidth="1"/>
    <col min="21" max="21" width="6.28515625" style="1" hidden="1" customWidth="1"/>
    <col min="22" max="23" width="11.28515625" style="3" hidden="1" customWidth="1"/>
    <col min="24" max="25" width="0" style="1" hidden="1" customWidth="1"/>
    <col min="26" max="26" width="9.140625" style="3" customWidth="1"/>
    <col min="27" max="27" width="9.140625" style="1" customWidth="1"/>
    <col min="28" max="16384" width="9.140625" style="1"/>
  </cols>
  <sheetData>
    <row r="1" spans="1:26" x14ac:dyDescent="0.2">
      <c r="A1" s="17" t="s">
        <v>128</v>
      </c>
    </row>
    <row r="2" spans="1:26" x14ac:dyDescent="0.2">
      <c r="A2" s="1" t="s">
        <v>114</v>
      </c>
      <c r="D2" s="108">
        <f>K42</f>
        <v>0</v>
      </c>
    </row>
    <row r="3" spans="1:26" ht="19.5" customHeight="1" x14ac:dyDescent="0.3">
      <c r="A3" s="131" t="s">
        <v>122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Z3" s="1"/>
    </row>
    <row r="5" spans="1:26" ht="15" hidden="1" customHeight="1" x14ac:dyDescent="0.2">
      <c r="G5" s="133" t="s">
        <v>117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23"/>
      <c r="S5" s="123"/>
      <c r="T5" s="1"/>
      <c r="Z5" s="1"/>
    </row>
    <row r="6" spans="1:26" s="17" customFormat="1" ht="15" customHeight="1" x14ac:dyDescent="0.2">
      <c r="A6" s="128" t="s">
        <v>109</v>
      </c>
      <c r="B6" s="128" t="s">
        <v>110</v>
      </c>
      <c r="C6" s="128" t="s">
        <v>111</v>
      </c>
      <c r="D6" s="128" t="s">
        <v>112</v>
      </c>
      <c r="E6" s="16" t="s">
        <v>90</v>
      </c>
      <c r="F6" s="128" t="s">
        <v>113</v>
      </c>
      <c r="G6" s="128" t="s">
        <v>115</v>
      </c>
      <c r="H6" s="128" t="s">
        <v>101</v>
      </c>
      <c r="I6" s="132" t="s">
        <v>102</v>
      </c>
      <c r="J6" s="132"/>
      <c r="K6" s="132"/>
      <c r="L6" s="132"/>
      <c r="M6" s="134" t="s">
        <v>129</v>
      </c>
      <c r="N6" s="134"/>
      <c r="O6" s="134"/>
      <c r="P6" s="134"/>
      <c r="Q6" s="128" t="s">
        <v>118</v>
      </c>
      <c r="R6" s="128" t="s">
        <v>135</v>
      </c>
      <c r="S6" s="128" t="s">
        <v>136</v>
      </c>
      <c r="T6" s="128" t="s">
        <v>119</v>
      </c>
      <c r="U6" s="19" t="s">
        <v>121</v>
      </c>
      <c r="V6" s="40"/>
      <c r="W6" s="40"/>
      <c r="Z6" s="128" t="s">
        <v>125</v>
      </c>
    </row>
    <row r="7" spans="1:26" s="18" customFormat="1" x14ac:dyDescent="0.2">
      <c r="A7" s="130"/>
      <c r="B7" s="130" t="s">
        <v>110</v>
      </c>
      <c r="C7" s="130"/>
      <c r="D7" s="130" t="s">
        <v>112</v>
      </c>
      <c r="E7" s="44" t="s">
        <v>90</v>
      </c>
      <c r="F7" s="130" t="s">
        <v>113</v>
      </c>
      <c r="G7" s="130"/>
      <c r="H7" s="130"/>
      <c r="I7" s="45" t="s">
        <v>106</v>
      </c>
      <c r="J7" s="46" t="s">
        <v>107</v>
      </c>
      <c r="K7" s="46" t="s">
        <v>104</v>
      </c>
      <c r="L7" s="46" t="s">
        <v>105</v>
      </c>
      <c r="M7" s="61" t="s">
        <v>131</v>
      </c>
      <c r="N7" s="62" t="s">
        <v>132</v>
      </c>
      <c r="O7" s="62" t="s">
        <v>130</v>
      </c>
      <c r="P7" s="68" t="s">
        <v>133</v>
      </c>
      <c r="Q7" s="130"/>
      <c r="R7" s="129"/>
      <c r="S7" s="129"/>
      <c r="T7" s="130"/>
      <c r="V7" s="41"/>
      <c r="W7" s="41"/>
      <c r="Z7" s="130"/>
    </row>
    <row r="8" spans="1:26" ht="15" customHeight="1" x14ac:dyDescent="0.2">
      <c r="A8" s="51">
        <v>1</v>
      </c>
      <c r="B8" s="51">
        <v>8500006</v>
      </c>
      <c r="C8" s="51" t="s">
        <v>75</v>
      </c>
      <c r="D8" s="52" t="s">
        <v>47</v>
      </c>
      <c r="E8" s="52" t="s">
        <v>13</v>
      </c>
      <c r="F8" s="53">
        <v>289000</v>
      </c>
      <c r="G8" s="53">
        <f>VLOOKUP(B8,'15.09'!B8:R41,16,0)</f>
        <v>0</v>
      </c>
      <c r="H8" s="54"/>
      <c r="I8" s="54">
        <f>SUM(J8:L8)</f>
        <v>0</v>
      </c>
      <c r="J8" s="54"/>
      <c r="K8" s="54"/>
      <c r="L8" s="54"/>
      <c r="M8" s="54"/>
      <c r="N8" s="54"/>
      <c r="O8" s="54">
        <f t="shared" ref="O8:O45" si="0">F8*K8</f>
        <v>0</v>
      </c>
      <c r="P8" s="54">
        <f>M8+N8+O8</f>
        <v>0</v>
      </c>
      <c r="Q8" s="54">
        <f>+G8+H8-I8</f>
        <v>0</v>
      </c>
      <c r="R8" s="54"/>
      <c r="S8" s="54">
        <f>R8-Q8</f>
        <v>0</v>
      </c>
      <c r="T8" s="54"/>
      <c r="U8" s="55" t="s">
        <v>75</v>
      </c>
      <c r="V8" s="54">
        <v>143000</v>
      </c>
      <c r="W8" s="54">
        <v>289000</v>
      </c>
      <c r="X8" s="56">
        <f>Y8-W8</f>
        <v>26000</v>
      </c>
      <c r="Y8" s="55">
        <v>315000</v>
      </c>
      <c r="Z8" s="54"/>
    </row>
    <row r="9" spans="1:26" ht="15" customHeight="1" x14ac:dyDescent="0.2">
      <c r="A9" s="51">
        <v>2</v>
      </c>
      <c r="B9" s="51">
        <v>8500007</v>
      </c>
      <c r="C9" s="51" t="s">
        <v>73</v>
      </c>
      <c r="D9" s="52" t="s">
        <v>45</v>
      </c>
      <c r="E9" s="52" t="s">
        <v>11</v>
      </c>
      <c r="F9" s="53">
        <v>197000</v>
      </c>
      <c r="G9" s="53">
        <f>VLOOKUP(B9,'15.09'!B9:R42,16,0)</f>
        <v>0</v>
      </c>
      <c r="H9" s="54"/>
      <c r="I9" s="54">
        <f t="shared" ref="I9:I41" si="1">SUM(J9:L9)</f>
        <v>0</v>
      </c>
      <c r="J9" s="54"/>
      <c r="K9" s="96"/>
      <c r="L9" s="96">
        <f>L43</f>
        <v>0</v>
      </c>
      <c r="M9" s="54"/>
      <c r="N9" s="54"/>
      <c r="O9" s="54">
        <f t="shared" si="0"/>
        <v>0</v>
      </c>
      <c r="P9" s="54">
        <f t="shared" ref="P9:P45" si="2">M9+N9+O9</f>
        <v>0</v>
      </c>
      <c r="Q9" s="54">
        <f t="shared" ref="Q9:Q41" si="3">+G9+H9-I9</f>
        <v>0</v>
      </c>
      <c r="R9" s="54"/>
      <c r="S9" s="54">
        <f t="shared" ref="S9:S41" si="4">R9-Q9</f>
        <v>0</v>
      </c>
      <c r="T9" s="54"/>
      <c r="U9" s="55" t="s">
        <v>73</v>
      </c>
      <c r="V9" s="54">
        <v>93000</v>
      </c>
      <c r="W9" s="54">
        <v>197000</v>
      </c>
      <c r="X9" s="56">
        <f t="shared" ref="X9:X41" si="5">Y9-W9</f>
        <v>18000</v>
      </c>
      <c r="Y9" s="55">
        <v>215000</v>
      </c>
      <c r="Z9" s="54"/>
    </row>
    <row r="10" spans="1:26" ht="15" customHeight="1" x14ac:dyDescent="0.2">
      <c r="A10" s="51">
        <v>3</v>
      </c>
      <c r="B10" s="51">
        <v>8500008</v>
      </c>
      <c r="C10" s="51" t="s">
        <v>79</v>
      </c>
      <c r="D10" s="52" t="s">
        <v>51</v>
      </c>
      <c r="E10" s="52" t="s">
        <v>17</v>
      </c>
      <c r="F10" s="53">
        <v>170000</v>
      </c>
      <c r="G10" s="53">
        <f>VLOOKUP(B10,'15.09'!B10:R43,16,0)</f>
        <v>0</v>
      </c>
      <c r="H10" s="54"/>
      <c r="I10" s="54">
        <f t="shared" si="1"/>
        <v>0</v>
      </c>
      <c r="J10" s="54"/>
      <c r="K10" s="54"/>
      <c r="L10" s="54"/>
      <c r="M10" s="54"/>
      <c r="N10" s="54"/>
      <c r="O10" s="54">
        <f t="shared" si="0"/>
        <v>0</v>
      </c>
      <c r="P10" s="54">
        <f t="shared" si="2"/>
        <v>0</v>
      </c>
      <c r="Q10" s="54">
        <f t="shared" si="3"/>
        <v>0</v>
      </c>
      <c r="R10" s="54"/>
      <c r="S10" s="54">
        <f t="shared" si="4"/>
        <v>0</v>
      </c>
      <c r="T10" s="54"/>
      <c r="U10" s="55" t="s">
        <v>79</v>
      </c>
      <c r="V10" s="54">
        <v>78000</v>
      </c>
      <c r="W10" s="54">
        <v>170000</v>
      </c>
      <c r="X10" s="56">
        <f t="shared" si="5"/>
        <v>15000</v>
      </c>
      <c r="Y10" s="55">
        <v>185000</v>
      </c>
      <c r="Z10" s="54"/>
    </row>
    <row r="11" spans="1:26" ht="15" customHeight="1" x14ac:dyDescent="0.2">
      <c r="A11" s="51">
        <v>4</v>
      </c>
      <c r="B11" s="51">
        <v>8500009</v>
      </c>
      <c r="C11" s="51" t="s">
        <v>74</v>
      </c>
      <c r="D11" s="52" t="s">
        <v>46</v>
      </c>
      <c r="E11" s="52" t="s">
        <v>12</v>
      </c>
      <c r="F11" s="53">
        <v>159000</v>
      </c>
      <c r="G11" s="53">
        <f>VLOOKUP(B11,'15.09'!B11:R44,16,0)</f>
        <v>0</v>
      </c>
      <c r="H11" s="54"/>
      <c r="I11" s="54">
        <f t="shared" si="1"/>
        <v>0</v>
      </c>
      <c r="J11" s="54"/>
      <c r="K11" s="96"/>
      <c r="L11" s="96">
        <f>L43</f>
        <v>0</v>
      </c>
      <c r="M11" s="54"/>
      <c r="N11" s="54"/>
      <c r="O11" s="54">
        <f t="shared" si="0"/>
        <v>0</v>
      </c>
      <c r="P11" s="54">
        <f t="shared" si="2"/>
        <v>0</v>
      </c>
      <c r="Q11" s="54">
        <f t="shared" si="3"/>
        <v>0</v>
      </c>
      <c r="R11" s="54"/>
      <c r="S11" s="54">
        <f t="shared" si="4"/>
        <v>0</v>
      </c>
      <c r="T11" s="54"/>
      <c r="U11" s="55" t="s">
        <v>74</v>
      </c>
      <c r="V11" s="54">
        <v>72000</v>
      </c>
      <c r="W11" s="54">
        <v>159000</v>
      </c>
      <c r="X11" s="56">
        <f t="shared" si="5"/>
        <v>14000</v>
      </c>
      <c r="Y11" s="55">
        <v>173000</v>
      </c>
      <c r="Z11" s="54"/>
    </row>
    <row r="12" spans="1:26" ht="15" customHeight="1" x14ac:dyDescent="0.2">
      <c r="A12" s="51">
        <v>5</v>
      </c>
      <c r="B12" s="51">
        <v>8500031</v>
      </c>
      <c r="C12" s="51" t="s">
        <v>76</v>
      </c>
      <c r="D12" s="52" t="s">
        <v>48</v>
      </c>
      <c r="E12" s="52" t="s">
        <v>14</v>
      </c>
      <c r="F12" s="53">
        <v>146000</v>
      </c>
      <c r="G12" s="53">
        <f>VLOOKUP(B12,'15.09'!B12:R45,16,0)</f>
        <v>10</v>
      </c>
      <c r="H12" s="54"/>
      <c r="I12" s="54">
        <f t="shared" si="1"/>
        <v>10</v>
      </c>
      <c r="J12" s="54">
        <v>10</v>
      </c>
      <c r="K12" s="54"/>
      <c r="L12" s="54"/>
      <c r="M12" s="54"/>
      <c r="N12" s="54"/>
      <c r="O12" s="54">
        <f t="shared" si="0"/>
        <v>0</v>
      </c>
      <c r="P12" s="54">
        <f t="shared" si="2"/>
        <v>0</v>
      </c>
      <c r="Q12" s="54">
        <f t="shared" si="3"/>
        <v>0</v>
      </c>
      <c r="R12" s="54"/>
      <c r="S12" s="54">
        <f t="shared" si="4"/>
        <v>0</v>
      </c>
      <c r="T12" s="54"/>
      <c r="U12" s="55" t="s">
        <v>76</v>
      </c>
      <c r="V12" s="54">
        <v>65000</v>
      </c>
      <c r="W12" s="54">
        <v>146000</v>
      </c>
      <c r="X12" s="56">
        <f t="shared" si="5"/>
        <v>13000</v>
      </c>
      <c r="Y12" s="55">
        <v>159000</v>
      </c>
      <c r="Z12" s="54"/>
    </row>
    <row r="13" spans="1:26" ht="15" customHeight="1" x14ac:dyDescent="0.2">
      <c r="A13" s="51">
        <v>6</v>
      </c>
      <c r="B13" s="51">
        <v>8500011</v>
      </c>
      <c r="C13" s="51" t="s">
        <v>78</v>
      </c>
      <c r="D13" s="52" t="s">
        <v>50</v>
      </c>
      <c r="E13" s="52" t="s">
        <v>16</v>
      </c>
      <c r="F13" s="53">
        <v>135000</v>
      </c>
      <c r="G13" s="53">
        <f>VLOOKUP(B13,'15.09'!B13:R46,16,0)</f>
        <v>9</v>
      </c>
      <c r="H13" s="54"/>
      <c r="I13" s="54">
        <f t="shared" si="1"/>
        <v>9</v>
      </c>
      <c r="J13" s="54">
        <v>9</v>
      </c>
      <c r="K13" s="54"/>
      <c r="L13" s="54"/>
      <c r="M13" s="54"/>
      <c r="N13" s="54"/>
      <c r="O13" s="54">
        <f t="shared" si="0"/>
        <v>0</v>
      </c>
      <c r="P13" s="54">
        <f t="shared" si="2"/>
        <v>0</v>
      </c>
      <c r="Q13" s="54">
        <f t="shared" si="3"/>
        <v>0</v>
      </c>
      <c r="R13" s="54"/>
      <c r="S13" s="54">
        <f t="shared" si="4"/>
        <v>0</v>
      </c>
      <c r="T13" s="54"/>
      <c r="U13" s="55" t="s">
        <v>78</v>
      </c>
      <c r="V13" s="54">
        <v>58000</v>
      </c>
      <c r="W13" s="54">
        <v>135000</v>
      </c>
      <c r="X13" s="56">
        <f t="shared" si="5"/>
        <v>10000</v>
      </c>
      <c r="Y13" s="55">
        <v>145000</v>
      </c>
      <c r="Z13" s="54"/>
    </row>
    <row r="14" spans="1:26" ht="15" customHeight="1" x14ac:dyDescent="0.2">
      <c r="A14" s="51">
        <v>7</v>
      </c>
      <c r="B14" s="51">
        <v>8500010</v>
      </c>
      <c r="C14" s="51" t="s">
        <v>81</v>
      </c>
      <c r="D14" s="52" t="s">
        <v>53</v>
      </c>
      <c r="E14" s="52" t="s">
        <v>19</v>
      </c>
      <c r="F14" s="53">
        <v>146000</v>
      </c>
      <c r="G14" s="53">
        <f>VLOOKUP(B14,'15.09'!B14:R47,16,0)</f>
        <v>11</v>
      </c>
      <c r="H14" s="54"/>
      <c r="I14" s="54">
        <f t="shared" si="1"/>
        <v>11</v>
      </c>
      <c r="J14" s="54">
        <v>11</v>
      </c>
      <c r="K14" s="54"/>
      <c r="L14" s="54"/>
      <c r="M14" s="54"/>
      <c r="N14" s="54"/>
      <c r="O14" s="54">
        <f t="shared" si="0"/>
        <v>0</v>
      </c>
      <c r="P14" s="54">
        <f t="shared" si="2"/>
        <v>0</v>
      </c>
      <c r="Q14" s="54">
        <f t="shared" si="3"/>
        <v>0</v>
      </c>
      <c r="R14" s="54"/>
      <c r="S14" s="54">
        <f t="shared" si="4"/>
        <v>0</v>
      </c>
      <c r="T14" s="54"/>
      <c r="U14" s="55" t="s">
        <v>81</v>
      </c>
      <c r="V14" s="54">
        <v>61000</v>
      </c>
      <c r="W14" s="54">
        <v>146000</v>
      </c>
      <c r="X14" s="56">
        <f t="shared" si="5"/>
        <v>5000</v>
      </c>
      <c r="Y14" s="55">
        <v>151000</v>
      </c>
      <c r="Z14" s="54"/>
    </row>
    <row r="15" spans="1:26" ht="15" customHeight="1" x14ac:dyDescent="0.2">
      <c r="A15" s="51">
        <v>8</v>
      </c>
      <c r="B15" s="51">
        <v>8500012</v>
      </c>
      <c r="C15" s="51" t="s">
        <v>70</v>
      </c>
      <c r="D15" s="52" t="s">
        <v>42</v>
      </c>
      <c r="E15" s="52" t="s">
        <v>8</v>
      </c>
      <c r="F15" s="53">
        <v>135000</v>
      </c>
      <c r="G15" s="53">
        <f>VLOOKUP(B15,'15.09'!B15:R48,16,0)</f>
        <v>11</v>
      </c>
      <c r="H15" s="54"/>
      <c r="I15" s="54">
        <f t="shared" si="1"/>
        <v>11</v>
      </c>
      <c r="J15" s="54">
        <v>11</v>
      </c>
      <c r="K15" s="54"/>
      <c r="L15" s="54"/>
      <c r="M15" s="54"/>
      <c r="N15" s="54"/>
      <c r="O15" s="54">
        <f t="shared" si="0"/>
        <v>0</v>
      </c>
      <c r="P15" s="54">
        <f t="shared" si="2"/>
        <v>0</v>
      </c>
      <c r="Q15" s="54">
        <f t="shared" si="3"/>
        <v>0</v>
      </c>
      <c r="R15" s="54"/>
      <c r="S15" s="54">
        <f t="shared" si="4"/>
        <v>0</v>
      </c>
      <c r="T15" s="54"/>
      <c r="U15" s="55" t="s">
        <v>70</v>
      </c>
      <c r="V15" s="54">
        <v>59000</v>
      </c>
      <c r="W15" s="54">
        <v>135000</v>
      </c>
      <c r="X15" s="56">
        <f t="shared" si="5"/>
        <v>12000</v>
      </c>
      <c r="Y15" s="55">
        <v>147000</v>
      </c>
      <c r="Z15" s="54"/>
    </row>
    <row r="16" spans="1:26" ht="15" customHeight="1" x14ac:dyDescent="0.2">
      <c r="A16" s="51">
        <v>9</v>
      </c>
      <c r="B16" s="51">
        <v>8500005</v>
      </c>
      <c r="C16" s="51" t="s">
        <v>71</v>
      </c>
      <c r="D16" s="52" t="s">
        <v>43</v>
      </c>
      <c r="E16" s="52" t="s">
        <v>9</v>
      </c>
      <c r="F16" s="53">
        <v>146000</v>
      </c>
      <c r="G16" s="53">
        <f>VLOOKUP(B16,'15.09'!B16:R49,16,0)</f>
        <v>10</v>
      </c>
      <c r="H16" s="54"/>
      <c r="I16" s="54">
        <f t="shared" si="1"/>
        <v>10</v>
      </c>
      <c r="J16" s="54">
        <v>10</v>
      </c>
      <c r="K16" s="54"/>
      <c r="L16" s="54"/>
      <c r="M16" s="54"/>
      <c r="N16" s="54"/>
      <c r="O16" s="54">
        <f t="shared" si="0"/>
        <v>0</v>
      </c>
      <c r="P16" s="54">
        <f t="shared" si="2"/>
        <v>0</v>
      </c>
      <c r="Q16" s="54">
        <f t="shared" si="3"/>
        <v>0</v>
      </c>
      <c r="R16" s="54"/>
      <c r="S16" s="54">
        <f t="shared" si="4"/>
        <v>0</v>
      </c>
      <c r="T16" s="54"/>
      <c r="U16" s="55" t="s">
        <v>71</v>
      </c>
      <c r="V16" s="54">
        <v>63000</v>
      </c>
      <c r="W16" s="54">
        <v>146000</v>
      </c>
      <c r="X16" s="56">
        <f t="shared" si="5"/>
        <v>9000</v>
      </c>
      <c r="Y16" s="55">
        <v>155000</v>
      </c>
      <c r="Z16" s="54"/>
    </row>
    <row r="17" spans="1:26" ht="15" customHeight="1" x14ac:dyDescent="0.2">
      <c r="A17" s="51">
        <v>10</v>
      </c>
      <c r="B17" s="51">
        <v>8500013</v>
      </c>
      <c r="C17" s="51" t="s">
        <v>72</v>
      </c>
      <c r="D17" s="52" t="s">
        <v>44</v>
      </c>
      <c r="E17" s="52" t="s">
        <v>10</v>
      </c>
      <c r="F17" s="53">
        <v>146000</v>
      </c>
      <c r="G17" s="53">
        <f>VLOOKUP(B17,'15.09'!B17:R50,16,0)</f>
        <v>2</v>
      </c>
      <c r="H17" s="54"/>
      <c r="I17" s="54">
        <f t="shared" si="1"/>
        <v>2</v>
      </c>
      <c r="J17" s="54">
        <v>2</v>
      </c>
      <c r="K17" s="54"/>
      <c r="L17" s="54"/>
      <c r="M17" s="54"/>
      <c r="N17" s="54"/>
      <c r="O17" s="54">
        <f t="shared" si="0"/>
        <v>0</v>
      </c>
      <c r="P17" s="54">
        <f t="shared" si="2"/>
        <v>0</v>
      </c>
      <c r="Q17" s="54">
        <f t="shared" si="3"/>
        <v>0</v>
      </c>
      <c r="R17" s="54"/>
      <c r="S17" s="54">
        <f t="shared" si="4"/>
        <v>0</v>
      </c>
      <c r="T17" s="54"/>
      <c r="U17" s="55" t="s">
        <v>72</v>
      </c>
      <c r="V17" s="54">
        <v>64000</v>
      </c>
      <c r="W17" s="54">
        <v>146000</v>
      </c>
      <c r="X17" s="56">
        <f t="shared" si="5"/>
        <v>11000</v>
      </c>
      <c r="Y17" s="55">
        <v>157000</v>
      </c>
      <c r="Z17" s="54"/>
    </row>
    <row r="18" spans="1:26" ht="15" customHeight="1" x14ac:dyDescent="0.2">
      <c r="A18" s="51">
        <v>11</v>
      </c>
      <c r="B18" s="51">
        <v>8500058</v>
      </c>
      <c r="C18" s="51" t="s">
        <v>91</v>
      </c>
      <c r="D18" s="52" t="s">
        <v>95</v>
      </c>
      <c r="E18" s="52" t="s">
        <v>28</v>
      </c>
      <c r="F18" s="53">
        <v>203000</v>
      </c>
      <c r="G18" s="53">
        <f>VLOOKUP(B18,'15.09'!B18:R51,16,0)</f>
        <v>0</v>
      </c>
      <c r="H18" s="54"/>
      <c r="I18" s="54">
        <f t="shared" si="1"/>
        <v>0</v>
      </c>
      <c r="J18" s="54"/>
      <c r="K18" s="96"/>
      <c r="L18" s="96">
        <f>L43</f>
        <v>0</v>
      </c>
      <c r="M18" s="54"/>
      <c r="N18" s="54"/>
      <c r="O18" s="54">
        <f t="shared" si="0"/>
        <v>0</v>
      </c>
      <c r="P18" s="54">
        <f t="shared" si="2"/>
        <v>0</v>
      </c>
      <c r="Q18" s="54">
        <f t="shared" si="3"/>
        <v>0</v>
      </c>
      <c r="R18" s="54"/>
      <c r="S18" s="54">
        <f t="shared" si="4"/>
        <v>0</v>
      </c>
      <c r="T18" s="54"/>
      <c r="U18" s="55" t="s">
        <v>91</v>
      </c>
      <c r="V18" s="54">
        <v>96000</v>
      </c>
      <c r="W18" s="54">
        <v>203000</v>
      </c>
      <c r="X18" s="56">
        <f t="shared" si="5"/>
        <v>18000</v>
      </c>
      <c r="Y18" s="55">
        <v>221000</v>
      </c>
      <c r="Z18" s="54"/>
    </row>
    <row r="19" spans="1:26" ht="15" customHeight="1" x14ac:dyDescent="0.2">
      <c r="A19" s="51">
        <v>12</v>
      </c>
      <c r="B19" s="51">
        <v>8500059</v>
      </c>
      <c r="C19" s="51" t="s">
        <v>92</v>
      </c>
      <c r="D19" s="52" t="s">
        <v>96</v>
      </c>
      <c r="E19" s="52" t="s">
        <v>29</v>
      </c>
      <c r="F19" s="53">
        <v>186000</v>
      </c>
      <c r="G19" s="53">
        <f>VLOOKUP(B19,'15.09'!B19:R52,16,0)</f>
        <v>0</v>
      </c>
      <c r="H19" s="54"/>
      <c r="I19" s="54">
        <f t="shared" si="1"/>
        <v>0</v>
      </c>
      <c r="J19" s="54"/>
      <c r="K19" s="54"/>
      <c r="L19" s="54"/>
      <c r="M19" s="54"/>
      <c r="N19" s="54"/>
      <c r="O19" s="54">
        <f t="shared" si="0"/>
        <v>0</v>
      </c>
      <c r="P19" s="54">
        <f t="shared" si="2"/>
        <v>0</v>
      </c>
      <c r="Q19" s="54">
        <f t="shared" si="3"/>
        <v>0</v>
      </c>
      <c r="R19" s="54"/>
      <c r="S19" s="54">
        <f t="shared" si="4"/>
        <v>0</v>
      </c>
      <c r="T19" s="54"/>
      <c r="U19" s="55" t="s">
        <v>92</v>
      </c>
      <c r="V19" s="54">
        <v>87000</v>
      </c>
      <c r="W19" s="54">
        <v>186000</v>
      </c>
      <c r="X19" s="56">
        <f t="shared" si="5"/>
        <v>17000</v>
      </c>
      <c r="Y19" s="55">
        <v>203000</v>
      </c>
      <c r="Z19" s="54"/>
    </row>
    <row r="20" spans="1:26" ht="15" customHeight="1" x14ac:dyDescent="0.2">
      <c r="A20" s="51">
        <v>13</v>
      </c>
      <c r="B20" s="51">
        <v>8500060</v>
      </c>
      <c r="C20" s="51" t="s">
        <v>93</v>
      </c>
      <c r="D20" s="52" t="s">
        <v>97</v>
      </c>
      <c r="E20" s="52" t="s">
        <v>30</v>
      </c>
      <c r="F20" s="53">
        <v>159000</v>
      </c>
      <c r="G20" s="53">
        <f>VLOOKUP(B20,'15.09'!B20:R53,16,0)</f>
        <v>0</v>
      </c>
      <c r="H20" s="54"/>
      <c r="I20" s="54">
        <f t="shared" si="1"/>
        <v>0</v>
      </c>
      <c r="J20" s="54"/>
      <c r="K20" s="54"/>
      <c r="L20" s="54"/>
      <c r="M20" s="54"/>
      <c r="N20" s="54"/>
      <c r="O20" s="54">
        <f t="shared" si="0"/>
        <v>0</v>
      </c>
      <c r="P20" s="54">
        <f t="shared" si="2"/>
        <v>0</v>
      </c>
      <c r="Q20" s="54">
        <f t="shared" si="3"/>
        <v>0</v>
      </c>
      <c r="R20" s="54"/>
      <c r="S20" s="54">
        <f t="shared" si="4"/>
        <v>0</v>
      </c>
      <c r="T20" s="54"/>
      <c r="U20" s="55" t="s">
        <v>93</v>
      </c>
      <c r="V20" s="54">
        <v>72000</v>
      </c>
      <c r="W20" s="54">
        <v>159000</v>
      </c>
      <c r="X20" s="56">
        <f t="shared" si="5"/>
        <v>14000</v>
      </c>
      <c r="Y20" s="55">
        <v>173000</v>
      </c>
      <c r="Z20" s="54"/>
    </row>
    <row r="21" spans="1:26" ht="15" customHeight="1" x14ac:dyDescent="0.2">
      <c r="A21" s="51">
        <v>14</v>
      </c>
      <c r="B21" s="51">
        <v>8500061</v>
      </c>
      <c r="C21" s="51" t="s">
        <v>94</v>
      </c>
      <c r="D21" s="52" t="s">
        <v>98</v>
      </c>
      <c r="E21" s="52" t="s">
        <v>31</v>
      </c>
      <c r="F21" s="53">
        <v>168000</v>
      </c>
      <c r="G21" s="53">
        <f>VLOOKUP(B21,'15.09'!B21:R54,16,0)</f>
        <v>0</v>
      </c>
      <c r="H21" s="54"/>
      <c r="I21" s="54">
        <f t="shared" si="1"/>
        <v>0</v>
      </c>
      <c r="J21" s="54"/>
      <c r="K21" s="96"/>
      <c r="L21" s="96">
        <f>L43</f>
        <v>0</v>
      </c>
      <c r="M21" s="54"/>
      <c r="N21" s="54"/>
      <c r="O21" s="54">
        <f t="shared" si="0"/>
        <v>0</v>
      </c>
      <c r="P21" s="54">
        <f t="shared" si="2"/>
        <v>0</v>
      </c>
      <c r="Q21" s="54">
        <f t="shared" si="3"/>
        <v>0</v>
      </c>
      <c r="R21" s="54"/>
      <c r="S21" s="54">
        <f t="shared" si="4"/>
        <v>0</v>
      </c>
      <c r="T21" s="54"/>
      <c r="U21" s="55" t="s">
        <v>94</v>
      </c>
      <c r="V21" s="54">
        <v>77000</v>
      </c>
      <c r="W21" s="54">
        <v>168000</v>
      </c>
      <c r="X21" s="56">
        <f t="shared" si="5"/>
        <v>15000</v>
      </c>
      <c r="Y21" s="55">
        <v>183000</v>
      </c>
      <c r="Z21" s="54"/>
    </row>
    <row r="22" spans="1:26" ht="15" customHeight="1" x14ac:dyDescent="0.2">
      <c r="A22" s="51">
        <v>15</v>
      </c>
      <c r="B22" s="51">
        <v>8500033</v>
      </c>
      <c r="C22" s="51" t="s">
        <v>67</v>
      </c>
      <c r="D22" s="52" t="s">
        <v>39</v>
      </c>
      <c r="E22" s="52" t="s">
        <v>5</v>
      </c>
      <c r="F22" s="53">
        <v>337000</v>
      </c>
      <c r="G22" s="53">
        <f>VLOOKUP(B22,'15.09'!B22:R55,16,0)</f>
        <v>0</v>
      </c>
      <c r="H22" s="54"/>
      <c r="I22" s="54">
        <f t="shared" si="1"/>
        <v>0</v>
      </c>
      <c r="J22" s="54"/>
      <c r="K22" s="95"/>
      <c r="L22" s="95">
        <f>L42</f>
        <v>0</v>
      </c>
      <c r="M22" s="54"/>
      <c r="N22" s="54"/>
      <c r="O22" s="54">
        <f t="shared" si="0"/>
        <v>0</v>
      </c>
      <c r="P22" s="54">
        <f t="shared" si="2"/>
        <v>0</v>
      </c>
      <c r="Q22" s="54">
        <f t="shared" si="3"/>
        <v>0</v>
      </c>
      <c r="R22" s="54"/>
      <c r="S22" s="54">
        <f t="shared" si="4"/>
        <v>0</v>
      </c>
      <c r="T22" s="54"/>
      <c r="U22" s="55" t="s">
        <v>67</v>
      </c>
      <c r="V22" s="54">
        <v>169000</v>
      </c>
      <c r="W22" s="54">
        <v>337000</v>
      </c>
      <c r="X22" s="56">
        <f t="shared" si="5"/>
        <v>30000</v>
      </c>
      <c r="Y22" s="55">
        <v>367000</v>
      </c>
      <c r="Z22" s="54"/>
    </row>
    <row r="23" spans="1:26" ht="15" customHeight="1" x14ac:dyDescent="0.2">
      <c r="A23" s="51">
        <v>16</v>
      </c>
      <c r="B23" s="51">
        <v>8500034</v>
      </c>
      <c r="C23" s="51" t="s">
        <v>65</v>
      </c>
      <c r="D23" s="52" t="s">
        <v>37</v>
      </c>
      <c r="E23" s="52" t="s">
        <v>3</v>
      </c>
      <c r="F23" s="53">
        <v>240000</v>
      </c>
      <c r="G23" s="53">
        <f>VLOOKUP(B23,'15.09'!B23:R56,16,0)</f>
        <v>0</v>
      </c>
      <c r="H23" s="54"/>
      <c r="I23" s="54">
        <f t="shared" si="1"/>
        <v>0</v>
      </c>
      <c r="J23" s="54"/>
      <c r="K23" s="54"/>
      <c r="L23" s="54"/>
      <c r="M23" s="54"/>
      <c r="N23" s="54"/>
      <c r="O23" s="54">
        <f t="shared" si="0"/>
        <v>0</v>
      </c>
      <c r="P23" s="54">
        <f t="shared" si="2"/>
        <v>0</v>
      </c>
      <c r="Q23" s="54">
        <f t="shared" si="3"/>
        <v>0</v>
      </c>
      <c r="R23" s="54"/>
      <c r="S23" s="54">
        <f t="shared" si="4"/>
        <v>0</v>
      </c>
      <c r="T23" s="54"/>
      <c r="U23" s="55" t="s">
        <v>65</v>
      </c>
      <c r="V23" s="54">
        <v>116000</v>
      </c>
      <c r="W23" s="54">
        <v>240000</v>
      </c>
      <c r="X23" s="56">
        <f t="shared" si="5"/>
        <v>21000</v>
      </c>
      <c r="Y23" s="55">
        <v>261000</v>
      </c>
      <c r="Z23" s="54"/>
    </row>
    <row r="24" spans="1:26" ht="15" customHeight="1" x14ac:dyDescent="0.2">
      <c r="A24" s="51">
        <v>17</v>
      </c>
      <c r="B24" s="51">
        <v>8500035</v>
      </c>
      <c r="C24" s="51" t="s">
        <v>69</v>
      </c>
      <c r="D24" s="52" t="s">
        <v>41</v>
      </c>
      <c r="E24" s="52" t="s">
        <v>7</v>
      </c>
      <c r="F24" s="53">
        <v>196000</v>
      </c>
      <c r="G24" s="53">
        <f>VLOOKUP(B24,'15.09'!B24:R57,16,0)</f>
        <v>0</v>
      </c>
      <c r="H24" s="54"/>
      <c r="I24" s="54">
        <f t="shared" si="1"/>
        <v>0</v>
      </c>
      <c r="J24" s="54"/>
      <c r="K24" s="95"/>
      <c r="L24" s="95">
        <f>L42+L45</f>
        <v>0</v>
      </c>
      <c r="M24" s="54"/>
      <c r="N24" s="54"/>
      <c r="O24" s="54">
        <f t="shared" si="0"/>
        <v>0</v>
      </c>
      <c r="P24" s="54">
        <f t="shared" si="2"/>
        <v>0</v>
      </c>
      <c r="Q24" s="54">
        <f t="shared" si="3"/>
        <v>0</v>
      </c>
      <c r="R24" s="54"/>
      <c r="S24" s="54">
        <f t="shared" si="4"/>
        <v>0</v>
      </c>
      <c r="T24" s="54"/>
      <c r="U24" s="55" t="s">
        <v>69</v>
      </c>
      <c r="V24" s="54">
        <v>92000</v>
      </c>
      <c r="W24" s="54">
        <v>196000</v>
      </c>
      <c r="X24" s="56">
        <f t="shared" si="5"/>
        <v>17000</v>
      </c>
      <c r="Y24" s="55">
        <v>213000</v>
      </c>
      <c r="Z24" s="54"/>
    </row>
    <row r="25" spans="1:26" ht="15" customHeight="1" x14ac:dyDescent="0.2">
      <c r="A25" s="51">
        <v>18</v>
      </c>
      <c r="B25" s="51">
        <v>8500036</v>
      </c>
      <c r="C25" s="51" t="s">
        <v>66</v>
      </c>
      <c r="D25" s="52" t="s">
        <v>38</v>
      </c>
      <c r="E25" s="52" t="s">
        <v>4</v>
      </c>
      <c r="F25" s="53">
        <v>188000</v>
      </c>
      <c r="G25" s="53">
        <f>VLOOKUP(B25,'15.09'!B25:R58,16,0)</f>
        <v>0</v>
      </c>
      <c r="H25" s="54"/>
      <c r="I25" s="54">
        <f t="shared" si="1"/>
        <v>0</v>
      </c>
      <c r="J25" s="54"/>
      <c r="K25" s="54"/>
      <c r="L25" s="54"/>
      <c r="M25" s="54"/>
      <c r="N25" s="54"/>
      <c r="O25" s="54">
        <f t="shared" si="0"/>
        <v>0</v>
      </c>
      <c r="P25" s="54">
        <f t="shared" si="2"/>
        <v>0</v>
      </c>
      <c r="Q25" s="54">
        <f t="shared" si="3"/>
        <v>0</v>
      </c>
      <c r="R25" s="54"/>
      <c r="S25" s="54">
        <f t="shared" si="4"/>
        <v>0</v>
      </c>
      <c r="T25" s="54"/>
      <c r="U25" s="55" t="s">
        <v>66</v>
      </c>
      <c r="V25" s="54">
        <v>88000</v>
      </c>
      <c r="W25" s="54">
        <v>188000</v>
      </c>
      <c r="X25" s="56">
        <f t="shared" si="5"/>
        <v>17000</v>
      </c>
      <c r="Y25" s="55">
        <v>205000</v>
      </c>
      <c r="Z25" s="54"/>
    </row>
    <row r="26" spans="1:26" ht="15" customHeight="1" x14ac:dyDescent="0.2">
      <c r="A26" s="51">
        <v>19</v>
      </c>
      <c r="B26" s="51">
        <v>8500037</v>
      </c>
      <c r="C26" s="51" t="s">
        <v>68</v>
      </c>
      <c r="D26" s="52" t="s">
        <v>40</v>
      </c>
      <c r="E26" s="52" t="s">
        <v>6</v>
      </c>
      <c r="F26" s="53">
        <v>179000</v>
      </c>
      <c r="G26" s="53">
        <f>VLOOKUP(B26,'15.09'!B26:R59,16,0)</f>
        <v>11</v>
      </c>
      <c r="H26" s="54"/>
      <c r="I26" s="54">
        <f t="shared" si="1"/>
        <v>11</v>
      </c>
      <c r="J26" s="54">
        <v>11</v>
      </c>
      <c r="K26" s="54"/>
      <c r="L26" s="54"/>
      <c r="M26" s="54"/>
      <c r="N26" s="54"/>
      <c r="O26" s="54">
        <f t="shared" si="0"/>
        <v>0</v>
      </c>
      <c r="P26" s="54">
        <f t="shared" si="2"/>
        <v>0</v>
      </c>
      <c r="Q26" s="54">
        <f t="shared" si="3"/>
        <v>0</v>
      </c>
      <c r="R26" s="54"/>
      <c r="S26" s="54">
        <f t="shared" si="4"/>
        <v>0</v>
      </c>
      <c r="T26" s="54"/>
      <c r="U26" s="55" t="s">
        <v>68</v>
      </c>
      <c r="V26" s="54">
        <v>83000</v>
      </c>
      <c r="W26" s="54">
        <v>179000</v>
      </c>
      <c r="X26" s="56">
        <f t="shared" si="5"/>
        <v>16000</v>
      </c>
      <c r="Y26" s="55">
        <v>195000</v>
      </c>
      <c r="Z26" s="54"/>
    </row>
    <row r="27" spans="1:26" ht="15" customHeight="1" x14ac:dyDescent="0.2">
      <c r="A27" s="51">
        <v>20</v>
      </c>
      <c r="B27" s="51">
        <v>8500039</v>
      </c>
      <c r="C27" s="51" t="s">
        <v>77</v>
      </c>
      <c r="D27" s="52" t="s">
        <v>49</v>
      </c>
      <c r="E27" s="52" t="s">
        <v>15</v>
      </c>
      <c r="F27" s="53">
        <v>169000</v>
      </c>
      <c r="G27" s="53">
        <f>VLOOKUP(B27,'15.09'!B27:R60,16,0)</f>
        <v>14</v>
      </c>
      <c r="H27" s="54"/>
      <c r="I27" s="54">
        <f t="shared" si="1"/>
        <v>14</v>
      </c>
      <c r="J27" s="54">
        <v>14</v>
      </c>
      <c r="K27" s="54"/>
      <c r="L27" s="54"/>
      <c r="M27" s="54"/>
      <c r="N27" s="54"/>
      <c r="O27" s="54">
        <f t="shared" si="0"/>
        <v>0</v>
      </c>
      <c r="P27" s="54">
        <f t="shared" si="2"/>
        <v>0</v>
      </c>
      <c r="Q27" s="54">
        <f t="shared" si="3"/>
        <v>0</v>
      </c>
      <c r="R27" s="54"/>
      <c r="S27" s="54">
        <f t="shared" si="4"/>
        <v>0</v>
      </c>
      <c r="T27" s="54"/>
      <c r="U27" s="55" t="s">
        <v>77</v>
      </c>
      <c r="V27" s="54">
        <v>73000</v>
      </c>
      <c r="W27" s="54">
        <v>169000</v>
      </c>
      <c r="X27" s="56">
        <f t="shared" si="5"/>
        <v>6000</v>
      </c>
      <c r="Y27" s="55">
        <v>175000</v>
      </c>
      <c r="Z27" s="54"/>
    </row>
    <row r="28" spans="1:26" ht="15" customHeight="1" x14ac:dyDescent="0.2">
      <c r="A28" s="51">
        <v>21</v>
      </c>
      <c r="B28" s="51">
        <v>8500038</v>
      </c>
      <c r="C28" s="51" t="s">
        <v>80</v>
      </c>
      <c r="D28" s="52" t="s">
        <v>52</v>
      </c>
      <c r="E28" s="52" t="s">
        <v>18</v>
      </c>
      <c r="F28" s="53">
        <v>179000</v>
      </c>
      <c r="G28" s="53">
        <f>VLOOKUP(B28,'15.09'!B28:R61,16,0)</f>
        <v>9</v>
      </c>
      <c r="H28" s="54"/>
      <c r="I28" s="54">
        <f t="shared" si="1"/>
        <v>9</v>
      </c>
      <c r="J28" s="54">
        <v>9</v>
      </c>
      <c r="K28" s="95"/>
      <c r="L28" s="95">
        <f>L42</f>
        <v>0</v>
      </c>
      <c r="M28" s="54"/>
      <c r="N28" s="54"/>
      <c r="O28" s="54">
        <f t="shared" si="0"/>
        <v>0</v>
      </c>
      <c r="P28" s="54">
        <f t="shared" si="2"/>
        <v>0</v>
      </c>
      <c r="Q28" s="54">
        <f t="shared" si="3"/>
        <v>0</v>
      </c>
      <c r="R28" s="54"/>
      <c r="S28" s="54">
        <f t="shared" si="4"/>
        <v>0</v>
      </c>
      <c r="T28" s="54"/>
      <c r="U28" s="55" t="s">
        <v>80</v>
      </c>
      <c r="V28" s="54">
        <v>76000</v>
      </c>
      <c r="W28" s="54">
        <v>179000</v>
      </c>
      <c r="X28" s="56">
        <f t="shared" si="5"/>
        <v>2000</v>
      </c>
      <c r="Y28" s="55">
        <v>181000</v>
      </c>
      <c r="Z28" s="54"/>
    </row>
    <row r="29" spans="1:26" s="2" customFormat="1" ht="15" customHeight="1" x14ac:dyDescent="0.2">
      <c r="A29" s="51">
        <v>22</v>
      </c>
      <c r="B29" s="51">
        <v>8500040</v>
      </c>
      <c r="C29" s="51" t="s">
        <v>62</v>
      </c>
      <c r="D29" s="52" t="s">
        <v>34</v>
      </c>
      <c r="E29" s="52" t="s">
        <v>0</v>
      </c>
      <c r="F29" s="53">
        <v>169000</v>
      </c>
      <c r="G29" s="53">
        <f>VLOOKUP(B29,'15.09'!B29:R62,16,0)</f>
        <v>10</v>
      </c>
      <c r="H29" s="57"/>
      <c r="I29" s="54">
        <f t="shared" si="1"/>
        <v>10</v>
      </c>
      <c r="J29" s="54">
        <v>10</v>
      </c>
      <c r="K29" s="54"/>
      <c r="L29" s="54"/>
      <c r="M29" s="54"/>
      <c r="N29" s="54"/>
      <c r="O29" s="54">
        <f t="shared" si="0"/>
        <v>0</v>
      </c>
      <c r="P29" s="54">
        <f t="shared" si="2"/>
        <v>0</v>
      </c>
      <c r="Q29" s="54">
        <f t="shared" si="3"/>
        <v>0</v>
      </c>
      <c r="R29" s="54"/>
      <c r="S29" s="54">
        <f t="shared" si="4"/>
        <v>0</v>
      </c>
      <c r="T29" s="54"/>
      <c r="U29" s="51" t="s">
        <v>62</v>
      </c>
      <c r="V29" s="57">
        <v>78000</v>
      </c>
      <c r="W29" s="57">
        <v>169000</v>
      </c>
      <c r="X29" s="56">
        <f t="shared" si="5"/>
        <v>16000</v>
      </c>
      <c r="Y29" s="51">
        <v>185000</v>
      </c>
      <c r="Z29" s="54"/>
    </row>
    <row r="30" spans="1:26" ht="15" customHeight="1" x14ac:dyDescent="0.2">
      <c r="A30" s="51">
        <v>23</v>
      </c>
      <c r="B30" s="51">
        <v>8500041</v>
      </c>
      <c r="C30" s="51" t="s">
        <v>63</v>
      </c>
      <c r="D30" s="52" t="s">
        <v>35</v>
      </c>
      <c r="E30" s="52" t="s">
        <v>1</v>
      </c>
      <c r="F30" s="53">
        <v>179000</v>
      </c>
      <c r="G30" s="53">
        <f>VLOOKUP(B30,'15.09'!B30:R63,16,0)</f>
        <v>0</v>
      </c>
      <c r="H30" s="54"/>
      <c r="I30" s="54">
        <f t="shared" si="1"/>
        <v>0</v>
      </c>
      <c r="J30" s="54"/>
      <c r="K30" s="95"/>
      <c r="L30" s="95">
        <f>L42</f>
        <v>0</v>
      </c>
      <c r="M30" s="54"/>
      <c r="N30" s="54"/>
      <c r="O30" s="54">
        <f t="shared" si="0"/>
        <v>0</v>
      </c>
      <c r="P30" s="54">
        <f t="shared" si="2"/>
        <v>0</v>
      </c>
      <c r="Q30" s="54">
        <f t="shared" si="3"/>
        <v>0</v>
      </c>
      <c r="R30" s="54"/>
      <c r="S30" s="54">
        <f t="shared" si="4"/>
        <v>0</v>
      </c>
      <c r="T30" s="54"/>
      <c r="U30" s="55" t="s">
        <v>63</v>
      </c>
      <c r="V30" s="54">
        <v>82000</v>
      </c>
      <c r="W30" s="54">
        <v>179000</v>
      </c>
      <c r="X30" s="56">
        <f t="shared" si="5"/>
        <v>14000</v>
      </c>
      <c r="Y30" s="55">
        <v>193000</v>
      </c>
      <c r="Z30" s="54"/>
    </row>
    <row r="31" spans="1:26" ht="15" customHeight="1" x14ac:dyDescent="0.2">
      <c r="A31" s="51">
        <v>24</v>
      </c>
      <c r="B31" s="51">
        <v>8500043</v>
      </c>
      <c r="C31" s="51" t="s">
        <v>64</v>
      </c>
      <c r="D31" s="52" t="s">
        <v>36</v>
      </c>
      <c r="E31" s="52" t="s">
        <v>2</v>
      </c>
      <c r="F31" s="53">
        <v>179000</v>
      </c>
      <c r="G31" s="53">
        <f>VLOOKUP(B31,'15.09'!B31:R64,16,0)</f>
        <v>7</v>
      </c>
      <c r="H31" s="54"/>
      <c r="I31" s="54">
        <f t="shared" si="1"/>
        <v>7</v>
      </c>
      <c r="J31" s="54">
        <v>7</v>
      </c>
      <c r="K31" s="54"/>
      <c r="L31" s="54"/>
      <c r="M31" s="54"/>
      <c r="N31" s="54"/>
      <c r="O31" s="54">
        <f t="shared" si="0"/>
        <v>0</v>
      </c>
      <c r="P31" s="54">
        <f t="shared" si="2"/>
        <v>0</v>
      </c>
      <c r="Q31" s="54">
        <f t="shared" si="3"/>
        <v>0</v>
      </c>
      <c r="R31" s="54"/>
      <c r="S31" s="54">
        <f t="shared" si="4"/>
        <v>0</v>
      </c>
      <c r="T31" s="54"/>
      <c r="U31" s="55" t="s">
        <v>64</v>
      </c>
      <c r="V31" s="54">
        <v>83000</v>
      </c>
      <c r="W31" s="54">
        <v>179000</v>
      </c>
      <c r="X31" s="56">
        <f t="shared" si="5"/>
        <v>16000</v>
      </c>
      <c r="Y31" s="55">
        <v>195000</v>
      </c>
      <c r="Z31" s="54"/>
    </row>
    <row r="32" spans="1:26" ht="15" customHeight="1" x14ac:dyDescent="0.2">
      <c r="A32" s="51">
        <v>25</v>
      </c>
      <c r="B32" s="51">
        <v>8500062</v>
      </c>
      <c r="C32" s="51" t="s">
        <v>99</v>
      </c>
      <c r="D32" s="52" t="s">
        <v>126</v>
      </c>
      <c r="E32" s="52" t="s">
        <v>32</v>
      </c>
      <c r="F32" s="53">
        <v>194000</v>
      </c>
      <c r="G32" s="53">
        <f>VLOOKUP(B32,'15.09'!B32:R65,16,0)</f>
        <v>0</v>
      </c>
      <c r="H32" s="54"/>
      <c r="I32" s="54">
        <f t="shared" si="1"/>
        <v>0</v>
      </c>
      <c r="J32" s="54"/>
      <c r="K32" s="54"/>
      <c r="L32" s="54"/>
      <c r="M32" s="54"/>
      <c r="N32" s="54"/>
      <c r="O32" s="54">
        <f t="shared" si="0"/>
        <v>0</v>
      </c>
      <c r="P32" s="54">
        <f t="shared" si="2"/>
        <v>0</v>
      </c>
      <c r="Q32" s="54">
        <f t="shared" si="3"/>
        <v>0</v>
      </c>
      <c r="R32" s="54"/>
      <c r="S32" s="54">
        <f t="shared" si="4"/>
        <v>0</v>
      </c>
      <c r="T32" s="54"/>
      <c r="U32" s="55" t="s">
        <v>99</v>
      </c>
      <c r="V32" s="54">
        <v>91200</v>
      </c>
      <c r="W32" s="54">
        <v>194000</v>
      </c>
      <c r="X32" s="56">
        <f t="shared" si="5"/>
        <v>18000</v>
      </c>
      <c r="Y32" s="55">
        <v>212000</v>
      </c>
      <c r="Z32" s="54"/>
    </row>
    <row r="33" spans="1:26" ht="15" customHeight="1" x14ac:dyDescent="0.2">
      <c r="A33" s="51">
        <v>26</v>
      </c>
      <c r="B33" s="51">
        <v>8500063</v>
      </c>
      <c r="C33" s="51" t="s">
        <v>100</v>
      </c>
      <c r="D33" s="52" t="s">
        <v>127</v>
      </c>
      <c r="E33" s="52" t="s">
        <v>33</v>
      </c>
      <c r="F33" s="53">
        <v>194000</v>
      </c>
      <c r="G33" s="53">
        <f>VLOOKUP(B33,'15.09'!B33:R66,16,0)</f>
        <v>0</v>
      </c>
      <c r="H33" s="54"/>
      <c r="I33" s="54">
        <f t="shared" si="1"/>
        <v>0</v>
      </c>
      <c r="J33" s="54"/>
      <c r="K33" s="54"/>
      <c r="L33" s="54"/>
      <c r="M33" s="54"/>
      <c r="N33" s="54"/>
      <c r="O33" s="54">
        <f t="shared" si="0"/>
        <v>0</v>
      </c>
      <c r="P33" s="54">
        <f t="shared" si="2"/>
        <v>0</v>
      </c>
      <c r="Q33" s="54">
        <f t="shared" si="3"/>
        <v>0</v>
      </c>
      <c r="R33" s="54"/>
      <c r="S33" s="54">
        <f t="shared" si="4"/>
        <v>0</v>
      </c>
      <c r="T33" s="54"/>
      <c r="U33" s="55" t="s">
        <v>100</v>
      </c>
      <c r="V33" s="54">
        <v>91200</v>
      </c>
      <c r="W33" s="54">
        <v>194000</v>
      </c>
      <c r="X33" s="56">
        <f t="shared" si="5"/>
        <v>18000</v>
      </c>
      <c r="Y33" s="55">
        <v>212000</v>
      </c>
      <c r="Z33" s="54"/>
    </row>
    <row r="34" spans="1:26" ht="15" customHeight="1" x14ac:dyDescent="0.2">
      <c r="A34" s="51">
        <v>27</v>
      </c>
      <c r="B34" s="51">
        <v>8500050</v>
      </c>
      <c r="C34" s="51" t="s">
        <v>82</v>
      </c>
      <c r="D34" s="52" t="s">
        <v>54</v>
      </c>
      <c r="E34" s="52" t="s">
        <v>20</v>
      </c>
      <c r="F34" s="53">
        <v>168000</v>
      </c>
      <c r="G34" s="53">
        <f>VLOOKUP(B34,'15.09'!B34:R67,16,0)</f>
        <v>0</v>
      </c>
      <c r="H34" s="54"/>
      <c r="I34" s="54">
        <f t="shared" si="1"/>
        <v>0</v>
      </c>
      <c r="J34" s="54"/>
      <c r="K34" s="97"/>
      <c r="L34" s="97">
        <f>+L44</f>
        <v>0</v>
      </c>
      <c r="M34" s="54"/>
      <c r="N34" s="54"/>
      <c r="O34" s="54">
        <f t="shared" si="0"/>
        <v>0</v>
      </c>
      <c r="P34" s="54">
        <f t="shared" si="2"/>
        <v>0</v>
      </c>
      <c r="Q34" s="54">
        <f t="shared" si="3"/>
        <v>0</v>
      </c>
      <c r="R34" s="54"/>
      <c r="S34" s="54">
        <f t="shared" si="4"/>
        <v>0</v>
      </c>
      <c r="T34" s="54"/>
      <c r="U34" s="51" t="s">
        <v>82</v>
      </c>
      <c r="V34" s="57">
        <v>75909</v>
      </c>
      <c r="W34" s="57">
        <v>168000</v>
      </c>
      <c r="X34" s="56">
        <f t="shared" si="5"/>
        <v>13000</v>
      </c>
      <c r="Y34" s="55">
        <v>181000</v>
      </c>
      <c r="Z34" s="54"/>
    </row>
    <row r="35" spans="1:26" s="2" customFormat="1" ht="15" customHeight="1" x14ac:dyDescent="0.2">
      <c r="A35" s="51">
        <v>28</v>
      </c>
      <c r="B35" s="51">
        <v>8500051</v>
      </c>
      <c r="C35" s="51" t="s">
        <v>83</v>
      </c>
      <c r="D35" s="52" t="s">
        <v>55</v>
      </c>
      <c r="E35" s="52" t="s">
        <v>21</v>
      </c>
      <c r="F35" s="53">
        <v>149000</v>
      </c>
      <c r="G35" s="53">
        <f>VLOOKUP(B35,'15.09'!B35:R68,16,0)</f>
        <v>0</v>
      </c>
      <c r="H35" s="57"/>
      <c r="I35" s="54">
        <f t="shared" si="1"/>
        <v>0</v>
      </c>
      <c r="J35" s="54"/>
      <c r="K35" s="54"/>
      <c r="L35" s="54"/>
      <c r="M35" s="54"/>
      <c r="N35" s="54"/>
      <c r="O35" s="54">
        <f t="shared" si="0"/>
        <v>0</v>
      </c>
      <c r="P35" s="54">
        <f t="shared" si="2"/>
        <v>0</v>
      </c>
      <c r="Q35" s="54">
        <f>+G35+H35-I35</f>
        <v>0</v>
      </c>
      <c r="R35" s="54"/>
      <c r="S35" s="54">
        <f t="shared" si="4"/>
        <v>0</v>
      </c>
      <c r="T35" s="54"/>
      <c r="U35" s="55" t="s">
        <v>83</v>
      </c>
      <c r="V35" s="54">
        <v>66364</v>
      </c>
      <c r="W35" s="54">
        <v>149000</v>
      </c>
      <c r="X35" s="56">
        <f t="shared" si="5"/>
        <v>13000</v>
      </c>
      <c r="Y35" s="51">
        <v>162000</v>
      </c>
      <c r="Z35" s="54"/>
    </row>
    <row r="36" spans="1:26" ht="15" customHeight="1" x14ac:dyDescent="0.2">
      <c r="A36" s="51">
        <v>29</v>
      </c>
      <c r="B36" s="51">
        <v>8500052</v>
      </c>
      <c r="C36" s="51" t="s">
        <v>84</v>
      </c>
      <c r="D36" s="52" t="s">
        <v>120</v>
      </c>
      <c r="E36" s="52" t="s">
        <v>22</v>
      </c>
      <c r="F36" s="53">
        <v>149000</v>
      </c>
      <c r="G36" s="53">
        <f>VLOOKUP(B36,'15.09'!B36:R69,16,0)</f>
        <v>5</v>
      </c>
      <c r="H36" s="54"/>
      <c r="I36" s="54">
        <f t="shared" si="1"/>
        <v>1</v>
      </c>
      <c r="J36" s="54"/>
      <c r="K36" s="97">
        <v>1</v>
      </c>
      <c r="L36" s="97">
        <f>L44</f>
        <v>0</v>
      </c>
      <c r="M36" s="54"/>
      <c r="N36" s="54"/>
      <c r="O36" s="54">
        <f t="shared" si="0"/>
        <v>149000</v>
      </c>
      <c r="P36" s="54">
        <f t="shared" si="2"/>
        <v>149000</v>
      </c>
      <c r="Q36" s="54">
        <f t="shared" si="3"/>
        <v>4</v>
      </c>
      <c r="R36" s="54">
        <v>4</v>
      </c>
      <c r="S36" s="54">
        <f t="shared" si="4"/>
        <v>0</v>
      </c>
      <c r="T36" s="54"/>
      <c r="U36" s="55" t="s">
        <v>84</v>
      </c>
      <c r="V36" s="54">
        <v>66364</v>
      </c>
      <c r="W36" s="54">
        <v>149000</v>
      </c>
      <c r="X36" s="56">
        <f t="shared" si="5"/>
        <v>13000</v>
      </c>
      <c r="Y36" s="55">
        <v>162000</v>
      </c>
      <c r="Z36" s="54"/>
    </row>
    <row r="37" spans="1:26" ht="15" customHeight="1" x14ac:dyDescent="0.2">
      <c r="A37" s="51">
        <v>30</v>
      </c>
      <c r="B37" s="51">
        <v>8500053</v>
      </c>
      <c r="C37" s="51" t="s">
        <v>85</v>
      </c>
      <c r="D37" s="52" t="s">
        <v>57</v>
      </c>
      <c r="E37" s="52" t="s">
        <v>23</v>
      </c>
      <c r="F37" s="53">
        <v>149000</v>
      </c>
      <c r="G37" s="53">
        <f>VLOOKUP(B37,'15.09'!B37:R70,16,0)</f>
        <v>0</v>
      </c>
      <c r="H37" s="54"/>
      <c r="I37" s="54">
        <f t="shared" si="1"/>
        <v>0</v>
      </c>
      <c r="J37" s="54"/>
      <c r="K37" s="97"/>
      <c r="L37" s="97">
        <f>L44</f>
        <v>0</v>
      </c>
      <c r="M37" s="54"/>
      <c r="N37" s="54"/>
      <c r="O37" s="54">
        <f t="shared" si="0"/>
        <v>0</v>
      </c>
      <c r="P37" s="54">
        <f t="shared" si="2"/>
        <v>0</v>
      </c>
      <c r="Q37" s="54">
        <f t="shared" si="3"/>
        <v>0</v>
      </c>
      <c r="R37" s="54"/>
      <c r="S37" s="54">
        <f t="shared" si="4"/>
        <v>0</v>
      </c>
      <c r="T37" s="54"/>
      <c r="U37" s="55" t="s">
        <v>85</v>
      </c>
      <c r="V37" s="54">
        <v>66364</v>
      </c>
      <c r="W37" s="54">
        <v>149000</v>
      </c>
      <c r="X37" s="56">
        <f t="shared" si="5"/>
        <v>13000</v>
      </c>
      <c r="Y37" s="55">
        <v>162000</v>
      </c>
      <c r="Z37" s="54"/>
    </row>
    <row r="38" spans="1:26" ht="15" customHeight="1" x14ac:dyDescent="0.2">
      <c r="A38" s="51">
        <v>31</v>
      </c>
      <c r="B38" s="51">
        <v>8500054</v>
      </c>
      <c r="C38" s="51" t="s">
        <v>86</v>
      </c>
      <c r="D38" s="52" t="s">
        <v>58</v>
      </c>
      <c r="E38" s="52" t="s">
        <v>24</v>
      </c>
      <c r="F38" s="53">
        <v>168000</v>
      </c>
      <c r="G38" s="53">
        <f>VLOOKUP(B38,'15.09'!B38:R71,16,0)</f>
        <v>19</v>
      </c>
      <c r="H38" s="54"/>
      <c r="I38" s="54">
        <f t="shared" si="1"/>
        <v>1</v>
      </c>
      <c r="J38" s="54"/>
      <c r="K38" s="54">
        <v>1</v>
      </c>
      <c r="L38" s="54"/>
      <c r="M38" s="54"/>
      <c r="N38" s="54"/>
      <c r="O38" s="54">
        <f t="shared" si="0"/>
        <v>168000</v>
      </c>
      <c r="P38" s="54">
        <f t="shared" si="2"/>
        <v>168000</v>
      </c>
      <c r="Q38" s="54">
        <f t="shared" si="3"/>
        <v>18</v>
      </c>
      <c r="R38" s="54">
        <v>18</v>
      </c>
      <c r="S38" s="54">
        <f t="shared" si="4"/>
        <v>0</v>
      </c>
      <c r="T38" s="54"/>
      <c r="U38" s="55" t="s">
        <v>86</v>
      </c>
      <c r="V38" s="54">
        <v>75909</v>
      </c>
      <c r="W38" s="54">
        <v>168000</v>
      </c>
      <c r="X38" s="56">
        <f t="shared" si="5"/>
        <v>13000</v>
      </c>
      <c r="Y38" s="55">
        <v>181000</v>
      </c>
      <c r="Z38" s="54"/>
    </row>
    <row r="39" spans="1:26" ht="15" customHeight="1" x14ac:dyDescent="0.2">
      <c r="A39" s="51">
        <v>32</v>
      </c>
      <c r="B39" s="51">
        <v>8500055</v>
      </c>
      <c r="C39" s="51" t="s">
        <v>87</v>
      </c>
      <c r="D39" s="52" t="s">
        <v>59</v>
      </c>
      <c r="E39" s="52" t="s">
        <v>25</v>
      </c>
      <c r="F39" s="53">
        <v>149000</v>
      </c>
      <c r="G39" s="53">
        <f>VLOOKUP(B39,'15.09'!B39:R72,16,0)</f>
        <v>0</v>
      </c>
      <c r="H39" s="54"/>
      <c r="I39" s="54">
        <f t="shared" si="1"/>
        <v>0</v>
      </c>
      <c r="J39" s="54"/>
      <c r="K39" s="97"/>
      <c r="L39" s="97">
        <f>L44</f>
        <v>0</v>
      </c>
      <c r="M39" s="54"/>
      <c r="N39" s="54"/>
      <c r="O39" s="54">
        <f t="shared" si="0"/>
        <v>0</v>
      </c>
      <c r="P39" s="54">
        <f t="shared" si="2"/>
        <v>0</v>
      </c>
      <c r="Q39" s="54">
        <f t="shared" si="3"/>
        <v>0</v>
      </c>
      <c r="R39" s="54"/>
      <c r="S39" s="54">
        <f t="shared" si="4"/>
        <v>0</v>
      </c>
      <c r="T39" s="54"/>
      <c r="U39" s="55" t="s">
        <v>87</v>
      </c>
      <c r="V39" s="54">
        <v>66364</v>
      </c>
      <c r="W39" s="54">
        <v>149000</v>
      </c>
      <c r="X39" s="56">
        <f t="shared" si="5"/>
        <v>13000</v>
      </c>
      <c r="Y39" s="55">
        <v>162000</v>
      </c>
      <c r="Z39" s="54"/>
    </row>
    <row r="40" spans="1:26" ht="15" customHeight="1" x14ac:dyDescent="0.2">
      <c r="A40" s="51">
        <v>33</v>
      </c>
      <c r="B40" s="51">
        <v>8500056</v>
      </c>
      <c r="C40" s="51" t="s">
        <v>88</v>
      </c>
      <c r="D40" s="52" t="s">
        <v>60</v>
      </c>
      <c r="E40" s="52" t="s">
        <v>26</v>
      </c>
      <c r="F40" s="53">
        <v>149000</v>
      </c>
      <c r="G40" s="53">
        <f>VLOOKUP(B40,'15.09'!B40:R73,16,0)</f>
        <v>0</v>
      </c>
      <c r="H40" s="54"/>
      <c r="I40" s="54">
        <f t="shared" si="1"/>
        <v>0</v>
      </c>
      <c r="J40" s="54"/>
      <c r="K40" s="98"/>
      <c r="L40" s="98">
        <f>+L45</f>
        <v>0</v>
      </c>
      <c r="M40" s="54"/>
      <c r="N40" s="54"/>
      <c r="O40" s="54">
        <f t="shared" si="0"/>
        <v>0</v>
      </c>
      <c r="P40" s="54">
        <f t="shared" si="2"/>
        <v>0</v>
      </c>
      <c r="Q40" s="54">
        <f t="shared" si="3"/>
        <v>0</v>
      </c>
      <c r="R40" s="54"/>
      <c r="S40" s="54">
        <f t="shared" si="4"/>
        <v>0</v>
      </c>
      <c r="T40" s="54"/>
      <c r="U40" s="55" t="s">
        <v>88</v>
      </c>
      <c r="V40" s="54">
        <v>66364</v>
      </c>
      <c r="W40" s="54">
        <v>149000</v>
      </c>
      <c r="X40" s="56">
        <f t="shared" si="5"/>
        <v>13000</v>
      </c>
      <c r="Y40" s="55">
        <v>162000</v>
      </c>
      <c r="Z40" s="54"/>
    </row>
    <row r="41" spans="1:26" ht="15" customHeight="1" x14ac:dyDescent="0.2">
      <c r="A41" s="51">
        <v>34</v>
      </c>
      <c r="B41" s="51">
        <v>8500057</v>
      </c>
      <c r="C41" s="51" t="s">
        <v>89</v>
      </c>
      <c r="D41" s="52" t="s">
        <v>61</v>
      </c>
      <c r="E41" s="52" t="s">
        <v>27</v>
      </c>
      <c r="F41" s="53">
        <v>168000</v>
      </c>
      <c r="G41" s="53">
        <f>VLOOKUP(B41,'15.09'!B41:R74,16,0)</f>
        <v>29</v>
      </c>
      <c r="H41" s="54"/>
      <c r="I41" s="54">
        <f t="shared" si="1"/>
        <v>1</v>
      </c>
      <c r="J41" s="54"/>
      <c r="K41" s="54">
        <v>1</v>
      </c>
      <c r="L41" s="54"/>
      <c r="M41" s="54"/>
      <c r="N41" s="54"/>
      <c r="O41" s="54">
        <f t="shared" si="0"/>
        <v>168000</v>
      </c>
      <c r="P41" s="54">
        <f t="shared" si="2"/>
        <v>168000</v>
      </c>
      <c r="Q41" s="54">
        <f t="shared" si="3"/>
        <v>28</v>
      </c>
      <c r="R41" s="54">
        <v>28</v>
      </c>
      <c r="S41" s="54">
        <f t="shared" si="4"/>
        <v>0</v>
      </c>
      <c r="T41" s="54"/>
      <c r="U41" s="55" t="s">
        <v>89</v>
      </c>
      <c r="V41" s="54">
        <v>66364</v>
      </c>
      <c r="W41" s="54">
        <v>168000</v>
      </c>
      <c r="X41" s="56">
        <f t="shared" si="5"/>
        <v>-6000</v>
      </c>
      <c r="Y41" s="55">
        <v>162000</v>
      </c>
      <c r="Z41" s="54"/>
    </row>
    <row r="42" spans="1:26" ht="15" customHeight="1" x14ac:dyDescent="0.2">
      <c r="A42" s="81"/>
      <c r="B42" s="81"/>
      <c r="C42" s="81"/>
      <c r="D42" s="87" t="s">
        <v>140</v>
      </c>
      <c r="E42" s="87"/>
      <c r="F42" s="88">
        <v>800000</v>
      </c>
      <c r="G42" s="82"/>
      <c r="H42" s="83"/>
      <c r="I42" s="83"/>
      <c r="J42" s="83"/>
      <c r="K42" s="83"/>
      <c r="L42" s="83"/>
      <c r="M42" s="83"/>
      <c r="N42" s="83"/>
      <c r="O42" s="54">
        <f t="shared" si="0"/>
        <v>0</v>
      </c>
      <c r="P42" s="54">
        <f>M42+N42+O42</f>
        <v>0</v>
      </c>
      <c r="Q42" s="83"/>
      <c r="R42" s="83"/>
      <c r="S42" s="83"/>
      <c r="T42" s="83"/>
      <c r="U42" s="84"/>
      <c r="V42" s="85"/>
      <c r="W42" s="85"/>
      <c r="X42" s="86"/>
      <c r="Y42" s="84"/>
      <c r="Z42" s="83"/>
    </row>
    <row r="43" spans="1:26" ht="15" customHeight="1" x14ac:dyDescent="0.2">
      <c r="A43" s="81"/>
      <c r="B43" s="81"/>
      <c r="C43" s="81"/>
      <c r="D43" s="89" t="s">
        <v>141</v>
      </c>
      <c r="E43" s="89"/>
      <c r="F43" s="90">
        <v>650000</v>
      </c>
      <c r="G43" s="82"/>
      <c r="H43" s="83"/>
      <c r="I43" s="83"/>
      <c r="J43" s="83"/>
      <c r="K43" s="83"/>
      <c r="L43" s="83"/>
      <c r="M43" s="83"/>
      <c r="N43" s="83"/>
      <c r="O43" s="54">
        <f t="shared" si="0"/>
        <v>0</v>
      </c>
      <c r="P43" s="54">
        <f t="shared" si="2"/>
        <v>0</v>
      </c>
      <c r="Q43" s="83"/>
      <c r="R43" s="83"/>
      <c r="S43" s="83"/>
      <c r="T43" s="83"/>
      <c r="U43" s="84"/>
      <c r="V43" s="85"/>
      <c r="W43" s="85"/>
      <c r="X43" s="86"/>
      <c r="Y43" s="84"/>
      <c r="Z43" s="83"/>
    </row>
    <row r="44" spans="1:26" ht="15" customHeight="1" x14ac:dyDescent="0.2">
      <c r="A44" s="81"/>
      <c r="B44" s="81"/>
      <c r="C44" s="81"/>
      <c r="D44" s="91" t="s">
        <v>142</v>
      </c>
      <c r="E44" s="91"/>
      <c r="F44" s="92">
        <v>550000</v>
      </c>
      <c r="G44" s="82"/>
      <c r="H44" s="83"/>
      <c r="I44" s="83"/>
      <c r="J44" s="83"/>
      <c r="K44" s="83"/>
      <c r="L44" s="83"/>
      <c r="M44" s="83"/>
      <c r="N44" s="83"/>
      <c r="O44" s="54">
        <f t="shared" si="0"/>
        <v>0</v>
      </c>
      <c r="P44" s="54">
        <f t="shared" si="2"/>
        <v>0</v>
      </c>
      <c r="Q44" s="83"/>
      <c r="R44" s="83"/>
      <c r="S44" s="83"/>
      <c r="T44" s="83"/>
      <c r="U44" s="84"/>
      <c r="V44" s="85"/>
      <c r="W44" s="85"/>
      <c r="X44" s="86"/>
      <c r="Y44" s="84"/>
      <c r="Z44" s="83"/>
    </row>
    <row r="45" spans="1:26" ht="15" customHeight="1" x14ac:dyDescent="0.2">
      <c r="A45" s="81"/>
      <c r="B45" s="81"/>
      <c r="C45" s="81"/>
      <c r="D45" s="93" t="s">
        <v>143</v>
      </c>
      <c r="E45" s="93"/>
      <c r="F45" s="94">
        <v>310000</v>
      </c>
      <c r="G45" s="82"/>
      <c r="H45" s="83"/>
      <c r="I45" s="83"/>
      <c r="J45" s="83"/>
      <c r="K45" s="83"/>
      <c r="L45" s="83"/>
      <c r="M45" s="83"/>
      <c r="N45" s="83"/>
      <c r="O45" s="54">
        <f t="shared" si="0"/>
        <v>0</v>
      </c>
      <c r="P45" s="54">
        <f t="shared" si="2"/>
        <v>0</v>
      </c>
      <c r="Q45" s="83"/>
      <c r="R45" s="83"/>
      <c r="S45" s="83"/>
      <c r="T45" s="83"/>
      <c r="U45" s="84"/>
      <c r="V45" s="85"/>
      <c r="W45" s="85"/>
      <c r="X45" s="86"/>
      <c r="Y45" s="84"/>
      <c r="Z45" s="83"/>
    </row>
    <row r="46" spans="1:26" s="17" customFormat="1" x14ac:dyDescent="0.2">
      <c r="A46" s="47"/>
      <c r="B46" s="48"/>
      <c r="C46" s="48"/>
      <c r="D46" s="48" t="s">
        <v>108</v>
      </c>
      <c r="E46" s="49"/>
      <c r="F46" s="50"/>
      <c r="G46" s="50">
        <f>SUM(G8:G41)</f>
        <v>157</v>
      </c>
      <c r="H46" s="50">
        <f t="shared" ref="H46:N46" si="6">SUM(H8:H41)</f>
        <v>0</v>
      </c>
      <c r="I46" s="50">
        <f t="shared" si="6"/>
        <v>107</v>
      </c>
      <c r="J46" s="50">
        <f t="shared" si="6"/>
        <v>104</v>
      </c>
      <c r="K46" s="50">
        <f t="shared" si="6"/>
        <v>3</v>
      </c>
      <c r="L46" s="50">
        <f t="shared" si="6"/>
        <v>0</v>
      </c>
      <c r="M46" s="50">
        <f t="shared" si="6"/>
        <v>0</v>
      </c>
      <c r="N46" s="50">
        <f t="shared" si="6"/>
        <v>0</v>
      </c>
      <c r="O46" s="50">
        <f>SUM(O8:O45)</f>
        <v>485000</v>
      </c>
      <c r="P46" s="50">
        <f>SUM(P8:P45)</f>
        <v>485000</v>
      </c>
      <c r="Q46" s="50">
        <f>SUM(Q8:Q41)</f>
        <v>50</v>
      </c>
      <c r="R46" s="50">
        <f>SUM(R8:R41)</f>
        <v>50</v>
      </c>
      <c r="S46" s="50"/>
      <c r="T46" s="50"/>
      <c r="Z46" s="50"/>
    </row>
    <row r="47" spans="1:26" x14ac:dyDescent="0.2">
      <c r="A47" s="5"/>
    </row>
    <row r="48" spans="1:26" s="2" customFormat="1" x14ac:dyDescent="0.2">
      <c r="B48" s="2" t="s">
        <v>124</v>
      </c>
      <c r="F48" s="6"/>
      <c r="G48" s="6"/>
      <c r="H48" s="123"/>
      <c r="I48" s="123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V48" s="123"/>
      <c r="W48" s="123"/>
      <c r="Z48" s="123"/>
    </row>
    <row r="52" spans="1:1" x14ac:dyDescent="0.2">
      <c r="A52" s="1" t="s">
        <v>134</v>
      </c>
    </row>
  </sheetData>
  <mergeCells count="16">
    <mergeCell ref="Z6:Z7"/>
    <mergeCell ref="A3:T3"/>
    <mergeCell ref="G5:Q5"/>
    <mergeCell ref="A6:A7"/>
    <mergeCell ref="B6:B7"/>
    <mergeCell ref="C6:C7"/>
    <mergeCell ref="D6:D7"/>
    <mergeCell ref="F6:F7"/>
    <mergeCell ref="G6:G7"/>
    <mergeCell ref="H6:H7"/>
    <mergeCell ref="I6:L6"/>
    <mergeCell ref="M6:P6"/>
    <mergeCell ref="Q6:Q7"/>
    <mergeCell ref="R6:R7"/>
    <mergeCell ref="S6:S7"/>
    <mergeCell ref="T6:T7"/>
  </mergeCells>
  <pageMargins left="0.2" right="0.2" top="0.25" bottom="0.25" header="0.3" footer="0.3"/>
  <pageSetup paperSize="9" orientation="landscape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zoomScaleNormal="100" workbookViewId="0">
      <pane xSplit="6" ySplit="7" topLeftCell="G29" activePane="bottomRight" state="frozen"/>
      <selection activeCell="K42" sqref="K42"/>
      <selection pane="topRight" activeCell="K42" sqref="K42"/>
      <selection pane="bottomLeft" activeCell="K42" sqref="K42"/>
      <selection pane="bottomRight" activeCell="L48" sqref="L48"/>
    </sheetView>
  </sheetViews>
  <sheetFormatPr defaultRowHeight="12.75" x14ac:dyDescent="0.2"/>
  <cols>
    <col min="1" max="1" width="4.85546875" style="1" customWidth="1"/>
    <col min="2" max="2" width="8.85546875" style="2" customWidth="1"/>
    <col min="3" max="3" width="5.28515625" style="2" customWidth="1"/>
    <col min="4" max="4" width="38.28515625" style="1" customWidth="1"/>
    <col min="5" max="5" width="34.7109375" style="1" hidden="1" customWidth="1"/>
    <col min="6" max="6" width="10.28515625" style="6" customWidth="1"/>
    <col min="7" max="7" width="8.140625" style="6" customWidth="1"/>
    <col min="8" max="8" width="9.42578125" style="3" customWidth="1"/>
    <col min="9" max="9" width="10" style="3" customWidth="1"/>
    <col min="10" max="14" width="9.140625" style="3" customWidth="1"/>
    <col min="15" max="15" width="10.140625" style="3" customWidth="1"/>
    <col min="16" max="16" width="11.28515625" style="3" customWidth="1"/>
    <col min="17" max="19" width="10.7109375" style="3" customWidth="1"/>
    <col min="20" max="20" width="9.140625" style="3" customWidth="1"/>
    <col min="21" max="21" width="6.28515625" style="1" hidden="1" customWidth="1"/>
    <col min="22" max="23" width="11.28515625" style="3" hidden="1" customWidth="1"/>
    <col min="24" max="25" width="0" style="1" hidden="1" customWidth="1"/>
    <col min="26" max="26" width="9.140625" style="3" customWidth="1"/>
    <col min="27" max="27" width="9.140625" style="1" customWidth="1"/>
    <col min="28" max="16384" width="9.140625" style="1"/>
  </cols>
  <sheetData>
    <row r="1" spans="1:26" x14ac:dyDescent="0.2">
      <c r="A1" s="17" t="s">
        <v>128</v>
      </c>
    </row>
    <row r="2" spans="1:26" x14ac:dyDescent="0.2">
      <c r="A2" s="1" t="s">
        <v>114</v>
      </c>
      <c r="D2" s="108">
        <f>K42</f>
        <v>0</v>
      </c>
    </row>
    <row r="3" spans="1:26" ht="19.5" customHeight="1" x14ac:dyDescent="0.3">
      <c r="A3" s="131" t="s">
        <v>122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Z3" s="1"/>
    </row>
    <row r="5" spans="1:26" ht="15" hidden="1" customHeight="1" x14ac:dyDescent="0.2">
      <c r="G5" s="133" t="s">
        <v>117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25"/>
      <c r="S5" s="125"/>
      <c r="T5" s="1"/>
      <c r="Z5" s="1"/>
    </row>
    <row r="6" spans="1:26" s="17" customFormat="1" ht="15" customHeight="1" x14ac:dyDescent="0.2">
      <c r="A6" s="128" t="s">
        <v>109</v>
      </c>
      <c r="B6" s="128" t="s">
        <v>110</v>
      </c>
      <c r="C6" s="128" t="s">
        <v>111</v>
      </c>
      <c r="D6" s="128" t="s">
        <v>112</v>
      </c>
      <c r="E6" s="16" t="s">
        <v>90</v>
      </c>
      <c r="F6" s="128" t="s">
        <v>113</v>
      </c>
      <c r="G6" s="128" t="s">
        <v>115</v>
      </c>
      <c r="H6" s="128" t="s">
        <v>101</v>
      </c>
      <c r="I6" s="132" t="s">
        <v>102</v>
      </c>
      <c r="J6" s="132"/>
      <c r="K6" s="132"/>
      <c r="L6" s="132"/>
      <c r="M6" s="134" t="s">
        <v>129</v>
      </c>
      <c r="N6" s="134"/>
      <c r="O6" s="134"/>
      <c r="P6" s="134"/>
      <c r="Q6" s="128" t="s">
        <v>118</v>
      </c>
      <c r="R6" s="128" t="s">
        <v>135</v>
      </c>
      <c r="S6" s="128" t="s">
        <v>136</v>
      </c>
      <c r="T6" s="128" t="s">
        <v>119</v>
      </c>
      <c r="U6" s="19" t="s">
        <v>121</v>
      </c>
      <c r="V6" s="40"/>
      <c r="W6" s="40"/>
      <c r="Z6" s="128" t="s">
        <v>125</v>
      </c>
    </row>
    <row r="7" spans="1:26" s="18" customFormat="1" x14ac:dyDescent="0.2">
      <c r="A7" s="130"/>
      <c r="B7" s="130" t="s">
        <v>110</v>
      </c>
      <c r="C7" s="130"/>
      <c r="D7" s="130" t="s">
        <v>112</v>
      </c>
      <c r="E7" s="44" t="s">
        <v>90</v>
      </c>
      <c r="F7" s="130" t="s">
        <v>113</v>
      </c>
      <c r="G7" s="130"/>
      <c r="H7" s="130"/>
      <c r="I7" s="45" t="s">
        <v>106</v>
      </c>
      <c r="J7" s="46" t="s">
        <v>107</v>
      </c>
      <c r="K7" s="46" t="s">
        <v>104</v>
      </c>
      <c r="L7" s="46" t="s">
        <v>105</v>
      </c>
      <c r="M7" s="61" t="s">
        <v>131</v>
      </c>
      <c r="N7" s="62" t="s">
        <v>132</v>
      </c>
      <c r="O7" s="62" t="s">
        <v>130</v>
      </c>
      <c r="P7" s="68" t="s">
        <v>133</v>
      </c>
      <c r="Q7" s="130"/>
      <c r="R7" s="129"/>
      <c r="S7" s="129"/>
      <c r="T7" s="130"/>
      <c r="V7" s="41"/>
      <c r="W7" s="41"/>
      <c r="Z7" s="130"/>
    </row>
    <row r="8" spans="1:26" ht="15" customHeight="1" x14ac:dyDescent="0.2">
      <c r="A8" s="51">
        <v>1</v>
      </c>
      <c r="B8" s="51">
        <v>8500006</v>
      </c>
      <c r="C8" s="51" t="s">
        <v>75</v>
      </c>
      <c r="D8" s="52" t="s">
        <v>47</v>
      </c>
      <c r="E8" s="52" t="s">
        <v>13</v>
      </c>
      <c r="F8" s="53">
        <v>289000</v>
      </c>
      <c r="G8" s="53">
        <f>VLOOKUP(B8,'16.09'!B8:R41,16,0)</f>
        <v>0</v>
      </c>
      <c r="H8" s="54"/>
      <c r="I8" s="54">
        <f>SUM(J8:L8)</f>
        <v>0</v>
      </c>
      <c r="J8" s="54"/>
      <c r="K8" s="54"/>
      <c r="L8" s="54"/>
      <c r="M8" s="54"/>
      <c r="N8" s="54"/>
      <c r="O8" s="54">
        <f t="shared" ref="O8:O45" si="0">F8*K8</f>
        <v>0</v>
      </c>
      <c r="P8" s="54">
        <f>M8+N8+O8</f>
        <v>0</v>
      </c>
      <c r="Q8" s="54">
        <f>+G8+H8-I8</f>
        <v>0</v>
      </c>
      <c r="R8" s="54"/>
      <c r="S8" s="54">
        <f>R8-Q8</f>
        <v>0</v>
      </c>
      <c r="T8" s="54"/>
      <c r="U8" s="55" t="s">
        <v>75</v>
      </c>
      <c r="V8" s="54">
        <v>143000</v>
      </c>
      <c r="W8" s="54">
        <v>289000</v>
      </c>
      <c r="X8" s="56">
        <f>Y8-W8</f>
        <v>26000</v>
      </c>
      <c r="Y8" s="55">
        <v>315000</v>
      </c>
      <c r="Z8" s="54"/>
    </row>
    <row r="9" spans="1:26" ht="15" customHeight="1" x14ac:dyDescent="0.2">
      <c r="A9" s="51">
        <v>2</v>
      </c>
      <c r="B9" s="51">
        <v>8500007</v>
      </c>
      <c r="C9" s="51" t="s">
        <v>73</v>
      </c>
      <c r="D9" s="52" t="s">
        <v>45</v>
      </c>
      <c r="E9" s="52" t="s">
        <v>11</v>
      </c>
      <c r="F9" s="53">
        <v>197000</v>
      </c>
      <c r="G9" s="53">
        <f>VLOOKUP(B9,'16.09'!B9:R42,16,0)</f>
        <v>0</v>
      </c>
      <c r="H9" s="54"/>
      <c r="I9" s="54">
        <f t="shared" ref="I9:I41" si="1">SUM(J9:L9)</f>
        <v>0</v>
      </c>
      <c r="J9" s="54"/>
      <c r="K9" s="96"/>
      <c r="L9" s="96">
        <f>L43</f>
        <v>0</v>
      </c>
      <c r="M9" s="54"/>
      <c r="N9" s="54"/>
      <c r="O9" s="54">
        <f t="shared" si="0"/>
        <v>0</v>
      </c>
      <c r="P9" s="54">
        <f t="shared" ref="P9:P45" si="2">M9+N9+O9</f>
        <v>0</v>
      </c>
      <c r="Q9" s="54">
        <f t="shared" ref="Q9:Q41" si="3">+G9+H9-I9</f>
        <v>0</v>
      </c>
      <c r="R9" s="54"/>
      <c r="S9" s="54">
        <f t="shared" ref="S9:S41" si="4">R9-Q9</f>
        <v>0</v>
      </c>
      <c r="T9" s="54"/>
      <c r="U9" s="55" t="s">
        <v>73</v>
      </c>
      <c r="V9" s="54">
        <v>93000</v>
      </c>
      <c r="W9" s="54">
        <v>197000</v>
      </c>
      <c r="X9" s="56">
        <f t="shared" ref="X9:X41" si="5">Y9-W9</f>
        <v>18000</v>
      </c>
      <c r="Y9" s="55">
        <v>215000</v>
      </c>
      <c r="Z9" s="54"/>
    </row>
    <row r="10" spans="1:26" ht="15" customHeight="1" x14ac:dyDescent="0.2">
      <c r="A10" s="51">
        <v>3</v>
      </c>
      <c r="B10" s="51">
        <v>8500008</v>
      </c>
      <c r="C10" s="51" t="s">
        <v>79</v>
      </c>
      <c r="D10" s="52" t="s">
        <v>51</v>
      </c>
      <c r="E10" s="52" t="s">
        <v>17</v>
      </c>
      <c r="F10" s="53">
        <v>170000</v>
      </c>
      <c r="G10" s="53">
        <f>VLOOKUP(B10,'16.09'!B10:R43,16,0)</f>
        <v>0</v>
      </c>
      <c r="H10" s="54"/>
      <c r="I10" s="54">
        <f t="shared" si="1"/>
        <v>0</v>
      </c>
      <c r="J10" s="54"/>
      <c r="K10" s="54"/>
      <c r="L10" s="54"/>
      <c r="M10" s="54"/>
      <c r="N10" s="54"/>
      <c r="O10" s="54">
        <f t="shared" si="0"/>
        <v>0</v>
      </c>
      <c r="P10" s="54">
        <f t="shared" si="2"/>
        <v>0</v>
      </c>
      <c r="Q10" s="54">
        <f t="shared" si="3"/>
        <v>0</v>
      </c>
      <c r="R10" s="54"/>
      <c r="S10" s="54">
        <f t="shared" si="4"/>
        <v>0</v>
      </c>
      <c r="T10" s="54"/>
      <c r="U10" s="55" t="s">
        <v>79</v>
      </c>
      <c r="V10" s="54">
        <v>78000</v>
      </c>
      <c r="W10" s="54">
        <v>170000</v>
      </c>
      <c r="X10" s="56">
        <f t="shared" si="5"/>
        <v>15000</v>
      </c>
      <c r="Y10" s="55">
        <v>185000</v>
      </c>
      <c r="Z10" s="54"/>
    </row>
    <row r="11" spans="1:26" ht="15" customHeight="1" x14ac:dyDescent="0.2">
      <c r="A11" s="51">
        <v>4</v>
      </c>
      <c r="B11" s="51">
        <v>8500009</v>
      </c>
      <c r="C11" s="51" t="s">
        <v>74</v>
      </c>
      <c r="D11" s="52" t="s">
        <v>46</v>
      </c>
      <c r="E11" s="52" t="s">
        <v>12</v>
      </c>
      <c r="F11" s="53">
        <v>159000</v>
      </c>
      <c r="G11" s="53">
        <f>VLOOKUP(B11,'16.09'!B11:R44,16,0)</f>
        <v>0</v>
      </c>
      <c r="H11" s="54"/>
      <c r="I11" s="54">
        <f t="shared" si="1"/>
        <v>0</v>
      </c>
      <c r="J11" s="54"/>
      <c r="K11" s="96"/>
      <c r="L11" s="96">
        <f>L43</f>
        <v>0</v>
      </c>
      <c r="M11" s="54"/>
      <c r="N11" s="54"/>
      <c r="O11" s="54">
        <f t="shared" si="0"/>
        <v>0</v>
      </c>
      <c r="P11" s="54">
        <f t="shared" si="2"/>
        <v>0</v>
      </c>
      <c r="Q11" s="54">
        <f t="shared" si="3"/>
        <v>0</v>
      </c>
      <c r="R11" s="54"/>
      <c r="S11" s="54">
        <f t="shared" si="4"/>
        <v>0</v>
      </c>
      <c r="T11" s="54"/>
      <c r="U11" s="55" t="s">
        <v>74</v>
      </c>
      <c r="V11" s="54">
        <v>72000</v>
      </c>
      <c r="W11" s="54">
        <v>159000</v>
      </c>
      <c r="X11" s="56">
        <f t="shared" si="5"/>
        <v>14000</v>
      </c>
      <c r="Y11" s="55">
        <v>173000</v>
      </c>
      <c r="Z11" s="54"/>
    </row>
    <row r="12" spans="1:26" ht="15" customHeight="1" x14ac:dyDescent="0.2">
      <c r="A12" s="51">
        <v>5</v>
      </c>
      <c r="B12" s="51">
        <v>8500031</v>
      </c>
      <c r="C12" s="51" t="s">
        <v>76</v>
      </c>
      <c r="D12" s="52" t="s">
        <v>48</v>
      </c>
      <c r="E12" s="52" t="s">
        <v>14</v>
      </c>
      <c r="F12" s="53">
        <v>146000</v>
      </c>
      <c r="G12" s="53">
        <f>VLOOKUP(B12,'16.09'!B12:R45,16,0)</f>
        <v>0</v>
      </c>
      <c r="H12" s="54"/>
      <c r="I12" s="54">
        <f t="shared" si="1"/>
        <v>0</v>
      </c>
      <c r="J12" s="54"/>
      <c r="K12" s="54"/>
      <c r="L12" s="54"/>
      <c r="M12" s="54"/>
      <c r="N12" s="54"/>
      <c r="O12" s="54">
        <f t="shared" si="0"/>
        <v>0</v>
      </c>
      <c r="P12" s="54">
        <f t="shared" si="2"/>
        <v>0</v>
      </c>
      <c r="Q12" s="54">
        <f t="shared" si="3"/>
        <v>0</v>
      </c>
      <c r="R12" s="54"/>
      <c r="S12" s="54">
        <f t="shared" si="4"/>
        <v>0</v>
      </c>
      <c r="T12" s="54"/>
      <c r="U12" s="55" t="s">
        <v>76</v>
      </c>
      <c r="V12" s="54">
        <v>65000</v>
      </c>
      <c r="W12" s="54">
        <v>146000</v>
      </c>
      <c r="X12" s="56">
        <f t="shared" si="5"/>
        <v>13000</v>
      </c>
      <c r="Y12" s="55">
        <v>159000</v>
      </c>
      <c r="Z12" s="54"/>
    </row>
    <row r="13" spans="1:26" ht="15" customHeight="1" x14ac:dyDescent="0.2">
      <c r="A13" s="51">
        <v>6</v>
      </c>
      <c r="B13" s="51">
        <v>8500011</v>
      </c>
      <c r="C13" s="51" t="s">
        <v>78</v>
      </c>
      <c r="D13" s="52" t="s">
        <v>50</v>
      </c>
      <c r="E13" s="52" t="s">
        <v>16</v>
      </c>
      <c r="F13" s="53">
        <v>135000</v>
      </c>
      <c r="G13" s="53">
        <f>VLOOKUP(B13,'16.09'!B13:R46,16,0)</f>
        <v>0</v>
      </c>
      <c r="H13" s="54"/>
      <c r="I13" s="54">
        <f t="shared" si="1"/>
        <v>0</v>
      </c>
      <c r="J13" s="54"/>
      <c r="K13" s="54"/>
      <c r="L13" s="54"/>
      <c r="M13" s="54"/>
      <c r="N13" s="54"/>
      <c r="O13" s="54">
        <f t="shared" si="0"/>
        <v>0</v>
      </c>
      <c r="P13" s="54">
        <f t="shared" si="2"/>
        <v>0</v>
      </c>
      <c r="Q13" s="54">
        <f t="shared" si="3"/>
        <v>0</v>
      </c>
      <c r="R13" s="54"/>
      <c r="S13" s="54">
        <f t="shared" si="4"/>
        <v>0</v>
      </c>
      <c r="T13" s="54"/>
      <c r="U13" s="55" t="s">
        <v>78</v>
      </c>
      <c r="V13" s="54">
        <v>58000</v>
      </c>
      <c r="W13" s="54">
        <v>135000</v>
      </c>
      <c r="X13" s="56">
        <f t="shared" si="5"/>
        <v>10000</v>
      </c>
      <c r="Y13" s="55">
        <v>145000</v>
      </c>
      <c r="Z13" s="54"/>
    </row>
    <row r="14" spans="1:26" ht="15" customHeight="1" x14ac:dyDescent="0.2">
      <c r="A14" s="51">
        <v>7</v>
      </c>
      <c r="B14" s="51">
        <v>8500010</v>
      </c>
      <c r="C14" s="51" t="s">
        <v>81</v>
      </c>
      <c r="D14" s="52" t="s">
        <v>53</v>
      </c>
      <c r="E14" s="52" t="s">
        <v>19</v>
      </c>
      <c r="F14" s="53">
        <v>146000</v>
      </c>
      <c r="G14" s="53">
        <f>VLOOKUP(B14,'16.09'!B14:R47,16,0)</f>
        <v>0</v>
      </c>
      <c r="H14" s="54"/>
      <c r="I14" s="54">
        <f t="shared" si="1"/>
        <v>0</v>
      </c>
      <c r="J14" s="54"/>
      <c r="K14" s="54"/>
      <c r="L14" s="54"/>
      <c r="M14" s="54"/>
      <c r="N14" s="54"/>
      <c r="O14" s="54">
        <f t="shared" si="0"/>
        <v>0</v>
      </c>
      <c r="P14" s="54">
        <f t="shared" si="2"/>
        <v>0</v>
      </c>
      <c r="Q14" s="54">
        <f t="shared" si="3"/>
        <v>0</v>
      </c>
      <c r="R14" s="54"/>
      <c r="S14" s="54">
        <f t="shared" si="4"/>
        <v>0</v>
      </c>
      <c r="T14" s="54"/>
      <c r="U14" s="55" t="s">
        <v>81</v>
      </c>
      <c r="V14" s="54">
        <v>61000</v>
      </c>
      <c r="W14" s="54">
        <v>146000</v>
      </c>
      <c r="X14" s="56">
        <f t="shared" si="5"/>
        <v>5000</v>
      </c>
      <c r="Y14" s="55">
        <v>151000</v>
      </c>
      <c r="Z14" s="54"/>
    </row>
    <row r="15" spans="1:26" ht="15" customHeight="1" x14ac:dyDescent="0.2">
      <c r="A15" s="51">
        <v>8</v>
      </c>
      <c r="B15" s="51">
        <v>8500012</v>
      </c>
      <c r="C15" s="51" t="s">
        <v>70</v>
      </c>
      <c r="D15" s="52" t="s">
        <v>42</v>
      </c>
      <c r="E15" s="52" t="s">
        <v>8</v>
      </c>
      <c r="F15" s="53">
        <v>135000</v>
      </c>
      <c r="G15" s="53">
        <f>VLOOKUP(B15,'16.09'!B15:R48,16,0)</f>
        <v>0</v>
      </c>
      <c r="H15" s="54"/>
      <c r="I15" s="54">
        <f t="shared" si="1"/>
        <v>0</v>
      </c>
      <c r="J15" s="54"/>
      <c r="K15" s="54"/>
      <c r="L15" s="54"/>
      <c r="M15" s="54"/>
      <c r="N15" s="54"/>
      <c r="O15" s="54">
        <f t="shared" si="0"/>
        <v>0</v>
      </c>
      <c r="P15" s="54">
        <f t="shared" si="2"/>
        <v>0</v>
      </c>
      <c r="Q15" s="54">
        <f t="shared" si="3"/>
        <v>0</v>
      </c>
      <c r="R15" s="54"/>
      <c r="S15" s="54">
        <f t="shared" si="4"/>
        <v>0</v>
      </c>
      <c r="T15" s="54"/>
      <c r="U15" s="55" t="s">
        <v>70</v>
      </c>
      <c r="V15" s="54">
        <v>59000</v>
      </c>
      <c r="W15" s="54">
        <v>135000</v>
      </c>
      <c r="X15" s="56">
        <f t="shared" si="5"/>
        <v>12000</v>
      </c>
      <c r="Y15" s="55">
        <v>147000</v>
      </c>
      <c r="Z15" s="54"/>
    </row>
    <row r="16" spans="1:26" ht="15" customHeight="1" x14ac:dyDescent="0.2">
      <c r="A16" s="51">
        <v>9</v>
      </c>
      <c r="B16" s="51">
        <v>8500005</v>
      </c>
      <c r="C16" s="51" t="s">
        <v>71</v>
      </c>
      <c r="D16" s="52" t="s">
        <v>43</v>
      </c>
      <c r="E16" s="52" t="s">
        <v>9</v>
      </c>
      <c r="F16" s="53">
        <v>146000</v>
      </c>
      <c r="G16" s="53">
        <f>VLOOKUP(B16,'16.09'!B16:R49,16,0)</f>
        <v>0</v>
      </c>
      <c r="H16" s="54"/>
      <c r="I16" s="54">
        <f t="shared" si="1"/>
        <v>0</v>
      </c>
      <c r="J16" s="54"/>
      <c r="K16" s="54"/>
      <c r="L16" s="54"/>
      <c r="M16" s="54"/>
      <c r="N16" s="54"/>
      <c r="O16" s="54">
        <f t="shared" si="0"/>
        <v>0</v>
      </c>
      <c r="P16" s="54">
        <f t="shared" si="2"/>
        <v>0</v>
      </c>
      <c r="Q16" s="54">
        <f t="shared" si="3"/>
        <v>0</v>
      </c>
      <c r="R16" s="54"/>
      <c r="S16" s="54">
        <f t="shared" si="4"/>
        <v>0</v>
      </c>
      <c r="T16" s="54"/>
      <c r="U16" s="55" t="s">
        <v>71</v>
      </c>
      <c r="V16" s="54">
        <v>63000</v>
      </c>
      <c r="W16" s="54">
        <v>146000</v>
      </c>
      <c r="X16" s="56">
        <f t="shared" si="5"/>
        <v>9000</v>
      </c>
      <c r="Y16" s="55">
        <v>155000</v>
      </c>
      <c r="Z16" s="54"/>
    </row>
    <row r="17" spans="1:26" ht="15" customHeight="1" x14ac:dyDescent="0.2">
      <c r="A17" s="51">
        <v>10</v>
      </c>
      <c r="B17" s="51">
        <v>8500013</v>
      </c>
      <c r="C17" s="51" t="s">
        <v>72</v>
      </c>
      <c r="D17" s="52" t="s">
        <v>44</v>
      </c>
      <c r="E17" s="52" t="s">
        <v>10</v>
      </c>
      <c r="F17" s="53">
        <v>146000</v>
      </c>
      <c r="G17" s="53">
        <f>VLOOKUP(B17,'16.09'!B17:R50,16,0)</f>
        <v>0</v>
      </c>
      <c r="H17" s="54"/>
      <c r="I17" s="54">
        <f t="shared" si="1"/>
        <v>0</v>
      </c>
      <c r="J17" s="54"/>
      <c r="K17" s="54"/>
      <c r="L17" s="54"/>
      <c r="M17" s="54"/>
      <c r="N17" s="54"/>
      <c r="O17" s="54">
        <f t="shared" si="0"/>
        <v>0</v>
      </c>
      <c r="P17" s="54">
        <f t="shared" si="2"/>
        <v>0</v>
      </c>
      <c r="Q17" s="54">
        <f t="shared" si="3"/>
        <v>0</v>
      </c>
      <c r="R17" s="54"/>
      <c r="S17" s="54">
        <f t="shared" si="4"/>
        <v>0</v>
      </c>
      <c r="T17" s="54"/>
      <c r="U17" s="55" t="s">
        <v>72</v>
      </c>
      <c r="V17" s="54">
        <v>64000</v>
      </c>
      <c r="W17" s="54">
        <v>146000</v>
      </c>
      <c r="X17" s="56">
        <f t="shared" si="5"/>
        <v>11000</v>
      </c>
      <c r="Y17" s="55">
        <v>157000</v>
      </c>
      <c r="Z17" s="54"/>
    </row>
    <row r="18" spans="1:26" ht="15" customHeight="1" x14ac:dyDescent="0.2">
      <c r="A18" s="51">
        <v>11</v>
      </c>
      <c r="B18" s="51">
        <v>8500058</v>
      </c>
      <c r="C18" s="51" t="s">
        <v>91</v>
      </c>
      <c r="D18" s="52" t="s">
        <v>95</v>
      </c>
      <c r="E18" s="52" t="s">
        <v>28</v>
      </c>
      <c r="F18" s="53">
        <v>203000</v>
      </c>
      <c r="G18" s="53">
        <f>VLOOKUP(B18,'16.09'!B18:R51,16,0)</f>
        <v>0</v>
      </c>
      <c r="H18" s="54"/>
      <c r="I18" s="54">
        <f t="shared" si="1"/>
        <v>0</v>
      </c>
      <c r="J18" s="54"/>
      <c r="K18" s="96"/>
      <c r="L18" s="96">
        <f>L43</f>
        <v>0</v>
      </c>
      <c r="M18" s="54"/>
      <c r="N18" s="54"/>
      <c r="O18" s="54">
        <f t="shared" si="0"/>
        <v>0</v>
      </c>
      <c r="P18" s="54">
        <f t="shared" si="2"/>
        <v>0</v>
      </c>
      <c r="Q18" s="54">
        <f t="shared" si="3"/>
        <v>0</v>
      </c>
      <c r="R18" s="54"/>
      <c r="S18" s="54">
        <f t="shared" si="4"/>
        <v>0</v>
      </c>
      <c r="T18" s="54"/>
      <c r="U18" s="55" t="s">
        <v>91</v>
      </c>
      <c r="V18" s="54">
        <v>96000</v>
      </c>
      <c r="W18" s="54">
        <v>203000</v>
      </c>
      <c r="X18" s="56">
        <f t="shared" si="5"/>
        <v>18000</v>
      </c>
      <c r="Y18" s="55">
        <v>221000</v>
      </c>
      <c r="Z18" s="54"/>
    </row>
    <row r="19" spans="1:26" ht="15" customHeight="1" x14ac:dyDescent="0.2">
      <c r="A19" s="51">
        <v>12</v>
      </c>
      <c r="B19" s="51">
        <v>8500059</v>
      </c>
      <c r="C19" s="51" t="s">
        <v>92</v>
      </c>
      <c r="D19" s="52" t="s">
        <v>96</v>
      </c>
      <c r="E19" s="52" t="s">
        <v>29</v>
      </c>
      <c r="F19" s="53">
        <v>186000</v>
      </c>
      <c r="G19" s="53">
        <f>VLOOKUP(B19,'16.09'!B19:R52,16,0)</f>
        <v>0</v>
      </c>
      <c r="H19" s="54"/>
      <c r="I19" s="54">
        <f t="shared" si="1"/>
        <v>0</v>
      </c>
      <c r="J19" s="54"/>
      <c r="K19" s="54"/>
      <c r="L19" s="54"/>
      <c r="M19" s="54"/>
      <c r="N19" s="54"/>
      <c r="O19" s="54">
        <f t="shared" si="0"/>
        <v>0</v>
      </c>
      <c r="P19" s="54">
        <f t="shared" si="2"/>
        <v>0</v>
      </c>
      <c r="Q19" s="54">
        <f t="shared" si="3"/>
        <v>0</v>
      </c>
      <c r="R19" s="54"/>
      <c r="S19" s="54">
        <f t="shared" si="4"/>
        <v>0</v>
      </c>
      <c r="T19" s="54"/>
      <c r="U19" s="55" t="s">
        <v>92</v>
      </c>
      <c r="V19" s="54">
        <v>87000</v>
      </c>
      <c r="W19" s="54">
        <v>186000</v>
      </c>
      <c r="X19" s="56">
        <f t="shared" si="5"/>
        <v>17000</v>
      </c>
      <c r="Y19" s="55">
        <v>203000</v>
      </c>
      <c r="Z19" s="54"/>
    </row>
    <row r="20" spans="1:26" ht="15" customHeight="1" x14ac:dyDescent="0.2">
      <c r="A20" s="51">
        <v>13</v>
      </c>
      <c r="B20" s="51">
        <v>8500060</v>
      </c>
      <c r="C20" s="51" t="s">
        <v>93</v>
      </c>
      <c r="D20" s="52" t="s">
        <v>97</v>
      </c>
      <c r="E20" s="52" t="s">
        <v>30</v>
      </c>
      <c r="F20" s="53">
        <v>159000</v>
      </c>
      <c r="G20" s="53">
        <f>VLOOKUP(B20,'16.09'!B20:R53,16,0)</f>
        <v>0</v>
      </c>
      <c r="H20" s="54"/>
      <c r="I20" s="54">
        <f t="shared" si="1"/>
        <v>0</v>
      </c>
      <c r="J20" s="54"/>
      <c r="K20" s="54"/>
      <c r="L20" s="54"/>
      <c r="M20" s="54"/>
      <c r="N20" s="54"/>
      <c r="O20" s="54">
        <f t="shared" si="0"/>
        <v>0</v>
      </c>
      <c r="P20" s="54">
        <f t="shared" si="2"/>
        <v>0</v>
      </c>
      <c r="Q20" s="54">
        <f t="shared" si="3"/>
        <v>0</v>
      </c>
      <c r="R20" s="54"/>
      <c r="S20" s="54">
        <f t="shared" si="4"/>
        <v>0</v>
      </c>
      <c r="T20" s="54"/>
      <c r="U20" s="55" t="s">
        <v>93</v>
      </c>
      <c r="V20" s="54">
        <v>72000</v>
      </c>
      <c r="W20" s="54">
        <v>159000</v>
      </c>
      <c r="X20" s="56">
        <f t="shared" si="5"/>
        <v>14000</v>
      </c>
      <c r="Y20" s="55">
        <v>173000</v>
      </c>
      <c r="Z20" s="54"/>
    </row>
    <row r="21" spans="1:26" ht="15" customHeight="1" x14ac:dyDescent="0.2">
      <c r="A21" s="51">
        <v>14</v>
      </c>
      <c r="B21" s="51">
        <v>8500061</v>
      </c>
      <c r="C21" s="51" t="s">
        <v>94</v>
      </c>
      <c r="D21" s="52" t="s">
        <v>98</v>
      </c>
      <c r="E21" s="52" t="s">
        <v>31</v>
      </c>
      <c r="F21" s="53">
        <v>168000</v>
      </c>
      <c r="G21" s="53">
        <f>VLOOKUP(B21,'16.09'!B21:R54,16,0)</f>
        <v>0</v>
      </c>
      <c r="H21" s="54"/>
      <c r="I21" s="54">
        <f t="shared" si="1"/>
        <v>0</v>
      </c>
      <c r="J21" s="54"/>
      <c r="K21" s="96"/>
      <c r="L21" s="96">
        <f>L43</f>
        <v>0</v>
      </c>
      <c r="M21" s="54"/>
      <c r="N21" s="54"/>
      <c r="O21" s="54">
        <f t="shared" si="0"/>
        <v>0</v>
      </c>
      <c r="P21" s="54">
        <f t="shared" si="2"/>
        <v>0</v>
      </c>
      <c r="Q21" s="54">
        <f t="shared" si="3"/>
        <v>0</v>
      </c>
      <c r="R21" s="54"/>
      <c r="S21" s="54">
        <f t="shared" si="4"/>
        <v>0</v>
      </c>
      <c r="T21" s="54"/>
      <c r="U21" s="55" t="s">
        <v>94</v>
      </c>
      <c r="V21" s="54">
        <v>77000</v>
      </c>
      <c r="W21" s="54">
        <v>168000</v>
      </c>
      <c r="X21" s="56">
        <f t="shared" si="5"/>
        <v>15000</v>
      </c>
      <c r="Y21" s="55">
        <v>183000</v>
      </c>
      <c r="Z21" s="54"/>
    </row>
    <row r="22" spans="1:26" ht="15" customHeight="1" x14ac:dyDescent="0.2">
      <c r="A22" s="51">
        <v>15</v>
      </c>
      <c r="B22" s="51">
        <v>8500033</v>
      </c>
      <c r="C22" s="51" t="s">
        <v>67</v>
      </c>
      <c r="D22" s="52" t="s">
        <v>39</v>
      </c>
      <c r="E22" s="52" t="s">
        <v>5</v>
      </c>
      <c r="F22" s="53">
        <v>337000</v>
      </c>
      <c r="G22" s="53">
        <f>VLOOKUP(B22,'16.09'!B22:R55,16,0)</f>
        <v>0</v>
      </c>
      <c r="H22" s="54"/>
      <c r="I22" s="54">
        <f t="shared" si="1"/>
        <v>0</v>
      </c>
      <c r="J22" s="54"/>
      <c r="K22" s="95"/>
      <c r="L22" s="95">
        <f>L42</f>
        <v>0</v>
      </c>
      <c r="M22" s="54"/>
      <c r="N22" s="54"/>
      <c r="O22" s="54">
        <f t="shared" si="0"/>
        <v>0</v>
      </c>
      <c r="P22" s="54">
        <f t="shared" si="2"/>
        <v>0</v>
      </c>
      <c r="Q22" s="54">
        <f t="shared" si="3"/>
        <v>0</v>
      </c>
      <c r="R22" s="54"/>
      <c r="S22" s="54">
        <f t="shared" si="4"/>
        <v>0</v>
      </c>
      <c r="T22" s="54"/>
      <c r="U22" s="55" t="s">
        <v>67</v>
      </c>
      <c r="V22" s="54">
        <v>169000</v>
      </c>
      <c r="W22" s="54">
        <v>337000</v>
      </c>
      <c r="X22" s="56">
        <f t="shared" si="5"/>
        <v>30000</v>
      </c>
      <c r="Y22" s="55">
        <v>367000</v>
      </c>
      <c r="Z22" s="54"/>
    </row>
    <row r="23" spans="1:26" ht="15" customHeight="1" x14ac:dyDescent="0.2">
      <c r="A23" s="51">
        <v>16</v>
      </c>
      <c r="B23" s="51">
        <v>8500034</v>
      </c>
      <c r="C23" s="51" t="s">
        <v>65</v>
      </c>
      <c r="D23" s="52" t="s">
        <v>37</v>
      </c>
      <c r="E23" s="52" t="s">
        <v>3</v>
      </c>
      <c r="F23" s="53">
        <v>240000</v>
      </c>
      <c r="G23" s="53">
        <f>VLOOKUP(B23,'16.09'!B23:R56,16,0)</f>
        <v>0</v>
      </c>
      <c r="H23" s="54"/>
      <c r="I23" s="54">
        <f t="shared" si="1"/>
        <v>0</v>
      </c>
      <c r="J23" s="54"/>
      <c r="K23" s="54"/>
      <c r="L23" s="54"/>
      <c r="M23" s="54"/>
      <c r="N23" s="54"/>
      <c r="O23" s="54">
        <f t="shared" si="0"/>
        <v>0</v>
      </c>
      <c r="P23" s="54">
        <f t="shared" si="2"/>
        <v>0</v>
      </c>
      <c r="Q23" s="54">
        <f t="shared" si="3"/>
        <v>0</v>
      </c>
      <c r="R23" s="54"/>
      <c r="S23" s="54">
        <f t="shared" si="4"/>
        <v>0</v>
      </c>
      <c r="T23" s="54"/>
      <c r="U23" s="55" t="s">
        <v>65</v>
      </c>
      <c r="V23" s="54">
        <v>116000</v>
      </c>
      <c r="W23" s="54">
        <v>240000</v>
      </c>
      <c r="X23" s="56">
        <f t="shared" si="5"/>
        <v>21000</v>
      </c>
      <c r="Y23" s="55">
        <v>261000</v>
      </c>
      <c r="Z23" s="54"/>
    </row>
    <row r="24" spans="1:26" ht="15" customHeight="1" x14ac:dyDescent="0.2">
      <c r="A24" s="51">
        <v>17</v>
      </c>
      <c r="B24" s="51">
        <v>8500035</v>
      </c>
      <c r="C24" s="51" t="s">
        <v>69</v>
      </c>
      <c r="D24" s="52" t="s">
        <v>41</v>
      </c>
      <c r="E24" s="52" t="s">
        <v>7</v>
      </c>
      <c r="F24" s="53">
        <v>196000</v>
      </c>
      <c r="G24" s="53">
        <f>VLOOKUP(B24,'16.09'!B24:R57,16,0)</f>
        <v>0</v>
      </c>
      <c r="H24" s="54"/>
      <c r="I24" s="54">
        <f t="shared" si="1"/>
        <v>0</v>
      </c>
      <c r="J24" s="54"/>
      <c r="K24" s="95"/>
      <c r="L24" s="95">
        <f>L42+L45</f>
        <v>0</v>
      </c>
      <c r="M24" s="54"/>
      <c r="N24" s="54"/>
      <c r="O24" s="54">
        <f t="shared" si="0"/>
        <v>0</v>
      </c>
      <c r="P24" s="54">
        <f t="shared" si="2"/>
        <v>0</v>
      </c>
      <c r="Q24" s="54">
        <f t="shared" si="3"/>
        <v>0</v>
      </c>
      <c r="R24" s="54"/>
      <c r="S24" s="54">
        <f t="shared" si="4"/>
        <v>0</v>
      </c>
      <c r="T24" s="54"/>
      <c r="U24" s="55" t="s">
        <v>69</v>
      </c>
      <c r="V24" s="54">
        <v>92000</v>
      </c>
      <c r="W24" s="54">
        <v>196000</v>
      </c>
      <c r="X24" s="56">
        <f t="shared" si="5"/>
        <v>17000</v>
      </c>
      <c r="Y24" s="55">
        <v>213000</v>
      </c>
      <c r="Z24" s="54"/>
    </row>
    <row r="25" spans="1:26" ht="15" customHeight="1" x14ac:dyDescent="0.2">
      <c r="A25" s="51">
        <v>18</v>
      </c>
      <c r="B25" s="51">
        <v>8500036</v>
      </c>
      <c r="C25" s="51" t="s">
        <v>66</v>
      </c>
      <c r="D25" s="52" t="s">
        <v>38</v>
      </c>
      <c r="E25" s="52" t="s">
        <v>4</v>
      </c>
      <c r="F25" s="53">
        <v>188000</v>
      </c>
      <c r="G25" s="53">
        <f>VLOOKUP(B25,'16.09'!B25:R58,16,0)</f>
        <v>0</v>
      </c>
      <c r="H25" s="54"/>
      <c r="I25" s="54">
        <f t="shared" si="1"/>
        <v>0</v>
      </c>
      <c r="J25" s="54"/>
      <c r="K25" s="54"/>
      <c r="L25" s="54"/>
      <c r="M25" s="54"/>
      <c r="N25" s="54"/>
      <c r="O25" s="54">
        <f t="shared" si="0"/>
        <v>0</v>
      </c>
      <c r="P25" s="54">
        <f t="shared" si="2"/>
        <v>0</v>
      </c>
      <c r="Q25" s="54">
        <f t="shared" si="3"/>
        <v>0</v>
      </c>
      <c r="R25" s="54"/>
      <c r="S25" s="54">
        <f t="shared" si="4"/>
        <v>0</v>
      </c>
      <c r="T25" s="54"/>
      <c r="U25" s="55" t="s">
        <v>66</v>
      </c>
      <c r="V25" s="54">
        <v>88000</v>
      </c>
      <c r="W25" s="54">
        <v>188000</v>
      </c>
      <c r="X25" s="56">
        <f t="shared" si="5"/>
        <v>17000</v>
      </c>
      <c r="Y25" s="55">
        <v>205000</v>
      </c>
      <c r="Z25" s="54"/>
    </row>
    <row r="26" spans="1:26" ht="15" customHeight="1" x14ac:dyDescent="0.2">
      <c r="A26" s="51">
        <v>19</v>
      </c>
      <c r="B26" s="51">
        <v>8500037</v>
      </c>
      <c r="C26" s="51" t="s">
        <v>68</v>
      </c>
      <c r="D26" s="52" t="s">
        <v>40</v>
      </c>
      <c r="E26" s="52" t="s">
        <v>6</v>
      </c>
      <c r="F26" s="53">
        <v>179000</v>
      </c>
      <c r="G26" s="53">
        <f>VLOOKUP(B26,'16.09'!B26:R59,16,0)</f>
        <v>0</v>
      </c>
      <c r="H26" s="54"/>
      <c r="I26" s="54">
        <f t="shared" si="1"/>
        <v>0</v>
      </c>
      <c r="J26" s="54"/>
      <c r="K26" s="54"/>
      <c r="L26" s="54"/>
      <c r="M26" s="54"/>
      <c r="N26" s="54"/>
      <c r="O26" s="54">
        <f t="shared" si="0"/>
        <v>0</v>
      </c>
      <c r="P26" s="54">
        <f t="shared" si="2"/>
        <v>0</v>
      </c>
      <c r="Q26" s="54">
        <f t="shared" si="3"/>
        <v>0</v>
      </c>
      <c r="R26" s="54"/>
      <c r="S26" s="54">
        <f t="shared" si="4"/>
        <v>0</v>
      </c>
      <c r="T26" s="54"/>
      <c r="U26" s="55" t="s">
        <v>68</v>
      </c>
      <c r="V26" s="54">
        <v>83000</v>
      </c>
      <c r="W26" s="54">
        <v>179000</v>
      </c>
      <c r="X26" s="56">
        <f t="shared" si="5"/>
        <v>16000</v>
      </c>
      <c r="Y26" s="55">
        <v>195000</v>
      </c>
      <c r="Z26" s="54"/>
    </row>
    <row r="27" spans="1:26" ht="15" customHeight="1" x14ac:dyDescent="0.2">
      <c r="A27" s="51">
        <v>20</v>
      </c>
      <c r="B27" s="51">
        <v>8500039</v>
      </c>
      <c r="C27" s="51" t="s">
        <v>77</v>
      </c>
      <c r="D27" s="52" t="s">
        <v>49</v>
      </c>
      <c r="E27" s="52" t="s">
        <v>15</v>
      </c>
      <c r="F27" s="53">
        <v>169000</v>
      </c>
      <c r="G27" s="53">
        <f>VLOOKUP(B27,'16.09'!B27:R60,16,0)</f>
        <v>0</v>
      </c>
      <c r="H27" s="54"/>
      <c r="I27" s="54">
        <f t="shared" si="1"/>
        <v>0</v>
      </c>
      <c r="J27" s="54"/>
      <c r="K27" s="54"/>
      <c r="L27" s="54"/>
      <c r="M27" s="54"/>
      <c r="N27" s="54"/>
      <c r="O27" s="54">
        <f t="shared" si="0"/>
        <v>0</v>
      </c>
      <c r="P27" s="54">
        <f t="shared" si="2"/>
        <v>0</v>
      </c>
      <c r="Q27" s="54">
        <f t="shared" si="3"/>
        <v>0</v>
      </c>
      <c r="R27" s="54"/>
      <c r="S27" s="54">
        <f t="shared" si="4"/>
        <v>0</v>
      </c>
      <c r="T27" s="54"/>
      <c r="U27" s="55" t="s">
        <v>77</v>
      </c>
      <c r="V27" s="54">
        <v>73000</v>
      </c>
      <c r="W27" s="54">
        <v>169000</v>
      </c>
      <c r="X27" s="56">
        <f t="shared" si="5"/>
        <v>6000</v>
      </c>
      <c r="Y27" s="55">
        <v>175000</v>
      </c>
      <c r="Z27" s="54"/>
    </row>
    <row r="28" spans="1:26" ht="15" customHeight="1" x14ac:dyDescent="0.2">
      <c r="A28" s="51">
        <v>21</v>
      </c>
      <c r="B28" s="51">
        <v>8500038</v>
      </c>
      <c r="C28" s="51" t="s">
        <v>80</v>
      </c>
      <c r="D28" s="52" t="s">
        <v>52</v>
      </c>
      <c r="E28" s="52" t="s">
        <v>18</v>
      </c>
      <c r="F28" s="53">
        <v>179000</v>
      </c>
      <c r="G28" s="53">
        <f>VLOOKUP(B28,'16.09'!B28:R61,16,0)</f>
        <v>0</v>
      </c>
      <c r="H28" s="54"/>
      <c r="I28" s="54">
        <f t="shared" si="1"/>
        <v>0</v>
      </c>
      <c r="J28" s="54"/>
      <c r="K28" s="95"/>
      <c r="L28" s="95">
        <f>L42</f>
        <v>0</v>
      </c>
      <c r="M28" s="54"/>
      <c r="N28" s="54"/>
      <c r="O28" s="54">
        <f t="shared" si="0"/>
        <v>0</v>
      </c>
      <c r="P28" s="54">
        <f t="shared" si="2"/>
        <v>0</v>
      </c>
      <c r="Q28" s="54">
        <f t="shared" si="3"/>
        <v>0</v>
      </c>
      <c r="R28" s="54"/>
      <c r="S28" s="54">
        <f t="shared" si="4"/>
        <v>0</v>
      </c>
      <c r="T28" s="54"/>
      <c r="U28" s="55" t="s">
        <v>80</v>
      </c>
      <c r="V28" s="54">
        <v>76000</v>
      </c>
      <c r="W28" s="54">
        <v>179000</v>
      </c>
      <c r="X28" s="56">
        <f t="shared" si="5"/>
        <v>2000</v>
      </c>
      <c r="Y28" s="55">
        <v>181000</v>
      </c>
      <c r="Z28" s="54"/>
    </row>
    <row r="29" spans="1:26" s="2" customFormat="1" ht="15" customHeight="1" x14ac:dyDescent="0.2">
      <c r="A29" s="51">
        <v>22</v>
      </c>
      <c r="B29" s="51">
        <v>8500040</v>
      </c>
      <c r="C29" s="51" t="s">
        <v>62</v>
      </c>
      <c r="D29" s="52" t="s">
        <v>34</v>
      </c>
      <c r="E29" s="52" t="s">
        <v>0</v>
      </c>
      <c r="F29" s="53">
        <v>169000</v>
      </c>
      <c r="G29" s="53">
        <f>VLOOKUP(B29,'16.09'!B29:R62,16,0)</f>
        <v>0</v>
      </c>
      <c r="H29" s="57"/>
      <c r="I29" s="54">
        <f t="shared" si="1"/>
        <v>0</v>
      </c>
      <c r="J29" s="54"/>
      <c r="K29" s="54"/>
      <c r="L29" s="54"/>
      <c r="M29" s="54"/>
      <c r="N29" s="54"/>
      <c r="O29" s="54">
        <f t="shared" si="0"/>
        <v>0</v>
      </c>
      <c r="P29" s="54">
        <f t="shared" si="2"/>
        <v>0</v>
      </c>
      <c r="Q29" s="54">
        <f t="shared" si="3"/>
        <v>0</v>
      </c>
      <c r="R29" s="54"/>
      <c r="S29" s="54">
        <f t="shared" si="4"/>
        <v>0</v>
      </c>
      <c r="T29" s="54"/>
      <c r="U29" s="51" t="s">
        <v>62</v>
      </c>
      <c r="V29" s="57">
        <v>78000</v>
      </c>
      <c r="W29" s="57">
        <v>169000</v>
      </c>
      <c r="X29" s="56">
        <f t="shared" si="5"/>
        <v>16000</v>
      </c>
      <c r="Y29" s="51">
        <v>185000</v>
      </c>
      <c r="Z29" s="54"/>
    </row>
    <row r="30" spans="1:26" ht="15" customHeight="1" x14ac:dyDescent="0.2">
      <c r="A30" s="51">
        <v>23</v>
      </c>
      <c r="B30" s="51">
        <v>8500041</v>
      </c>
      <c r="C30" s="51" t="s">
        <v>63</v>
      </c>
      <c r="D30" s="52" t="s">
        <v>35</v>
      </c>
      <c r="E30" s="52" t="s">
        <v>1</v>
      </c>
      <c r="F30" s="53">
        <v>179000</v>
      </c>
      <c r="G30" s="53">
        <f>VLOOKUP(B30,'16.09'!B30:R63,16,0)</f>
        <v>0</v>
      </c>
      <c r="H30" s="54"/>
      <c r="I30" s="54">
        <f t="shared" si="1"/>
        <v>0</v>
      </c>
      <c r="J30" s="54"/>
      <c r="K30" s="95"/>
      <c r="L30" s="95">
        <f>L42</f>
        <v>0</v>
      </c>
      <c r="M30" s="54"/>
      <c r="N30" s="54"/>
      <c r="O30" s="54">
        <f t="shared" si="0"/>
        <v>0</v>
      </c>
      <c r="P30" s="54">
        <f t="shared" si="2"/>
        <v>0</v>
      </c>
      <c r="Q30" s="54">
        <f t="shared" si="3"/>
        <v>0</v>
      </c>
      <c r="R30" s="54"/>
      <c r="S30" s="54">
        <f t="shared" si="4"/>
        <v>0</v>
      </c>
      <c r="T30" s="54"/>
      <c r="U30" s="55" t="s">
        <v>63</v>
      </c>
      <c r="V30" s="54">
        <v>82000</v>
      </c>
      <c r="W30" s="54">
        <v>179000</v>
      </c>
      <c r="X30" s="56">
        <f t="shared" si="5"/>
        <v>14000</v>
      </c>
      <c r="Y30" s="55">
        <v>193000</v>
      </c>
      <c r="Z30" s="54"/>
    </row>
    <row r="31" spans="1:26" ht="15" customHeight="1" x14ac:dyDescent="0.2">
      <c r="A31" s="51">
        <v>24</v>
      </c>
      <c r="B31" s="51">
        <v>8500043</v>
      </c>
      <c r="C31" s="51" t="s">
        <v>64</v>
      </c>
      <c r="D31" s="52" t="s">
        <v>36</v>
      </c>
      <c r="E31" s="52" t="s">
        <v>2</v>
      </c>
      <c r="F31" s="53">
        <v>179000</v>
      </c>
      <c r="G31" s="53">
        <f>VLOOKUP(B31,'16.09'!B31:R64,16,0)</f>
        <v>0</v>
      </c>
      <c r="H31" s="54"/>
      <c r="I31" s="54">
        <f t="shared" si="1"/>
        <v>0</v>
      </c>
      <c r="J31" s="54"/>
      <c r="K31" s="54"/>
      <c r="L31" s="54"/>
      <c r="M31" s="54"/>
      <c r="N31" s="54"/>
      <c r="O31" s="54">
        <f t="shared" si="0"/>
        <v>0</v>
      </c>
      <c r="P31" s="54">
        <f t="shared" si="2"/>
        <v>0</v>
      </c>
      <c r="Q31" s="54">
        <f t="shared" si="3"/>
        <v>0</v>
      </c>
      <c r="R31" s="54"/>
      <c r="S31" s="54">
        <f t="shared" si="4"/>
        <v>0</v>
      </c>
      <c r="T31" s="54"/>
      <c r="U31" s="55" t="s">
        <v>64</v>
      </c>
      <c r="V31" s="54">
        <v>83000</v>
      </c>
      <c r="W31" s="54">
        <v>179000</v>
      </c>
      <c r="X31" s="56">
        <f t="shared" si="5"/>
        <v>16000</v>
      </c>
      <c r="Y31" s="55">
        <v>195000</v>
      </c>
      <c r="Z31" s="54"/>
    </row>
    <row r="32" spans="1:26" ht="15" customHeight="1" x14ac:dyDescent="0.2">
      <c r="A32" s="51">
        <v>25</v>
      </c>
      <c r="B32" s="51">
        <v>8500062</v>
      </c>
      <c r="C32" s="51" t="s">
        <v>99</v>
      </c>
      <c r="D32" s="52" t="s">
        <v>126</v>
      </c>
      <c r="E32" s="52" t="s">
        <v>32</v>
      </c>
      <c r="F32" s="53">
        <v>194000</v>
      </c>
      <c r="G32" s="53">
        <f>VLOOKUP(B32,'16.09'!B32:R65,16,0)</f>
        <v>0</v>
      </c>
      <c r="H32" s="54"/>
      <c r="I32" s="54">
        <f t="shared" si="1"/>
        <v>0</v>
      </c>
      <c r="J32" s="54"/>
      <c r="K32" s="54"/>
      <c r="L32" s="54"/>
      <c r="M32" s="54"/>
      <c r="N32" s="54"/>
      <c r="O32" s="54">
        <f t="shared" si="0"/>
        <v>0</v>
      </c>
      <c r="P32" s="54">
        <f t="shared" si="2"/>
        <v>0</v>
      </c>
      <c r="Q32" s="54">
        <f t="shared" si="3"/>
        <v>0</v>
      </c>
      <c r="R32" s="54"/>
      <c r="S32" s="54">
        <f t="shared" si="4"/>
        <v>0</v>
      </c>
      <c r="T32" s="54"/>
      <c r="U32" s="55" t="s">
        <v>99</v>
      </c>
      <c r="V32" s="54">
        <v>91200</v>
      </c>
      <c r="W32" s="54">
        <v>194000</v>
      </c>
      <c r="X32" s="56">
        <f t="shared" si="5"/>
        <v>18000</v>
      </c>
      <c r="Y32" s="55">
        <v>212000</v>
      </c>
      <c r="Z32" s="54"/>
    </row>
    <row r="33" spans="1:26" ht="15" customHeight="1" x14ac:dyDescent="0.2">
      <c r="A33" s="51">
        <v>26</v>
      </c>
      <c r="B33" s="51">
        <v>8500063</v>
      </c>
      <c r="C33" s="51" t="s">
        <v>100</v>
      </c>
      <c r="D33" s="52" t="s">
        <v>127</v>
      </c>
      <c r="E33" s="52" t="s">
        <v>33</v>
      </c>
      <c r="F33" s="53">
        <v>194000</v>
      </c>
      <c r="G33" s="53">
        <f>VLOOKUP(B33,'16.09'!B33:R66,16,0)</f>
        <v>0</v>
      </c>
      <c r="H33" s="54"/>
      <c r="I33" s="54">
        <f t="shared" si="1"/>
        <v>0</v>
      </c>
      <c r="J33" s="54"/>
      <c r="K33" s="54"/>
      <c r="L33" s="54"/>
      <c r="M33" s="54"/>
      <c r="N33" s="54"/>
      <c r="O33" s="54">
        <f t="shared" si="0"/>
        <v>0</v>
      </c>
      <c r="P33" s="54">
        <f t="shared" si="2"/>
        <v>0</v>
      </c>
      <c r="Q33" s="54">
        <f t="shared" si="3"/>
        <v>0</v>
      </c>
      <c r="R33" s="54"/>
      <c r="S33" s="54">
        <f t="shared" si="4"/>
        <v>0</v>
      </c>
      <c r="T33" s="54"/>
      <c r="U33" s="55" t="s">
        <v>100</v>
      </c>
      <c r="V33" s="54">
        <v>91200</v>
      </c>
      <c r="W33" s="54">
        <v>194000</v>
      </c>
      <c r="X33" s="56">
        <f t="shared" si="5"/>
        <v>18000</v>
      </c>
      <c r="Y33" s="55">
        <v>212000</v>
      </c>
      <c r="Z33" s="54"/>
    </row>
    <row r="34" spans="1:26" ht="15" customHeight="1" x14ac:dyDescent="0.2">
      <c r="A34" s="51">
        <v>27</v>
      </c>
      <c r="B34" s="51">
        <v>8500050</v>
      </c>
      <c r="C34" s="51" t="s">
        <v>82</v>
      </c>
      <c r="D34" s="52" t="s">
        <v>54</v>
      </c>
      <c r="E34" s="52" t="s">
        <v>20</v>
      </c>
      <c r="F34" s="53">
        <v>168000</v>
      </c>
      <c r="G34" s="53">
        <f>VLOOKUP(B34,'16.09'!B34:R67,16,0)</f>
        <v>0</v>
      </c>
      <c r="H34" s="54"/>
      <c r="I34" s="54">
        <f t="shared" si="1"/>
        <v>0</v>
      </c>
      <c r="J34" s="54"/>
      <c r="K34" s="97"/>
      <c r="L34" s="97">
        <f>+L44</f>
        <v>0</v>
      </c>
      <c r="M34" s="54"/>
      <c r="N34" s="54"/>
      <c r="O34" s="54">
        <f t="shared" si="0"/>
        <v>0</v>
      </c>
      <c r="P34" s="54">
        <f t="shared" si="2"/>
        <v>0</v>
      </c>
      <c r="Q34" s="54">
        <f t="shared" si="3"/>
        <v>0</v>
      </c>
      <c r="R34" s="54"/>
      <c r="S34" s="54">
        <f t="shared" si="4"/>
        <v>0</v>
      </c>
      <c r="T34" s="54"/>
      <c r="U34" s="51" t="s">
        <v>82</v>
      </c>
      <c r="V34" s="57">
        <v>75909</v>
      </c>
      <c r="W34" s="57">
        <v>168000</v>
      </c>
      <c r="X34" s="56">
        <f t="shared" si="5"/>
        <v>13000</v>
      </c>
      <c r="Y34" s="55">
        <v>181000</v>
      </c>
      <c r="Z34" s="54"/>
    </row>
    <row r="35" spans="1:26" s="2" customFormat="1" ht="15" customHeight="1" x14ac:dyDescent="0.2">
      <c r="A35" s="51">
        <v>28</v>
      </c>
      <c r="B35" s="51">
        <v>8500051</v>
      </c>
      <c r="C35" s="51" t="s">
        <v>83</v>
      </c>
      <c r="D35" s="52" t="s">
        <v>55</v>
      </c>
      <c r="E35" s="52" t="s">
        <v>21</v>
      </c>
      <c r="F35" s="53">
        <v>149000</v>
      </c>
      <c r="G35" s="53">
        <f>VLOOKUP(B35,'16.09'!B35:R68,16,0)</f>
        <v>0</v>
      </c>
      <c r="H35" s="57"/>
      <c r="I35" s="54">
        <f t="shared" si="1"/>
        <v>0</v>
      </c>
      <c r="J35" s="54"/>
      <c r="K35" s="54"/>
      <c r="L35" s="54"/>
      <c r="M35" s="54"/>
      <c r="N35" s="54"/>
      <c r="O35" s="54">
        <f t="shared" si="0"/>
        <v>0</v>
      </c>
      <c r="P35" s="54">
        <f t="shared" si="2"/>
        <v>0</v>
      </c>
      <c r="Q35" s="54">
        <f>+G35+H35-I35</f>
        <v>0</v>
      </c>
      <c r="R35" s="54"/>
      <c r="S35" s="54">
        <f t="shared" si="4"/>
        <v>0</v>
      </c>
      <c r="T35" s="54"/>
      <c r="U35" s="55" t="s">
        <v>83</v>
      </c>
      <c r="V35" s="54">
        <v>66364</v>
      </c>
      <c r="W35" s="54">
        <v>149000</v>
      </c>
      <c r="X35" s="56">
        <f t="shared" si="5"/>
        <v>13000</v>
      </c>
      <c r="Y35" s="51">
        <v>162000</v>
      </c>
      <c r="Z35" s="54"/>
    </row>
    <row r="36" spans="1:26" ht="15" customHeight="1" x14ac:dyDescent="0.2">
      <c r="A36" s="51">
        <v>29</v>
      </c>
      <c r="B36" s="51">
        <v>8500052</v>
      </c>
      <c r="C36" s="51" t="s">
        <v>84</v>
      </c>
      <c r="D36" s="52" t="s">
        <v>120</v>
      </c>
      <c r="E36" s="52" t="s">
        <v>22</v>
      </c>
      <c r="F36" s="53">
        <v>149000</v>
      </c>
      <c r="G36" s="53">
        <f>VLOOKUP(B36,'16.09'!B36:R69,16,0)</f>
        <v>4</v>
      </c>
      <c r="H36" s="54"/>
      <c r="I36" s="54">
        <f t="shared" si="1"/>
        <v>1</v>
      </c>
      <c r="J36" s="54"/>
      <c r="K36" s="97">
        <v>1</v>
      </c>
      <c r="L36" s="97">
        <f>L44</f>
        <v>0</v>
      </c>
      <c r="M36" s="54"/>
      <c r="N36" s="54"/>
      <c r="O36" s="54">
        <f t="shared" si="0"/>
        <v>149000</v>
      </c>
      <c r="P36" s="54">
        <f t="shared" si="2"/>
        <v>149000</v>
      </c>
      <c r="Q36" s="54">
        <f t="shared" si="3"/>
        <v>3</v>
      </c>
      <c r="R36" s="54">
        <v>4</v>
      </c>
      <c r="S36" s="54">
        <f t="shared" si="4"/>
        <v>1</v>
      </c>
      <c r="T36" s="54"/>
      <c r="U36" s="55" t="s">
        <v>84</v>
      </c>
      <c r="V36" s="54">
        <v>66364</v>
      </c>
      <c r="W36" s="54">
        <v>149000</v>
      </c>
      <c r="X36" s="56">
        <f t="shared" si="5"/>
        <v>13000</v>
      </c>
      <c r="Y36" s="55">
        <v>162000</v>
      </c>
      <c r="Z36" s="54"/>
    </row>
    <row r="37" spans="1:26" ht="15" customHeight="1" x14ac:dyDescent="0.2">
      <c r="A37" s="51">
        <v>30</v>
      </c>
      <c r="B37" s="51">
        <v>8500053</v>
      </c>
      <c r="C37" s="51" t="s">
        <v>85</v>
      </c>
      <c r="D37" s="52" t="s">
        <v>57</v>
      </c>
      <c r="E37" s="52" t="s">
        <v>23</v>
      </c>
      <c r="F37" s="53">
        <v>149000</v>
      </c>
      <c r="G37" s="53">
        <f>VLOOKUP(B37,'16.09'!B37:R70,16,0)</f>
        <v>0</v>
      </c>
      <c r="H37" s="54"/>
      <c r="I37" s="54">
        <f t="shared" si="1"/>
        <v>0</v>
      </c>
      <c r="J37" s="54"/>
      <c r="K37" s="97"/>
      <c r="L37" s="97">
        <f>L44</f>
        <v>0</v>
      </c>
      <c r="M37" s="54"/>
      <c r="N37" s="54"/>
      <c r="O37" s="54">
        <f t="shared" si="0"/>
        <v>0</v>
      </c>
      <c r="P37" s="54">
        <f t="shared" si="2"/>
        <v>0</v>
      </c>
      <c r="Q37" s="54">
        <f t="shared" si="3"/>
        <v>0</v>
      </c>
      <c r="R37" s="54"/>
      <c r="S37" s="54">
        <f t="shared" si="4"/>
        <v>0</v>
      </c>
      <c r="T37" s="54"/>
      <c r="U37" s="55" t="s">
        <v>85</v>
      </c>
      <c r="V37" s="54">
        <v>66364</v>
      </c>
      <c r="W37" s="54">
        <v>149000</v>
      </c>
      <c r="X37" s="56">
        <f t="shared" si="5"/>
        <v>13000</v>
      </c>
      <c r="Y37" s="55">
        <v>162000</v>
      </c>
      <c r="Z37" s="54"/>
    </row>
    <row r="38" spans="1:26" ht="15" customHeight="1" x14ac:dyDescent="0.2">
      <c r="A38" s="51">
        <v>31</v>
      </c>
      <c r="B38" s="51">
        <v>8500054</v>
      </c>
      <c r="C38" s="51" t="s">
        <v>86</v>
      </c>
      <c r="D38" s="52" t="s">
        <v>58</v>
      </c>
      <c r="E38" s="52" t="s">
        <v>24</v>
      </c>
      <c r="F38" s="53">
        <v>168000</v>
      </c>
      <c r="G38" s="53">
        <f>VLOOKUP(B38,'16.09'!B38:R71,16,0)</f>
        <v>18</v>
      </c>
      <c r="H38" s="54"/>
      <c r="I38" s="54">
        <f t="shared" si="1"/>
        <v>2</v>
      </c>
      <c r="J38" s="54"/>
      <c r="K38" s="54">
        <v>2</v>
      </c>
      <c r="L38" s="54"/>
      <c r="M38" s="54"/>
      <c r="N38" s="54"/>
      <c r="O38" s="54">
        <f>F38*K38*0.8</f>
        <v>268800</v>
      </c>
      <c r="P38" s="54">
        <f t="shared" si="2"/>
        <v>268800</v>
      </c>
      <c r="Q38" s="54">
        <f t="shared" si="3"/>
        <v>16</v>
      </c>
      <c r="R38" s="54">
        <v>18</v>
      </c>
      <c r="S38" s="54">
        <f t="shared" si="4"/>
        <v>2</v>
      </c>
      <c r="T38" s="54"/>
      <c r="U38" s="55" t="s">
        <v>86</v>
      </c>
      <c r="V38" s="54">
        <v>75909</v>
      </c>
      <c r="W38" s="54">
        <v>168000</v>
      </c>
      <c r="X38" s="56">
        <f t="shared" si="5"/>
        <v>13000</v>
      </c>
      <c r="Y38" s="55">
        <v>181000</v>
      </c>
      <c r="Z38" s="54"/>
    </row>
    <row r="39" spans="1:26" ht="15" customHeight="1" x14ac:dyDescent="0.2">
      <c r="A39" s="51">
        <v>32</v>
      </c>
      <c r="B39" s="51">
        <v>8500055</v>
      </c>
      <c r="C39" s="51" t="s">
        <v>87</v>
      </c>
      <c r="D39" s="52" t="s">
        <v>59</v>
      </c>
      <c r="E39" s="52" t="s">
        <v>25</v>
      </c>
      <c r="F39" s="53">
        <v>149000</v>
      </c>
      <c r="G39" s="53">
        <f>VLOOKUP(B39,'16.09'!B39:R72,16,0)</f>
        <v>0</v>
      </c>
      <c r="H39" s="54"/>
      <c r="I39" s="54">
        <f t="shared" si="1"/>
        <v>0</v>
      </c>
      <c r="J39" s="54"/>
      <c r="K39" s="97"/>
      <c r="L39" s="97">
        <f>L44</f>
        <v>0</v>
      </c>
      <c r="M39" s="54"/>
      <c r="N39" s="54"/>
      <c r="O39" s="54">
        <f t="shared" si="0"/>
        <v>0</v>
      </c>
      <c r="P39" s="54">
        <f t="shared" si="2"/>
        <v>0</v>
      </c>
      <c r="Q39" s="54">
        <f t="shared" si="3"/>
        <v>0</v>
      </c>
      <c r="R39" s="54"/>
      <c r="S39" s="54">
        <f t="shared" si="4"/>
        <v>0</v>
      </c>
      <c r="T39" s="54"/>
      <c r="U39" s="55" t="s">
        <v>87</v>
      </c>
      <c r="V39" s="54">
        <v>66364</v>
      </c>
      <c r="W39" s="54">
        <v>149000</v>
      </c>
      <c r="X39" s="56">
        <f t="shared" si="5"/>
        <v>13000</v>
      </c>
      <c r="Y39" s="55">
        <v>162000</v>
      </c>
      <c r="Z39" s="54"/>
    </row>
    <row r="40" spans="1:26" ht="15" customHeight="1" x14ac:dyDescent="0.2">
      <c r="A40" s="51">
        <v>33</v>
      </c>
      <c r="B40" s="51">
        <v>8500056</v>
      </c>
      <c r="C40" s="51" t="s">
        <v>88</v>
      </c>
      <c r="D40" s="52" t="s">
        <v>60</v>
      </c>
      <c r="E40" s="52" t="s">
        <v>26</v>
      </c>
      <c r="F40" s="53">
        <v>149000</v>
      </c>
      <c r="G40" s="53">
        <f>VLOOKUP(B40,'16.09'!B40:R73,16,0)</f>
        <v>0</v>
      </c>
      <c r="H40" s="54"/>
      <c r="I40" s="54">
        <f t="shared" si="1"/>
        <v>0</v>
      </c>
      <c r="J40" s="54"/>
      <c r="K40" s="98"/>
      <c r="L40" s="98">
        <f>+L45</f>
        <v>0</v>
      </c>
      <c r="M40" s="54"/>
      <c r="N40" s="54"/>
      <c r="O40" s="54">
        <f t="shared" si="0"/>
        <v>0</v>
      </c>
      <c r="P40" s="54">
        <f t="shared" si="2"/>
        <v>0</v>
      </c>
      <c r="Q40" s="54">
        <f t="shared" si="3"/>
        <v>0</v>
      </c>
      <c r="R40" s="54"/>
      <c r="S40" s="54">
        <f t="shared" si="4"/>
        <v>0</v>
      </c>
      <c r="T40" s="54"/>
      <c r="U40" s="55" t="s">
        <v>88</v>
      </c>
      <c r="V40" s="54">
        <v>66364</v>
      </c>
      <c r="W40" s="54">
        <v>149000</v>
      </c>
      <c r="X40" s="56">
        <f t="shared" si="5"/>
        <v>13000</v>
      </c>
      <c r="Y40" s="55">
        <v>162000</v>
      </c>
      <c r="Z40" s="54"/>
    </row>
    <row r="41" spans="1:26" ht="15" customHeight="1" x14ac:dyDescent="0.2">
      <c r="A41" s="51">
        <v>34</v>
      </c>
      <c r="B41" s="51">
        <v>8500057</v>
      </c>
      <c r="C41" s="51" t="s">
        <v>89</v>
      </c>
      <c r="D41" s="52" t="s">
        <v>61</v>
      </c>
      <c r="E41" s="52" t="s">
        <v>27</v>
      </c>
      <c r="F41" s="53">
        <v>168000</v>
      </c>
      <c r="G41" s="53">
        <f>VLOOKUP(B41,'16.09'!B41:R74,16,0)</f>
        <v>28</v>
      </c>
      <c r="H41" s="54"/>
      <c r="I41" s="54">
        <f t="shared" si="1"/>
        <v>0</v>
      </c>
      <c r="J41" s="54"/>
      <c r="K41" s="54"/>
      <c r="L41" s="54"/>
      <c r="M41" s="54"/>
      <c r="N41" s="54"/>
      <c r="O41" s="54">
        <f t="shared" si="0"/>
        <v>0</v>
      </c>
      <c r="P41" s="54">
        <f t="shared" si="2"/>
        <v>0</v>
      </c>
      <c r="Q41" s="54">
        <f t="shared" si="3"/>
        <v>28</v>
      </c>
      <c r="R41" s="54">
        <v>28</v>
      </c>
      <c r="S41" s="54">
        <f t="shared" si="4"/>
        <v>0</v>
      </c>
      <c r="T41" s="54"/>
      <c r="U41" s="55" t="s">
        <v>89</v>
      </c>
      <c r="V41" s="54">
        <v>66364</v>
      </c>
      <c r="W41" s="54">
        <v>168000</v>
      </c>
      <c r="X41" s="56">
        <f t="shared" si="5"/>
        <v>-6000</v>
      </c>
      <c r="Y41" s="55">
        <v>162000</v>
      </c>
      <c r="Z41" s="54"/>
    </row>
    <row r="42" spans="1:26" ht="15" customHeight="1" x14ac:dyDescent="0.2">
      <c r="A42" s="81"/>
      <c r="B42" s="81"/>
      <c r="C42" s="81"/>
      <c r="D42" s="87" t="s">
        <v>140</v>
      </c>
      <c r="E42" s="87"/>
      <c r="F42" s="88">
        <v>800000</v>
      </c>
      <c r="G42" s="82"/>
      <c r="H42" s="83"/>
      <c r="I42" s="83"/>
      <c r="J42" s="83"/>
      <c r="K42" s="83"/>
      <c r="L42" s="83"/>
      <c r="M42" s="83"/>
      <c r="N42" s="83"/>
      <c r="O42" s="54">
        <f t="shared" si="0"/>
        <v>0</v>
      </c>
      <c r="P42" s="54">
        <f>M42+N42+O42</f>
        <v>0</v>
      </c>
      <c r="Q42" s="83"/>
      <c r="R42" s="83"/>
      <c r="S42" s="83"/>
      <c r="T42" s="83"/>
      <c r="U42" s="84"/>
      <c r="V42" s="85"/>
      <c r="W42" s="85"/>
      <c r="X42" s="86"/>
      <c r="Y42" s="84"/>
      <c r="Z42" s="83"/>
    </row>
    <row r="43" spans="1:26" ht="15" customHeight="1" x14ac:dyDescent="0.2">
      <c r="A43" s="81"/>
      <c r="B43" s="81"/>
      <c r="C43" s="81"/>
      <c r="D43" s="89" t="s">
        <v>141</v>
      </c>
      <c r="E43" s="89"/>
      <c r="F43" s="90">
        <v>650000</v>
      </c>
      <c r="G43" s="82"/>
      <c r="H43" s="83"/>
      <c r="I43" s="83"/>
      <c r="J43" s="83"/>
      <c r="K43" s="83"/>
      <c r="L43" s="83"/>
      <c r="M43" s="83"/>
      <c r="N43" s="83"/>
      <c r="O43" s="54">
        <f t="shared" si="0"/>
        <v>0</v>
      </c>
      <c r="P43" s="54">
        <f t="shared" si="2"/>
        <v>0</v>
      </c>
      <c r="Q43" s="83"/>
      <c r="R43" s="83"/>
      <c r="S43" s="83"/>
      <c r="T43" s="83"/>
      <c r="U43" s="84"/>
      <c r="V43" s="85"/>
      <c r="W43" s="85"/>
      <c r="X43" s="86"/>
      <c r="Y43" s="84"/>
      <c r="Z43" s="83"/>
    </row>
    <row r="44" spans="1:26" ht="15" customHeight="1" x14ac:dyDescent="0.2">
      <c r="A44" s="81"/>
      <c r="B44" s="81"/>
      <c r="C44" s="81"/>
      <c r="D44" s="91" t="s">
        <v>142</v>
      </c>
      <c r="E44" s="91"/>
      <c r="F44" s="92">
        <v>550000</v>
      </c>
      <c r="G44" s="82"/>
      <c r="H44" s="83"/>
      <c r="I44" s="83"/>
      <c r="J44" s="83"/>
      <c r="K44" s="83"/>
      <c r="L44" s="83"/>
      <c r="M44" s="83"/>
      <c r="N44" s="83"/>
      <c r="O44" s="54">
        <f t="shared" si="0"/>
        <v>0</v>
      </c>
      <c r="P44" s="54">
        <f t="shared" si="2"/>
        <v>0</v>
      </c>
      <c r="Q44" s="83"/>
      <c r="R44" s="83"/>
      <c r="S44" s="83"/>
      <c r="T44" s="83"/>
      <c r="U44" s="84"/>
      <c r="V44" s="85"/>
      <c r="W44" s="85"/>
      <c r="X44" s="86"/>
      <c r="Y44" s="84"/>
      <c r="Z44" s="83"/>
    </row>
    <row r="45" spans="1:26" ht="15" customHeight="1" x14ac:dyDescent="0.2">
      <c r="A45" s="81"/>
      <c r="B45" s="81"/>
      <c r="C45" s="81"/>
      <c r="D45" s="93" t="s">
        <v>143</v>
      </c>
      <c r="E45" s="93"/>
      <c r="F45" s="94">
        <v>310000</v>
      </c>
      <c r="G45" s="82"/>
      <c r="H45" s="83"/>
      <c r="I45" s="83"/>
      <c r="J45" s="83"/>
      <c r="K45" s="83"/>
      <c r="L45" s="83"/>
      <c r="M45" s="83"/>
      <c r="N45" s="83"/>
      <c r="O45" s="54">
        <f t="shared" si="0"/>
        <v>0</v>
      </c>
      <c r="P45" s="54">
        <f t="shared" si="2"/>
        <v>0</v>
      </c>
      <c r="Q45" s="83"/>
      <c r="R45" s="83"/>
      <c r="S45" s="83"/>
      <c r="T45" s="83"/>
      <c r="U45" s="84"/>
      <c r="V45" s="85"/>
      <c r="W45" s="85"/>
      <c r="X45" s="86"/>
      <c r="Y45" s="84"/>
      <c r="Z45" s="83"/>
    </row>
    <row r="46" spans="1:26" s="17" customFormat="1" x14ac:dyDescent="0.2">
      <c r="A46" s="47"/>
      <c r="B46" s="48"/>
      <c r="C46" s="48"/>
      <c r="D46" s="48" t="s">
        <v>108</v>
      </c>
      <c r="E46" s="49"/>
      <c r="F46" s="50"/>
      <c r="G46" s="50">
        <f>SUM(G8:G41)</f>
        <v>50</v>
      </c>
      <c r="H46" s="50">
        <f t="shared" ref="H46:N46" si="6">SUM(H8:H41)</f>
        <v>0</v>
      </c>
      <c r="I46" s="50">
        <f t="shared" si="6"/>
        <v>3</v>
      </c>
      <c r="J46" s="50">
        <f t="shared" si="6"/>
        <v>0</v>
      </c>
      <c r="K46" s="50">
        <f t="shared" si="6"/>
        <v>3</v>
      </c>
      <c r="L46" s="50">
        <f t="shared" si="6"/>
        <v>0</v>
      </c>
      <c r="M46" s="50">
        <f t="shared" si="6"/>
        <v>0</v>
      </c>
      <c r="N46" s="50">
        <f t="shared" si="6"/>
        <v>0</v>
      </c>
      <c r="O46" s="50">
        <f>SUM(O8:O45)</f>
        <v>417800</v>
      </c>
      <c r="P46" s="50">
        <f>SUM(P8:P45)</f>
        <v>417800</v>
      </c>
      <c r="Q46" s="50">
        <f>SUM(Q8:Q41)</f>
        <v>47</v>
      </c>
      <c r="R46" s="50">
        <f>SUM(R8:R41)</f>
        <v>50</v>
      </c>
      <c r="S46" s="50"/>
      <c r="T46" s="50"/>
      <c r="Z46" s="50"/>
    </row>
    <row r="47" spans="1:26" x14ac:dyDescent="0.2">
      <c r="A47" s="5"/>
    </row>
    <row r="48" spans="1:26" s="2" customFormat="1" x14ac:dyDescent="0.2">
      <c r="B48" s="2" t="s">
        <v>124</v>
      </c>
      <c r="F48" s="6"/>
      <c r="G48" s="6"/>
      <c r="H48" s="125"/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V48" s="125"/>
      <c r="W48" s="125"/>
      <c r="Z48" s="125"/>
    </row>
    <row r="52" spans="1:1" x14ac:dyDescent="0.2">
      <c r="A52" s="1" t="s">
        <v>134</v>
      </c>
    </row>
  </sheetData>
  <mergeCells count="16">
    <mergeCell ref="Z6:Z7"/>
    <mergeCell ref="A3:T3"/>
    <mergeCell ref="G5:Q5"/>
    <mergeCell ref="A6:A7"/>
    <mergeCell ref="B6:B7"/>
    <mergeCell ref="C6:C7"/>
    <mergeCell ref="D6:D7"/>
    <mergeCell ref="F6:F7"/>
    <mergeCell ref="G6:G7"/>
    <mergeCell ref="H6:H7"/>
    <mergeCell ref="I6:L6"/>
    <mergeCell ref="M6:P6"/>
    <mergeCell ref="Q6:Q7"/>
    <mergeCell ref="R6:R7"/>
    <mergeCell ref="S6:S7"/>
    <mergeCell ref="T6:T7"/>
  </mergeCells>
  <pageMargins left="0.2" right="0.2" top="0.25" bottom="0.25" header="0.3" footer="0.3"/>
  <pageSetup paperSize="9" orientation="landscape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zoomScaleNormal="100" workbookViewId="0">
      <pane xSplit="6" ySplit="7" topLeftCell="K28" activePane="bottomRight" state="frozen"/>
      <selection activeCell="K42" sqref="K42"/>
      <selection pane="topRight" activeCell="K42" sqref="K42"/>
      <selection pane="bottomLeft" activeCell="K42" sqref="K42"/>
      <selection pane="bottomRight" activeCell="R39" sqref="R39"/>
    </sheetView>
  </sheetViews>
  <sheetFormatPr defaultRowHeight="12.75" x14ac:dyDescent="0.2"/>
  <cols>
    <col min="1" max="1" width="4.85546875" style="1" customWidth="1"/>
    <col min="2" max="2" width="8.85546875" style="2" customWidth="1"/>
    <col min="3" max="3" width="5.28515625" style="2" customWidth="1"/>
    <col min="4" max="4" width="38.28515625" style="1" customWidth="1"/>
    <col min="5" max="5" width="34.7109375" style="1" hidden="1" customWidth="1"/>
    <col min="6" max="6" width="10.28515625" style="6" customWidth="1"/>
    <col min="7" max="7" width="8.140625" style="6" customWidth="1"/>
    <col min="8" max="8" width="9.42578125" style="3" customWidth="1"/>
    <col min="9" max="9" width="10" style="3" customWidth="1"/>
    <col min="10" max="14" width="9.140625" style="3" customWidth="1"/>
    <col min="15" max="15" width="10.140625" style="3" customWidth="1"/>
    <col min="16" max="16" width="11.28515625" style="3" customWidth="1"/>
    <col min="17" max="19" width="10.7109375" style="3" customWidth="1"/>
    <col min="20" max="20" width="9.140625" style="3" customWidth="1"/>
    <col min="21" max="21" width="6.28515625" style="1" hidden="1" customWidth="1"/>
    <col min="22" max="23" width="11.28515625" style="3" hidden="1" customWidth="1"/>
    <col min="24" max="25" width="0" style="1" hidden="1" customWidth="1"/>
    <col min="26" max="26" width="9.140625" style="3" customWidth="1"/>
    <col min="27" max="27" width="9.140625" style="1" customWidth="1"/>
    <col min="28" max="16384" width="9.140625" style="1"/>
  </cols>
  <sheetData>
    <row r="1" spans="1:26" x14ac:dyDescent="0.2">
      <c r="A1" s="17" t="s">
        <v>128</v>
      </c>
    </row>
    <row r="2" spans="1:26" x14ac:dyDescent="0.2">
      <c r="A2" s="1" t="s">
        <v>114</v>
      </c>
      <c r="D2" s="108">
        <f>K42</f>
        <v>0</v>
      </c>
    </row>
    <row r="3" spans="1:26" ht="19.5" customHeight="1" x14ac:dyDescent="0.3">
      <c r="A3" s="131" t="s">
        <v>122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Z3" s="1"/>
    </row>
    <row r="5" spans="1:26" ht="15" hidden="1" customHeight="1" x14ac:dyDescent="0.2">
      <c r="G5" s="133" t="s">
        <v>117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27"/>
      <c r="S5" s="127"/>
      <c r="T5" s="1"/>
      <c r="Z5" s="1"/>
    </row>
    <row r="6" spans="1:26" s="17" customFormat="1" ht="15" customHeight="1" x14ac:dyDescent="0.2">
      <c r="A6" s="128" t="s">
        <v>109</v>
      </c>
      <c r="B6" s="128" t="s">
        <v>110</v>
      </c>
      <c r="C6" s="128" t="s">
        <v>111</v>
      </c>
      <c r="D6" s="128" t="s">
        <v>112</v>
      </c>
      <c r="E6" s="16" t="s">
        <v>90</v>
      </c>
      <c r="F6" s="128" t="s">
        <v>113</v>
      </c>
      <c r="G6" s="128" t="s">
        <v>115</v>
      </c>
      <c r="H6" s="128" t="s">
        <v>101</v>
      </c>
      <c r="I6" s="132" t="s">
        <v>102</v>
      </c>
      <c r="J6" s="132"/>
      <c r="K6" s="132"/>
      <c r="L6" s="132"/>
      <c r="M6" s="134" t="s">
        <v>129</v>
      </c>
      <c r="N6" s="134"/>
      <c r="O6" s="134"/>
      <c r="P6" s="134"/>
      <c r="Q6" s="128" t="s">
        <v>118</v>
      </c>
      <c r="R6" s="128" t="s">
        <v>135</v>
      </c>
      <c r="S6" s="128" t="s">
        <v>136</v>
      </c>
      <c r="T6" s="128" t="s">
        <v>119</v>
      </c>
      <c r="U6" s="19" t="s">
        <v>121</v>
      </c>
      <c r="V6" s="40"/>
      <c r="W6" s="40"/>
      <c r="Z6" s="128" t="s">
        <v>125</v>
      </c>
    </row>
    <row r="7" spans="1:26" s="18" customFormat="1" x14ac:dyDescent="0.2">
      <c r="A7" s="130"/>
      <c r="B7" s="130" t="s">
        <v>110</v>
      </c>
      <c r="C7" s="130"/>
      <c r="D7" s="130" t="s">
        <v>112</v>
      </c>
      <c r="E7" s="44" t="s">
        <v>90</v>
      </c>
      <c r="F7" s="130" t="s">
        <v>113</v>
      </c>
      <c r="G7" s="130"/>
      <c r="H7" s="130"/>
      <c r="I7" s="45" t="s">
        <v>106</v>
      </c>
      <c r="J7" s="46" t="s">
        <v>107</v>
      </c>
      <c r="K7" s="46" t="s">
        <v>104</v>
      </c>
      <c r="L7" s="46" t="s">
        <v>105</v>
      </c>
      <c r="M7" s="61" t="s">
        <v>131</v>
      </c>
      <c r="N7" s="62" t="s">
        <v>132</v>
      </c>
      <c r="O7" s="62" t="s">
        <v>130</v>
      </c>
      <c r="P7" s="68" t="s">
        <v>133</v>
      </c>
      <c r="Q7" s="130"/>
      <c r="R7" s="129"/>
      <c r="S7" s="129"/>
      <c r="T7" s="130"/>
      <c r="V7" s="41"/>
      <c r="W7" s="41"/>
      <c r="Z7" s="130"/>
    </row>
    <row r="8" spans="1:26" ht="15" customHeight="1" x14ac:dyDescent="0.2">
      <c r="A8" s="51">
        <v>1</v>
      </c>
      <c r="B8" s="51">
        <v>8500006</v>
      </c>
      <c r="C8" s="51" t="s">
        <v>75</v>
      </c>
      <c r="D8" s="52" t="s">
        <v>47</v>
      </c>
      <c r="E8" s="52" t="s">
        <v>13</v>
      </c>
      <c r="F8" s="53">
        <v>289000</v>
      </c>
      <c r="G8" s="53">
        <f>VLOOKUP(B8,'17.09'!B8:R41,16,0)</f>
        <v>0</v>
      </c>
      <c r="H8" s="54"/>
      <c r="I8" s="54">
        <f>SUM(J8:L8)</f>
        <v>0</v>
      </c>
      <c r="J8" s="54"/>
      <c r="K8" s="54"/>
      <c r="L8" s="54"/>
      <c r="M8" s="54"/>
      <c r="N8" s="54"/>
      <c r="O8" s="54">
        <f t="shared" ref="O8:O45" si="0">F8*K8</f>
        <v>0</v>
      </c>
      <c r="P8" s="54">
        <f>M8+N8+O8</f>
        <v>0</v>
      </c>
      <c r="Q8" s="54">
        <f>+G8+H8-I8</f>
        <v>0</v>
      </c>
      <c r="R8" s="54"/>
      <c r="S8" s="54">
        <f>R8-Q8</f>
        <v>0</v>
      </c>
      <c r="T8" s="54"/>
      <c r="U8" s="55" t="s">
        <v>75</v>
      </c>
      <c r="V8" s="54">
        <v>143000</v>
      </c>
      <c r="W8" s="54">
        <v>289000</v>
      </c>
      <c r="X8" s="56">
        <f>Y8-W8</f>
        <v>26000</v>
      </c>
      <c r="Y8" s="55">
        <v>315000</v>
      </c>
      <c r="Z8" s="54"/>
    </row>
    <row r="9" spans="1:26" ht="15" customHeight="1" x14ac:dyDescent="0.2">
      <c r="A9" s="51">
        <v>2</v>
      </c>
      <c r="B9" s="51">
        <v>8500007</v>
      </c>
      <c r="C9" s="51" t="s">
        <v>73</v>
      </c>
      <c r="D9" s="52" t="s">
        <v>45</v>
      </c>
      <c r="E9" s="52" t="s">
        <v>11</v>
      </c>
      <c r="F9" s="53">
        <v>197000</v>
      </c>
      <c r="G9" s="53">
        <f>VLOOKUP(B9,'17.09'!B9:R42,16,0)</f>
        <v>0</v>
      </c>
      <c r="H9" s="54"/>
      <c r="I9" s="54">
        <f t="shared" ref="I9:I41" si="1">SUM(J9:L9)</f>
        <v>0</v>
      </c>
      <c r="J9" s="54"/>
      <c r="K9" s="96"/>
      <c r="L9" s="96">
        <f>L43</f>
        <v>0</v>
      </c>
      <c r="M9" s="54"/>
      <c r="N9" s="54"/>
      <c r="O9" s="54">
        <f t="shared" si="0"/>
        <v>0</v>
      </c>
      <c r="P9" s="54">
        <f t="shared" ref="P9:P45" si="2">M9+N9+O9</f>
        <v>0</v>
      </c>
      <c r="Q9" s="54">
        <f t="shared" ref="Q9:Q41" si="3">+G9+H9-I9</f>
        <v>0</v>
      </c>
      <c r="R9" s="54"/>
      <c r="S9" s="54">
        <f t="shared" ref="S9:S41" si="4">R9-Q9</f>
        <v>0</v>
      </c>
      <c r="T9" s="54"/>
      <c r="U9" s="55" t="s">
        <v>73</v>
      </c>
      <c r="V9" s="54">
        <v>93000</v>
      </c>
      <c r="W9" s="54">
        <v>197000</v>
      </c>
      <c r="X9" s="56">
        <f t="shared" ref="X9:X41" si="5">Y9-W9</f>
        <v>18000</v>
      </c>
      <c r="Y9" s="55">
        <v>215000</v>
      </c>
      <c r="Z9" s="54"/>
    </row>
    <row r="10" spans="1:26" ht="15" customHeight="1" x14ac:dyDescent="0.2">
      <c r="A10" s="51">
        <v>3</v>
      </c>
      <c r="B10" s="51">
        <v>8500008</v>
      </c>
      <c r="C10" s="51" t="s">
        <v>79</v>
      </c>
      <c r="D10" s="52" t="s">
        <v>51</v>
      </c>
      <c r="E10" s="52" t="s">
        <v>17</v>
      </c>
      <c r="F10" s="53">
        <v>170000</v>
      </c>
      <c r="G10" s="53">
        <f>VLOOKUP(B10,'17.09'!B10:R43,16,0)</f>
        <v>0</v>
      </c>
      <c r="H10" s="54"/>
      <c r="I10" s="54">
        <f t="shared" si="1"/>
        <v>0</v>
      </c>
      <c r="J10" s="54"/>
      <c r="K10" s="54"/>
      <c r="L10" s="54"/>
      <c r="M10" s="54"/>
      <c r="N10" s="54"/>
      <c r="O10" s="54">
        <f t="shared" si="0"/>
        <v>0</v>
      </c>
      <c r="P10" s="54">
        <f t="shared" si="2"/>
        <v>0</v>
      </c>
      <c r="Q10" s="54">
        <f t="shared" si="3"/>
        <v>0</v>
      </c>
      <c r="R10" s="54"/>
      <c r="S10" s="54">
        <f t="shared" si="4"/>
        <v>0</v>
      </c>
      <c r="T10" s="54"/>
      <c r="U10" s="55" t="s">
        <v>79</v>
      </c>
      <c r="V10" s="54">
        <v>78000</v>
      </c>
      <c r="W10" s="54">
        <v>170000</v>
      </c>
      <c r="X10" s="56">
        <f t="shared" si="5"/>
        <v>15000</v>
      </c>
      <c r="Y10" s="55">
        <v>185000</v>
      </c>
      <c r="Z10" s="54"/>
    </row>
    <row r="11" spans="1:26" ht="15" customHeight="1" x14ac:dyDescent="0.2">
      <c r="A11" s="51">
        <v>4</v>
      </c>
      <c r="B11" s="51">
        <v>8500009</v>
      </c>
      <c r="C11" s="51" t="s">
        <v>74</v>
      </c>
      <c r="D11" s="52" t="s">
        <v>46</v>
      </c>
      <c r="E11" s="52" t="s">
        <v>12</v>
      </c>
      <c r="F11" s="53">
        <v>159000</v>
      </c>
      <c r="G11" s="53">
        <f>VLOOKUP(B11,'17.09'!B11:R44,16,0)</f>
        <v>0</v>
      </c>
      <c r="H11" s="54"/>
      <c r="I11" s="54">
        <f t="shared" si="1"/>
        <v>0</v>
      </c>
      <c r="J11" s="54"/>
      <c r="K11" s="96"/>
      <c r="L11" s="96">
        <f>L43</f>
        <v>0</v>
      </c>
      <c r="M11" s="54"/>
      <c r="N11" s="54"/>
      <c r="O11" s="54">
        <f t="shared" si="0"/>
        <v>0</v>
      </c>
      <c r="P11" s="54">
        <f t="shared" si="2"/>
        <v>0</v>
      </c>
      <c r="Q11" s="54">
        <f t="shared" si="3"/>
        <v>0</v>
      </c>
      <c r="R11" s="54"/>
      <c r="S11" s="54">
        <f t="shared" si="4"/>
        <v>0</v>
      </c>
      <c r="T11" s="54"/>
      <c r="U11" s="55" t="s">
        <v>74</v>
      </c>
      <c r="V11" s="54">
        <v>72000</v>
      </c>
      <c r="W11" s="54">
        <v>159000</v>
      </c>
      <c r="X11" s="56">
        <f t="shared" si="5"/>
        <v>14000</v>
      </c>
      <c r="Y11" s="55">
        <v>173000</v>
      </c>
      <c r="Z11" s="54"/>
    </row>
    <row r="12" spans="1:26" ht="15" customHeight="1" x14ac:dyDescent="0.2">
      <c r="A12" s="51">
        <v>5</v>
      </c>
      <c r="B12" s="51">
        <v>8500031</v>
      </c>
      <c r="C12" s="51" t="s">
        <v>76</v>
      </c>
      <c r="D12" s="52" t="s">
        <v>48</v>
      </c>
      <c r="E12" s="52" t="s">
        <v>14</v>
      </c>
      <c r="F12" s="53">
        <v>146000</v>
      </c>
      <c r="G12" s="53">
        <f>VLOOKUP(B12,'17.09'!B12:R45,16,0)</f>
        <v>0</v>
      </c>
      <c r="H12" s="54"/>
      <c r="I12" s="54">
        <f t="shared" si="1"/>
        <v>0</v>
      </c>
      <c r="J12" s="54"/>
      <c r="K12" s="54"/>
      <c r="L12" s="54"/>
      <c r="M12" s="54"/>
      <c r="N12" s="54"/>
      <c r="O12" s="54">
        <f t="shared" si="0"/>
        <v>0</v>
      </c>
      <c r="P12" s="54">
        <f t="shared" si="2"/>
        <v>0</v>
      </c>
      <c r="Q12" s="54">
        <f t="shared" si="3"/>
        <v>0</v>
      </c>
      <c r="R12" s="54"/>
      <c r="S12" s="54">
        <f t="shared" si="4"/>
        <v>0</v>
      </c>
      <c r="T12" s="54"/>
      <c r="U12" s="55" t="s">
        <v>76</v>
      </c>
      <c r="V12" s="54">
        <v>65000</v>
      </c>
      <c r="W12" s="54">
        <v>146000</v>
      </c>
      <c r="X12" s="56">
        <f t="shared" si="5"/>
        <v>13000</v>
      </c>
      <c r="Y12" s="55">
        <v>159000</v>
      </c>
      <c r="Z12" s="54"/>
    </row>
    <row r="13" spans="1:26" ht="15" customHeight="1" x14ac:dyDescent="0.2">
      <c r="A13" s="51">
        <v>6</v>
      </c>
      <c r="B13" s="51">
        <v>8500011</v>
      </c>
      <c r="C13" s="51" t="s">
        <v>78</v>
      </c>
      <c r="D13" s="52" t="s">
        <v>50</v>
      </c>
      <c r="E13" s="52" t="s">
        <v>16</v>
      </c>
      <c r="F13" s="53">
        <v>135000</v>
      </c>
      <c r="G13" s="53">
        <f>VLOOKUP(B13,'17.09'!B13:R46,16,0)</f>
        <v>0</v>
      </c>
      <c r="H13" s="54"/>
      <c r="I13" s="54">
        <f t="shared" si="1"/>
        <v>0</v>
      </c>
      <c r="J13" s="54"/>
      <c r="K13" s="54"/>
      <c r="L13" s="54"/>
      <c r="M13" s="54"/>
      <c r="N13" s="54"/>
      <c r="O13" s="54">
        <f t="shared" si="0"/>
        <v>0</v>
      </c>
      <c r="P13" s="54">
        <f t="shared" si="2"/>
        <v>0</v>
      </c>
      <c r="Q13" s="54">
        <f t="shared" si="3"/>
        <v>0</v>
      </c>
      <c r="R13" s="54"/>
      <c r="S13" s="54">
        <f t="shared" si="4"/>
        <v>0</v>
      </c>
      <c r="T13" s="54"/>
      <c r="U13" s="55" t="s">
        <v>78</v>
      </c>
      <c r="V13" s="54">
        <v>58000</v>
      </c>
      <c r="W13" s="54">
        <v>135000</v>
      </c>
      <c r="X13" s="56">
        <f t="shared" si="5"/>
        <v>10000</v>
      </c>
      <c r="Y13" s="55">
        <v>145000</v>
      </c>
      <c r="Z13" s="54"/>
    </row>
    <row r="14" spans="1:26" ht="15" customHeight="1" x14ac:dyDescent="0.2">
      <c r="A14" s="51">
        <v>7</v>
      </c>
      <c r="B14" s="51">
        <v>8500010</v>
      </c>
      <c r="C14" s="51" t="s">
        <v>81</v>
      </c>
      <c r="D14" s="52" t="s">
        <v>53</v>
      </c>
      <c r="E14" s="52" t="s">
        <v>19</v>
      </c>
      <c r="F14" s="53">
        <v>146000</v>
      </c>
      <c r="G14" s="53">
        <f>VLOOKUP(B14,'17.09'!B14:R47,16,0)</f>
        <v>0</v>
      </c>
      <c r="H14" s="54"/>
      <c r="I14" s="54">
        <f t="shared" si="1"/>
        <v>0</v>
      </c>
      <c r="J14" s="54"/>
      <c r="K14" s="54"/>
      <c r="L14" s="54"/>
      <c r="M14" s="54"/>
      <c r="N14" s="54"/>
      <c r="O14" s="54">
        <f t="shared" si="0"/>
        <v>0</v>
      </c>
      <c r="P14" s="54">
        <f t="shared" si="2"/>
        <v>0</v>
      </c>
      <c r="Q14" s="54">
        <f t="shared" si="3"/>
        <v>0</v>
      </c>
      <c r="R14" s="54"/>
      <c r="S14" s="54">
        <f t="shared" si="4"/>
        <v>0</v>
      </c>
      <c r="T14" s="54"/>
      <c r="U14" s="55" t="s">
        <v>81</v>
      </c>
      <c r="V14" s="54">
        <v>61000</v>
      </c>
      <c r="W14" s="54">
        <v>146000</v>
      </c>
      <c r="X14" s="56">
        <f t="shared" si="5"/>
        <v>5000</v>
      </c>
      <c r="Y14" s="55">
        <v>151000</v>
      </c>
      <c r="Z14" s="54"/>
    </row>
    <row r="15" spans="1:26" ht="15" customHeight="1" x14ac:dyDescent="0.2">
      <c r="A15" s="51">
        <v>8</v>
      </c>
      <c r="B15" s="51">
        <v>8500012</v>
      </c>
      <c r="C15" s="51" t="s">
        <v>70</v>
      </c>
      <c r="D15" s="52" t="s">
        <v>42</v>
      </c>
      <c r="E15" s="52" t="s">
        <v>8</v>
      </c>
      <c r="F15" s="53">
        <v>135000</v>
      </c>
      <c r="G15" s="53">
        <f>VLOOKUP(B15,'17.09'!B15:R48,16,0)</f>
        <v>0</v>
      </c>
      <c r="H15" s="54"/>
      <c r="I15" s="54">
        <f t="shared" si="1"/>
        <v>0</v>
      </c>
      <c r="J15" s="54"/>
      <c r="K15" s="54"/>
      <c r="L15" s="54"/>
      <c r="M15" s="54"/>
      <c r="N15" s="54"/>
      <c r="O15" s="54">
        <f t="shared" si="0"/>
        <v>0</v>
      </c>
      <c r="P15" s="54">
        <f t="shared" si="2"/>
        <v>0</v>
      </c>
      <c r="Q15" s="54">
        <f t="shared" si="3"/>
        <v>0</v>
      </c>
      <c r="R15" s="54"/>
      <c r="S15" s="54">
        <f t="shared" si="4"/>
        <v>0</v>
      </c>
      <c r="T15" s="54"/>
      <c r="U15" s="55" t="s">
        <v>70</v>
      </c>
      <c r="V15" s="54">
        <v>59000</v>
      </c>
      <c r="W15" s="54">
        <v>135000</v>
      </c>
      <c r="X15" s="56">
        <f t="shared" si="5"/>
        <v>12000</v>
      </c>
      <c r="Y15" s="55">
        <v>147000</v>
      </c>
      <c r="Z15" s="54"/>
    </row>
    <row r="16" spans="1:26" ht="15" customHeight="1" x14ac:dyDescent="0.2">
      <c r="A16" s="51">
        <v>9</v>
      </c>
      <c r="B16" s="51">
        <v>8500005</v>
      </c>
      <c r="C16" s="51" t="s">
        <v>71</v>
      </c>
      <c r="D16" s="52" t="s">
        <v>43</v>
      </c>
      <c r="E16" s="52" t="s">
        <v>9</v>
      </c>
      <c r="F16" s="53">
        <v>146000</v>
      </c>
      <c r="G16" s="53">
        <f>VLOOKUP(B16,'17.09'!B16:R49,16,0)</f>
        <v>0</v>
      </c>
      <c r="H16" s="54"/>
      <c r="I16" s="54">
        <f t="shared" si="1"/>
        <v>0</v>
      </c>
      <c r="J16" s="54"/>
      <c r="K16" s="54"/>
      <c r="L16" s="54"/>
      <c r="M16" s="54"/>
      <c r="N16" s="54"/>
      <c r="O16" s="54">
        <f t="shared" si="0"/>
        <v>0</v>
      </c>
      <c r="P16" s="54">
        <f t="shared" si="2"/>
        <v>0</v>
      </c>
      <c r="Q16" s="54">
        <f t="shared" si="3"/>
        <v>0</v>
      </c>
      <c r="R16" s="54"/>
      <c r="S16" s="54">
        <f t="shared" si="4"/>
        <v>0</v>
      </c>
      <c r="T16" s="54"/>
      <c r="U16" s="55" t="s">
        <v>71</v>
      </c>
      <c r="V16" s="54">
        <v>63000</v>
      </c>
      <c r="W16" s="54">
        <v>146000</v>
      </c>
      <c r="X16" s="56">
        <f t="shared" si="5"/>
        <v>9000</v>
      </c>
      <c r="Y16" s="55">
        <v>155000</v>
      </c>
      <c r="Z16" s="54"/>
    </row>
    <row r="17" spans="1:26" ht="15" customHeight="1" x14ac:dyDescent="0.2">
      <c r="A17" s="51">
        <v>10</v>
      </c>
      <c r="B17" s="51">
        <v>8500013</v>
      </c>
      <c r="C17" s="51" t="s">
        <v>72</v>
      </c>
      <c r="D17" s="52" t="s">
        <v>44</v>
      </c>
      <c r="E17" s="52" t="s">
        <v>10</v>
      </c>
      <c r="F17" s="53">
        <v>146000</v>
      </c>
      <c r="G17" s="53">
        <f>VLOOKUP(B17,'17.09'!B17:R50,16,0)</f>
        <v>0</v>
      </c>
      <c r="H17" s="54"/>
      <c r="I17" s="54">
        <f t="shared" si="1"/>
        <v>0</v>
      </c>
      <c r="J17" s="54"/>
      <c r="K17" s="54"/>
      <c r="L17" s="54"/>
      <c r="M17" s="54"/>
      <c r="N17" s="54"/>
      <c r="O17" s="54">
        <f t="shared" si="0"/>
        <v>0</v>
      </c>
      <c r="P17" s="54">
        <f t="shared" si="2"/>
        <v>0</v>
      </c>
      <c r="Q17" s="54">
        <f t="shared" si="3"/>
        <v>0</v>
      </c>
      <c r="R17" s="54"/>
      <c r="S17" s="54">
        <f t="shared" si="4"/>
        <v>0</v>
      </c>
      <c r="T17" s="54"/>
      <c r="U17" s="55" t="s">
        <v>72</v>
      </c>
      <c r="V17" s="54">
        <v>64000</v>
      </c>
      <c r="W17" s="54">
        <v>146000</v>
      </c>
      <c r="X17" s="56">
        <f t="shared" si="5"/>
        <v>11000</v>
      </c>
      <c r="Y17" s="55">
        <v>157000</v>
      </c>
      <c r="Z17" s="54"/>
    </row>
    <row r="18" spans="1:26" ht="15" customHeight="1" x14ac:dyDescent="0.2">
      <c r="A18" s="51">
        <v>11</v>
      </c>
      <c r="B18" s="51">
        <v>8500058</v>
      </c>
      <c r="C18" s="51" t="s">
        <v>91</v>
      </c>
      <c r="D18" s="52" t="s">
        <v>95</v>
      </c>
      <c r="E18" s="52" t="s">
        <v>28</v>
      </c>
      <c r="F18" s="53">
        <v>203000</v>
      </c>
      <c r="G18" s="53">
        <f>VLOOKUP(B18,'17.09'!B18:R51,16,0)</f>
        <v>0</v>
      </c>
      <c r="H18" s="54"/>
      <c r="I18" s="54">
        <f t="shared" si="1"/>
        <v>0</v>
      </c>
      <c r="J18" s="54"/>
      <c r="K18" s="96"/>
      <c r="L18" s="96">
        <f>L43</f>
        <v>0</v>
      </c>
      <c r="M18" s="54"/>
      <c r="N18" s="54"/>
      <c r="O18" s="54">
        <f t="shared" si="0"/>
        <v>0</v>
      </c>
      <c r="P18" s="54">
        <f t="shared" si="2"/>
        <v>0</v>
      </c>
      <c r="Q18" s="54">
        <f t="shared" si="3"/>
        <v>0</v>
      </c>
      <c r="R18" s="54"/>
      <c r="S18" s="54">
        <f t="shared" si="4"/>
        <v>0</v>
      </c>
      <c r="T18" s="54"/>
      <c r="U18" s="55" t="s">
        <v>91</v>
      </c>
      <c r="V18" s="54">
        <v>96000</v>
      </c>
      <c r="W18" s="54">
        <v>203000</v>
      </c>
      <c r="X18" s="56">
        <f t="shared" si="5"/>
        <v>18000</v>
      </c>
      <c r="Y18" s="55">
        <v>221000</v>
      </c>
      <c r="Z18" s="54"/>
    </row>
    <row r="19" spans="1:26" ht="15" customHeight="1" x14ac:dyDescent="0.2">
      <c r="A19" s="51">
        <v>12</v>
      </c>
      <c r="B19" s="51">
        <v>8500059</v>
      </c>
      <c r="C19" s="51" t="s">
        <v>92</v>
      </c>
      <c r="D19" s="52" t="s">
        <v>96</v>
      </c>
      <c r="E19" s="52" t="s">
        <v>29</v>
      </c>
      <c r="F19" s="53">
        <v>186000</v>
      </c>
      <c r="G19" s="53">
        <f>VLOOKUP(B19,'17.09'!B19:R52,16,0)</f>
        <v>0</v>
      </c>
      <c r="H19" s="54"/>
      <c r="I19" s="54">
        <f t="shared" si="1"/>
        <v>0</v>
      </c>
      <c r="J19" s="54"/>
      <c r="K19" s="54"/>
      <c r="L19" s="54"/>
      <c r="M19" s="54"/>
      <c r="N19" s="54"/>
      <c r="O19" s="54">
        <f t="shared" si="0"/>
        <v>0</v>
      </c>
      <c r="P19" s="54">
        <f t="shared" si="2"/>
        <v>0</v>
      </c>
      <c r="Q19" s="54">
        <f t="shared" si="3"/>
        <v>0</v>
      </c>
      <c r="R19" s="54"/>
      <c r="S19" s="54">
        <f t="shared" si="4"/>
        <v>0</v>
      </c>
      <c r="T19" s="54"/>
      <c r="U19" s="55" t="s">
        <v>92</v>
      </c>
      <c r="V19" s="54">
        <v>87000</v>
      </c>
      <c r="W19" s="54">
        <v>186000</v>
      </c>
      <c r="X19" s="56">
        <f t="shared" si="5"/>
        <v>17000</v>
      </c>
      <c r="Y19" s="55">
        <v>203000</v>
      </c>
      <c r="Z19" s="54"/>
    </row>
    <row r="20" spans="1:26" ht="15" customHeight="1" x14ac:dyDescent="0.2">
      <c r="A20" s="51">
        <v>13</v>
      </c>
      <c r="B20" s="51">
        <v>8500060</v>
      </c>
      <c r="C20" s="51" t="s">
        <v>93</v>
      </c>
      <c r="D20" s="52" t="s">
        <v>97</v>
      </c>
      <c r="E20" s="52" t="s">
        <v>30</v>
      </c>
      <c r="F20" s="53">
        <v>159000</v>
      </c>
      <c r="G20" s="53">
        <f>VLOOKUP(B20,'17.09'!B20:R53,16,0)</f>
        <v>0</v>
      </c>
      <c r="H20" s="54"/>
      <c r="I20" s="54">
        <f t="shared" si="1"/>
        <v>0</v>
      </c>
      <c r="J20" s="54"/>
      <c r="K20" s="54"/>
      <c r="L20" s="54"/>
      <c r="M20" s="54"/>
      <c r="N20" s="54"/>
      <c r="O20" s="54">
        <f t="shared" si="0"/>
        <v>0</v>
      </c>
      <c r="P20" s="54">
        <f t="shared" si="2"/>
        <v>0</v>
      </c>
      <c r="Q20" s="54">
        <f t="shared" si="3"/>
        <v>0</v>
      </c>
      <c r="R20" s="54"/>
      <c r="S20" s="54">
        <f t="shared" si="4"/>
        <v>0</v>
      </c>
      <c r="T20" s="54"/>
      <c r="U20" s="55" t="s">
        <v>93</v>
      </c>
      <c r="V20" s="54">
        <v>72000</v>
      </c>
      <c r="W20" s="54">
        <v>159000</v>
      </c>
      <c r="X20" s="56">
        <f t="shared" si="5"/>
        <v>14000</v>
      </c>
      <c r="Y20" s="55">
        <v>173000</v>
      </c>
      <c r="Z20" s="54"/>
    </row>
    <row r="21" spans="1:26" ht="15" customHeight="1" x14ac:dyDescent="0.2">
      <c r="A21" s="51">
        <v>14</v>
      </c>
      <c r="B21" s="51">
        <v>8500061</v>
      </c>
      <c r="C21" s="51" t="s">
        <v>94</v>
      </c>
      <c r="D21" s="52" t="s">
        <v>98</v>
      </c>
      <c r="E21" s="52" t="s">
        <v>31</v>
      </c>
      <c r="F21" s="53">
        <v>168000</v>
      </c>
      <c r="G21" s="53">
        <f>VLOOKUP(B21,'17.09'!B21:R54,16,0)</f>
        <v>0</v>
      </c>
      <c r="H21" s="54"/>
      <c r="I21" s="54">
        <f t="shared" si="1"/>
        <v>0</v>
      </c>
      <c r="J21" s="54"/>
      <c r="K21" s="96"/>
      <c r="L21" s="96">
        <f>L43</f>
        <v>0</v>
      </c>
      <c r="M21" s="54"/>
      <c r="N21" s="54"/>
      <c r="O21" s="54">
        <f t="shared" si="0"/>
        <v>0</v>
      </c>
      <c r="P21" s="54">
        <f t="shared" si="2"/>
        <v>0</v>
      </c>
      <c r="Q21" s="54">
        <f t="shared" si="3"/>
        <v>0</v>
      </c>
      <c r="R21" s="54"/>
      <c r="S21" s="54">
        <f t="shared" si="4"/>
        <v>0</v>
      </c>
      <c r="T21" s="54"/>
      <c r="U21" s="55" t="s">
        <v>94</v>
      </c>
      <c r="V21" s="54">
        <v>77000</v>
      </c>
      <c r="W21" s="54">
        <v>168000</v>
      </c>
      <c r="X21" s="56">
        <f t="shared" si="5"/>
        <v>15000</v>
      </c>
      <c r="Y21" s="55">
        <v>183000</v>
      </c>
      <c r="Z21" s="54"/>
    </row>
    <row r="22" spans="1:26" ht="15" customHeight="1" x14ac:dyDescent="0.2">
      <c r="A22" s="51">
        <v>15</v>
      </c>
      <c r="B22" s="51">
        <v>8500033</v>
      </c>
      <c r="C22" s="51" t="s">
        <v>67</v>
      </c>
      <c r="D22" s="52" t="s">
        <v>39</v>
      </c>
      <c r="E22" s="52" t="s">
        <v>5</v>
      </c>
      <c r="F22" s="53">
        <v>337000</v>
      </c>
      <c r="G22" s="53">
        <f>VLOOKUP(B22,'17.09'!B22:R55,16,0)</f>
        <v>0</v>
      </c>
      <c r="H22" s="54"/>
      <c r="I22" s="54">
        <f t="shared" si="1"/>
        <v>0</v>
      </c>
      <c r="J22" s="54"/>
      <c r="K22" s="95"/>
      <c r="L22" s="95">
        <f>L42</f>
        <v>0</v>
      </c>
      <c r="M22" s="54"/>
      <c r="N22" s="54"/>
      <c r="O22" s="54">
        <f t="shared" si="0"/>
        <v>0</v>
      </c>
      <c r="P22" s="54">
        <f t="shared" si="2"/>
        <v>0</v>
      </c>
      <c r="Q22" s="54">
        <f t="shared" si="3"/>
        <v>0</v>
      </c>
      <c r="R22" s="54"/>
      <c r="S22" s="54">
        <f t="shared" si="4"/>
        <v>0</v>
      </c>
      <c r="T22" s="54"/>
      <c r="U22" s="55" t="s">
        <v>67</v>
      </c>
      <c r="V22" s="54">
        <v>169000</v>
      </c>
      <c r="W22" s="54">
        <v>337000</v>
      </c>
      <c r="X22" s="56">
        <f t="shared" si="5"/>
        <v>30000</v>
      </c>
      <c r="Y22" s="55">
        <v>367000</v>
      </c>
      <c r="Z22" s="54"/>
    </row>
    <row r="23" spans="1:26" ht="15" customHeight="1" x14ac:dyDescent="0.2">
      <c r="A23" s="51">
        <v>16</v>
      </c>
      <c r="B23" s="51">
        <v>8500034</v>
      </c>
      <c r="C23" s="51" t="s">
        <v>65</v>
      </c>
      <c r="D23" s="52" t="s">
        <v>37</v>
      </c>
      <c r="E23" s="52" t="s">
        <v>3</v>
      </c>
      <c r="F23" s="53">
        <v>240000</v>
      </c>
      <c r="G23" s="53">
        <f>VLOOKUP(B23,'17.09'!B23:R56,16,0)</f>
        <v>0</v>
      </c>
      <c r="H23" s="54"/>
      <c r="I23" s="54">
        <f t="shared" si="1"/>
        <v>0</v>
      </c>
      <c r="J23" s="54"/>
      <c r="K23" s="54"/>
      <c r="L23" s="54"/>
      <c r="M23" s="54"/>
      <c r="N23" s="54"/>
      <c r="O23" s="54">
        <f t="shared" si="0"/>
        <v>0</v>
      </c>
      <c r="P23" s="54">
        <f t="shared" si="2"/>
        <v>0</v>
      </c>
      <c r="Q23" s="54">
        <f t="shared" si="3"/>
        <v>0</v>
      </c>
      <c r="R23" s="54"/>
      <c r="S23" s="54">
        <f t="shared" si="4"/>
        <v>0</v>
      </c>
      <c r="T23" s="54"/>
      <c r="U23" s="55" t="s">
        <v>65</v>
      </c>
      <c r="V23" s="54">
        <v>116000</v>
      </c>
      <c r="W23" s="54">
        <v>240000</v>
      </c>
      <c r="X23" s="56">
        <f t="shared" si="5"/>
        <v>21000</v>
      </c>
      <c r="Y23" s="55">
        <v>261000</v>
      </c>
      <c r="Z23" s="54"/>
    </row>
    <row r="24" spans="1:26" ht="15" customHeight="1" x14ac:dyDescent="0.2">
      <c r="A24" s="51">
        <v>17</v>
      </c>
      <c r="B24" s="51">
        <v>8500035</v>
      </c>
      <c r="C24" s="51" t="s">
        <v>69</v>
      </c>
      <c r="D24" s="52" t="s">
        <v>41</v>
      </c>
      <c r="E24" s="52" t="s">
        <v>7</v>
      </c>
      <c r="F24" s="53">
        <v>196000</v>
      </c>
      <c r="G24" s="53">
        <f>VLOOKUP(B24,'17.09'!B24:R57,16,0)</f>
        <v>0</v>
      </c>
      <c r="H24" s="54"/>
      <c r="I24" s="54">
        <f t="shared" si="1"/>
        <v>0</v>
      </c>
      <c r="J24" s="54"/>
      <c r="K24" s="95"/>
      <c r="L24" s="95">
        <f>L42+L45</f>
        <v>0</v>
      </c>
      <c r="M24" s="54"/>
      <c r="N24" s="54"/>
      <c r="O24" s="54">
        <f t="shared" si="0"/>
        <v>0</v>
      </c>
      <c r="P24" s="54">
        <f t="shared" si="2"/>
        <v>0</v>
      </c>
      <c r="Q24" s="54">
        <f t="shared" si="3"/>
        <v>0</v>
      </c>
      <c r="R24" s="54"/>
      <c r="S24" s="54">
        <f t="shared" si="4"/>
        <v>0</v>
      </c>
      <c r="T24" s="54"/>
      <c r="U24" s="55" t="s">
        <v>69</v>
      </c>
      <c r="V24" s="54">
        <v>92000</v>
      </c>
      <c r="W24" s="54">
        <v>196000</v>
      </c>
      <c r="X24" s="56">
        <f t="shared" si="5"/>
        <v>17000</v>
      </c>
      <c r="Y24" s="55">
        <v>213000</v>
      </c>
      <c r="Z24" s="54"/>
    </row>
    <row r="25" spans="1:26" ht="15" customHeight="1" x14ac:dyDescent="0.2">
      <c r="A25" s="51">
        <v>18</v>
      </c>
      <c r="B25" s="51">
        <v>8500036</v>
      </c>
      <c r="C25" s="51" t="s">
        <v>66</v>
      </c>
      <c r="D25" s="52" t="s">
        <v>38</v>
      </c>
      <c r="E25" s="52" t="s">
        <v>4</v>
      </c>
      <c r="F25" s="53">
        <v>188000</v>
      </c>
      <c r="G25" s="53">
        <f>VLOOKUP(B25,'17.09'!B25:R58,16,0)</f>
        <v>0</v>
      </c>
      <c r="H25" s="54"/>
      <c r="I25" s="54">
        <f t="shared" si="1"/>
        <v>0</v>
      </c>
      <c r="J25" s="54"/>
      <c r="K25" s="54"/>
      <c r="L25" s="54"/>
      <c r="M25" s="54"/>
      <c r="N25" s="54"/>
      <c r="O25" s="54">
        <f t="shared" si="0"/>
        <v>0</v>
      </c>
      <c r="P25" s="54">
        <f t="shared" si="2"/>
        <v>0</v>
      </c>
      <c r="Q25" s="54">
        <f t="shared" si="3"/>
        <v>0</v>
      </c>
      <c r="R25" s="54"/>
      <c r="S25" s="54">
        <f t="shared" si="4"/>
        <v>0</v>
      </c>
      <c r="T25" s="54"/>
      <c r="U25" s="55" t="s">
        <v>66</v>
      </c>
      <c r="V25" s="54">
        <v>88000</v>
      </c>
      <c r="W25" s="54">
        <v>188000</v>
      </c>
      <c r="X25" s="56">
        <f t="shared" si="5"/>
        <v>17000</v>
      </c>
      <c r="Y25" s="55">
        <v>205000</v>
      </c>
      <c r="Z25" s="54"/>
    </row>
    <row r="26" spans="1:26" ht="15" customHeight="1" x14ac:dyDescent="0.2">
      <c r="A26" s="51">
        <v>19</v>
      </c>
      <c r="B26" s="51">
        <v>8500037</v>
      </c>
      <c r="C26" s="51" t="s">
        <v>68</v>
      </c>
      <c r="D26" s="52" t="s">
        <v>40</v>
      </c>
      <c r="E26" s="52" t="s">
        <v>6</v>
      </c>
      <c r="F26" s="53">
        <v>179000</v>
      </c>
      <c r="G26" s="53">
        <f>VLOOKUP(B26,'17.09'!B26:R59,16,0)</f>
        <v>0</v>
      </c>
      <c r="H26" s="54"/>
      <c r="I26" s="54">
        <f t="shared" si="1"/>
        <v>0</v>
      </c>
      <c r="J26" s="54"/>
      <c r="K26" s="54"/>
      <c r="L26" s="54"/>
      <c r="M26" s="54"/>
      <c r="N26" s="54"/>
      <c r="O26" s="54">
        <f t="shared" si="0"/>
        <v>0</v>
      </c>
      <c r="P26" s="54">
        <f t="shared" si="2"/>
        <v>0</v>
      </c>
      <c r="Q26" s="54">
        <f t="shared" si="3"/>
        <v>0</v>
      </c>
      <c r="R26" s="54"/>
      <c r="S26" s="54">
        <f t="shared" si="4"/>
        <v>0</v>
      </c>
      <c r="T26" s="54"/>
      <c r="U26" s="55" t="s">
        <v>68</v>
      </c>
      <c r="V26" s="54">
        <v>83000</v>
      </c>
      <c r="W26" s="54">
        <v>179000</v>
      </c>
      <c r="X26" s="56">
        <f t="shared" si="5"/>
        <v>16000</v>
      </c>
      <c r="Y26" s="55">
        <v>195000</v>
      </c>
      <c r="Z26" s="54"/>
    </row>
    <row r="27" spans="1:26" ht="15" customHeight="1" x14ac:dyDescent="0.2">
      <c r="A27" s="51">
        <v>20</v>
      </c>
      <c r="B27" s="51">
        <v>8500039</v>
      </c>
      <c r="C27" s="51" t="s">
        <v>77</v>
      </c>
      <c r="D27" s="52" t="s">
        <v>49</v>
      </c>
      <c r="E27" s="52" t="s">
        <v>15</v>
      </c>
      <c r="F27" s="53">
        <v>169000</v>
      </c>
      <c r="G27" s="53">
        <f>VLOOKUP(B27,'17.09'!B27:R60,16,0)</f>
        <v>0</v>
      </c>
      <c r="H27" s="54"/>
      <c r="I27" s="54">
        <f t="shared" si="1"/>
        <v>0</v>
      </c>
      <c r="J27" s="54"/>
      <c r="K27" s="54"/>
      <c r="L27" s="54"/>
      <c r="M27" s="54"/>
      <c r="N27" s="54"/>
      <c r="O27" s="54">
        <f t="shared" si="0"/>
        <v>0</v>
      </c>
      <c r="P27" s="54">
        <f t="shared" si="2"/>
        <v>0</v>
      </c>
      <c r="Q27" s="54">
        <f t="shared" si="3"/>
        <v>0</v>
      </c>
      <c r="R27" s="54"/>
      <c r="S27" s="54">
        <f t="shared" si="4"/>
        <v>0</v>
      </c>
      <c r="T27" s="54"/>
      <c r="U27" s="55" t="s">
        <v>77</v>
      </c>
      <c r="V27" s="54">
        <v>73000</v>
      </c>
      <c r="W27" s="54">
        <v>169000</v>
      </c>
      <c r="X27" s="56">
        <f t="shared" si="5"/>
        <v>6000</v>
      </c>
      <c r="Y27" s="55">
        <v>175000</v>
      </c>
      <c r="Z27" s="54"/>
    </row>
    <row r="28" spans="1:26" ht="15" customHeight="1" x14ac:dyDescent="0.2">
      <c r="A28" s="51">
        <v>21</v>
      </c>
      <c r="B28" s="51">
        <v>8500038</v>
      </c>
      <c r="C28" s="51" t="s">
        <v>80</v>
      </c>
      <c r="D28" s="52" t="s">
        <v>52</v>
      </c>
      <c r="E28" s="52" t="s">
        <v>18</v>
      </c>
      <c r="F28" s="53">
        <v>179000</v>
      </c>
      <c r="G28" s="53">
        <f>VLOOKUP(B28,'17.09'!B28:R61,16,0)</f>
        <v>0</v>
      </c>
      <c r="H28" s="54"/>
      <c r="I28" s="54">
        <f t="shared" si="1"/>
        <v>0</v>
      </c>
      <c r="J28" s="54"/>
      <c r="K28" s="95"/>
      <c r="L28" s="95">
        <f>L42</f>
        <v>0</v>
      </c>
      <c r="M28" s="54"/>
      <c r="N28" s="54"/>
      <c r="O28" s="54">
        <f t="shared" si="0"/>
        <v>0</v>
      </c>
      <c r="P28" s="54">
        <f t="shared" si="2"/>
        <v>0</v>
      </c>
      <c r="Q28" s="54">
        <f t="shared" si="3"/>
        <v>0</v>
      </c>
      <c r="R28" s="54"/>
      <c r="S28" s="54">
        <f t="shared" si="4"/>
        <v>0</v>
      </c>
      <c r="T28" s="54"/>
      <c r="U28" s="55" t="s">
        <v>80</v>
      </c>
      <c r="V28" s="54">
        <v>76000</v>
      </c>
      <c r="W28" s="54">
        <v>179000</v>
      </c>
      <c r="X28" s="56">
        <f t="shared" si="5"/>
        <v>2000</v>
      </c>
      <c r="Y28" s="55">
        <v>181000</v>
      </c>
      <c r="Z28" s="54"/>
    </row>
    <row r="29" spans="1:26" s="2" customFormat="1" ht="15" customHeight="1" x14ac:dyDescent="0.2">
      <c r="A29" s="51">
        <v>22</v>
      </c>
      <c r="B29" s="51">
        <v>8500040</v>
      </c>
      <c r="C29" s="51" t="s">
        <v>62</v>
      </c>
      <c r="D29" s="52" t="s">
        <v>34</v>
      </c>
      <c r="E29" s="52" t="s">
        <v>0</v>
      </c>
      <c r="F29" s="53">
        <v>169000</v>
      </c>
      <c r="G29" s="53">
        <f>VLOOKUP(B29,'17.09'!B29:R62,16,0)</f>
        <v>0</v>
      </c>
      <c r="H29" s="57"/>
      <c r="I29" s="54">
        <f t="shared" si="1"/>
        <v>0</v>
      </c>
      <c r="J29" s="54"/>
      <c r="K29" s="54"/>
      <c r="L29" s="54"/>
      <c r="M29" s="54"/>
      <c r="N29" s="54"/>
      <c r="O29" s="54">
        <f t="shared" si="0"/>
        <v>0</v>
      </c>
      <c r="P29" s="54">
        <f t="shared" si="2"/>
        <v>0</v>
      </c>
      <c r="Q29" s="54">
        <f t="shared" si="3"/>
        <v>0</v>
      </c>
      <c r="R29" s="54"/>
      <c r="S29" s="54">
        <f t="shared" si="4"/>
        <v>0</v>
      </c>
      <c r="T29" s="54"/>
      <c r="U29" s="51" t="s">
        <v>62</v>
      </c>
      <c r="V29" s="57">
        <v>78000</v>
      </c>
      <c r="W29" s="57">
        <v>169000</v>
      </c>
      <c r="X29" s="56">
        <f t="shared" si="5"/>
        <v>16000</v>
      </c>
      <c r="Y29" s="51">
        <v>185000</v>
      </c>
      <c r="Z29" s="54"/>
    </row>
    <row r="30" spans="1:26" ht="15" customHeight="1" x14ac:dyDescent="0.2">
      <c r="A30" s="51">
        <v>23</v>
      </c>
      <c r="B30" s="51">
        <v>8500041</v>
      </c>
      <c r="C30" s="51" t="s">
        <v>63</v>
      </c>
      <c r="D30" s="52" t="s">
        <v>35</v>
      </c>
      <c r="E30" s="52" t="s">
        <v>1</v>
      </c>
      <c r="F30" s="53">
        <v>179000</v>
      </c>
      <c r="G30" s="53">
        <f>VLOOKUP(B30,'17.09'!B30:R63,16,0)</f>
        <v>0</v>
      </c>
      <c r="H30" s="54"/>
      <c r="I30" s="54">
        <f t="shared" si="1"/>
        <v>0</v>
      </c>
      <c r="J30" s="54"/>
      <c r="K30" s="95"/>
      <c r="L30" s="95">
        <f>L42</f>
        <v>0</v>
      </c>
      <c r="M30" s="54"/>
      <c r="N30" s="54"/>
      <c r="O30" s="54">
        <f t="shared" si="0"/>
        <v>0</v>
      </c>
      <c r="P30" s="54">
        <f t="shared" si="2"/>
        <v>0</v>
      </c>
      <c r="Q30" s="54">
        <f t="shared" si="3"/>
        <v>0</v>
      </c>
      <c r="R30" s="54"/>
      <c r="S30" s="54">
        <f t="shared" si="4"/>
        <v>0</v>
      </c>
      <c r="T30" s="54"/>
      <c r="U30" s="55" t="s">
        <v>63</v>
      </c>
      <c r="V30" s="54">
        <v>82000</v>
      </c>
      <c r="W30" s="54">
        <v>179000</v>
      </c>
      <c r="X30" s="56">
        <f t="shared" si="5"/>
        <v>14000</v>
      </c>
      <c r="Y30" s="55">
        <v>193000</v>
      </c>
      <c r="Z30" s="54"/>
    </row>
    <row r="31" spans="1:26" ht="15" customHeight="1" x14ac:dyDescent="0.2">
      <c r="A31" s="51">
        <v>24</v>
      </c>
      <c r="B31" s="51">
        <v>8500043</v>
      </c>
      <c r="C31" s="51" t="s">
        <v>64</v>
      </c>
      <c r="D31" s="52" t="s">
        <v>36</v>
      </c>
      <c r="E31" s="52" t="s">
        <v>2</v>
      </c>
      <c r="F31" s="53">
        <v>179000</v>
      </c>
      <c r="G31" s="53">
        <f>VLOOKUP(B31,'17.09'!B31:R64,16,0)</f>
        <v>0</v>
      </c>
      <c r="H31" s="54"/>
      <c r="I31" s="54">
        <f t="shared" si="1"/>
        <v>0</v>
      </c>
      <c r="J31" s="54"/>
      <c r="K31" s="54"/>
      <c r="L31" s="54"/>
      <c r="M31" s="54"/>
      <c r="N31" s="54"/>
      <c r="O31" s="54">
        <f t="shared" si="0"/>
        <v>0</v>
      </c>
      <c r="P31" s="54">
        <f t="shared" si="2"/>
        <v>0</v>
      </c>
      <c r="Q31" s="54">
        <f t="shared" si="3"/>
        <v>0</v>
      </c>
      <c r="R31" s="54"/>
      <c r="S31" s="54">
        <f t="shared" si="4"/>
        <v>0</v>
      </c>
      <c r="T31" s="54"/>
      <c r="U31" s="55" t="s">
        <v>64</v>
      </c>
      <c r="V31" s="54">
        <v>83000</v>
      </c>
      <c r="W31" s="54">
        <v>179000</v>
      </c>
      <c r="X31" s="56">
        <f t="shared" si="5"/>
        <v>16000</v>
      </c>
      <c r="Y31" s="55">
        <v>195000</v>
      </c>
      <c r="Z31" s="54"/>
    </row>
    <row r="32" spans="1:26" ht="15" customHeight="1" x14ac:dyDescent="0.2">
      <c r="A32" s="51">
        <v>25</v>
      </c>
      <c r="B32" s="51">
        <v>8500062</v>
      </c>
      <c r="C32" s="51" t="s">
        <v>99</v>
      </c>
      <c r="D32" s="52" t="s">
        <v>126</v>
      </c>
      <c r="E32" s="52" t="s">
        <v>32</v>
      </c>
      <c r="F32" s="53">
        <v>194000</v>
      </c>
      <c r="G32" s="53">
        <f>VLOOKUP(B32,'17.09'!B32:R65,16,0)</f>
        <v>0</v>
      </c>
      <c r="H32" s="54"/>
      <c r="I32" s="54">
        <f t="shared" si="1"/>
        <v>0</v>
      </c>
      <c r="J32" s="54"/>
      <c r="K32" s="54"/>
      <c r="L32" s="54"/>
      <c r="M32" s="54"/>
      <c r="N32" s="54"/>
      <c r="O32" s="54">
        <f t="shared" si="0"/>
        <v>0</v>
      </c>
      <c r="P32" s="54">
        <f t="shared" si="2"/>
        <v>0</v>
      </c>
      <c r="Q32" s="54">
        <f t="shared" si="3"/>
        <v>0</v>
      </c>
      <c r="R32" s="54"/>
      <c r="S32" s="54">
        <f t="shared" si="4"/>
        <v>0</v>
      </c>
      <c r="T32" s="54"/>
      <c r="U32" s="55" t="s">
        <v>99</v>
      </c>
      <c r="V32" s="54">
        <v>91200</v>
      </c>
      <c r="W32" s="54">
        <v>194000</v>
      </c>
      <c r="X32" s="56">
        <f t="shared" si="5"/>
        <v>18000</v>
      </c>
      <c r="Y32" s="55">
        <v>212000</v>
      </c>
      <c r="Z32" s="54"/>
    </row>
    <row r="33" spans="1:26" ht="15" customHeight="1" x14ac:dyDescent="0.2">
      <c r="A33" s="51">
        <v>26</v>
      </c>
      <c r="B33" s="51">
        <v>8500063</v>
      </c>
      <c r="C33" s="51" t="s">
        <v>100</v>
      </c>
      <c r="D33" s="52" t="s">
        <v>127</v>
      </c>
      <c r="E33" s="52" t="s">
        <v>33</v>
      </c>
      <c r="F33" s="53">
        <v>194000</v>
      </c>
      <c r="G33" s="53">
        <f>VLOOKUP(B33,'17.09'!B33:R66,16,0)</f>
        <v>0</v>
      </c>
      <c r="H33" s="54"/>
      <c r="I33" s="54">
        <f t="shared" si="1"/>
        <v>0</v>
      </c>
      <c r="J33" s="54"/>
      <c r="K33" s="54"/>
      <c r="L33" s="54"/>
      <c r="M33" s="54"/>
      <c r="N33" s="54"/>
      <c r="O33" s="54">
        <f t="shared" si="0"/>
        <v>0</v>
      </c>
      <c r="P33" s="54">
        <f t="shared" si="2"/>
        <v>0</v>
      </c>
      <c r="Q33" s="54">
        <f t="shared" si="3"/>
        <v>0</v>
      </c>
      <c r="R33" s="54"/>
      <c r="S33" s="54">
        <f t="shared" si="4"/>
        <v>0</v>
      </c>
      <c r="T33" s="54"/>
      <c r="U33" s="55" t="s">
        <v>100</v>
      </c>
      <c r="V33" s="54">
        <v>91200</v>
      </c>
      <c r="W33" s="54">
        <v>194000</v>
      </c>
      <c r="X33" s="56">
        <f t="shared" si="5"/>
        <v>18000</v>
      </c>
      <c r="Y33" s="55">
        <v>212000</v>
      </c>
      <c r="Z33" s="54"/>
    </row>
    <row r="34" spans="1:26" ht="15" customHeight="1" x14ac:dyDescent="0.2">
      <c r="A34" s="51">
        <v>27</v>
      </c>
      <c r="B34" s="51">
        <v>8500050</v>
      </c>
      <c r="C34" s="51" t="s">
        <v>82</v>
      </c>
      <c r="D34" s="52" t="s">
        <v>54</v>
      </c>
      <c r="E34" s="52" t="s">
        <v>20</v>
      </c>
      <c r="F34" s="53">
        <v>168000</v>
      </c>
      <c r="G34" s="53">
        <f>VLOOKUP(B34,'17.09'!B34:R67,16,0)</f>
        <v>0</v>
      </c>
      <c r="H34" s="54"/>
      <c r="I34" s="54">
        <f t="shared" si="1"/>
        <v>0</v>
      </c>
      <c r="J34" s="54"/>
      <c r="K34" s="97"/>
      <c r="L34" s="97">
        <f>+L44</f>
        <v>0</v>
      </c>
      <c r="M34" s="54"/>
      <c r="N34" s="54"/>
      <c r="O34" s="54">
        <f t="shared" si="0"/>
        <v>0</v>
      </c>
      <c r="P34" s="54">
        <f t="shared" si="2"/>
        <v>0</v>
      </c>
      <c r="Q34" s="54">
        <f t="shared" si="3"/>
        <v>0</v>
      </c>
      <c r="R34" s="54"/>
      <c r="S34" s="54">
        <f t="shared" si="4"/>
        <v>0</v>
      </c>
      <c r="T34" s="54"/>
      <c r="U34" s="51" t="s">
        <v>82</v>
      </c>
      <c r="V34" s="57">
        <v>75909</v>
      </c>
      <c r="W34" s="57">
        <v>168000</v>
      </c>
      <c r="X34" s="56">
        <f t="shared" si="5"/>
        <v>13000</v>
      </c>
      <c r="Y34" s="55">
        <v>181000</v>
      </c>
      <c r="Z34" s="54"/>
    </row>
    <row r="35" spans="1:26" s="2" customFormat="1" ht="15" customHeight="1" x14ac:dyDescent="0.2">
      <c r="A35" s="51">
        <v>28</v>
      </c>
      <c r="B35" s="51">
        <v>8500051</v>
      </c>
      <c r="C35" s="51" t="s">
        <v>83</v>
      </c>
      <c r="D35" s="52" t="s">
        <v>55</v>
      </c>
      <c r="E35" s="52" t="s">
        <v>21</v>
      </c>
      <c r="F35" s="53">
        <v>149000</v>
      </c>
      <c r="G35" s="53">
        <f>VLOOKUP(B35,'17.09'!B35:R68,16,0)</f>
        <v>0</v>
      </c>
      <c r="H35" s="57"/>
      <c r="I35" s="54">
        <f t="shared" si="1"/>
        <v>0</v>
      </c>
      <c r="J35" s="54"/>
      <c r="K35" s="54"/>
      <c r="L35" s="54"/>
      <c r="M35" s="54"/>
      <c r="N35" s="54"/>
      <c r="O35" s="54">
        <f t="shared" si="0"/>
        <v>0</v>
      </c>
      <c r="P35" s="54">
        <f t="shared" si="2"/>
        <v>0</v>
      </c>
      <c r="Q35" s="54">
        <f>+G35+H35-I35</f>
        <v>0</v>
      </c>
      <c r="R35" s="54"/>
      <c r="S35" s="54">
        <f t="shared" si="4"/>
        <v>0</v>
      </c>
      <c r="T35" s="54"/>
      <c r="U35" s="55" t="s">
        <v>83</v>
      </c>
      <c r="V35" s="54">
        <v>66364</v>
      </c>
      <c r="W35" s="54">
        <v>149000</v>
      </c>
      <c r="X35" s="56">
        <f t="shared" si="5"/>
        <v>13000</v>
      </c>
      <c r="Y35" s="51">
        <v>162000</v>
      </c>
      <c r="Z35" s="54"/>
    </row>
    <row r="36" spans="1:26" ht="15" customHeight="1" x14ac:dyDescent="0.2">
      <c r="A36" s="51">
        <v>29</v>
      </c>
      <c r="B36" s="51">
        <v>8500052</v>
      </c>
      <c r="C36" s="51" t="s">
        <v>84</v>
      </c>
      <c r="D36" s="52" t="s">
        <v>120</v>
      </c>
      <c r="E36" s="52" t="s">
        <v>22</v>
      </c>
      <c r="F36" s="53">
        <v>149000</v>
      </c>
      <c r="G36" s="53">
        <f>VLOOKUP(B36,'17.09'!B36:R69,16,0)</f>
        <v>3</v>
      </c>
      <c r="H36" s="54"/>
      <c r="I36" s="54">
        <f t="shared" si="1"/>
        <v>1</v>
      </c>
      <c r="J36" s="54"/>
      <c r="K36" s="97">
        <v>1</v>
      </c>
      <c r="L36" s="97">
        <f>L44</f>
        <v>0</v>
      </c>
      <c r="M36" s="54"/>
      <c r="N36" s="54"/>
      <c r="O36" s="54">
        <f t="shared" si="0"/>
        <v>149000</v>
      </c>
      <c r="P36" s="54">
        <f t="shared" si="2"/>
        <v>149000</v>
      </c>
      <c r="Q36" s="54">
        <f t="shared" si="3"/>
        <v>2</v>
      </c>
      <c r="R36" s="54">
        <v>2</v>
      </c>
      <c r="S36" s="54">
        <f t="shared" si="4"/>
        <v>0</v>
      </c>
      <c r="T36" s="54"/>
      <c r="U36" s="55" t="s">
        <v>84</v>
      </c>
      <c r="V36" s="54">
        <v>66364</v>
      </c>
      <c r="W36" s="54">
        <v>149000</v>
      </c>
      <c r="X36" s="56">
        <f t="shared" si="5"/>
        <v>13000</v>
      </c>
      <c r="Y36" s="55">
        <v>162000</v>
      </c>
      <c r="Z36" s="54"/>
    </row>
    <row r="37" spans="1:26" ht="15" customHeight="1" x14ac:dyDescent="0.2">
      <c r="A37" s="51">
        <v>30</v>
      </c>
      <c r="B37" s="51">
        <v>8500053</v>
      </c>
      <c r="C37" s="51" t="s">
        <v>85</v>
      </c>
      <c r="D37" s="52" t="s">
        <v>57</v>
      </c>
      <c r="E37" s="52" t="s">
        <v>23</v>
      </c>
      <c r="F37" s="53">
        <v>149000</v>
      </c>
      <c r="G37" s="53">
        <f>VLOOKUP(B37,'17.09'!B37:R70,16,0)</f>
        <v>0</v>
      </c>
      <c r="H37" s="54"/>
      <c r="I37" s="54">
        <f t="shared" si="1"/>
        <v>0</v>
      </c>
      <c r="J37" s="54"/>
      <c r="K37" s="97"/>
      <c r="L37" s="97">
        <f>L44</f>
        <v>0</v>
      </c>
      <c r="M37" s="54"/>
      <c r="N37" s="54"/>
      <c r="O37" s="54">
        <f t="shared" si="0"/>
        <v>0</v>
      </c>
      <c r="P37" s="54">
        <f t="shared" si="2"/>
        <v>0</v>
      </c>
      <c r="Q37" s="54">
        <f t="shared" si="3"/>
        <v>0</v>
      </c>
      <c r="R37" s="54"/>
      <c r="S37" s="54">
        <f t="shared" si="4"/>
        <v>0</v>
      </c>
      <c r="T37" s="54"/>
      <c r="U37" s="55" t="s">
        <v>85</v>
      </c>
      <c r="V37" s="54">
        <v>66364</v>
      </c>
      <c r="W37" s="54">
        <v>149000</v>
      </c>
      <c r="X37" s="56">
        <f t="shared" si="5"/>
        <v>13000</v>
      </c>
      <c r="Y37" s="55">
        <v>162000</v>
      </c>
      <c r="Z37" s="54"/>
    </row>
    <row r="38" spans="1:26" ht="15" customHeight="1" x14ac:dyDescent="0.2">
      <c r="A38" s="51">
        <v>31</v>
      </c>
      <c r="B38" s="51">
        <v>8500054</v>
      </c>
      <c r="C38" s="51" t="s">
        <v>86</v>
      </c>
      <c r="D38" s="52" t="s">
        <v>58</v>
      </c>
      <c r="E38" s="52" t="s">
        <v>24</v>
      </c>
      <c r="F38" s="53">
        <v>168000</v>
      </c>
      <c r="G38" s="53">
        <f>VLOOKUP(B38,'17.09'!B38:R71,16,0)</f>
        <v>16</v>
      </c>
      <c r="H38" s="54"/>
      <c r="I38" s="54">
        <f t="shared" si="1"/>
        <v>2</v>
      </c>
      <c r="J38" s="54"/>
      <c r="K38" s="54">
        <v>2</v>
      </c>
      <c r="L38" s="54"/>
      <c r="M38" s="54"/>
      <c r="N38" s="54"/>
      <c r="O38" s="54">
        <f>F38*0.8+F38</f>
        <v>302400</v>
      </c>
      <c r="P38" s="54">
        <f t="shared" si="2"/>
        <v>302400</v>
      </c>
      <c r="Q38" s="54">
        <f t="shared" si="3"/>
        <v>14</v>
      </c>
      <c r="R38" s="54">
        <v>14</v>
      </c>
      <c r="S38" s="54">
        <f t="shared" si="4"/>
        <v>0</v>
      </c>
      <c r="T38" s="54"/>
      <c r="U38" s="55" t="s">
        <v>86</v>
      </c>
      <c r="V38" s="54">
        <v>75909</v>
      </c>
      <c r="W38" s="54">
        <v>168000</v>
      </c>
      <c r="X38" s="56">
        <f t="shared" si="5"/>
        <v>13000</v>
      </c>
      <c r="Y38" s="55">
        <v>181000</v>
      </c>
      <c r="Z38" s="54"/>
    </row>
    <row r="39" spans="1:26" ht="15" customHeight="1" x14ac:dyDescent="0.2">
      <c r="A39" s="51">
        <v>32</v>
      </c>
      <c r="B39" s="51">
        <v>8500055</v>
      </c>
      <c r="C39" s="51" t="s">
        <v>87</v>
      </c>
      <c r="D39" s="52" t="s">
        <v>59</v>
      </c>
      <c r="E39" s="52" t="s">
        <v>25</v>
      </c>
      <c r="F39" s="53">
        <v>149000</v>
      </c>
      <c r="G39" s="53">
        <f>VLOOKUP(B39,'17.09'!B39:R72,16,0)</f>
        <v>0</v>
      </c>
      <c r="H39" s="54"/>
      <c r="I39" s="54">
        <f t="shared" si="1"/>
        <v>0</v>
      </c>
      <c r="J39" s="54"/>
      <c r="K39" s="97"/>
      <c r="L39" s="97">
        <f>L44</f>
        <v>0</v>
      </c>
      <c r="M39" s="54"/>
      <c r="N39" s="54"/>
      <c r="O39" s="54">
        <f t="shared" si="0"/>
        <v>0</v>
      </c>
      <c r="P39" s="54">
        <f t="shared" si="2"/>
        <v>0</v>
      </c>
      <c r="Q39" s="54">
        <f t="shared" si="3"/>
        <v>0</v>
      </c>
      <c r="R39" s="54"/>
      <c r="S39" s="54">
        <f t="shared" si="4"/>
        <v>0</v>
      </c>
      <c r="T39" s="54"/>
      <c r="U39" s="55" t="s">
        <v>87</v>
      </c>
      <c r="V39" s="54">
        <v>66364</v>
      </c>
      <c r="W39" s="54">
        <v>149000</v>
      </c>
      <c r="X39" s="56">
        <f t="shared" si="5"/>
        <v>13000</v>
      </c>
      <c r="Y39" s="55">
        <v>162000</v>
      </c>
      <c r="Z39" s="54"/>
    </row>
    <row r="40" spans="1:26" ht="15" customHeight="1" x14ac:dyDescent="0.2">
      <c r="A40" s="51">
        <v>33</v>
      </c>
      <c r="B40" s="51">
        <v>8500056</v>
      </c>
      <c r="C40" s="51" t="s">
        <v>88</v>
      </c>
      <c r="D40" s="52" t="s">
        <v>60</v>
      </c>
      <c r="E40" s="52" t="s">
        <v>26</v>
      </c>
      <c r="F40" s="53">
        <v>149000</v>
      </c>
      <c r="G40" s="53">
        <f>VLOOKUP(B40,'17.09'!B40:R73,16,0)</f>
        <v>0</v>
      </c>
      <c r="H40" s="54"/>
      <c r="I40" s="54">
        <f t="shared" si="1"/>
        <v>0</v>
      </c>
      <c r="J40" s="54"/>
      <c r="K40" s="98"/>
      <c r="L40" s="98">
        <f>+L45</f>
        <v>0</v>
      </c>
      <c r="M40" s="54"/>
      <c r="N40" s="54"/>
      <c r="O40" s="54">
        <f t="shared" si="0"/>
        <v>0</v>
      </c>
      <c r="P40" s="54">
        <f t="shared" si="2"/>
        <v>0</v>
      </c>
      <c r="Q40" s="54">
        <f t="shared" si="3"/>
        <v>0</v>
      </c>
      <c r="R40" s="54"/>
      <c r="S40" s="54">
        <f t="shared" si="4"/>
        <v>0</v>
      </c>
      <c r="T40" s="54"/>
      <c r="U40" s="55" t="s">
        <v>88</v>
      </c>
      <c r="V40" s="54">
        <v>66364</v>
      </c>
      <c r="W40" s="54">
        <v>149000</v>
      </c>
      <c r="X40" s="56">
        <f t="shared" si="5"/>
        <v>13000</v>
      </c>
      <c r="Y40" s="55">
        <v>162000</v>
      </c>
      <c r="Z40" s="54"/>
    </row>
    <row r="41" spans="1:26" ht="15" customHeight="1" x14ac:dyDescent="0.2">
      <c r="A41" s="51">
        <v>34</v>
      </c>
      <c r="B41" s="51">
        <v>8500057</v>
      </c>
      <c r="C41" s="51" t="s">
        <v>89</v>
      </c>
      <c r="D41" s="52" t="s">
        <v>61</v>
      </c>
      <c r="E41" s="52" t="s">
        <v>27</v>
      </c>
      <c r="F41" s="53">
        <v>168000</v>
      </c>
      <c r="G41" s="53">
        <f>VLOOKUP(B41,'17.09'!B41:R74,16,0)</f>
        <v>28</v>
      </c>
      <c r="H41" s="54"/>
      <c r="I41" s="54">
        <f t="shared" si="1"/>
        <v>0</v>
      </c>
      <c r="J41" s="54"/>
      <c r="K41" s="54"/>
      <c r="L41" s="54"/>
      <c r="M41" s="54"/>
      <c r="N41" s="54"/>
      <c r="O41" s="54">
        <f t="shared" si="0"/>
        <v>0</v>
      </c>
      <c r="P41" s="54">
        <f t="shared" si="2"/>
        <v>0</v>
      </c>
      <c r="Q41" s="54">
        <f t="shared" si="3"/>
        <v>28</v>
      </c>
      <c r="R41" s="54">
        <v>28</v>
      </c>
      <c r="S41" s="54">
        <f t="shared" si="4"/>
        <v>0</v>
      </c>
      <c r="T41" s="54"/>
      <c r="U41" s="55" t="s">
        <v>89</v>
      </c>
      <c r="V41" s="54">
        <v>66364</v>
      </c>
      <c r="W41" s="54">
        <v>168000</v>
      </c>
      <c r="X41" s="56">
        <f t="shared" si="5"/>
        <v>-6000</v>
      </c>
      <c r="Y41" s="55">
        <v>162000</v>
      </c>
      <c r="Z41" s="54"/>
    </row>
    <row r="42" spans="1:26" ht="15" customHeight="1" x14ac:dyDescent="0.2">
      <c r="A42" s="81"/>
      <c r="B42" s="81"/>
      <c r="C42" s="81"/>
      <c r="D42" s="87" t="s">
        <v>140</v>
      </c>
      <c r="E42" s="87"/>
      <c r="F42" s="88">
        <v>800000</v>
      </c>
      <c r="G42" s="82"/>
      <c r="H42" s="83"/>
      <c r="I42" s="83"/>
      <c r="J42" s="83"/>
      <c r="K42" s="83"/>
      <c r="L42" s="83"/>
      <c r="M42" s="83"/>
      <c r="N42" s="83"/>
      <c r="O42" s="54">
        <f t="shared" si="0"/>
        <v>0</v>
      </c>
      <c r="P42" s="54">
        <f>M42+N42+O42</f>
        <v>0</v>
      </c>
      <c r="Q42" s="83"/>
      <c r="R42" s="83"/>
      <c r="S42" s="83"/>
      <c r="T42" s="83"/>
      <c r="U42" s="84"/>
      <c r="V42" s="85"/>
      <c r="W42" s="85"/>
      <c r="X42" s="86"/>
      <c r="Y42" s="84"/>
      <c r="Z42" s="83"/>
    </row>
    <row r="43" spans="1:26" ht="15" customHeight="1" x14ac:dyDescent="0.2">
      <c r="A43" s="81"/>
      <c r="B43" s="81"/>
      <c r="C43" s="81"/>
      <c r="D43" s="89" t="s">
        <v>141</v>
      </c>
      <c r="E43" s="89"/>
      <c r="F43" s="90">
        <v>650000</v>
      </c>
      <c r="G43" s="82"/>
      <c r="H43" s="83"/>
      <c r="I43" s="83"/>
      <c r="J43" s="83"/>
      <c r="K43" s="83"/>
      <c r="L43" s="83"/>
      <c r="M43" s="83"/>
      <c r="N43" s="83"/>
      <c r="O43" s="54">
        <f t="shared" si="0"/>
        <v>0</v>
      </c>
      <c r="P43" s="54">
        <f t="shared" si="2"/>
        <v>0</v>
      </c>
      <c r="Q43" s="83"/>
      <c r="R43" s="83"/>
      <c r="S43" s="83"/>
      <c r="T43" s="83"/>
      <c r="U43" s="84"/>
      <c r="V43" s="85"/>
      <c r="W43" s="85"/>
      <c r="X43" s="86"/>
      <c r="Y43" s="84"/>
      <c r="Z43" s="83"/>
    </row>
    <row r="44" spans="1:26" ht="15" customHeight="1" x14ac:dyDescent="0.2">
      <c r="A44" s="81"/>
      <c r="B44" s="81"/>
      <c r="C44" s="81"/>
      <c r="D44" s="91" t="s">
        <v>142</v>
      </c>
      <c r="E44" s="91"/>
      <c r="F44" s="92">
        <v>550000</v>
      </c>
      <c r="G44" s="82"/>
      <c r="H44" s="83"/>
      <c r="I44" s="83"/>
      <c r="J44" s="83"/>
      <c r="K44" s="83"/>
      <c r="L44" s="83"/>
      <c r="M44" s="83"/>
      <c r="N44" s="83"/>
      <c r="O44" s="54">
        <f t="shared" si="0"/>
        <v>0</v>
      </c>
      <c r="P44" s="54">
        <f t="shared" si="2"/>
        <v>0</v>
      </c>
      <c r="Q44" s="83"/>
      <c r="R44" s="83"/>
      <c r="S44" s="83"/>
      <c r="T44" s="83"/>
      <c r="U44" s="84"/>
      <c r="V44" s="85"/>
      <c r="W44" s="85"/>
      <c r="X44" s="86"/>
      <c r="Y44" s="84"/>
      <c r="Z44" s="83"/>
    </row>
    <row r="45" spans="1:26" ht="15" customHeight="1" x14ac:dyDescent="0.2">
      <c r="A45" s="81"/>
      <c r="B45" s="81"/>
      <c r="C45" s="81"/>
      <c r="D45" s="93" t="s">
        <v>143</v>
      </c>
      <c r="E45" s="93"/>
      <c r="F45" s="94">
        <v>310000</v>
      </c>
      <c r="G45" s="82"/>
      <c r="H45" s="83"/>
      <c r="I45" s="83"/>
      <c r="J45" s="83"/>
      <c r="K45" s="83"/>
      <c r="L45" s="83"/>
      <c r="M45" s="83"/>
      <c r="N45" s="83"/>
      <c r="O45" s="54">
        <f t="shared" si="0"/>
        <v>0</v>
      </c>
      <c r="P45" s="54">
        <f t="shared" si="2"/>
        <v>0</v>
      </c>
      <c r="Q45" s="83"/>
      <c r="R45" s="83"/>
      <c r="S45" s="83"/>
      <c r="T45" s="83"/>
      <c r="U45" s="84"/>
      <c r="V45" s="85"/>
      <c r="W45" s="85"/>
      <c r="X45" s="86"/>
      <c r="Y45" s="84"/>
      <c r="Z45" s="83"/>
    </row>
    <row r="46" spans="1:26" s="17" customFormat="1" x14ac:dyDescent="0.2">
      <c r="A46" s="47"/>
      <c r="B46" s="48"/>
      <c r="C46" s="48"/>
      <c r="D46" s="48" t="s">
        <v>108</v>
      </c>
      <c r="E46" s="49"/>
      <c r="F46" s="50"/>
      <c r="G46" s="50">
        <f>SUM(G8:G41)</f>
        <v>47</v>
      </c>
      <c r="H46" s="50">
        <f t="shared" ref="H46:N46" si="6">SUM(H8:H41)</f>
        <v>0</v>
      </c>
      <c r="I46" s="50">
        <f t="shared" si="6"/>
        <v>3</v>
      </c>
      <c r="J46" s="50">
        <f t="shared" si="6"/>
        <v>0</v>
      </c>
      <c r="K46" s="50">
        <f t="shared" si="6"/>
        <v>3</v>
      </c>
      <c r="L46" s="50">
        <f t="shared" si="6"/>
        <v>0</v>
      </c>
      <c r="M46" s="50">
        <f t="shared" si="6"/>
        <v>0</v>
      </c>
      <c r="N46" s="50">
        <f t="shared" si="6"/>
        <v>0</v>
      </c>
      <c r="O46" s="50">
        <f>SUM(O8:O45)</f>
        <v>451400</v>
      </c>
      <c r="P46" s="50">
        <f>SUM(P8:P45)</f>
        <v>451400</v>
      </c>
      <c r="Q46" s="50">
        <f>SUM(Q8:Q41)</f>
        <v>44</v>
      </c>
      <c r="R46" s="50">
        <f>SUM(R8:R41)</f>
        <v>44</v>
      </c>
      <c r="S46" s="50"/>
      <c r="T46" s="50"/>
      <c r="Z46" s="50"/>
    </row>
    <row r="47" spans="1:26" x14ac:dyDescent="0.2">
      <c r="A47" s="5"/>
    </row>
    <row r="48" spans="1:26" s="2" customFormat="1" x14ac:dyDescent="0.2">
      <c r="B48" s="2" t="s">
        <v>124</v>
      </c>
      <c r="F48" s="6"/>
      <c r="G48" s="6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V48" s="127"/>
      <c r="W48" s="127"/>
      <c r="Z48" s="127"/>
    </row>
    <row r="52" spans="1:1" x14ac:dyDescent="0.2">
      <c r="A52" s="1" t="s">
        <v>134</v>
      </c>
    </row>
  </sheetData>
  <mergeCells count="16">
    <mergeCell ref="Z6:Z7"/>
    <mergeCell ref="A3:T3"/>
    <mergeCell ref="G5:Q5"/>
    <mergeCell ref="A6:A7"/>
    <mergeCell ref="B6:B7"/>
    <mergeCell ref="C6:C7"/>
    <mergeCell ref="D6:D7"/>
    <mergeCell ref="F6:F7"/>
    <mergeCell ref="G6:G7"/>
    <mergeCell ref="H6:H7"/>
    <mergeCell ref="I6:L6"/>
    <mergeCell ref="M6:P6"/>
    <mergeCell ref="Q6:Q7"/>
    <mergeCell ref="R6:R7"/>
    <mergeCell ref="S6:S7"/>
    <mergeCell ref="T6:T7"/>
  </mergeCells>
  <pageMargins left="0.2" right="0.2" top="0.25" bottom="0.25" header="0.3" footer="0.3"/>
  <pageSetup paperSize="9" orientation="landscape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R48"/>
  <sheetViews>
    <sheetView tabSelected="1" workbookViewId="0">
      <pane xSplit="12" ySplit="7" topLeftCell="S8" activePane="bottomRight" state="frozen"/>
      <selection activeCell="CJ8" sqref="CJ8:CJ41"/>
      <selection pane="topRight" activeCell="CJ8" sqref="CJ8:CJ41"/>
      <selection pane="bottomLeft" activeCell="CJ8" sqref="CJ8:CJ41"/>
      <selection pane="bottomRight" activeCell="J10" sqref="J10"/>
    </sheetView>
  </sheetViews>
  <sheetFormatPr defaultRowHeight="12.75" x14ac:dyDescent="0.2"/>
  <cols>
    <col min="1" max="1" width="5" style="1" customWidth="1"/>
    <col min="2" max="2" width="8.28515625" style="2" customWidth="1"/>
    <col min="3" max="3" width="4.42578125" style="2" customWidth="1"/>
    <col min="4" max="4" width="39.42578125" style="1" bestFit="1" customWidth="1"/>
    <col min="5" max="5" width="34.7109375" style="1" hidden="1" customWidth="1"/>
    <col min="6" max="6" width="9.140625" style="6" customWidth="1"/>
    <col min="7" max="10" width="9.140625" style="34"/>
    <col min="11" max="11" width="0" style="34" hidden="1" customWidth="1"/>
    <col min="12" max="12" width="9.140625" style="34"/>
    <col min="13" max="16" width="9.140625" style="3"/>
    <col min="17" max="17" width="9.140625" style="3" customWidth="1"/>
    <col min="18" max="19" width="9.140625" style="3"/>
    <col min="20" max="20" width="10.28515625" style="3" customWidth="1"/>
    <col min="21" max="22" width="9.140625" style="3"/>
    <col min="23" max="23" width="0" style="3" hidden="1" customWidth="1"/>
    <col min="24" max="28" width="9.140625" style="3"/>
    <col min="29" max="29" width="0" style="3" hidden="1" customWidth="1"/>
    <col min="30" max="34" width="9.140625" style="3"/>
    <col min="35" max="35" width="0" style="3" hidden="1" customWidth="1"/>
    <col min="36" max="38" width="9.140625" style="3"/>
    <col min="39" max="40" width="9.140625" style="31"/>
    <col min="41" max="41" width="0" style="31" hidden="1" customWidth="1"/>
    <col min="42" max="46" width="9.140625" style="3"/>
    <col min="47" max="47" width="0" style="3" hidden="1" customWidth="1"/>
    <col min="48" max="52" width="9.140625" style="3"/>
    <col min="53" max="53" width="0" style="3" hidden="1" customWidth="1"/>
    <col min="54" max="58" width="9.140625" style="3"/>
    <col min="59" max="59" width="0" style="3" hidden="1" customWidth="1"/>
    <col min="60" max="64" width="9.140625" style="3"/>
    <col min="65" max="65" width="0" style="3" hidden="1" customWidth="1"/>
    <col min="66" max="70" width="9.140625" style="3"/>
    <col min="71" max="71" width="0" style="3" hidden="1" customWidth="1"/>
    <col min="72" max="76" width="9.140625" style="3"/>
    <col min="77" max="77" width="0" style="3" hidden="1" customWidth="1"/>
    <col min="78" max="82" width="9.140625" style="3"/>
    <col min="83" max="83" width="0" style="3" hidden="1" customWidth="1"/>
    <col min="84" max="88" width="9.140625" style="3"/>
    <col min="89" max="89" width="0" style="3" hidden="1" customWidth="1"/>
    <col min="90" max="94" width="9.140625" style="3"/>
    <col min="95" max="95" width="0" style="3" hidden="1" customWidth="1"/>
    <col min="96" max="100" width="9.140625" style="3"/>
    <col min="101" max="101" width="0" style="3" hidden="1" customWidth="1"/>
    <col min="102" max="106" width="9.140625" style="3"/>
    <col min="107" max="107" width="0" style="3" hidden="1" customWidth="1"/>
    <col min="108" max="112" width="9.140625" style="3"/>
    <col min="113" max="113" width="0" style="3" hidden="1" customWidth="1"/>
    <col min="114" max="118" width="9.140625" style="3"/>
    <col min="119" max="119" width="0" style="3" hidden="1" customWidth="1"/>
    <col min="120" max="124" width="9.140625" style="3"/>
    <col min="125" max="125" width="0" style="3" hidden="1" customWidth="1"/>
    <col min="126" max="130" width="9.140625" style="3"/>
    <col min="131" max="131" width="0" style="3" hidden="1" customWidth="1"/>
    <col min="132" max="136" width="9.140625" style="3"/>
    <col min="137" max="137" width="0" style="3" hidden="1" customWidth="1"/>
    <col min="138" max="142" width="9.140625" style="3"/>
    <col min="143" max="143" width="0" style="3" hidden="1" customWidth="1"/>
    <col min="144" max="148" width="9.140625" style="3"/>
    <col min="149" max="149" width="0" style="3" hidden="1" customWidth="1"/>
    <col min="150" max="154" width="9.140625" style="3"/>
    <col min="155" max="155" width="0" style="3" hidden="1" customWidth="1"/>
    <col min="156" max="160" width="9.140625" style="3"/>
    <col min="161" max="161" width="0" style="3" hidden="1" customWidth="1"/>
    <col min="162" max="166" width="9.140625" style="3"/>
    <col min="167" max="167" width="0" style="3" hidden="1" customWidth="1"/>
    <col min="168" max="172" width="9.140625" style="3"/>
    <col min="173" max="173" width="0" style="3" hidden="1" customWidth="1"/>
    <col min="174" max="178" width="9.140625" style="3"/>
    <col min="179" max="179" width="0" style="3" hidden="1" customWidth="1"/>
    <col min="180" max="184" width="9.140625" style="3"/>
    <col min="185" max="185" width="0" style="3" hidden="1" customWidth="1"/>
    <col min="186" max="190" width="9.140625" style="3"/>
    <col min="191" max="191" width="0" style="3" hidden="1" customWidth="1"/>
    <col min="192" max="196" width="9.140625" style="3"/>
    <col min="197" max="197" width="0" style="3" hidden="1" customWidth="1"/>
    <col min="198" max="202" width="9.140625" style="3"/>
    <col min="203" max="203" width="0" style="3" hidden="1" customWidth="1"/>
    <col min="204" max="208" width="9.140625" style="3"/>
    <col min="209" max="209" width="0" style="3" hidden="1" customWidth="1"/>
    <col min="210" max="214" width="9.140625" style="3"/>
    <col min="215" max="215" width="0" style="3" hidden="1" customWidth="1"/>
    <col min="216" max="220" width="9.140625" style="3"/>
    <col min="221" max="221" width="0" style="3" hidden="1" customWidth="1"/>
    <col min="222" max="226" width="9.140625" style="3"/>
    <col min="227" max="227" width="0" style="3" hidden="1" customWidth="1"/>
    <col min="228" max="232" width="9.140625" style="3"/>
    <col min="233" max="233" width="0" style="3" hidden="1" customWidth="1"/>
    <col min="234" max="238" width="9.140625" style="3"/>
    <col min="239" max="239" width="0" style="3" hidden="1" customWidth="1"/>
    <col min="240" max="244" width="9.140625" style="3"/>
    <col min="245" max="245" width="0" style="3" hidden="1" customWidth="1"/>
    <col min="246" max="250" width="9.140625" style="3"/>
    <col min="251" max="251" width="0" style="3" hidden="1" customWidth="1"/>
    <col min="252" max="256" width="9.140625" style="3"/>
    <col min="257" max="257" width="0" style="3" hidden="1" customWidth="1"/>
    <col min="258" max="262" width="9.140625" style="3"/>
    <col min="263" max="263" width="0" style="3" hidden="1" customWidth="1"/>
    <col min="264" max="268" width="9.140625" style="3"/>
    <col min="269" max="269" width="0" style="3" hidden="1" customWidth="1"/>
    <col min="270" max="274" width="9.140625" style="3"/>
    <col min="275" max="275" width="0" style="3" hidden="1" customWidth="1"/>
    <col min="276" max="280" width="9.140625" style="3"/>
    <col min="281" max="281" width="0" style="3" hidden="1" customWidth="1"/>
    <col min="282" max="286" width="9.140625" style="3"/>
    <col min="287" max="287" width="0" style="3" hidden="1" customWidth="1"/>
    <col min="288" max="292" width="9.140625" style="3"/>
    <col min="293" max="293" width="0" style="3" hidden="1" customWidth="1"/>
    <col min="294" max="298" width="9.140625" style="3"/>
    <col min="299" max="299" width="0" style="3" hidden="1" customWidth="1"/>
    <col min="300" max="304" width="9.140625" style="3"/>
    <col min="305" max="305" width="0" style="3" hidden="1" customWidth="1"/>
    <col min="306" max="310" width="9.140625" style="3"/>
    <col min="311" max="311" width="0" style="3" hidden="1" customWidth="1"/>
    <col min="312" max="312" width="9.140625" style="3"/>
    <col min="313" max="16384" width="9.140625" style="1"/>
  </cols>
  <sheetData>
    <row r="1" spans="1:330" x14ac:dyDescent="0.2">
      <c r="A1" s="17" t="str">
        <f>'05.08'!A1</f>
        <v>BreadTalk VINCOM BIÊN HÒA</v>
      </c>
    </row>
    <row r="2" spans="1:330" x14ac:dyDescent="0.2">
      <c r="A2" s="1" t="str">
        <f>'05.08'!A2</f>
        <v>Ngày:</v>
      </c>
      <c r="B2" s="2">
        <f>'05.08'!B2</f>
        <v>0</v>
      </c>
    </row>
    <row r="3" spans="1:330" ht="20.25" x14ac:dyDescent="0.3">
      <c r="A3" s="20" t="s">
        <v>123</v>
      </c>
      <c r="B3" s="21"/>
      <c r="C3" s="21"/>
      <c r="D3" s="21"/>
      <c r="E3" s="21"/>
      <c r="F3" s="21"/>
      <c r="G3" s="35"/>
      <c r="H3" s="35"/>
      <c r="I3" s="35"/>
      <c r="J3" s="35"/>
      <c r="K3" s="35"/>
      <c r="L3" s="35"/>
      <c r="S3" s="21"/>
      <c r="T3" s="21"/>
    </row>
    <row r="5" spans="1:330" s="17" customFormat="1" x14ac:dyDescent="0.2">
      <c r="A5" s="128" t="s">
        <v>109</v>
      </c>
      <c r="B5" s="128" t="s">
        <v>110</v>
      </c>
      <c r="C5" s="128" t="s">
        <v>111</v>
      </c>
      <c r="D5" s="128" t="s">
        <v>112</v>
      </c>
      <c r="E5" s="16" t="s">
        <v>90</v>
      </c>
      <c r="F5" s="128" t="s">
        <v>113</v>
      </c>
      <c r="G5" s="145" t="s">
        <v>116</v>
      </c>
      <c r="H5" s="145"/>
      <c r="I5" s="145"/>
      <c r="J5" s="145"/>
      <c r="K5" s="145"/>
      <c r="L5" s="145"/>
      <c r="M5" s="139">
        <v>42579</v>
      </c>
      <c r="N5" s="139"/>
      <c r="O5" s="139"/>
      <c r="P5" s="139"/>
      <c r="Q5" s="139"/>
      <c r="R5" s="139"/>
      <c r="S5" s="135">
        <v>42580</v>
      </c>
      <c r="T5" s="135"/>
      <c r="U5" s="135"/>
      <c r="V5" s="135"/>
      <c r="W5" s="135"/>
      <c r="X5" s="135"/>
      <c r="Y5" s="139">
        <v>42581</v>
      </c>
      <c r="Z5" s="139"/>
      <c r="AA5" s="139"/>
      <c r="AB5" s="139"/>
      <c r="AC5" s="139"/>
      <c r="AD5" s="139"/>
      <c r="AE5" s="135">
        <v>42582</v>
      </c>
      <c r="AF5" s="135"/>
      <c r="AG5" s="135"/>
      <c r="AH5" s="135"/>
      <c r="AI5" s="135"/>
      <c r="AJ5" s="135"/>
      <c r="AK5" s="139">
        <v>42583</v>
      </c>
      <c r="AL5" s="139"/>
      <c r="AM5" s="139"/>
      <c r="AN5" s="139"/>
      <c r="AO5" s="139"/>
      <c r="AP5" s="139"/>
      <c r="AQ5" s="135">
        <v>42584</v>
      </c>
      <c r="AR5" s="135"/>
      <c r="AS5" s="135"/>
      <c r="AT5" s="135"/>
      <c r="AU5" s="135"/>
      <c r="AV5" s="135"/>
      <c r="AW5" s="139">
        <v>42585</v>
      </c>
      <c r="AX5" s="139"/>
      <c r="AY5" s="139"/>
      <c r="AZ5" s="139"/>
      <c r="BA5" s="139"/>
      <c r="BB5" s="139"/>
      <c r="BC5" s="135">
        <v>42586</v>
      </c>
      <c r="BD5" s="135"/>
      <c r="BE5" s="135"/>
      <c r="BF5" s="135"/>
      <c r="BG5" s="135"/>
      <c r="BH5" s="135"/>
      <c r="BI5" s="139">
        <v>42587</v>
      </c>
      <c r="BJ5" s="139"/>
      <c r="BK5" s="139"/>
      <c r="BL5" s="139"/>
      <c r="BM5" s="139"/>
      <c r="BN5" s="139"/>
      <c r="BO5" s="135">
        <v>42588</v>
      </c>
      <c r="BP5" s="135"/>
      <c r="BQ5" s="135"/>
      <c r="BR5" s="135"/>
      <c r="BS5" s="135"/>
      <c r="BT5" s="135"/>
      <c r="BU5" s="139">
        <v>42589</v>
      </c>
      <c r="BV5" s="139"/>
      <c r="BW5" s="139"/>
      <c r="BX5" s="139"/>
      <c r="BY5" s="139"/>
      <c r="BZ5" s="139"/>
      <c r="CA5" s="135">
        <v>42590</v>
      </c>
      <c r="CB5" s="135"/>
      <c r="CC5" s="135"/>
      <c r="CD5" s="135"/>
      <c r="CE5" s="135"/>
      <c r="CF5" s="135"/>
      <c r="CG5" s="139">
        <v>42591</v>
      </c>
      <c r="CH5" s="139"/>
      <c r="CI5" s="139"/>
      <c r="CJ5" s="139"/>
      <c r="CK5" s="139"/>
      <c r="CL5" s="139"/>
      <c r="CM5" s="135">
        <v>42592</v>
      </c>
      <c r="CN5" s="135"/>
      <c r="CO5" s="135"/>
      <c r="CP5" s="135"/>
      <c r="CQ5" s="135"/>
      <c r="CR5" s="135"/>
      <c r="CS5" s="139">
        <v>42593</v>
      </c>
      <c r="CT5" s="139"/>
      <c r="CU5" s="139"/>
      <c r="CV5" s="139"/>
      <c r="CW5" s="139"/>
      <c r="CX5" s="139"/>
      <c r="CY5" s="135">
        <v>42594</v>
      </c>
      <c r="CZ5" s="135"/>
      <c r="DA5" s="135"/>
      <c r="DB5" s="135"/>
      <c r="DC5" s="135"/>
      <c r="DD5" s="135"/>
      <c r="DE5" s="139">
        <v>42595</v>
      </c>
      <c r="DF5" s="139"/>
      <c r="DG5" s="139"/>
      <c r="DH5" s="139"/>
      <c r="DI5" s="139"/>
      <c r="DJ5" s="139"/>
      <c r="DK5" s="135">
        <v>42596</v>
      </c>
      <c r="DL5" s="135"/>
      <c r="DM5" s="135"/>
      <c r="DN5" s="135"/>
      <c r="DO5" s="135"/>
      <c r="DP5" s="135"/>
      <c r="DQ5" s="139">
        <v>42597</v>
      </c>
      <c r="DR5" s="139"/>
      <c r="DS5" s="139"/>
      <c r="DT5" s="139"/>
      <c r="DU5" s="139"/>
      <c r="DV5" s="139"/>
      <c r="DW5" s="135">
        <v>42598</v>
      </c>
      <c r="DX5" s="135"/>
      <c r="DY5" s="135"/>
      <c r="DZ5" s="135"/>
      <c r="EA5" s="135"/>
      <c r="EB5" s="135"/>
      <c r="EC5" s="139">
        <v>42599</v>
      </c>
      <c r="ED5" s="139"/>
      <c r="EE5" s="139"/>
      <c r="EF5" s="139"/>
      <c r="EG5" s="139"/>
      <c r="EH5" s="139"/>
      <c r="EI5" s="135">
        <v>42600</v>
      </c>
      <c r="EJ5" s="135"/>
      <c r="EK5" s="135"/>
      <c r="EL5" s="135"/>
      <c r="EM5" s="135"/>
      <c r="EN5" s="135"/>
      <c r="EO5" s="139">
        <v>42601</v>
      </c>
      <c r="EP5" s="139"/>
      <c r="EQ5" s="139"/>
      <c r="ER5" s="139"/>
      <c r="ES5" s="139"/>
      <c r="ET5" s="139"/>
      <c r="EU5" s="135">
        <v>42602</v>
      </c>
      <c r="EV5" s="135"/>
      <c r="EW5" s="135"/>
      <c r="EX5" s="135"/>
      <c r="EY5" s="135"/>
      <c r="EZ5" s="135"/>
      <c r="FA5" s="139">
        <v>42603</v>
      </c>
      <c r="FB5" s="139"/>
      <c r="FC5" s="139"/>
      <c r="FD5" s="139"/>
      <c r="FE5" s="139"/>
      <c r="FF5" s="139"/>
      <c r="FG5" s="135">
        <v>42604</v>
      </c>
      <c r="FH5" s="135"/>
      <c r="FI5" s="135"/>
      <c r="FJ5" s="135"/>
      <c r="FK5" s="135"/>
      <c r="FL5" s="135"/>
      <c r="FM5" s="139">
        <v>42605</v>
      </c>
      <c r="FN5" s="139"/>
      <c r="FO5" s="139"/>
      <c r="FP5" s="139"/>
      <c r="FQ5" s="139"/>
      <c r="FR5" s="139"/>
      <c r="FS5" s="135">
        <v>42606</v>
      </c>
      <c r="FT5" s="135"/>
      <c r="FU5" s="135"/>
      <c r="FV5" s="135"/>
      <c r="FW5" s="135"/>
      <c r="FX5" s="135"/>
      <c r="FY5" s="139">
        <v>42607</v>
      </c>
      <c r="FZ5" s="139"/>
      <c r="GA5" s="139"/>
      <c r="GB5" s="139"/>
      <c r="GC5" s="139"/>
      <c r="GD5" s="139"/>
      <c r="GE5" s="135">
        <v>42608</v>
      </c>
      <c r="GF5" s="135"/>
      <c r="GG5" s="135"/>
      <c r="GH5" s="135"/>
      <c r="GI5" s="135"/>
      <c r="GJ5" s="135"/>
      <c r="GK5" s="139">
        <v>42609</v>
      </c>
      <c r="GL5" s="139"/>
      <c r="GM5" s="139"/>
      <c r="GN5" s="139"/>
      <c r="GO5" s="139"/>
      <c r="GP5" s="139"/>
      <c r="GQ5" s="135">
        <v>42610</v>
      </c>
      <c r="GR5" s="135"/>
      <c r="GS5" s="135"/>
      <c r="GT5" s="135"/>
      <c r="GU5" s="135"/>
      <c r="GV5" s="135"/>
      <c r="GW5" s="139">
        <v>42611</v>
      </c>
      <c r="GX5" s="139"/>
      <c r="GY5" s="139"/>
      <c r="GZ5" s="139"/>
      <c r="HA5" s="139"/>
      <c r="HB5" s="139"/>
      <c r="HC5" s="135">
        <v>42612</v>
      </c>
      <c r="HD5" s="135"/>
      <c r="HE5" s="135"/>
      <c r="HF5" s="135"/>
      <c r="HG5" s="135"/>
      <c r="HH5" s="135"/>
      <c r="HI5" s="139">
        <v>42613</v>
      </c>
      <c r="HJ5" s="139"/>
      <c r="HK5" s="139"/>
      <c r="HL5" s="139"/>
      <c r="HM5" s="139"/>
      <c r="HN5" s="139"/>
      <c r="HO5" s="135">
        <v>42614</v>
      </c>
      <c r="HP5" s="135"/>
      <c r="HQ5" s="135"/>
      <c r="HR5" s="135"/>
      <c r="HS5" s="135"/>
      <c r="HT5" s="135"/>
      <c r="HU5" s="139">
        <v>42615</v>
      </c>
      <c r="HV5" s="139"/>
      <c r="HW5" s="139"/>
      <c r="HX5" s="139"/>
      <c r="HY5" s="139"/>
      <c r="HZ5" s="139"/>
      <c r="IA5" s="135">
        <v>42616</v>
      </c>
      <c r="IB5" s="135"/>
      <c r="IC5" s="135"/>
      <c r="ID5" s="135"/>
      <c r="IE5" s="135"/>
      <c r="IF5" s="135"/>
      <c r="IG5" s="139">
        <v>42617</v>
      </c>
      <c r="IH5" s="139"/>
      <c r="II5" s="139"/>
      <c r="IJ5" s="139"/>
      <c r="IK5" s="139"/>
      <c r="IL5" s="139"/>
      <c r="IM5" s="135">
        <v>42618</v>
      </c>
      <c r="IN5" s="135"/>
      <c r="IO5" s="135"/>
      <c r="IP5" s="135"/>
      <c r="IQ5" s="135"/>
      <c r="IR5" s="135"/>
      <c r="IS5" s="139">
        <v>42619</v>
      </c>
      <c r="IT5" s="139"/>
      <c r="IU5" s="139"/>
      <c r="IV5" s="139"/>
      <c r="IW5" s="139"/>
      <c r="IX5" s="139"/>
      <c r="IY5" s="135">
        <v>42620</v>
      </c>
      <c r="IZ5" s="135"/>
      <c r="JA5" s="135"/>
      <c r="JB5" s="135"/>
      <c r="JC5" s="135"/>
      <c r="JD5" s="135"/>
      <c r="JE5" s="139">
        <v>42621</v>
      </c>
      <c r="JF5" s="139"/>
      <c r="JG5" s="139"/>
      <c r="JH5" s="139"/>
      <c r="JI5" s="139"/>
      <c r="JJ5" s="139"/>
      <c r="JK5" s="135">
        <v>42622</v>
      </c>
      <c r="JL5" s="135"/>
      <c r="JM5" s="135"/>
      <c r="JN5" s="135"/>
      <c r="JO5" s="135"/>
      <c r="JP5" s="135"/>
      <c r="JQ5" s="139">
        <v>42623</v>
      </c>
      <c r="JR5" s="139"/>
      <c r="JS5" s="139"/>
      <c r="JT5" s="139"/>
      <c r="JU5" s="139"/>
      <c r="JV5" s="139"/>
      <c r="JW5" s="135">
        <v>42624</v>
      </c>
      <c r="JX5" s="135"/>
      <c r="JY5" s="135"/>
      <c r="JZ5" s="135"/>
      <c r="KA5" s="135"/>
      <c r="KB5" s="135"/>
      <c r="KC5" s="139">
        <v>42625</v>
      </c>
      <c r="KD5" s="139"/>
      <c r="KE5" s="139"/>
      <c r="KF5" s="139"/>
      <c r="KG5" s="139"/>
      <c r="KH5" s="139"/>
      <c r="KI5" s="135">
        <v>42626</v>
      </c>
      <c r="KJ5" s="135"/>
      <c r="KK5" s="135"/>
      <c r="KL5" s="135"/>
      <c r="KM5" s="135"/>
      <c r="KN5" s="135"/>
      <c r="KO5" s="139">
        <v>42627</v>
      </c>
      <c r="KP5" s="139"/>
      <c r="KQ5" s="139"/>
      <c r="KR5" s="139"/>
      <c r="KS5" s="139"/>
      <c r="KT5" s="139"/>
      <c r="KU5" s="135">
        <v>42628</v>
      </c>
      <c r="KV5" s="135"/>
      <c r="KW5" s="135"/>
      <c r="KX5" s="135"/>
      <c r="KY5" s="135"/>
      <c r="KZ5" s="135"/>
      <c r="LA5" s="135">
        <v>42629</v>
      </c>
      <c r="LB5" s="135"/>
      <c r="LC5" s="135"/>
      <c r="LD5" s="135"/>
      <c r="LE5" s="135"/>
      <c r="LF5" s="135"/>
      <c r="LG5" s="135">
        <v>42630</v>
      </c>
      <c r="LH5" s="135"/>
      <c r="LI5" s="135"/>
      <c r="LJ5" s="135"/>
      <c r="LK5" s="135"/>
      <c r="LL5" s="135"/>
      <c r="LM5" s="135">
        <v>42631</v>
      </c>
      <c r="LN5" s="135"/>
      <c r="LO5" s="135"/>
      <c r="LP5" s="135"/>
      <c r="LQ5" s="135"/>
      <c r="LR5" s="135"/>
    </row>
    <row r="6" spans="1:330" s="17" customFormat="1" ht="15" customHeight="1" x14ac:dyDescent="0.2">
      <c r="A6" s="130"/>
      <c r="B6" s="130"/>
      <c r="C6" s="130"/>
      <c r="D6" s="130"/>
      <c r="E6" s="22"/>
      <c r="F6" s="130"/>
      <c r="G6" s="143" t="s">
        <v>101</v>
      </c>
      <c r="H6" s="145" t="s">
        <v>102</v>
      </c>
      <c r="I6" s="145"/>
      <c r="J6" s="145"/>
      <c r="K6" s="145"/>
      <c r="L6" s="143" t="s">
        <v>103</v>
      </c>
      <c r="M6" s="141" t="s">
        <v>101</v>
      </c>
      <c r="N6" s="140" t="s">
        <v>102</v>
      </c>
      <c r="O6" s="140"/>
      <c r="P6" s="140"/>
      <c r="Q6" s="140"/>
      <c r="R6" s="141" t="s">
        <v>103</v>
      </c>
      <c r="S6" s="136" t="s">
        <v>101</v>
      </c>
      <c r="T6" s="138" t="s">
        <v>102</v>
      </c>
      <c r="U6" s="138"/>
      <c r="V6" s="138"/>
      <c r="W6" s="138"/>
      <c r="X6" s="136" t="s">
        <v>103</v>
      </c>
      <c r="Y6" s="141" t="s">
        <v>101</v>
      </c>
      <c r="Z6" s="140" t="s">
        <v>102</v>
      </c>
      <c r="AA6" s="140"/>
      <c r="AB6" s="140"/>
      <c r="AC6" s="140"/>
      <c r="AD6" s="141" t="s">
        <v>103</v>
      </c>
      <c r="AE6" s="136" t="s">
        <v>101</v>
      </c>
      <c r="AF6" s="138" t="s">
        <v>102</v>
      </c>
      <c r="AG6" s="138"/>
      <c r="AH6" s="138"/>
      <c r="AI6" s="138"/>
      <c r="AJ6" s="136" t="s">
        <v>103</v>
      </c>
      <c r="AK6" s="141" t="s">
        <v>101</v>
      </c>
      <c r="AL6" s="140" t="s">
        <v>102</v>
      </c>
      <c r="AM6" s="140"/>
      <c r="AN6" s="140"/>
      <c r="AO6" s="140"/>
      <c r="AP6" s="141" t="s">
        <v>103</v>
      </c>
      <c r="AQ6" s="136" t="s">
        <v>101</v>
      </c>
      <c r="AR6" s="138" t="s">
        <v>102</v>
      </c>
      <c r="AS6" s="138"/>
      <c r="AT6" s="138"/>
      <c r="AU6" s="138"/>
      <c r="AV6" s="136" t="s">
        <v>103</v>
      </c>
      <c r="AW6" s="141" t="s">
        <v>101</v>
      </c>
      <c r="AX6" s="140" t="s">
        <v>102</v>
      </c>
      <c r="AY6" s="140"/>
      <c r="AZ6" s="140"/>
      <c r="BA6" s="140"/>
      <c r="BB6" s="141" t="s">
        <v>103</v>
      </c>
      <c r="BC6" s="136" t="s">
        <v>101</v>
      </c>
      <c r="BD6" s="138" t="s">
        <v>102</v>
      </c>
      <c r="BE6" s="138"/>
      <c r="BF6" s="138"/>
      <c r="BG6" s="138"/>
      <c r="BH6" s="136" t="s">
        <v>103</v>
      </c>
      <c r="BI6" s="141" t="s">
        <v>101</v>
      </c>
      <c r="BJ6" s="140" t="s">
        <v>102</v>
      </c>
      <c r="BK6" s="140"/>
      <c r="BL6" s="140"/>
      <c r="BM6" s="140"/>
      <c r="BN6" s="141" t="s">
        <v>103</v>
      </c>
      <c r="BO6" s="136" t="s">
        <v>101</v>
      </c>
      <c r="BP6" s="138" t="s">
        <v>102</v>
      </c>
      <c r="BQ6" s="138"/>
      <c r="BR6" s="138"/>
      <c r="BS6" s="138"/>
      <c r="BT6" s="136" t="s">
        <v>103</v>
      </c>
      <c r="BU6" s="141" t="s">
        <v>101</v>
      </c>
      <c r="BV6" s="140" t="s">
        <v>102</v>
      </c>
      <c r="BW6" s="140"/>
      <c r="BX6" s="140"/>
      <c r="BY6" s="140"/>
      <c r="BZ6" s="141" t="s">
        <v>103</v>
      </c>
      <c r="CA6" s="136" t="s">
        <v>101</v>
      </c>
      <c r="CB6" s="138" t="s">
        <v>102</v>
      </c>
      <c r="CC6" s="138"/>
      <c r="CD6" s="138"/>
      <c r="CE6" s="138"/>
      <c r="CF6" s="136" t="s">
        <v>103</v>
      </c>
      <c r="CG6" s="141" t="s">
        <v>101</v>
      </c>
      <c r="CH6" s="140" t="s">
        <v>102</v>
      </c>
      <c r="CI6" s="140"/>
      <c r="CJ6" s="140"/>
      <c r="CK6" s="140"/>
      <c r="CL6" s="141" t="s">
        <v>103</v>
      </c>
      <c r="CM6" s="136" t="s">
        <v>101</v>
      </c>
      <c r="CN6" s="138" t="s">
        <v>102</v>
      </c>
      <c r="CO6" s="138"/>
      <c r="CP6" s="138"/>
      <c r="CQ6" s="138"/>
      <c r="CR6" s="136" t="s">
        <v>103</v>
      </c>
      <c r="CS6" s="141" t="s">
        <v>101</v>
      </c>
      <c r="CT6" s="140" t="s">
        <v>102</v>
      </c>
      <c r="CU6" s="140"/>
      <c r="CV6" s="140"/>
      <c r="CW6" s="140"/>
      <c r="CX6" s="141" t="s">
        <v>103</v>
      </c>
      <c r="CY6" s="136" t="s">
        <v>101</v>
      </c>
      <c r="CZ6" s="138" t="s">
        <v>102</v>
      </c>
      <c r="DA6" s="138"/>
      <c r="DB6" s="138"/>
      <c r="DC6" s="138"/>
      <c r="DD6" s="136" t="s">
        <v>103</v>
      </c>
      <c r="DE6" s="141" t="s">
        <v>101</v>
      </c>
      <c r="DF6" s="140" t="s">
        <v>102</v>
      </c>
      <c r="DG6" s="140"/>
      <c r="DH6" s="140"/>
      <c r="DI6" s="140"/>
      <c r="DJ6" s="141" t="s">
        <v>103</v>
      </c>
      <c r="DK6" s="136" t="s">
        <v>101</v>
      </c>
      <c r="DL6" s="138" t="s">
        <v>102</v>
      </c>
      <c r="DM6" s="138"/>
      <c r="DN6" s="138"/>
      <c r="DO6" s="138"/>
      <c r="DP6" s="136" t="s">
        <v>103</v>
      </c>
      <c r="DQ6" s="141" t="s">
        <v>101</v>
      </c>
      <c r="DR6" s="140" t="s">
        <v>102</v>
      </c>
      <c r="DS6" s="140"/>
      <c r="DT6" s="140"/>
      <c r="DU6" s="140"/>
      <c r="DV6" s="141" t="s">
        <v>103</v>
      </c>
      <c r="DW6" s="136" t="s">
        <v>101</v>
      </c>
      <c r="DX6" s="138" t="s">
        <v>102</v>
      </c>
      <c r="DY6" s="138"/>
      <c r="DZ6" s="138"/>
      <c r="EA6" s="138"/>
      <c r="EB6" s="136" t="s">
        <v>103</v>
      </c>
      <c r="EC6" s="141" t="s">
        <v>101</v>
      </c>
      <c r="ED6" s="140" t="s">
        <v>102</v>
      </c>
      <c r="EE6" s="140"/>
      <c r="EF6" s="140"/>
      <c r="EG6" s="140"/>
      <c r="EH6" s="141" t="s">
        <v>103</v>
      </c>
      <c r="EI6" s="136" t="s">
        <v>101</v>
      </c>
      <c r="EJ6" s="138" t="s">
        <v>102</v>
      </c>
      <c r="EK6" s="138"/>
      <c r="EL6" s="138"/>
      <c r="EM6" s="138"/>
      <c r="EN6" s="136" t="s">
        <v>103</v>
      </c>
      <c r="EO6" s="141" t="s">
        <v>101</v>
      </c>
      <c r="EP6" s="140" t="s">
        <v>102</v>
      </c>
      <c r="EQ6" s="140"/>
      <c r="ER6" s="140"/>
      <c r="ES6" s="140"/>
      <c r="ET6" s="141" t="s">
        <v>103</v>
      </c>
      <c r="EU6" s="136" t="s">
        <v>101</v>
      </c>
      <c r="EV6" s="138" t="s">
        <v>102</v>
      </c>
      <c r="EW6" s="138"/>
      <c r="EX6" s="138"/>
      <c r="EY6" s="138"/>
      <c r="EZ6" s="136" t="s">
        <v>103</v>
      </c>
      <c r="FA6" s="141" t="s">
        <v>101</v>
      </c>
      <c r="FB6" s="140" t="s">
        <v>102</v>
      </c>
      <c r="FC6" s="140"/>
      <c r="FD6" s="140"/>
      <c r="FE6" s="140"/>
      <c r="FF6" s="141" t="s">
        <v>103</v>
      </c>
      <c r="FG6" s="136" t="s">
        <v>101</v>
      </c>
      <c r="FH6" s="138" t="s">
        <v>102</v>
      </c>
      <c r="FI6" s="138"/>
      <c r="FJ6" s="138"/>
      <c r="FK6" s="138"/>
      <c r="FL6" s="136" t="s">
        <v>103</v>
      </c>
      <c r="FM6" s="141" t="s">
        <v>101</v>
      </c>
      <c r="FN6" s="140" t="s">
        <v>102</v>
      </c>
      <c r="FO6" s="140"/>
      <c r="FP6" s="140"/>
      <c r="FQ6" s="140"/>
      <c r="FR6" s="141" t="s">
        <v>103</v>
      </c>
      <c r="FS6" s="136" t="s">
        <v>101</v>
      </c>
      <c r="FT6" s="138" t="s">
        <v>102</v>
      </c>
      <c r="FU6" s="138"/>
      <c r="FV6" s="138"/>
      <c r="FW6" s="138"/>
      <c r="FX6" s="136" t="s">
        <v>103</v>
      </c>
      <c r="FY6" s="141" t="s">
        <v>101</v>
      </c>
      <c r="FZ6" s="140" t="s">
        <v>102</v>
      </c>
      <c r="GA6" s="140"/>
      <c r="GB6" s="140"/>
      <c r="GC6" s="140"/>
      <c r="GD6" s="141" t="s">
        <v>103</v>
      </c>
      <c r="GE6" s="136" t="s">
        <v>101</v>
      </c>
      <c r="GF6" s="138" t="s">
        <v>102</v>
      </c>
      <c r="GG6" s="138"/>
      <c r="GH6" s="138"/>
      <c r="GI6" s="138"/>
      <c r="GJ6" s="136" t="s">
        <v>103</v>
      </c>
      <c r="GK6" s="141" t="s">
        <v>101</v>
      </c>
      <c r="GL6" s="140" t="s">
        <v>102</v>
      </c>
      <c r="GM6" s="140"/>
      <c r="GN6" s="140"/>
      <c r="GO6" s="140"/>
      <c r="GP6" s="141" t="s">
        <v>103</v>
      </c>
      <c r="GQ6" s="136" t="s">
        <v>101</v>
      </c>
      <c r="GR6" s="138" t="s">
        <v>102</v>
      </c>
      <c r="GS6" s="138"/>
      <c r="GT6" s="138"/>
      <c r="GU6" s="138"/>
      <c r="GV6" s="136" t="s">
        <v>103</v>
      </c>
      <c r="GW6" s="141" t="s">
        <v>101</v>
      </c>
      <c r="GX6" s="140" t="s">
        <v>102</v>
      </c>
      <c r="GY6" s="140"/>
      <c r="GZ6" s="140"/>
      <c r="HA6" s="140"/>
      <c r="HB6" s="141" t="s">
        <v>103</v>
      </c>
      <c r="HC6" s="136" t="s">
        <v>101</v>
      </c>
      <c r="HD6" s="138" t="s">
        <v>102</v>
      </c>
      <c r="HE6" s="138"/>
      <c r="HF6" s="138"/>
      <c r="HG6" s="138"/>
      <c r="HH6" s="136" t="s">
        <v>103</v>
      </c>
      <c r="HI6" s="141" t="s">
        <v>101</v>
      </c>
      <c r="HJ6" s="140" t="s">
        <v>102</v>
      </c>
      <c r="HK6" s="140"/>
      <c r="HL6" s="140"/>
      <c r="HM6" s="140"/>
      <c r="HN6" s="141" t="s">
        <v>103</v>
      </c>
      <c r="HO6" s="136" t="s">
        <v>101</v>
      </c>
      <c r="HP6" s="138" t="s">
        <v>102</v>
      </c>
      <c r="HQ6" s="138"/>
      <c r="HR6" s="138"/>
      <c r="HS6" s="138"/>
      <c r="HT6" s="136" t="s">
        <v>103</v>
      </c>
      <c r="HU6" s="141" t="s">
        <v>101</v>
      </c>
      <c r="HV6" s="140" t="s">
        <v>102</v>
      </c>
      <c r="HW6" s="140"/>
      <c r="HX6" s="140"/>
      <c r="HY6" s="140"/>
      <c r="HZ6" s="141" t="s">
        <v>103</v>
      </c>
      <c r="IA6" s="136" t="s">
        <v>101</v>
      </c>
      <c r="IB6" s="138" t="s">
        <v>102</v>
      </c>
      <c r="IC6" s="138"/>
      <c r="ID6" s="138"/>
      <c r="IE6" s="138"/>
      <c r="IF6" s="136" t="s">
        <v>103</v>
      </c>
      <c r="IG6" s="141" t="s">
        <v>101</v>
      </c>
      <c r="IH6" s="140" t="s">
        <v>102</v>
      </c>
      <c r="II6" s="140"/>
      <c r="IJ6" s="140"/>
      <c r="IK6" s="140"/>
      <c r="IL6" s="141" t="s">
        <v>103</v>
      </c>
      <c r="IM6" s="136" t="s">
        <v>101</v>
      </c>
      <c r="IN6" s="138" t="s">
        <v>102</v>
      </c>
      <c r="IO6" s="138"/>
      <c r="IP6" s="138"/>
      <c r="IQ6" s="138"/>
      <c r="IR6" s="136" t="s">
        <v>103</v>
      </c>
      <c r="IS6" s="141" t="s">
        <v>101</v>
      </c>
      <c r="IT6" s="140" t="s">
        <v>102</v>
      </c>
      <c r="IU6" s="140"/>
      <c r="IV6" s="140"/>
      <c r="IW6" s="140"/>
      <c r="IX6" s="141" t="s">
        <v>103</v>
      </c>
      <c r="IY6" s="136" t="s">
        <v>101</v>
      </c>
      <c r="IZ6" s="138" t="s">
        <v>102</v>
      </c>
      <c r="JA6" s="138"/>
      <c r="JB6" s="138"/>
      <c r="JC6" s="138"/>
      <c r="JD6" s="136" t="s">
        <v>103</v>
      </c>
      <c r="JE6" s="141" t="s">
        <v>101</v>
      </c>
      <c r="JF6" s="140" t="s">
        <v>102</v>
      </c>
      <c r="JG6" s="140"/>
      <c r="JH6" s="140"/>
      <c r="JI6" s="140"/>
      <c r="JJ6" s="141" t="s">
        <v>103</v>
      </c>
      <c r="JK6" s="136" t="s">
        <v>101</v>
      </c>
      <c r="JL6" s="138" t="s">
        <v>102</v>
      </c>
      <c r="JM6" s="138"/>
      <c r="JN6" s="138"/>
      <c r="JO6" s="138"/>
      <c r="JP6" s="136" t="s">
        <v>103</v>
      </c>
      <c r="JQ6" s="141" t="s">
        <v>101</v>
      </c>
      <c r="JR6" s="140" t="s">
        <v>102</v>
      </c>
      <c r="JS6" s="140"/>
      <c r="JT6" s="140"/>
      <c r="JU6" s="140"/>
      <c r="JV6" s="141" t="s">
        <v>103</v>
      </c>
      <c r="JW6" s="136" t="s">
        <v>101</v>
      </c>
      <c r="JX6" s="138" t="s">
        <v>102</v>
      </c>
      <c r="JY6" s="138"/>
      <c r="JZ6" s="138"/>
      <c r="KA6" s="138"/>
      <c r="KB6" s="136" t="s">
        <v>103</v>
      </c>
      <c r="KC6" s="141" t="s">
        <v>101</v>
      </c>
      <c r="KD6" s="140" t="s">
        <v>102</v>
      </c>
      <c r="KE6" s="140"/>
      <c r="KF6" s="140"/>
      <c r="KG6" s="140"/>
      <c r="KH6" s="141" t="s">
        <v>103</v>
      </c>
      <c r="KI6" s="136" t="s">
        <v>101</v>
      </c>
      <c r="KJ6" s="138" t="s">
        <v>102</v>
      </c>
      <c r="KK6" s="138"/>
      <c r="KL6" s="138"/>
      <c r="KM6" s="138"/>
      <c r="KN6" s="136" t="s">
        <v>103</v>
      </c>
      <c r="KO6" s="141" t="s">
        <v>101</v>
      </c>
      <c r="KP6" s="140" t="s">
        <v>102</v>
      </c>
      <c r="KQ6" s="140"/>
      <c r="KR6" s="140"/>
      <c r="KS6" s="140"/>
      <c r="KT6" s="141" t="s">
        <v>103</v>
      </c>
      <c r="KU6" s="136" t="s">
        <v>101</v>
      </c>
      <c r="KV6" s="138" t="s">
        <v>102</v>
      </c>
      <c r="KW6" s="138"/>
      <c r="KX6" s="138"/>
      <c r="KY6" s="138"/>
      <c r="KZ6" s="136" t="s">
        <v>103</v>
      </c>
      <c r="LA6" s="136" t="s">
        <v>101</v>
      </c>
      <c r="LB6" s="138" t="s">
        <v>102</v>
      </c>
      <c r="LC6" s="138"/>
      <c r="LD6" s="138"/>
      <c r="LE6" s="138"/>
      <c r="LF6" s="136" t="s">
        <v>103</v>
      </c>
      <c r="LG6" s="136" t="s">
        <v>101</v>
      </c>
      <c r="LH6" s="138" t="s">
        <v>102</v>
      </c>
      <c r="LI6" s="138"/>
      <c r="LJ6" s="138"/>
      <c r="LK6" s="138"/>
      <c r="LL6" s="136" t="s">
        <v>103</v>
      </c>
      <c r="LM6" s="136" t="s">
        <v>101</v>
      </c>
      <c r="LN6" s="138" t="s">
        <v>102</v>
      </c>
      <c r="LO6" s="138"/>
      <c r="LP6" s="138"/>
      <c r="LQ6" s="138"/>
      <c r="LR6" s="136" t="s">
        <v>103</v>
      </c>
    </row>
    <row r="7" spans="1:330" s="2" customFormat="1" x14ac:dyDescent="0.2">
      <c r="A7" s="129"/>
      <c r="B7" s="129" t="s">
        <v>110</v>
      </c>
      <c r="C7" s="129" t="s">
        <v>111</v>
      </c>
      <c r="D7" s="129" t="s">
        <v>112</v>
      </c>
      <c r="E7" s="16" t="s">
        <v>90</v>
      </c>
      <c r="F7" s="129" t="s">
        <v>113</v>
      </c>
      <c r="G7" s="144"/>
      <c r="H7" s="36" t="s">
        <v>106</v>
      </c>
      <c r="I7" s="36" t="s">
        <v>107</v>
      </c>
      <c r="J7" s="36" t="s">
        <v>104</v>
      </c>
      <c r="K7" s="36" t="s">
        <v>105</v>
      </c>
      <c r="L7" s="144"/>
      <c r="M7" s="142"/>
      <c r="N7" s="43" t="s">
        <v>106</v>
      </c>
      <c r="O7" s="24" t="s">
        <v>107</v>
      </c>
      <c r="P7" s="24" t="s">
        <v>104</v>
      </c>
      <c r="Q7" s="24" t="s">
        <v>105</v>
      </c>
      <c r="R7" s="142"/>
      <c r="S7" s="137"/>
      <c r="T7" s="29" t="s">
        <v>106</v>
      </c>
      <c r="U7" s="30" t="s">
        <v>107</v>
      </c>
      <c r="V7" s="30" t="s">
        <v>104</v>
      </c>
      <c r="W7" s="30" t="s">
        <v>105</v>
      </c>
      <c r="X7" s="137"/>
      <c r="Y7" s="142"/>
      <c r="Z7" s="23" t="s">
        <v>106</v>
      </c>
      <c r="AA7" s="24" t="s">
        <v>107</v>
      </c>
      <c r="AB7" s="24" t="s">
        <v>104</v>
      </c>
      <c r="AC7" s="24" t="s">
        <v>105</v>
      </c>
      <c r="AD7" s="142"/>
      <c r="AE7" s="137"/>
      <c r="AF7" s="29" t="s">
        <v>106</v>
      </c>
      <c r="AG7" s="30" t="s">
        <v>107</v>
      </c>
      <c r="AH7" s="30" t="s">
        <v>104</v>
      </c>
      <c r="AI7" s="30" t="s">
        <v>105</v>
      </c>
      <c r="AJ7" s="137"/>
      <c r="AK7" s="142"/>
      <c r="AL7" s="23" t="s">
        <v>106</v>
      </c>
      <c r="AM7" s="24" t="s">
        <v>107</v>
      </c>
      <c r="AN7" s="24" t="s">
        <v>104</v>
      </c>
      <c r="AO7" s="24" t="s">
        <v>105</v>
      </c>
      <c r="AP7" s="142"/>
      <c r="AQ7" s="137"/>
      <c r="AR7" s="29" t="s">
        <v>106</v>
      </c>
      <c r="AS7" s="30" t="s">
        <v>107</v>
      </c>
      <c r="AT7" s="30" t="s">
        <v>104</v>
      </c>
      <c r="AU7" s="30" t="s">
        <v>105</v>
      </c>
      <c r="AV7" s="137"/>
      <c r="AW7" s="142"/>
      <c r="AX7" s="23" t="s">
        <v>106</v>
      </c>
      <c r="AY7" s="24" t="s">
        <v>107</v>
      </c>
      <c r="AZ7" s="24" t="s">
        <v>104</v>
      </c>
      <c r="BA7" s="24" t="s">
        <v>105</v>
      </c>
      <c r="BB7" s="142"/>
      <c r="BC7" s="137"/>
      <c r="BD7" s="29" t="s">
        <v>106</v>
      </c>
      <c r="BE7" s="30" t="s">
        <v>107</v>
      </c>
      <c r="BF7" s="30" t="s">
        <v>104</v>
      </c>
      <c r="BG7" s="30" t="s">
        <v>105</v>
      </c>
      <c r="BH7" s="137"/>
      <c r="BI7" s="142"/>
      <c r="BJ7" s="23" t="s">
        <v>106</v>
      </c>
      <c r="BK7" s="24" t="s">
        <v>107</v>
      </c>
      <c r="BL7" s="24" t="s">
        <v>104</v>
      </c>
      <c r="BM7" s="24" t="s">
        <v>105</v>
      </c>
      <c r="BN7" s="142"/>
      <c r="BO7" s="137"/>
      <c r="BP7" s="29" t="s">
        <v>106</v>
      </c>
      <c r="BQ7" s="30" t="s">
        <v>107</v>
      </c>
      <c r="BR7" s="30" t="s">
        <v>104</v>
      </c>
      <c r="BS7" s="30" t="s">
        <v>105</v>
      </c>
      <c r="BT7" s="137"/>
      <c r="BU7" s="142"/>
      <c r="BV7" s="23" t="s">
        <v>106</v>
      </c>
      <c r="BW7" s="24" t="s">
        <v>107</v>
      </c>
      <c r="BX7" s="24" t="s">
        <v>104</v>
      </c>
      <c r="BY7" s="24" t="s">
        <v>105</v>
      </c>
      <c r="BZ7" s="142"/>
      <c r="CA7" s="137"/>
      <c r="CB7" s="29" t="s">
        <v>106</v>
      </c>
      <c r="CC7" s="30" t="s">
        <v>107</v>
      </c>
      <c r="CD7" s="30" t="s">
        <v>104</v>
      </c>
      <c r="CE7" s="30" t="s">
        <v>105</v>
      </c>
      <c r="CF7" s="137"/>
      <c r="CG7" s="142"/>
      <c r="CH7" s="23" t="s">
        <v>106</v>
      </c>
      <c r="CI7" s="24" t="s">
        <v>107</v>
      </c>
      <c r="CJ7" s="24" t="s">
        <v>104</v>
      </c>
      <c r="CK7" s="24" t="s">
        <v>105</v>
      </c>
      <c r="CL7" s="142"/>
      <c r="CM7" s="137"/>
      <c r="CN7" s="29" t="s">
        <v>106</v>
      </c>
      <c r="CO7" s="30" t="s">
        <v>107</v>
      </c>
      <c r="CP7" s="30" t="s">
        <v>104</v>
      </c>
      <c r="CQ7" s="30" t="s">
        <v>105</v>
      </c>
      <c r="CR7" s="137"/>
      <c r="CS7" s="142"/>
      <c r="CT7" s="23" t="s">
        <v>106</v>
      </c>
      <c r="CU7" s="24" t="s">
        <v>107</v>
      </c>
      <c r="CV7" s="24" t="s">
        <v>104</v>
      </c>
      <c r="CW7" s="24" t="s">
        <v>105</v>
      </c>
      <c r="CX7" s="142"/>
      <c r="CY7" s="137"/>
      <c r="CZ7" s="29" t="s">
        <v>106</v>
      </c>
      <c r="DA7" s="30" t="s">
        <v>107</v>
      </c>
      <c r="DB7" s="30" t="s">
        <v>104</v>
      </c>
      <c r="DC7" s="30" t="s">
        <v>105</v>
      </c>
      <c r="DD7" s="137"/>
      <c r="DE7" s="142"/>
      <c r="DF7" s="23" t="s">
        <v>106</v>
      </c>
      <c r="DG7" s="24" t="s">
        <v>107</v>
      </c>
      <c r="DH7" s="24" t="s">
        <v>104</v>
      </c>
      <c r="DI7" s="24" t="s">
        <v>105</v>
      </c>
      <c r="DJ7" s="142"/>
      <c r="DK7" s="137"/>
      <c r="DL7" s="29" t="s">
        <v>106</v>
      </c>
      <c r="DM7" s="30" t="s">
        <v>107</v>
      </c>
      <c r="DN7" s="30" t="s">
        <v>104</v>
      </c>
      <c r="DO7" s="30" t="s">
        <v>105</v>
      </c>
      <c r="DP7" s="137"/>
      <c r="DQ7" s="142"/>
      <c r="DR7" s="23" t="s">
        <v>106</v>
      </c>
      <c r="DS7" s="24" t="s">
        <v>107</v>
      </c>
      <c r="DT7" s="24" t="s">
        <v>104</v>
      </c>
      <c r="DU7" s="24" t="s">
        <v>105</v>
      </c>
      <c r="DV7" s="142"/>
      <c r="DW7" s="137"/>
      <c r="DX7" s="29" t="s">
        <v>106</v>
      </c>
      <c r="DY7" s="30" t="s">
        <v>107</v>
      </c>
      <c r="DZ7" s="30" t="s">
        <v>104</v>
      </c>
      <c r="EA7" s="30" t="s">
        <v>105</v>
      </c>
      <c r="EB7" s="137"/>
      <c r="EC7" s="142"/>
      <c r="ED7" s="23" t="s">
        <v>106</v>
      </c>
      <c r="EE7" s="24" t="s">
        <v>107</v>
      </c>
      <c r="EF7" s="24" t="s">
        <v>104</v>
      </c>
      <c r="EG7" s="24" t="s">
        <v>105</v>
      </c>
      <c r="EH7" s="142"/>
      <c r="EI7" s="137"/>
      <c r="EJ7" s="29" t="s">
        <v>106</v>
      </c>
      <c r="EK7" s="30" t="s">
        <v>107</v>
      </c>
      <c r="EL7" s="30" t="s">
        <v>104</v>
      </c>
      <c r="EM7" s="30" t="s">
        <v>105</v>
      </c>
      <c r="EN7" s="137"/>
      <c r="EO7" s="142"/>
      <c r="EP7" s="23" t="s">
        <v>106</v>
      </c>
      <c r="EQ7" s="24" t="s">
        <v>107</v>
      </c>
      <c r="ER7" s="24" t="s">
        <v>104</v>
      </c>
      <c r="ES7" s="24" t="s">
        <v>105</v>
      </c>
      <c r="ET7" s="142"/>
      <c r="EU7" s="137"/>
      <c r="EV7" s="29" t="s">
        <v>106</v>
      </c>
      <c r="EW7" s="30" t="s">
        <v>107</v>
      </c>
      <c r="EX7" s="30" t="s">
        <v>104</v>
      </c>
      <c r="EY7" s="30" t="s">
        <v>105</v>
      </c>
      <c r="EZ7" s="137"/>
      <c r="FA7" s="142"/>
      <c r="FB7" s="23" t="s">
        <v>106</v>
      </c>
      <c r="FC7" s="24" t="s">
        <v>107</v>
      </c>
      <c r="FD7" s="24" t="s">
        <v>104</v>
      </c>
      <c r="FE7" s="24" t="s">
        <v>105</v>
      </c>
      <c r="FF7" s="142"/>
      <c r="FG7" s="137"/>
      <c r="FH7" s="29" t="s">
        <v>106</v>
      </c>
      <c r="FI7" s="30" t="s">
        <v>107</v>
      </c>
      <c r="FJ7" s="30" t="s">
        <v>104</v>
      </c>
      <c r="FK7" s="30" t="s">
        <v>105</v>
      </c>
      <c r="FL7" s="137"/>
      <c r="FM7" s="142"/>
      <c r="FN7" s="23" t="s">
        <v>106</v>
      </c>
      <c r="FO7" s="24" t="s">
        <v>107</v>
      </c>
      <c r="FP7" s="24" t="s">
        <v>104</v>
      </c>
      <c r="FQ7" s="24" t="s">
        <v>105</v>
      </c>
      <c r="FR7" s="142"/>
      <c r="FS7" s="137"/>
      <c r="FT7" s="29" t="s">
        <v>106</v>
      </c>
      <c r="FU7" s="30" t="s">
        <v>107</v>
      </c>
      <c r="FV7" s="30" t="s">
        <v>104</v>
      </c>
      <c r="FW7" s="30" t="s">
        <v>105</v>
      </c>
      <c r="FX7" s="137"/>
      <c r="FY7" s="142"/>
      <c r="FZ7" s="23" t="s">
        <v>106</v>
      </c>
      <c r="GA7" s="24" t="s">
        <v>107</v>
      </c>
      <c r="GB7" s="24" t="s">
        <v>104</v>
      </c>
      <c r="GC7" s="24" t="s">
        <v>105</v>
      </c>
      <c r="GD7" s="142"/>
      <c r="GE7" s="137"/>
      <c r="GF7" s="29" t="s">
        <v>106</v>
      </c>
      <c r="GG7" s="30" t="s">
        <v>107</v>
      </c>
      <c r="GH7" s="30" t="s">
        <v>104</v>
      </c>
      <c r="GI7" s="30" t="s">
        <v>105</v>
      </c>
      <c r="GJ7" s="137"/>
      <c r="GK7" s="142"/>
      <c r="GL7" s="23" t="s">
        <v>106</v>
      </c>
      <c r="GM7" s="24" t="s">
        <v>107</v>
      </c>
      <c r="GN7" s="24" t="s">
        <v>104</v>
      </c>
      <c r="GO7" s="24" t="s">
        <v>105</v>
      </c>
      <c r="GP7" s="142"/>
      <c r="GQ7" s="137"/>
      <c r="GR7" s="29" t="s">
        <v>106</v>
      </c>
      <c r="GS7" s="30" t="s">
        <v>107</v>
      </c>
      <c r="GT7" s="30" t="s">
        <v>104</v>
      </c>
      <c r="GU7" s="30" t="s">
        <v>105</v>
      </c>
      <c r="GV7" s="137"/>
      <c r="GW7" s="142"/>
      <c r="GX7" s="23" t="s">
        <v>106</v>
      </c>
      <c r="GY7" s="24" t="s">
        <v>107</v>
      </c>
      <c r="GZ7" s="24" t="s">
        <v>104</v>
      </c>
      <c r="HA7" s="24" t="s">
        <v>105</v>
      </c>
      <c r="HB7" s="142"/>
      <c r="HC7" s="137"/>
      <c r="HD7" s="29" t="s">
        <v>106</v>
      </c>
      <c r="HE7" s="30" t="s">
        <v>107</v>
      </c>
      <c r="HF7" s="30" t="s">
        <v>104</v>
      </c>
      <c r="HG7" s="30" t="s">
        <v>105</v>
      </c>
      <c r="HH7" s="137"/>
      <c r="HI7" s="142"/>
      <c r="HJ7" s="23" t="s">
        <v>106</v>
      </c>
      <c r="HK7" s="24" t="s">
        <v>107</v>
      </c>
      <c r="HL7" s="24" t="s">
        <v>104</v>
      </c>
      <c r="HM7" s="24" t="s">
        <v>105</v>
      </c>
      <c r="HN7" s="142"/>
      <c r="HO7" s="137"/>
      <c r="HP7" s="29" t="s">
        <v>106</v>
      </c>
      <c r="HQ7" s="30" t="s">
        <v>107</v>
      </c>
      <c r="HR7" s="30" t="s">
        <v>104</v>
      </c>
      <c r="HS7" s="30" t="s">
        <v>105</v>
      </c>
      <c r="HT7" s="137"/>
      <c r="HU7" s="142"/>
      <c r="HV7" s="23" t="s">
        <v>106</v>
      </c>
      <c r="HW7" s="24" t="s">
        <v>107</v>
      </c>
      <c r="HX7" s="24" t="s">
        <v>104</v>
      </c>
      <c r="HY7" s="24" t="s">
        <v>105</v>
      </c>
      <c r="HZ7" s="142"/>
      <c r="IA7" s="137"/>
      <c r="IB7" s="29" t="s">
        <v>106</v>
      </c>
      <c r="IC7" s="30" t="s">
        <v>107</v>
      </c>
      <c r="ID7" s="30" t="s">
        <v>104</v>
      </c>
      <c r="IE7" s="30" t="s">
        <v>105</v>
      </c>
      <c r="IF7" s="137"/>
      <c r="IG7" s="142"/>
      <c r="IH7" s="23" t="s">
        <v>106</v>
      </c>
      <c r="II7" s="24" t="s">
        <v>107</v>
      </c>
      <c r="IJ7" s="24" t="s">
        <v>104</v>
      </c>
      <c r="IK7" s="24" t="s">
        <v>105</v>
      </c>
      <c r="IL7" s="142"/>
      <c r="IM7" s="137"/>
      <c r="IN7" s="29" t="s">
        <v>106</v>
      </c>
      <c r="IO7" s="30" t="s">
        <v>107</v>
      </c>
      <c r="IP7" s="30" t="s">
        <v>104</v>
      </c>
      <c r="IQ7" s="30" t="s">
        <v>105</v>
      </c>
      <c r="IR7" s="137"/>
      <c r="IS7" s="142"/>
      <c r="IT7" s="23" t="s">
        <v>106</v>
      </c>
      <c r="IU7" s="24" t="s">
        <v>107</v>
      </c>
      <c r="IV7" s="24" t="s">
        <v>104</v>
      </c>
      <c r="IW7" s="24" t="s">
        <v>105</v>
      </c>
      <c r="IX7" s="142"/>
      <c r="IY7" s="137"/>
      <c r="IZ7" s="29" t="s">
        <v>106</v>
      </c>
      <c r="JA7" s="30" t="s">
        <v>107</v>
      </c>
      <c r="JB7" s="30" t="s">
        <v>104</v>
      </c>
      <c r="JC7" s="30" t="s">
        <v>105</v>
      </c>
      <c r="JD7" s="137"/>
      <c r="JE7" s="142"/>
      <c r="JF7" s="23" t="s">
        <v>106</v>
      </c>
      <c r="JG7" s="24" t="s">
        <v>107</v>
      </c>
      <c r="JH7" s="24" t="s">
        <v>104</v>
      </c>
      <c r="JI7" s="24" t="s">
        <v>105</v>
      </c>
      <c r="JJ7" s="142"/>
      <c r="JK7" s="137"/>
      <c r="JL7" s="29" t="s">
        <v>106</v>
      </c>
      <c r="JM7" s="30" t="s">
        <v>107</v>
      </c>
      <c r="JN7" s="30" t="s">
        <v>104</v>
      </c>
      <c r="JO7" s="30" t="s">
        <v>105</v>
      </c>
      <c r="JP7" s="137"/>
      <c r="JQ7" s="142"/>
      <c r="JR7" s="23" t="s">
        <v>106</v>
      </c>
      <c r="JS7" s="24" t="s">
        <v>107</v>
      </c>
      <c r="JT7" s="24" t="s">
        <v>104</v>
      </c>
      <c r="JU7" s="24" t="s">
        <v>105</v>
      </c>
      <c r="JV7" s="142"/>
      <c r="JW7" s="137"/>
      <c r="JX7" s="29" t="s">
        <v>106</v>
      </c>
      <c r="JY7" s="30" t="s">
        <v>107</v>
      </c>
      <c r="JZ7" s="30" t="s">
        <v>104</v>
      </c>
      <c r="KA7" s="30" t="s">
        <v>105</v>
      </c>
      <c r="KB7" s="137"/>
      <c r="KC7" s="142"/>
      <c r="KD7" s="23" t="s">
        <v>106</v>
      </c>
      <c r="KE7" s="24" t="s">
        <v>107</v>
      </c>
      <c r="KF7" s="24" t="s">
        <v>104</v>
      </c>
      <c r="KG7" s="24" t="s">
        <v>105</v>
      </c>
      <c r="KH7" s="142"/>
      <c r="KI7" s="137"/>
      <c r="KJ7" s="29" t="s">
        <v>106</v>
      </c>
      <c r="KK7" s="30" t="s">
        <v>107</v>
      </c>
      <c r="KL7" s="30" t="s">
        <v>104</v>
      </c>
      <c r="KM7" s="30" t="s">
        <v>105</v>
      </c>
      <c r="KN7" s="137"/>
      <c r="KO7" s="142"/>
      <c r="KP7" s="23" t="s">
        <v>106</v>
      </c>
      <c r="KQ7" s="24" t="s">
        <v>107</v>
      </c>
      <c r="KR7" s="24" t="s">
        <v>104</v>
      </c>
      <c r="KS7" s="24" t="s">
        <v>105</v>
      </c>
      <c r="KT7" s="142"/>
      <c r="KU7" s="137"/>
      <c r="KV7" s="29" t="s">
        <v>106</v>
      </c>
      <c r="KW7" s="30" t="s">
        <v>107</v>
      </c>
      <c r="KX7" s="30" t="s">
        <v>104</v>
      </c>
      <c r="KY7" s="30" t="s">
        <v>105</v>
      </c>
      <c r="KZ7" s="137"/>
      <c r="LA7" s="137"/>
      <c r="LB7" s="124" t="s">
        <v>106</v>
      </c>
      <c r="LC7" s="30" t="s">
        <v>107</v>
      </c>
      <c r="LD7" s="30" t="s">
        <v>104</v>
      </c>
      <c r="LE7" s="30" t="s">
        <v>105</v>
      </c>
      <c r="LF7" s="137"/>
      <c r="LG7" s="137"/>
      <c r="LH7" s="126" t="s">
        <v>106</v>
      </c>
      <c r="LI7" s="30" t="s">
        <v>107</v>
      </c>
      <c r="LJ7" s="30" t="s">
        <v>104</v>
      </c>
      <c r="LK7" s="30" t="s">
        <v>105</v>
      </c>
      <c r="LL7" s="137"/>
      <c r="LM7" s="137"/>
      <c r="LN7" s="126" t="s">
        <v>106</v>
      </c>
      <c r="LO7" s="30" t="s">
        <v>107</v>
      </c>
      <c r="LP7" s="30" t="s">
        <v>104</v>
      </c>
      <c r="LQ7" s="30" t="s">
        <v>105</v>
      </c>
      <c r="LR7" s="137"/>
    </row>
    <row r="8" spans="1:330" x14ac:dyDescent="0.2">
      <c r="A8" s="7">
        <v>1</v>
      </c>
      <c r="B8" s="7">
        <v>8500006</v>
      </c>
      <c r="C8" s="7" t="s">
        <v>75</v>
      </c>
      <c r="D8" s="8" t="s">
        <v>47</v>
      </c>
      <c r="E8" s="8" t="s">
        <v>13</v>
      </c>
      <c r="F8" s="9">
        <v>289000</v>
      </c>
      <c r="G8" s="58">
        <f>M8+S8+Y8+AE8+AK8+AQ8+AW8+BC8+BI8+BO8+BU8+CA8+CG8+CM8+CS8+CY8+DE8+DK8+DQ8+DW8+EC8+EI8+EO8+EU8+FA8+FG8+FM8+FS8+FY8+GE8+GK8+GQ8+GW8+HC8+HI8+HO8+HU8+IA8+IG8+IM8+IS8+IY8+JE8+JK8+JQ8+JW8+KC8+KI8+KO8+KU8</f>
        <v>20</v>
      </c>
      <c r="H8" s="58">
        <f>SUM(I8:K8)</f>
        <v>20</v>
      </c>
      <c r="I8" s="58">
        <f>O8+U8+AA8+AG8+AM8+AS8+AY8+BE8+BK8+BQ8+BW8+CC8+CI8+CO8+CU8+DA8+DG8+DM8+DS8+DY8+EE8+EK8+EQ8+EW8+FC8+FI8+FO8+FU8+GA8+GG8+GM8+GS8+GY8+HE8+HK8+HQ8+HW8+IC8+II8+IO8+IU8+JA8+JG8+JM8+JS8+JY8+KE8+KK8+KQ8+KW8</f>
        <v>3</v>
      </c>
      <c r="J8" s="58">
        <f>P8+V8+AB8+AH8+AN8+AT8+AZ8+BF8+BL8+BR8+BX8+CD8+CJ8+CP8+CV8+DB8+DH8+DN8+DT8+DZ8+EF8+EL8+ER8+EX8+FD8+FJ8+FP8+FV8+GB8+GH8+GN8+GT8+GZ8+HF8+HL8+HR8+HX8+ID8+IJ8+IP8+IV8+JB8+JH8+JN8+JT8+JZ8+KF8+KL8+KR8+KX8</f>
        <v>17</v>
      </c>
      <c r="K8" s="58">
        <f>Q8+W8+AC8+AI8+AO8+AU8+BA8+BG8+BM8+BS8+BY8+CE8+CK8+CQ8+CW8+DC8+DI8+DO8+DU8+EA8+EG8+EM8+ES8+EY8+FE8+FK8+FQ8+FW8+GC8+GI8+GO8+GU8+HA8+HG8+HM8+HS8+HY8+IE8+IK8+IQ8+IW8+JC8+JI8+JO8+JU8+KA8+KG8+KM8+KS8+KY8</f>
        <v>0</v>
      </c>
      <c r="L8" s="58">
        <f>G8-H8</f>
        <v>0</v>
      </c>
      <c r="M8" s="54"/>
      <c r="N8" s="54">
        <f>SUM(O8:Q8)</f>
        <v>0</v>
      </c>
      <c r="O8" s="54"/>
      <c r="P8" s="54"/>
      <c r="Q8" s="54"/>
      <c r="R8" s="54"/>
      <c r="S8" s="54"/>
      <c r="T8" s="54">
        <f>SUM(U8:W8)</f>
        <v>0</v>
      </c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9"/>
      <c r="AN8" s="59"/>
      <c r="AO8" s="59"/>
      <c r="AP8" s="54"/>
      <c r="AQ8" s="54"/>
      <c r="AR8" s="54">
        <f>SUM(AS8:AU8)</f>
        <v>0</v>
      </c>
      <c r="AS8" s="54"/>
      <c r="AT8" s="54"/>
      <c r="AU8" s="54"/>
      <c r="AV8" s="54">
        <f>+AP8+AQ8-AR8</f>
        <v>0</v>
      </c>
      <c r="AW8" s="54"/>
      <c r="AX8" s="54">
        <f>SUM(AY8:BA8)</f>
        <v>0</v>
      </c>
      <c r="AY8" s="54"/>
      <c r="AZ8" s="54"/>
      <c r="BA8" s="54"/>
      <c r="BB8" s="54">
        <f>+AV8+AW8-AX8</f>
        <v>0</v>
      </c>
      <c r="BC8" s="54"/>
      <c r="BD8" s="54">
        <f>SUM(BE8:BG8)</f>
        <v>0</v>
      </c>
      <c r="BE8" s="54"/>
      <c r="BF8" s="54"/>
      <c r="BG8" s="54"/>
      <c r="BH8" s="54"/>
      <c r="BI8" s="54">
        <f>VLOOKUP(B8,'05.08'!B8:Q41,7,0)</f>
        <v>0</v>
      </c>
      <c r="BJ8" s="54">
        <f>SUM(BK8:BM8)</f>
        <v>0</v>
      </c>
      <c r="BK8" s="54">
        <f>VLOOKUP(B8,'05.08'!B8:Q41,9,0)</f>
        <v>0</v>
      </c>
      <c r="BL8" s="54">
        <f>VLOOKUP(B8,'05.08'!B8:L41,10,0)</f>
        <v>0</v>
      </c>
      <c r="BM8" s="54"/>
      <c r="BN8" s="54">
        <f>+BH8+BI8-BJ8</f>
        <v>0</v>
      </c>
      <c r="BO8" s="54"/>
      <c r="BP8" s="54">
        <f>SUM(BQ8:BS8)</f>
        <v>0</v>
      </c>
      <c r="BQ8" s="54">
        <f>VLOOKUP(B8,'06.08'!B8:L41,9,0)</f>
        <v>0</v>
      </c>
      <c r="BR8" s="54">
        <f>VLOOKUP(B8,'06.08'!B8:L41,10,0)</f>
        <v>0</v>
      </c>
      <c r="BS8" s="54"/>
      <c r="BT8" s="54">
        <f>+BN8+BO8-BP8</f>
        <v>0</v>
      </c>
      <c r="BU8" s="54"/>
      <c r="BV8" s="54">
        <f>SUM(BW8:BY8)</f>
        <v>0</v>
      </c>
      <c r="BW8" s="54">
        <f>VLOOKUP(B8,'07.08'!B8:L41,9,0)</f>
        <v>0</v>
      </c>
      <c r="BX8" s="54">
        <f>VLOOKUP(B8,'07.08'!B8:L41,10,0)</f>
        <v>0</v>
      </c>
      <c r="BY8" s="54"/>
      <c r="BZ8" s="54">
        <f>+BT8+BU8-BV8</f>
        <v>0</v>
      </c>
      <c r="CA8" s="54"/>
      <c r="CB8" s="54">
        <f>SUM(CC8:CE8)</f>
        <v>0</v>
      </c>
      <c r="CC8" s="54">
        <f>VLOOKUP(B8,'08.08'!B8:L41,9,0)</f>
        <v>0</v>
      </c>
      <c r="CD8" s="54">
        <f>VLOOKUP(B8,'08.08'!B8:L41,10,0)</f>
        <v>0</v>
      </c>
      <c r="CE8" s="54"/>
      <c r="CF8" s="54">
        <f>+BZ8+CA8-CB8</f>
        <v>0</v>
      </c>
      <c r="CG8" s="54"/>
      <c r="CH8" s="54">
        <f>SUM(CI8:CK8)</f>
        <v>0</v>
      </c>
      <c r="CI8" s="54">
        <f>VLOOKUP(B8,'09.08'!B8:L41,9,0)</f>
        <v>0</v>
      </c>
      <c r="CJ8" s="54">
        <f>VLOOKUP(B8,'09.08'!B8:L41,10,0)</f>
        <v>0</v>
      </c>
      <c r="CK8" s="54"/>
      <c r="CL8" s="54">
        <f>+CF8+CG8-CH8</f>
        <v>0</v>
      </c>
      <c r="CM8" s="54"/>
      <c r="CN8" s="54">
        <f>SUM(CO8:CQ8)</f>
        <v>0</v>
      </c>
      <c r="CO8" s="54">
        <f>VLOOKUP(B8,'10.08'!B8:L41,9,0)</f>
        <v>0</v>
      </c>
      <c r="CP8" s="54">
        <f>VLOOKUP(B8,'10.08'!B8:L41,10,0)</f>
        <v>0</v>
      </c>
      <c r="CQ8" s="54"/>
      <c r="CR8" s="54">
        <f>+CL8+CM8-CN8</f>
        <v>0</v>
      </c>
      <c r="CS8" s="54"/>
      <c r="CT8" s="54">
        <f>SUM(CU8:CW8)</f>
        <v>0</v>
      </c>
      <c r="CU8" s="54">
        <f>VLOOKUP(B8,'11.08'!B8:L41,9,0)</f>
        <v>0</v>
      </c>
      <c r="CV8" s="54">
        <f>VLOOKUP(B8,'11.08'!B8:L41,10,0)</f>
        <v>0</v>
      </c>
      <c r="CW8" s="54"/>
      <c r="CX8" s="54">
        <f>+CR8+CS8-CT8</f>
        <v>0</v>
      </c>
      <c r="CY8" s="54">
        <f>VLOOKUP(B8,'12.08'!B8:Q41,7,0)</f>
        <v>0</v>
      </c>
      <c r="CZ8" s="54">
        <f>SUM(DA8:DC8)</f>
        <v>0</v>
      </c>
      <c r="DA8" s="54">
        <f>VLOOKUP(B8,'12.08'!B8:L41,9,0)</f>
        <v>0</v>
      </c>
      <c r="DB8" s="54">
        <f>VLOOKUP(B8,'12.08'!B8:L41,10,0)</f>
        <v>0</v>
      </c>
      <c r="DC8" s="54"/>
      <c r="DD8" s="54">
        <f>+CX8+CY8-CZ8</f>
        <v>0</v>
      </c>
      <c r="DE8" s="54"/>
      <c r="DF8" s="54">
        <f>SUM(DG8:DI8)</f>
        <v>0</v>
      </c>
      <c r="DG8" s="54">
        <f>VLOOKUP(B8,'13.08'!B8:L41,9,0)</f>
        <v>0</v>
      </c>
      <c r="DH8" s="54">
        <f>VLOOKUP(B8,'13.08'!B8:L41,10,0)</f>
        <v>0</v>
      </c>
      <c r="DI8" s="54"/>
      <c r="DJ8" s="54">
        <f>+DD8+DE8-DF8</f>
        <v>0</v>
      </c>
      <c r="DK8" s="54"/>
      <c r="DL8" s="54">
        <f>SUM(DM8:DO8)</f>
        <v>0</v>
      </c>
      <c r="DM8" s="54">
        <f>VLOOKUP(B8,'14.08'!B8:L41,9,0)</f>
        <v>0</v>
      </c>
      <c r="DN8" s="54">
        <f>VLOOKUP(B8,'14.08'!B8:L41,10,0)</f>
        <v>0</v>
      </c>
      <c r="DO8" s="54"/>
      <c r="DP8" s="54">
        <f>+DJ8+DK8-DL8</f>
        <v>0</v>
      </c>
      <c r="DQ8" s="54"/>
      <c r="DR8" s="54">
        <f>SUM(DS8:DU8)</f>
        <v>0</v>
      </c>
      <c r="DS8" s="54">
        <f>VLOOKUP(B8,'15.08'!B8:L41,9,0)</f>
        <v>0</v>
      </c>
      <c r="DT8" s="54">
        <f>VLOOKUP(B8,'15.08'!B8:L41,10,0)</f>
        <v>0</v>
      </c>
      <c r="DU8" s="54"/>
      <c r="DV8" s="54">
        <f>+DP8+DQ8-DR8</f>
        <v>0</v>
      </c>
      <c r="DW8" s="54"/>
      <c r="DX8" s="54">
        <f>SUM(DY8:EA8)</f>
        <v>0</v>
      </c>
      <c r="DY8" s="54">
        <f>VLOOKUP(B8,'16.08'!B8:L41,9,0)</f>
        <v>0</v>
      </c>
      <c r="DZ8" s="54">
        <f>VLOOKUP(B8,'16.08'!B8:L41,10,0)</f>
        <v>0</v>
      </c>
      <c r="EA8" s="54"/>
      <c r="EB8" s="54">
        <f>+DV8+DW8-DX8</f>
        <v>0</v>
      </c>
      <c r="EC8" s="54"/>
      <c r="ED8" s="54">
        <f>SUM(EE8:EG8)</f>
        <v>0</v>
      </c>
      <c r="EE8" s="54">
        <f>VLOOKUP(B8,'17.08'!B8:L41,9,0)</f>
        <v>0</v>
      </c>
      <c r="EF8" s="54">
        <f>VLOOKUP(B8,'17.08'!B8:L41,10,0)</f>
        <v>0</v>
      </c>
      <c r="EG8" s="54"/>
      <c r="EH8" s="54">
        <f>+EB8+EC8-ED8</f>
        <v>0</v>
      </c>
      <c r="EI8" s="54"/>
      <c r="EJ8" s="54">
        <f>SUM(EK8:EM8)</f>
        <v>0</v>
      </c>
      <c r="EK8" s="54">
        <f>VLOOKUP(B8,'18.08'!B8:L41,9,0)</f>
        <v>0</v>
      </c>
      <c r="EL8" s="54">
        <f>VLOOKUP(B8,'18.08'!B8:L41,10,0)</f>
        <v>0</v>
      </c>
      <c r="EM8" s="54"/>
      <c r="EN8" s="54">
        <f>+EH8+EI8-EJ8</f>
        <v>0</v>
      </c>
      <c r="EO8" s="54">
        <f>VLOOKUP(B8,'19.08'!B8:Q41,7,0)</f>
        <v>10</v>
      </c>
      <c r="EP8" s="54">
        <f>SUM(EQ8:ES8)</f>
        <v>0</v>
      </c>
      <c r="EQ8" s="54">
        <f>VLOOKUP(B8,'19.08'!B8:L41,9,0)</f>
        <v>0</v>
      </c>
      <c r="ER8" s="54">
        <f>VLOOKUP(B8,'19.08'!B8:L41,10,0)</f>
        <v>0</v>
      </c>
      <c r="ES8" s="54"/>
      <c r="ET8" s="54">
        <f>+EN8+EO8-EP8</f>
        <v>10</v>
      </c>
      <c r="EU8" s="54"/>
      <c r="EV8" s="54">
        <f>SUM(EW8:EY8)</f>
        <v>0</v>
      </c>
      <c r="EW8" s="54">
        <f>VLOOKUP(B8,'20.08'!B8:L41,9,0)</f>
        <v>0</v>
      </c>
      <c r="EX8" s="54">
        <f>VLOOKUP(B8,'20.08'!B8:L41,10,0)</f>
        <v>0</v>
      </c>
      <c r="EY8" s="54"/>
      <c r="EZ8" s="54">
        <f>+ET8+EU8-EV8</f>
        <v>10</v>
      </c>
      <c r="FA8" s="54"/>
      <c r="FB8" s="54">
        <f>SUM(FC8:FE8)</f>
        <v>0</v>
      </c>
      <c r="FC8" s="54">
        <f>VLOOKUP(B8,'21.08'!B8:L41,9,0)</f>
        <v>0</v>
      </c>
      <c r="FD8" s="54">
        <f>VLOOKUP(B8,'21.08'!B8:L41,10,0)</f>
        <v>0</v>
      </c>
      <c r="FE8" s="54"/>
      <c r="FF8" s="54">
        <f>+EZ8+FA8-FB8</f>
        <v>10</v>
      </c>
      <c r="FG8" s="54"/>
      <c r="FH8" s="54">
        <f>SUM(FI8:FK8)</f>
        <v>0</v>
      </c>
      <c r="FI8" s="54">
        <f>VLOOKUP(B8,'22.08'!B8:L41,9,0)</f>
        <v>0</v>
      </c>
      <c r="FJ8" s="54">
        <f>VLOOKUP(B8,'22.08'!B8:L41,10,0)</f>
        <v>0</v>
      </c>
      <c r="FK8" s="54"/>
      <c r="FL8" s="54">
        <f>+FF8+FG8-FH8</f>
        <v>10</v>
      </c>
      <c r="FM8" s="54"/>
      <c r="FN8" s="54">
        <f>SUM(FO8:FQ8)</f>
        <v>0</v>
      </c>
      <c r="FO8" s="54">
        <f>VLOOKUP(B8,'23.08'!B8:L41,9,0)</f>
        <v>0</v>
      </c>
      <c r="FP8" s="54">
        <f>VLOOKUP(B8,'23.08'!B8:L41,10,0)</f>
        <v>0</v>
      </c>
      <c r="FQ8" s="54"/>
      <c r="FR8" s="54">
        <f>+FL8+FM8-FN8</f>
        <v>10</v>
      </c>
      <c r="FS8" s="54"/>
      <c r="FT8" s="54">
        <f>SUM(FU8:FW8)</f>
        <v>1</v>
      </c>
      <c r="FU8" s="54">
        <f>VLOOKUP(B8,'24.08'!B8:L41,9,0)</f>
        <v>0</v>
      </c>
      <c r="FV8" s="54">
        <f>VLOOKUP(B8,'24.08'!B8:L41,10,0)</f>
        <v>1</v>
      </c>
      <c r="FW8" s="54"/>
      <c r="FX8" s="54">
        <f>+FR8+FS8-FT8</f>
        <v>9</v>
      </c>
      <c r="FY8" s="54"/>
      <c r="FZ8" s="54">
        <f>SUM(GA8:GC8)</f>
        <v>0</v>
      </c>
      <c r="GA8" s="54">
        <f>VLOOKUP(B8,'25.08'!B8:L41,9,0)</f>
        <v>0</v>
      </c>
      <c r="GB8" s="54">
        <f>VLOOKUP(B8,'25.08'!B8:L41,10,0)</f>
        <v>0</v>
      </c>
      <c r="GC8" s="54"/>
      <c r="GD8" s="54">
        <f>+FX8+FY8-FZ8</f>
        <v>9</v>
      </c>
      <c r="GE8" s="54"/>
      <c r="GF8" s="54">
        <f>SUM(GG8:GI8)</f>
        <v>0</v>
      </c>
      <c r="GG8" s="54">
        <f>VLOOKUP(B8,'26.08'!B8:L41,9,0)</f>
        <v>0</v>
      </c>
      <c r="GH8" s="54">
        <f>VLOOKUP(B8,'26.08'!B8:L41,10,0)</f>
        <v>0</v>
      </c>
      <c r="GI8" s="54"/>
      <c r="GJ8" s="54">
        <f>+GD8+GE8-GF8</f>
        <v>9</v>
      </c>
      <c r="GK8" s="54"/>
      <c r="GL8" s="54">
        <f>SUM(GM8:GO8)</f>
        <v>2</v>
      </c>
      <c r="GM8" s="54">
        <f>VLOOKUP(B8,'27.08'!B8:L41,9,0)</f>
        <v>0</v>
      </c>
      <c r="GN8" s="54">
        <f>VLOOKUP(B8,'27.08'!B8:L41,10,0)</f>
        <v>2</v>
      </c>
      <c r="GO8" s="54"/>
      <c r="GP8" s="54">
        <f>+GJ8+GK8-GL8</f>
        <v>7</v>
      </c>
      <c r="GQ8" s="54"/>
      <c r="GR8" s="54">
        <f>SUM(GS8:GU8)</f>
        <v>1</v>
      </c>
      <c r="GS8" s="54">
        <f>VLOOKUP(B8,'28.08'!B8:L41,9,0)</f>
        <v>0</v>
      </c>
      <c r="GT8" s="54">
        <f>VLOOKUP(B8,'28.08'!B8:L41,10,0)</f>
        <v>1</v>
      </c>
      <c r="GU8" s="54"/>
      <c r="GV8" s="54">
        <f>+GP8+GQ8-GR8</f>
        <v>6</v>
      </c>
      <c r="GW8" s="54">
        <f>VLOOKUP(B8,'29.08'!B8:Q41,7,0)</f>
        <v>0</v>
      </c>
      <c r="GX8" s="54">
        <f>SUM(GY8:HA8)</f>
        <v>0</v>
      </c>
      <c r="GY8" s="54">
        <f>VLOOKUP(B8,'29.08'!B8:L41,9,0)</f>
        <v>0</v>
      </c>
      <c r="GZ8" s="54">
        <f>VLOOKUP(B8,'29.08'!B8:L41,10,0)</f>
        <v>0</v>
      </c>
      <c r="HA8" s="54"/>
      <c r="HB8" s="54">
        <f>+GV8+GW8-GX8</f>
        <v>6</v>
      </c>
      <c r="HC8" s="54"/>
      <c r="HD8" s="54">
        <f>SUM(HE8:HG8)</f>
        <v>0</v>
      </c>
      <c r="HE8" s="54">
        <f>VLOOKUP(B8,'30.08'!B8:L41,9,0)</f>
        <v>0</v>
      </c>
      <c r="HF8" s="54">
        <f>VLOOKUP(B8,'30.08'!B8:L41,10,0)</f>
        <v>0</v>
      </c>
      <c r="HG8" s="54"/>
      <c r="HH8" s="54">
        <f>+HB8+HC8-HD8</f>
        <v>6</v>
      </c>
      <c r="HI8" s="54">
        <f>VLOOKUP(B8,'31.08'!B8:Q41,7,0)</f>
        <v>0</v>
      </c>
      <c r="HJ8" s="54">
        <f>SUM(HK8:HM8)</f>
        <v>0</v>
      </c>
      <c r="HK8" s="54">
        <f>VLOOKUP(B8,'31.08'!B8:L41,9,0)</f>
        <v>0</v>
      </c>
      <c r="HL8" s="54">
        <f>VLOOKUP(B8,'31.08'!B8:L41,10,0)</f>
        <v>0</v>
      </c>
      <c r="HM8" s="54"/>
      <c r="HN8" s="54">
        <f>+HH8+HI8-HJ8</f>
        <v>6</v>
      </c>
      <c r="HO8" s="54"/>
      <c r="HP8" s="54">
        <f>SUM(HQ8:HS8)</f>
        <v>3</v>
      </c>
      <c r="HQ8" s="54">
        <f>VLOOKUP(B8,'01.09'!B8:L41,9,0)</f>
        <v>0</v>
      </c>
      <c r="HR8" s="54">
        <f>VLOOKUP(B8,'01.09'!B8:L41,10,0)</f>
        <v>3</v>
      </c>
      <c r="HS8" s="54"/>
      <c r="HT8" s="54">
        <f>+HN8+HO8-HP8</f>
        <v>3</v>
      </c>
      <c r="HU8" s="54">
        <f>VLOOKUP(B8,'02.09'!B8:Q41,7,0)</f>
        <v>10</v>
      </c>
      <c r="HV8" s="54">
        <f>SUM(HW8:HY8)</f>
        <v>0</v>
      </c>
      <c r="HW8" s="54">
        <f>VLOOKUP(B8,'02.09'!B8:L41,9,0)</f>
        <v>0</v>
      </c>
      <c r="HX8" s="54">
        <f>VLOOKUP(B8,'02.09'!B8:L41,10,0)</f>
        <v>0</v>
      </c>
      <c r="HY8" s="54"/>
      <c r="HZ8" s="54">
        <f>+HT8+HU8-HV8</f>
        <v>13</v>
      </c>
      <c r="IA8" s="54"/>
      <c r="IB8" s="54">
        <f>SUM(IC8:IE8)</f>
        <v>0</v>
      </c>
      <c r="IC8" s="54">
        <f>VLOOKUP(B8,'03.09'!B8:L41,9,0)</f>
        <v>0</v>
      </c>
      <c r="ID8" s="54">
        <f>VLOOKUP(B8,'03.09'!B8:L41,10,0)</f>
        <v>0</v>
      </c>
      <c r="IE8" s="54"/>
      <c r="IF8" s="54">
        <f>+HZ8+IA8-IB8</f>
        <v>13</v>
      </c>
      <c r="IG8" s="54"/>
      <c r="IH8" s="54">
        <f>SUM(II8:IK8)</f>
        <v>2</v>
      </c>
      <c r="II8" s="54">
        <f>VLOOKUP(B8,'04.09'!B8:L41,9,0)</f>
        <v>0</v>
      </c>
      <c r="IJ8" s="54">
        <f>VLOOKUP(B8,'04.09'!B8:L41,10,0)</f>
        <v>2</v>
      </c>
      <c r="IK8" s="54"/>
      <c r="IL8" s="54">
        <f>+IF8+IG8-IH8</f>
        <v>11</v>
      </c>
      <c r="IM8" s="54"/>
      <c r="IN8" s="54">
        <f>SUM(IO8:IQ8)</f>
        <v>2</v>
      </c>
      <c r="IO8" s="54">
        <f>VLOOKUP(B8,'05.09'!B8:L41,9,0)</f>
        <v>0</v>
      </c>
      <c r="IP8" s="54">
        <f>VLOOKUP(B8,'05.09'!B8:L41,10,0)</f>
        <v>2</v>
      </c>
      <c r="IQ8" s="54"/>
      <c r="IR8" s="54">
        <f>+IL8+IM8-IN8</f>
        <v>9</v>
      </c>
      <c r="IS8" s="54"/>
      <c r="IT8" s="54">
        <f>SUM(IU8:IW8)</f>
        <v>1</v>
      </c>
      <c r="IU8" s="54">
        <f>VLOOKUP(B8,'06.09'!B8:L41,9,0)</f>
        <v>0</v>
      </c>
      <c r="IV8" s="54">
        <f>VLOOKUP(B8,'06.09'!B8:L41,10,0)</f>
        <v>1</v>
      </c>
      <c r="IW8" s="54"/>
      <c r="IX8" s="54">
        <f>+IR8+IS8-IT8</f>
        <v>8</v>
      </c>
      <c r="IY8" s="54"/>
      <c r="IZ8" s="54">
        <f>SUM(JA8:JC8)</f>
        <v>2</v>
      </c>
      <c r="JA8" s="54">
        <f>VLOOKUP(B8,'07.09'!B8:L41,9,0)</f>
        <v>0</v>
      </c>
      <c r="JB8" s="54">
        <f>VLOOKUP(B8,'07.09'!B8:L41,10,0)</f>
        <v>2</v>
      </c>
      <c r="JC8" s="54"/>
      <c r="JD8" s="54">
        <f>+IX8+IY8-IZ8</f>
        <v>6</v>
      </c>
      <c r="JE8" s="54">
        <f>VLOOKUP(B8,'08.09'!B8:Q41,7,0)</f>
        <v>0</v>
      </c>
      <c r="JF8" s="54">
        <f>SUM(JG8:JI8)</f>
        <v>3</v>
      </c>
      <c r="JG8" s="54">
        <f>VLOOKUP(B8,'08.09'!B8:L41,9,0)</f>
        <v>0</v>
      </c>
      <c r="JH8" s="54">
        <f>VLOOKUP(B8,'08.09'!B8:L41,10,0)</f>
        <v>3</v>
      </c>
      <c r="JI8" s="54"/>
      <c r="JJ8" s="54">
        <f>+JD8+JE8-JF8</f>
        <v>3</v>
      </c>
      <c r="JK8" s="54"/>
      <c r="JL8" s="54">
        <f>SUM(JM8:JO8)</f>
        <v>0</v>
      </c>
      <c r="JM8" s="54">
        <f>VLOOKUP(B8,'09.09'!B8:L41,9,0)</f>
        <v>0</v>
      </c>
      <c r="JN8" s="54">
        <f>VLOOKUP(B8,'09.09'!B8:L41,10,0)</f>
        <v>0</v>
      </c>
      <c r="JO8" s="54"/>
      <c r="JP8" s="54">
        <f>+JJ8+JK8-JL8</f>
        <v>3</v>
      </c>
      <c r="JQ8" s="54"/>
      <c r="JR8" s="54">
        <f>SUM(JS8:JU8)</f>
        <v>3</v>
      </c>
      <c r="JS8" s="54">
        <f>VLOOKUP(B8,'10.09'!B8:L41,9,0)</f>
        <v>3</v>
      </c>
      <c r="JT8" s="54">
        <f>VLOOKUP(B8,'10.09'!B8:L41,10,0)</f>
        <v>0</v>
      </c>
      <c r="JU8" s="54"/>
      <c r="JV8" s="54">
        <f>+JP8+JQ8-JR8</f>
        <v>0</v>
      </c>
      <c r="JW8" s="54"/>
      <c r="JX8" s="54">
        <f>SUM(JY8:KA8)</f>
        <v>0</v>
      </c>
      <c r="JY8" s="54">
        <f>VLOOKUP(B8,'11.09'!B8:L41,9,0)</f>
        <v>0</v>
      </c>
      <c r="JZ8" s="54">
        <f>VLOOKUP(B8,'11.09'!B8:L41,10,0)</f>
        <v>0</v>
      </c>
      <c r="KA8" s="54"/>
      <c r="KB8" s="54">
        <f>+JV8+JW8-JX8</f>
        <v>0</v>
      </c>
      <c r="KC8" s="54"/>
      <c r="KD8" s="54">
        <f>SUM(KE8:KG8)</f>
        <v>0</v>
      </c>
      <c r="KE8" s="54">
        <f>VLOOKUP(B8,'12.09'!B8:L41,9,0)</f>
        <v>0</v>
      </c>
      <c r="KF8" s="54">
        <f>VLOOKUP(B8,'12.09'!B8:L41,10,0)</f>
        <v>0</v>
      </c>
      <c r="KG8" s="54"/>
      <c r="KH8" s="54">
        <f>+KB8+KC8-KD8</f>
        <v>0</v>
      </c>
      <c r="KI8" s="54"/>
      <c r="KJ8" s="54">
        <f>SUM(KK8:KM8)</f>
        <v>0</v>
      </c>
      <c r="KK8" s="54">
        <f>VLOOKUP(B8,'13.09'!B8:L41,9,0)</f>
        <v>0</v>
      </c>
      <c r="KL8" s="54">
        <f>VLOOKUP(B8,'13.09'!B8:L41,10,0)</f>
        <v>0</v>
      </c>
      <c r="KM8" s="54"/>
      <c r="KN8" s="54">
        <f>+KH8+KI8-KJ8</f>
        <v>0</v>
      </c>
      <c r="KO8" s="54"/>
      <c r="KP8" s="54">
        <f>SUM(KQ8:KS8)</f>
        <v>0</v>
      </c>
      <c r="KQ8" s="54">
        <f>VLOOKUP(B8,'14.09'!B8:L41,9,0)</f>
        <v>0</v>
      </c>
      <c r="KR8" s="54">
        <f>VLOOKUP(B8,'14.09'!B8:L41,10,0)</f>
        <v>0</v>
      </c>
      <c r="KS8" s="54"/>
      <c r="KT8" s="54">
        <f>+KN8+KO8-KP8</f>
        <v>0</v>
      </c>
      <c r="KU8" s="54"/>
      <c r="KV8" s="54">
        <f>SUM(KW8:KY8)</f>
        <v>0</v>
      </c>
      <c r="KW8" s="54">
        <f>VLOOKUP(B8,'15.09'!B8:L41,9,0)</f>
        <v>0</v>
      </c>
      <c r="KX8" s="54">
        <f>VLOOKUP(B8,'15.09'!B8:L41,10,0)</f>
        <v>0</v>
      </c>
      <c r="KY8" s="54"/>
      <c r="KZ8" s="54">
        <f>+KT8+KU8-KV8</f>
        <v>0</v>
      </c>
      <c r="LA8" s="54"/>
      <c r="LB8" s="54">
        <f>SUM(LC8:LE8)</f>
        <v>0</v>
      </c>
      <c r="LC8" s="54">
        <f>VLOOKUP(B8,'16.09'!B8:L41,9,0)</f>
        <v>0</v>
      </c>
      <c r="LD8" s="54">
        <f>VLOOKUP(B8,'16.09'!B8:L41,10,0)</f>
        <v>0</v>
      </c>
      <c r="LE8" s="54"/>
      <c r="LF8" s="54">
        <f>+KZ8+LA8-LB8</f>
        <v>0</v>
      </c>
      <c r="LG8" s="54"/>
      <c r="LH8" s="54">
        <f t="shared" ref="LH8" si="0">SUM(LI8:LK8)</f>
        <v>0</v>
      </c>
      <c r="LI8" s="54">
        <f>VLOOKUP(B8,'17.09'!B8:L41,9,0)</f>
        <v>0</v>
      </c>
      <c r="LJ8" s="54">
        <f>VLOOKUP(B8,'17.09'!B8:L41,10,0)</f>
        <v>0</v>
      </c>
      <c r="LK8" s="54"/>
      <c r="LL8" s="54">
        <f t="shared" ref="LL8:LL41" si="1">+LF8+LG8-LH8</f>
        <v>0</v>
      </c>
      <c r="LM8" s="54"/>
      <c r="LN8" s="54">
        <f t="shared" ref="LN8" si="2">SUM(LO8:LQ8)</f>
        <v>0</v>
      </c>
      <c r="LO8" s="54">
        <f>VLOOKUP(B8,'18.09'!B8:L41,9,0)</f>
        <v>0</v>
      </c>
      <c r="LP8" s="54">
        <f>VLOOKUP(B8,'18.09'!B8:L41,10,0)</f>
        <v>0</v>
      </c>
      <c r="LQ8" s="54"/>
      <c r="LR8" s="54">
        <f t="shared" ref="LR8:LR41" si="3">+LL8+LM8-LN8</f>
        <v>0</v>
      </c>
    </row>
    <row r="9" spans="1:330" x14ac:dyDescent="0.2">
      <c r="A9" s="10">
        <v>2</v>
      </c>
      <c r="B9" s="10">
        <v>8500007</v>
      </c>
      <c r="C9" s="10" t="s">
        <v>73</v>
      </c>
      <c r="D9" s="11" t="s">
        <v>45</v>
      </c>
      <c r="E9" s="11" t="s">
        <v>11</v>
      </c>
      <c r="F9" s="12">
        <v>197000</v>
      </c>
      <c r="G9" s="58">
        <f>M9+S9+Y9+AE9+AK9+AQ9+AW9+BC9+BI9+BO9+BU9+CA9+CG9+CM9+CS9+CY9+DE9+DK9+DQ9+DW9+EC9+EI9+EO9+EU9+FA9+FG9+FM9+FS9+FY9+GE9+GK9+GQ9+GW9+HC9+HI9+HO9+HU9+IA9+IG9+IM9+IS9+IY9+JE9+JK9+JQ9+JW9+KC9+KI9+KO9+KU9</f>
        <v>20</v>
      </c>
      <c r="H9" s="58">
        <f>SUM(I9:K9)</f>
        <v>20</v>
      </c>
      <c r="I9" s="58">
        <f>O9+U9+AA9+AG9+AM9+AS9+AY9+BE9+BK9+BQ9+BW9+CC9+CI9+CO9+CU9+DA9+DG9+DM9+DS9+DY9+EE9+EK9+EQ9+EW9+FC9+FI9+FO9+FU9+GA9+GG9+GM9+GS9+GY9+HE9+HK9+HQ9+HW9+IC9+II9+IO9+IU9+JA9+JG9+JM9+JS9+JY9+KE9+KK9+KQ9+KW9</f>
        <v>3</v>
      </c>
      <c r="J9" s="58">
        <f>P9+V9+AB9+AH9+AN9+AT9+AZ9+BF9+BL9+BR9+BX9+CD9+CJ9+CP9+CV9+DB9+DH9+DN9+DT9+DZ9+EF9+EL9+ER9+EX9+FD9+FJ9+FP9+FV9+GB9+GH9+GN9+GT9+GZ9+HF9+HL9+HR9+HX9+ID9+IJ9+IP9+IV9+JB9+JH9+JN9+JT9+JZ9+KF9+KL9+KR9+KX9</f>
        <v>17</v>
      </c>
      <c r="K9" s="58">
        <f>Q9+W9+AC9+AI9+AO9+AU9+BA9+BG9+BM9+BS9+BY9+CE9+CK9+CQ9+CW9+DC9+DI9+DO9+DU9+EA9+EG9+EM9+ES9+EY9+FE9+FK9+FQ9+FW9+GC9+GI9+GO9+GU9+HA9+HG9+HM9+HS9+HY9+IE9+IK9+IQ9+IW9+JC9+JI9+JO9+JU9+KA9+KG9+KM9+KS9+KY9</f>
        <v>0</v>
      </c>
      <c r="L9" s="58">
        <f>G9-H9</f>
        <v>0</v>
      </c>
      <c r="M9" s="54"/>
      <c r="N9" s="54">
        <f>SUM(O9:Q9)</f>
        <v>0</v>
      </c>
      <c r="O9" s="54"/>
      <c r="P9" s="54"/>
      <c r="Q9" s="54"/>
      <c r="R9" s="54"/>
      <c r="S9" s="54"/>
      <c r="T9" s="54">
        <f>SUM(U9:W9)</f>
        <v>0</v>
      </c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9"/>
      <c r="AN9" s="59"/>
      <c r="AO9" s="59"/>
      <c r="AP9" s="54"/>
      <c r="AQ9" s="54"/>
      <c r="AR9" s="54">
        <f>SUM(AS9:AU9)</f>
        <v>0</v>
      </c>
      <c r="AS9" s="54"/>
      <c r="AT9" s="54"/>
      <c r="AU9" s="54"/>
      <c r="AV9" s="54">
        <f>+AP9+AQ9-AR9</f>
        <v>0</v>
      </c>
      <c r="AW9" s="54"/>
      <c r="AX9" s="54">
        <f>SUM(AY9:BA9)</f>
        <v>0</v>
      </c>
      <c r="AY9" s="54"/>
      <c r="AZ9" s="54"/>
      <c r="BA9" s="54"/>
      <c r="BB9" s="54">
        <f>+AV9+AW9-AX9</f>
        <v>0</v>
      </c>
      <c r="BC9" s="54"/>
      <c r="BD9" s="54">
        <f>SUM(BE9:BG9)</f>
        <v>0</v>
      </c>
      <c r="BE9" s="54"/>
      <c r="BF9" s="54"/>
      <c r="BG9" s="54"/>
      <c r="BH9" s="54"/>
      <c r="BI9" s="54">
        <f>VLOOKUP(B9,'05.08'!B9:Q42,7,0)</f>
        <v>0</v>
      </c>
      <c r="BJ9" s="54">
        <f>SUM(BK9:BM9)</f>
        <v>0</v>
      </c>
      <c r="BK9" s="54">
        <f>VLOOKUP(B9,'05.08'!B9:Q42,9,0)</f>
        <v>0</v>
      </c>
      <c r="BL9" s="54">
        <f>VLOOKUP(B9,'05.08'!B9:L42,10,0)</f>
        <v>0</v>
      </c>
      <c r="BM9" s="54"/>
      <c r="BN9" s="54">
        <f>+BH9+BI9-BJ9</f>
        <v>0</v>
      </c>
      <c r="BO9" s="54"/>
      <c r="BP9" s="54">
        <f>SUM(BQ9:BS9)</f>
        <v>0</v>
      </c>
      <c r="BQ9" s="54">
        <f>VLOOKUP(B9,'06.08'!B9:L42,9,0)</f>
        <v>0</v>
      </c>
      <c r="BR9" s="54">
        <f>VLOOKUP(B9,'06.08'!B9:L42,10,0)</f>
        <v>0</v>
      </c>
      <c r="BS9" s="54"/>
      <c r="BT9" s="54">
        <f>+BN9+BO9-BP9</f>
        <v>0</v>
      </c>
      <c r="BU9" s="54"/>
      <c r="BV9" s="54">
        <f>SUM(BW9:BY9)</f>
        <v>0</v>
      </c>
      <c r="BW9" s="54">
        <f>VLOOKUP(B9,'07.08'!B9:L42,9,0)</f>
        <v>0</v>
      </c>
      <c r="BX9" s="54">
        <f>VLOOKUP(B9,'07.08'!B9:L42,10,0)</f>
        <v>0</v>
      </c>
      <c r="BY9" s="54"/>
      <c r="BZ9" s="54">
        <f>+BT9+BU9-BV9</f>
        <v>0</v>
      </c>
      <c r="CA9" s="54"/>
      <c r="CB9" s="54">
        <f>SUM(CC9:CE9)</f>
        <v>0</v>
      </c>
      <c r="CC9" s="54">
        <f>VLOOKUP(B9,'08.08'!B9:L42,9,0)</f>
        <v>0</v>
      </c>
      <c r="CD9" s="54">
        <f>VLOOKUP(B9,'08.08'!B9:L42,10,0)</f>
        <v>0</v>
      </c>
      <c r="CE9" s="54"/>
      <c r="CF9" s="54">
        <f>+BZ9+CA9-CB9</f>
        <v>0</v>
      </c>
      <c r="CG9" s="54"/>
      <c r="CH9" s="54">
        <f>SUM(CI9:CK9)</f>
        <v>0</v>
      </c>
      <c r="CI9" s="54">
        <f>VLOOKUP(B9,'09.08'!B9:L42,9,0)</f>
        <v>0</v>
      </c>
      <c r="CJ9" s="54">
        <f>VLOOKUP(B9,'09.08'!B9:L42,10,0)</f>
        <v>0</v>
      </c>
      <c r="CK9" s="54"/>
      <c r="CL9" s="54">
        <f>+CF9+CG9-CH9</f>
        <v>0</v>
      </c>
      <c r="CM9" s="54"/>
      <c r="CN9" s="54">
        <f>SUM(CO9:CQ9)</f>
        <v>0</v>
      </c>
      <c r="CO9" s="54">
        <f>VLOOKUP(B9,'10.08'!B9:L42,9,0)</f>
        <v>0</v>
      </c>
      <c r="CP9" s="54">
        <f>VLOOKUP(B9,'10.08'!B9:L42,10,0)</f>
        <v>0</v>
      </c>
      <c r="CQ9" s="54"/>
      <c r="CR9" s="54">
        <f>+CL9+CM9-CN9</f>
        <v>0</v>
      </c>
      <c r="CS9" s="54"/>
      <c r="CT9" s="54">
        <f>SUM(CU9:CW9)</f>
        <v>0</v>
      </c>
      <c r="CU9" s="54">
        <f>VLOOKUP(B9,'11.08'!B9:L42,9,0)</f>
        <v>0</v>
      </c>
      <c r="CV9" s="54">
        <f>VLOOKUP(B9,'11.08'!B9:L42,10,0)</f>
        <v>0</v>
      </c>
      <c r="CW9" s="54"/>
      <c r="CX9" s="54">
        <f>+CR9+CS9-CT9</f>
        <v>0</v>
      </c>
      <c r="CY9" s="54">
        <f>VLOOKUP(B9,'12.08'!B9:Q42,7,0)</f>
        <v>0</v>
      </c>
      <c r="CZ9" s="54">
        <f>SUM(DA9:DC9)</f>
        <v>0</v>
      </c>
      <c r="DA9" s="54">
        <f>VLOOKUP(B9,'12.08'!B9:L42,9,0)</f>
        <v>0</v>
      </c>
      <c r="DB9" s="54">
        <f>VLOOKUP(B9,'12.08'!B9:L42,10,0)</f>
        <v>0</v>
      </c>
      <c r="DC9" s="54"/>
      <c r="DD9" s="54">
        <f>+CX9+CY9-CZ9</f>
        <v>0</v>
      </c>
      <c r="DE9" s="54"/>
      <c r="DF9" s="54">
        <f>SUM(DG9:DI9)</f>
        <v>0</v>
      </c>
      <c r="DG9" s="54">
        <f>VLOOKUP(B9,'13.08'!B9:L42,9,0)</f>
        <v>0</v>
      </c>
      <c r="DH9" s="54">
        <f>VLOOKUP(B9,'13.08'!B9:L42,10,0)</f>
        <v>0</v>
      </c>
      <c r="DI9" s="54"/>
      <c r="DJ9" s="54">
        <f>+DD9+DE9-DF9</f>
        <v>0</v>
      </c>
      <c r="DK9" s="54"/>
      <c r="DL9" s="54">
        <f>SUM(DM9:DO9)</f>
        <v>0</v>
      </c>
      <c r="DM9" s="54">
        <f>VLOOKUP(B9,'14.08'!B9:L42,9,0)</f>
        <v>0</v>
      </c>
      <c r="DN9" s="54">
        <f>VLOOKUP(B9,'14.08'!B9:L42,10,0)</f>
        <v>0</v>
      </c>
      <c r="DO9" s="54"/>
      <c r="DP9" s="54">
        <f>+DJ9+DK9-DL9</f>
        <v>0</v>
      </c>
      <c r="DQ9" s="54"/>
      <c r="DR9" s="54">
        <f>SUM(DS9:DU9)</f>
        <v>0</v>
      </c>
      <c r="DS9" s="54">
        <f>VLOOKUP(B9,'15.08'!B9:L42,9,0)</f>
        <v>0</v>
      </c>
      <c r="DT9" s="54">
        <f>VLOOKUP(B9,'15.08'!B9:L42,10,0)</f>
        <v>0</v>
      </c>
      <c r="DU9" s="54"/>
      <c r="DV9" s="54">
        <f>+DP9+DQ9-DR9</f>
        <v>0</v>
      </c>
      <c r="DW9" s="54"/>
      <c r="DX9" s="54">
        <f>SUM(DY9:EA9)</f>
        <v>0</v>
      </c>
      <c r="DY9" s="54">
        <f>VLOOKUP(B9,'16.08'!B9:L42,9,0)</f>
        <v>0</v>
      </c>
      <c r="DZ9" s="54">
        <f>VLOOKUP(B9,'16.08'!B9:L42,10,0)</f>
        <v>0</v>
      </c>
      <c r="EA9" s="54"/>
      <c r="EB9" s="54">
        <f>+DV9+DW9-DX9</f>
        <v>0</v>
      </c>
      <c r="EC9" s="54"/>
      <c r="ED9" s="54">
        <f>SUM(EE9:EG9)</f>
        <v>0</v>
      </c>
      <c r="EE9" s="54">
        <f>VLOOKUP(B9,'17.08'!B9:L42,9,0)</f>
        <v>0</v>
      </c>
      <c r="EF9" s="54">
        <f>VLOOKUP(B9,'17.08'!B9:L42,10,0)</f>
        <v>0</v>
      </c>
      <c r="EG9" s="54"/>
      <c r="EH9" s="54">
        <f>+EB9+EC9-ED9</f>
        <v>0</v>
      </c>
      <c r="EI9" s="54"/>
      <c r="EJ9" s="54">
        <f>SUM(EK9:EM9)</f>
        <v>0</v>
      </c>
      <c r="EK9" s="54">
        <f>VLOOKUP(B9,'18.08'!B9:L42,9,0)</f>
        <v>0</v>
      </c>
      <c r="EL9" s="54">
        <f>VLOOKUP(B9,'18.08'!B9:L42,10,0)</f>
        <v>0</v>
      </c>
      <c r="EM9" s="54"/>
      <c r="EN9" s="54">
        <f>+EH9+EI9-EJ9</f>
        <v>0</v>
      </c>
      <c r="EO9" s="54">
        <f>VLOOKUP(B9,'19.08'!B9:Q42,7,0)</f>
        <v>10</v>
      </c>
      <c r="EP9" s="54">
        <f>SUM(EQ9:ES9)</f>
        <v>0</v>
      </c>
      <c r="EQ9" s="54">
        <f>VLOOKUP(B9,'19.08'!B9:L42,9,0)</f>
        <v>0</v>
      </c>
      <c r="ER9" s="54">
        <f>VLOOKUP(B9,'19.08'!B9:L42,10,0)</f>
        <v>0</v>
      </c>
      <c r="ES9" s="54"/>
      <c r="ET9" s="54">
        <f>+EN9+EO9-EP9</f>
        <v>10</v>
      </c>
      <c r="EU9" s="54"/>
      <c r="EV9" s="54">
        <f>SUM(EW9:EY9)</f>
        <v>0</v>
      </c>
      <c r="EW9" s="54">
        <f>VLOOKUP(B9,'20.08'!B9:L46,9,0)</f>
        <v>0</v>
      </c>
      <c r="EX9" s="54">
        <f>VLOOKUP(B9,'20.08'!B9:L46,10,0)</f>
        <v>0</v>
      </c>
      <c r="EY9" s="54"/>
      <c r="EZ9" s="54">
        <f>+ET9+EU9-EV9</f>
        <v>10</v>
      </c>
      <c r="FA9" s="54"/>
      <c r="FB9" s="54">
        <f>SUM(FC9:FE9)</f>
        <v>0</v>
      </c>
      <c r="FC9" s="54">
        <f>VLOOKUP(B9,'21.08'!B9:L42,9,0)</f>
        <v>0</v>
      </c>
      <c r="FD9" s="54">
        <f>VLOOKUP(B9,'21.08'!B9:L42,10,0)</f>
        <v>0</v>
      </c>
      <c r="FE9" s="54"/>
      <c r="FF9" s="54">
        <f>+EZ9+FA9-FB9</f>
        <v>10</v>
      </c>
      <c r="FG9" s="54"/>
      <c r="FH9" s="54">
        <f>SUM(FI9:FK9)</f>
        <v>1</v>
      </c>
      <c r="FI9" s="54">
        <f>VLOOKUP(B9,'22.08'!B9:L42,9,0)</f>
        <v>0</v>
      </c>
      <c r="FJ9" s="54">
        <f>VLOOKUP(B9,'22.08'!B9:L42,10,0)</f>
        <v>1</v>
      </c>
      <c r="FK9" s="54"/>
      <c r="FL9" s="54">
        <f>+FF9+FG9-FH9</f>
        <v>9</v>
      </c>
      <c r="FM9" s="54"/>
      <c r="FN9" s="54">
        <f>SUM(FO9:FQ9)</f>
        <v>0</v>
      </c>
      <c r="FO9" s="54">
        <f>VLOOKUP(B9,'23.08'!B9:L42,9,0)</f>
        <v>0</v>
      </c>
      <c r="FP9" s="54">
        <f>VLOOKUP(B9,'23.08'!B9:L42,10,0)</f>
        <v>0</v>
      </c>
      <c r="FQ9" s="54"/>
      <c r="FR9" s="54">
        <f>+FL9+FM9-FN9</f>
        <v>9</v>
      </c>
      <c r="FS9" s="54"/>
      <c r="FT9" s="54">
        <f>SUM(FU9:FW9)</f>
        <v>0</v>
      </c>
      <c r="FU9" s="54">
        <f>VLOOKUP(B9,'24.08'!B9:L42,9,0)</f>
        <v>0</v>
      </c>
      <c r="FV9" s="54">
        <f>VLOOKUP(B9,'24.08'!B9:L42,10,0)</f>
        <v>0</v>
      </c>
      <c r="FW9" s="54"/>
      <c r="FX9" s="54">
        <f>+FR9+FS9-FT9</f>
        <v>9</v>
      </c>
      <c r="FY9" s="54"/>
      <c r="FZ9" s="54">
        <f>SUM(GA9:GC9)</f>
        <v>0</v>
      </c>
      <c r="GA9" s="54">
        <f>VLOOKUP(B9,'25.08'!B9:L42,9,0)</f>
        <v>0</v>
      </c>
      <c r="GB9" s="54">
        <f>VLOOKUP(B9,'25.08'!B9:L42,10,0)</f>
        <v>0</v>
      </c>
      <c r="GC9" s="54"/>
      <c r="GD9" s="54">
        <f>+FX9+FY9-FZ9</f>
        <v>9</v>
      </c>
      <c r="GE9" s="54"/>
      <c r="GF9" s="54">
        <f>SUM(GG9:GI9)</f>
        <v>0</v>
      </c>
      <c r="GG9" s="54">
        <f>VLOOKUP(B9,'26.08'!B9:L42,9,0)</f>
        <v>0</v>
      </c>
      <c r="GH9" s="54">
        <f>VLOOKUP(B9,'26.08'!B9:L42,10,0)</f>
        <v>0</v>
      </c>
      <c r="GI9" s="54"/>
      <c r="GJ9" s="54">
        <f>+GD9+GE9-GF9</f>
        <v>9</v>
      </c>
      <c r="GK9" s="54"/>
      <c r="GL9" s="54">
        <f>SUM(GM9:GO9)</f>
        <v>1</v>
      </c>
      <c r="GM9" s="54">
        <f>VLOOKUP(B9,'27.08'!B9:L42,9,0)</f>
        <v>0</v>
      </c>
      <c r="GN9" s="54">
        <f>VLOOKUP(B9,'27.08'!B9:L42,10,0)</f>
        <v>1</v>
      </c>
      <c r="GO9" s="54"/>
      <c r="GP9" s="54">
        <f>+GJ9+GK9-GL9</f>
        <v>8</v>
      </c>
      <c r="GQ9" s="54"/>
      <c r="GR9" s="54">
        <f>SUM(GS9:GU9)</f>
        <v>2</v>
      </c>
      <c r="GS9" s="54">
        <f>VLOOKUP(B9,'28.08'!B9:L42,9,0)</f>
        <v>0</v>
      </c>
      <c r="GT9" s="54">
        <f>VLOOKUP(B9,'28.08'!B9:L42,10,0)</f>
        <v>2</v>
      </c>
      <c r="GU9" s="54"/>
      <c r="GV9" s="54">
        <f>+GP9+GQ9-GR9</f>
        <v>6</v>
      </c>
      <c r="GW9" s="54">
        <f>VLOOKUP(B9,'29.08'!B9:Q42,7,0)</f>
        <v>0</v>
      </c>
      <c r="GX9" s="54">
        <f>SUM(GY9:HA9)</f>
        <v>0</v>
      </c>
      <c r="GY9" s="54">
        <f>VLOOKUP(B9,'29.08'!B9:L42,9,0)</f>
        <v>0</v>
      </c>
      <c r="GZ9" s="54">
        <f>VLOOKUP(B9,'29.08'!B9:L42,10,0)</f>
        <v>0</v>
      </c>
      <c r="HA9" s="54"/>
      <c r="HB9" s="54">
        <f>+GV9+GW9-GX9</f>
        <v>6</v>
      </c>
      <c r="HC9" s="54"/>
      <c r="HD9" s="54">
        <f>SUM(HE9:HG9)</f>
        <v>0</v>
      </c>
      <c r="HE9" s="54">
        <f>VLOOKUP(B9,'30.08'!B9:L42,9,0)</f>
        <v>0</v>
      </c>
      <c r="HF9" s="54">
        <f>VLOOKUP(B9,'30.08'!B9:L42,10,0)</f>
        <v>0</v>
      </c>
      <c r="HG9" s="54"/>
      <c r="HH9" s="54">
        <f>+HB9+HC9-HD9</f>
        <v>6</v>
      </c>
      <c r="HI9" s="54">
        <f>VLOOKUP(B9,'31.08'!B9:Q42,7,0)</f>
        <v>0</v>
      </c>
      <c r="HJ9" s="54">
        <f>SUM(HK9:HM9)</f>
        <v>2</v>
      </c>
      <c r="HK9" s="54">
        <f>VLOOKUP(B9,'31.08'!B9:L42,9,0)</f>
        <v>0</v>
      </c>
      <c r="HL9" s="54">
        <f>VLOOKUP(B9,'31.08'!B9:L42,10,0)</f>
        <v>2</v>
      </c>
      <c r="HM9" s="54"/>
      <c r="HN9" s="54">
        <f>+HH9+HI9-HJ9</f>
        <v>4</v>
      </c>
      <c r="HO9" s="54"/>
      <c r="HP9" s="54">
        <f>SUM(HQ9:HS9)</f>
        <v>1</v>
      </c>
      <c r="HQ9" s="54">
        <f>VLOOKUP(B9,'01.09'!B9:L42,9,0)</f>
        <v>0</v>
      </c>
      <c r="HR9" s="54">
        <f>VLOOKUP(B9,'01.09'!B9:L42,10,0)</f>
        <v>1</v>
      </c>
      <c r="HS9" s="54"/>
      <c r="HT9" s="54">
        <f>+HN9+HO9-HP9</f>
        <v>3</v>
      </c>
      <c r="HU9" s="54">
        <f>VLOOKUP(B9,'02.09'!B9:Q42,7,0)</f>
        <v>10</v>
      </c>
      <c r="HV9" s="54">
        <f>SUM(HW9:HY9)</f>
        <v>0</v>
      </c>
      <c r="HW9" s="54">
        <f>VLOOKUP(B9,'02.09'!B9:L42,9,0)</f>
        <v>0</v>
      </c>
      <c r="HX9" s="54">
        <f>VLOOKUP(B9,'02.09'!B9:L42,10,0)</f>
        <v>0</v>
      </c>
      <c r="HY9" s="54"/>
      <c r="HZ9" s="54">
        <f>+HT9+HU9-HV9</f>
        <v>13</v>
      </c>
      <c r="IA9" s="54"/>
      <c r="IB9" s="54">
        <f>SUM(IC9:IE9)</f>
        <v>1</v>
      </c>
      <c r="IC9" s="54">
        <f>VLOOKUP(B9,'03.09'!B9:L42,9,0)</f>
        <v>0</v>
      </c>
      <c r="ID9" s="54">
        <f>VLOOKUP(B9,'03.09'!B9:L42,10,0)</f>
        <v>1</v>
      </c>
      <c r="IE9" s="54"/>
      <c r="IF9" s="54">
        <f>+HZ9+IA9-IB9</f>
        <v>12</v>
      </c>
      <c r="IG9" s="54"/>
      <c r="IH9" s="54">
        <f>SUM(II9:IK9)</f>
        <v>0</v>
      </c>
      <c r="II9" s="54">
        <f>VLOOKUP(B9,'04.09'!B9:L42,9,0)</f>
        <v>0</v>
      </c>
      <c r="IJ9" s="54">
        <f>VLOOKUP(B9,'04.09'!B9:L42,10,0)</f>
        <v>0</v>
      </c>
      <c r="IK9" s="54"/>
      <c r="IL9" s="54">
        <f>+IF9+IG9-IH9</f>
        <v>12</v>
      </c>
      <c r="IM9" s="54"/>
      <c r="IN9" s="54">
        <f>SUM(IO9:IQ9)</f>
        <v>3</v>
      </c>
      <c r="IO9" s="54">
        <f>VLOOKUP(B9,'05.09'!B9:L42,9,0)</f>
        <v>0</v>
      </c>
      <c r="IP9" s="54">
        <f>VLOOKUP(B9,'05.09'!B9:L42,10,0)</f>
        <v>3</v>
      </c>
      <c r="IQ9" s="54"/>
      <c r="IR9" s="54">
        <f>+IL9+IM9-IN9</f>
        <v>9</v>
      </c>
      <c r="IS9" s="54"/>
      <c r="IT9" s="54">
        <f>SUM(IU9:IW9)</f>
        <v>0</v>
      </c>
      <c r="IU9" s="54">
        <f>VLOOKUP(B9,'06.09'!B9:L42,9,0)</f>
        <v>0</v>
      </c>
      <c r="IV9" s="54">
        <f>VLOOKUP(B9,'06.09'!B9:L42,10,0)</f>
        <v>0</v>
      </c>
      <c r="IW9" s="54"/>
      <c r="IX9" s="54">
        <f>+IR9+IS9-IT9</f>
        <v>9</v>
      </c>
      <c r="IY9" s="54"/>
      <c r="IZ9" s="54">
        <f>SUM(JA9:JC9)</f>
        <v>1</v>
      </c>
      <c r="JA9" s="54">
        <f>VLOOKUP(B9,'07.09'!B9:L42,9,0)</f>
        <v>0</v>
      </c>
      <c r="JB9" s="54">
        <f>VLOOKUP(B9,'07.09'!B9:L42,10,0)</f>
        <v>1</v>
      </c>
      <c r="JC9" s="54"/>
      <c r="JD9" s="54">
        <f>+IX9+IY9-IZ9</f>
        <v>8</v>
      </c>
      <c r="JE9" s="54">
        <f>VLOOKUP(B9,'08.09'!B9:Q42,7,0)</f>
        <v>0</v>
      </c>
      <c r="JF9" s="54">
        <f>SUM(JG9:JI9)</f>
        <v>3</v>
      </c>
      <c r="JG9" s="54">
        <f>VLOOKUP(B9,'08.09'!B9:L42,9,0)</f>
        <v>0</v>
      </c>
      <c r="JH9" s="54">
        <f>VLOOKUP(B9,'08.09'!B9:L42,10,0)</f>
        <v>3</v>
      </c>
      <c r="JI9" s="54"/>
      <c r="JJ9" s="54">
        <f>+JD9+JE9-JF9</f>
        <v>5</v>
      </c>
      <c r="JK9" s="54"/>
      <c r="JL9" s="54">
        <f>SUM(JM9:JO9)</f>
        <v>2</v>
      </c>
      <c r="JM9" s="54">
        <f>VLOOKUP(B9,'09.09'!B9:L42,9,0)</f>
        <v>0</v>
      </c>
      <c r="JN9" s="54">
        <f>VLOOKUP(B9,'09.09'!B9:L42,10,0)</f>
        <v>2</v>
      </c>
      <c r="JO9" s="54"/>
      <c r="JP9" s="54">
        <f>+JJ9+JK9-JL9</f>
        <v>3</v>
      </c>
      <c r="JQ9" s="54"/>
      <c r="JR9" s="54">
        <f>SUM(JS9:JU9)</f>
        <v>3</v>
      </c>
      <c r="JS9" s="54">
        <f>VLOOKUP(B9,'10.09'!B9:L42,9,0)</f>
        <v>3</v>
      </c>
      <c r="JT9" s="54">
        <f>VLOOKUP(B9,'10.09'!B9:L42,10,0)</f>
        <v>0</v>
      </c>
      <c r="JU9" s="54"/>
      <c r="JV9" s="54">
        <f>+JP9+JQ9-JR9</f>
        <v>0</v>
      </c>
      <c r="JW9" s="54"/>
      <c r="JX9" s="54">
        <f>SUM(JY9:KA9)</f>
        <v>0</v>
      </c>
      <c r="JY9" s="54">
        <f>VLOOKUP(B9,'11.09'!B9:L42,9,0)</f>
        <v>0</v>
      </c>
      <c r="JZ9" s="54">
        <f>VLOOKUP(B9,'11.09'!B9:L42,10,0)</f>
        <v>0</v>
      </c>
      <c r="KA9" s="54"/>
      <c r="KB9" s="54">
        <f>+JV9+JW9-JX9</f>
        <v>0</v>
      </c>
      <c r="KC9" s="54"/>
      <c r="KD9" s="54">
        <f>SUM(KE9:KG9)</f>
        <v>0</v>
      </c>
      <c r="KE9" s="54">
        <f>VLOOKUP(B9,'12.09'!B9:L42,9,0)</f>
        <v>0</v>
      </c>
      <c r="KF9" s="54">
        <f>VLOOKUP(B9,'12.09'!B9:L42,10,0)</f>
        <v>0</v>
      </c>
      <c r="KG9" s="54"/>
      <c r="KH9" s="54">
        <f>+KB9+KC9-KD9</f>
        <v>0</v>
      </c>
      <c r="KI9" s="54"/>
      <c r="KJ9" s="54">
        <f>SUM(KK9:KM9)</f>
        <v>0</v>
      </c>
      <c r="KK9" s="54">
        <f>VLOOKUP(B9,'13.09'!B9:L42,9,0)</f>
        <v>0</v>
      </c>
      <c r="KL9" s="54">
        <f>VLOOKUP(B9,'13.09'!B9:L42,10,0)</f>
        <v>0</v>
      </c>
      <c r="KM9" s="54"/>
      <c r="KN9" s="54">
        <f>+KH9+KI9-KJ9</f>
        <v>0</v>
      </c>
      <c r="KO9" s="54"/>
      <c r="KP9" s="54">
        <f>SUM(KQ9:KS9)</f>
        <v>0</v>
      </c>
      <c r="KQ9" s="54">
        <f>VLOOKUP(B9,'14.09'!B9:L42,9,0)</f>
        <v>0</v>
      </c>
      <c r="KR9" s="54">
        <f>VLOOKUP(B9,'14.09'!B9:L42,10,0)</f>
        <v>0</v>
      </c>
      <c r="KS9" s="54"/>
      <c r="KT9" s="54">
        <f>+KN9+KO9-KP9</f>
        <v>0</v>
      </c>
      <c r="KU9" s="54"/>
      <c r="KV9" s="54">
        <f>SUM(KW9:KY9)</f>
        <v>0</v>
      </c>
      <c r="KW9" s="54">
        <f>VLOOKUP(B9,'15.09'!B9:L42,9,0)</f>
        <v>0</v>
      </c>
      <c r="KX9" s="54">
        <f>VLOOKUP(B9,'15.09'!B9:L42,10,0)</f>
        <v>0</v>
      </c>
      <c r="KY9" s="54"/>
      <c r="KZ9" s="54">
        <f>+KT9+KU9-KV9</f>
        <v>0</v>
      </c>
      <c r="LA9" s="54"/>
      <c r="LB9" s="54">
        <f>SUM(LC9:LE9)</f>
        <v>0</v>
      </c>
      <c r="LC9" s="54">
        <f>VLOOKUP(B9,'16.09'!B9:L42,9,0)</f>
        <v>0</v>
      </c>
      <c r="LD9" s="54">
        <f>VLOOKUP(B9,'16.09'!B9:L42,10,0)</f>
        <v>0</v>
      </c>
      <c r="LE9" s="54"/>
      <c r="LF9" s="54">
        <f>+KZ9+LA9-LB9</f>
        <v>0</v>
      </c>
      <c r="LG9" s="54"/>
      <c r="LH9" s="54">
        <f>SUM(LI9:LK9)</f>
        <v>0</v>
      </c>
      <c r="LI9" s="54">
        <f>VLOOKUP(B9,'17.09'!B9:L42,9,0)</f>
        <v>0</v>
      </c>
      <c r="LJ9" s="54">
        <f>VLOOKUP(B9,'17.09'!B9:L42,10,0)</f>
        <v>0</v>
      </c>
      <c r="LK9" s="54"/>
      <c r="LL9" s="54">
        <f>+LF9+LG9-LH9</f>
        <v>0</v>
      </c>
      <c r="LM9" s="54"/>
      <c r="LN9" s="54">
        <f>SUM(LO9:LQ9)</f>
        <v>0</v>
      </c>
      <c r="LO9" s="54">
        <f>VLOOKUP(B9,'18.09'!B9:L42,9,0)</f>
        <v>0</v>
      </c>
      <c r="LP9" s="54">
        <f>VLOOKUP(B9,'18.09'!B9:L42,10,0)</f>
        <v>0</v>
      </c>
      <c r="LQ9" s="54"/>
      <c r="LR9" s="54">
        <f>+LL9+LM9-LN9</f>
        <v>0</v>
      </c>
    </row>
    <row r="10" spans="1:330" x14ac:dyDescent="0.2">
      <c r="A10" s="10">
        <v>27</v>
      </c>
      <c r="B10" s="10">
        <v>8500050</v>
      </c>
      <c r="C10" s="10" t="s">
        <v>82</v>
      </c>
      <c r="D10" s="11" t="s">
        <v>54</v>
      </c>
      <c r="E10" s="11" t="s">
        <v>20</v>
      </c>
      <c r="F10" s="12">
        <v>168000</v>
      </c>
      <c r="G10" s="58">
        <f>M10+S10+Y10+AE10+AK10+AQ10+AW10+BC10+BI10+BO10+BU10+CA10+CG10+CM10+CS10+CY10+DE10+DK10+DQ10+DW10+EC10+EI10+EO10+EU10+FA10+FG10+FM10+FS10+FY10+GE10+GK10+GQ10+GW10+HC10+HI10+HO10+HU10+IA10+IG10+IM10+IS10+IY10+JE10+JK10+JQ10+JW10+KC10+KI10+KO10+KU10</f>
        <v>99</v>
      </c>
      <c r="H10" s="58">
        <f>SUM(I10:K10)</f>
        <v>99</v>
      </c>
      <c r="I10" s="58">
        <f>O10+U10+AA10+AG10+AM10+AS10+AY10+BE10+BK10+BQ10+BW10+CC10+CI10+CO10+CU10+DA10+DG10+DM10+DS10+DY10+EE10+EK10+EQ10+EW10+FC10+FI10+FO10+FU10+GA10+GG10+GM10+GS10+GY10+HE10+HK10+HQ10+HW10+IC10+II10+IO10+IU10+JA10+JG10+JM10+JS10+JY10+KE10+KK10+KQ10+KW10</f>
        <v>0</v>
      </c>
      <c r="J10" s="58">
        <f>P10+V10+AB10+AH10+AN10+AT10+AZ10+BF10+BL10+BR10+BX10+CD10+CJ10+CP10+CV10+DB10+DH10+DN10+DT10+DZ10+EF10+EL10+ER10+EX10+FD10+FJ10+FP10+FV10+GB10+GH10+GN10+GT10+GZ10+HF10+HL10+HR10+HX10+ID10+IJ10+IP10+IV10+JB10+JH10+JN10+JT10+JZ10+KF10+KL10+KR10+KX10</f>
        <v>99</v>
      </c>
      <c r="K10" s="58">
        <f>Q10+W10+AC10+AI10+AO10+AU10+BA10+BG10+BM10+BS10+BY10+CE10+CK10+CQ10+CW10+DC10+DI10+DO10+DU10+EA10+EG10+EM10+ES10+EY10+FE10+FK10+FQ10+FW10+GC10+GI10+GO10+GU10+HA10+HG10+HM10+HS10+HY10+IE10+IK10+IQ10+IW10+JC10+JI10+JO10+JU10+KA10+KG10+KM10+KS10+KY10</f>
        <v>0</v>
      </c>
      <c r="L10" s="58">
        <f>G10-H10</f>
        <v>0</v>
      </c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9"/>
      <c r="AN10" s="59"/>
      <c r="AO10" s="59"/>
      <c r="AP10" s="54"/>
      <c r="AQ10" s="54"/>
      <c r="AR10" s="54">
        <f>SUM(AS10:AU10)</f>
        <v>0</v>
      </c>
      <c r="AS10" s="54"/>
      <c r="AT10" s="54"/>
      <c r="AU10" s="54"/>
      <c r="AV10" s="54">
        <f>+AP10+AQ10-AR10</f>
        <v>0</v>
      </c>
      <c r="AW10" s="54"/>
      <c r="AX10" s="54">
        <f>SUM(AY10:BA10)</f>
        <v>0</v>
      </c>
      <c r="AY10" s="54"/>
      <c r="AZ10" s="54"/>
      <c r="BA10" s="54"/>
      <c r="BB10" s="54">
        <f>+AV10+AW10-AX10</f>
        <v>0</v>
      </c>
      <c r="BC10" s="54"/>
      <c r="BD10" s="54">
        <f>SUM(BE10:BG10)</f>
        <v>0</v>
      </c>
      <c r="BE10" s="54"/>
      <c r="BF10" s="54"/>
      <c r="BG10" s="54"/>
      <c r="BH10" s="54"/>
      <c r="BI10" s="54">
        <f>VLOOKUP(B10,'05.08'!B34:Q67,7,0)</f>
        <v>19</v>
      </c>
      <c r="BJ10" s="54">
        <f>SUM(BK10:BM10)</f>
        <v>1</v>
      </c>
      <c r="BK10" s="54">
        <f>VLOOKUP(B10,'05.08'!B34:Q67,9,0)</f>
        <v>0</v>
      </c>
      <c r="BL10" s="54">
        <f>VLOOKUP(B10,'05.08'!B34:L67,10,0)</f>
        <v>1</v>
      </c>
      <c r="BM10" s="54"/>
      <c r="BN10" s="54">
        <f>+BH10+BI10-BJ10</f>
        <v>18</v>
      </c>
      <c r="BO10" s="54"/>
      <c r="BP10" s="54">
        <f>SUM(BQ10:BS10)</f>
        <v>2</v>
      </c>
      <c r="BQ10" s="54">
        <f>VLOOKUP(B10,'06.08'!B34:L67,9,0)</f>
        <v>0</v>
      </c>
      <c r="BR10" s="54">
        <f>VLOOKUP(B10,'06.08'!B34:L67,10,0)</f>
        <v>2</v>
      </c>
      <c r="BS10" s="54"/>
      <c r="BT10" s="54">
        <f>+BN10+BO10-BP10</f>
        <v>16</v>
      </c>
      <c r="BU10" s="54"/>
      <c r="BV10" s="54">
        <f>SUM(BW10:BY10)</f>
        <v>3</v>
      </c>
      <c r="BW10" s="54">
        <f>VLOOKUP(B10,'07.08'!B34:L67,9,0)</f>
        <v>0</v>
      </c>
      <c r="BX10" s="54">
        <f>VLOOKUP(B10,'07.08'!B34:L67,10,0)</f>
        <v>3</v>
      </c>
      <c r="BY10" s="54"/>
      <c r="BZ10" s="54">
        <f>+BT10+BU10-BV10</f>
        <v>13</v>
      </c>
      <c r="CA10" s="54"/>
      <c r="CB10" s="54">
        <f>SUM(CC10:CE10)</f>
        <v>3</v>
      </c>
      <c r="CC10" s="54">
        <f>VLOOKUP(B10,'08.08'!B34:L67,9,0)</f>
        <v>0</v>
      </c>
      <c r="CD10" s="54">
        <f>VLOOKUP(B10,'08.08'!B34:L67,10,0)</f>
        <v>3</v>
      </c>
      <c r="CE10" s="54"/>
      <c r="CF10" s="54">
        <f>+BZ10+CA10-CB10</f>
        <v>10</v>
      </c>
      <c r="CG10" s="54"/>
      <c r="CH10" s="54">
        <f>SUM(CI10:CK10)</f>
        <v>1</v>
      </c>
      <c r="CI10" s="54">
        <f>VLOOKUP(B10,'09.08'!B34:L67,9,0)</f>
        <v>0</v>
      </c>
      <c r="CJ10" s="54">
        <f>VLOOKUP(B10,'09.08'!B34:L67,10,0)</f>
        <v>1</v>
      </c>
      <c r="CK10" s="54"/>
      <c r="CL10" s="54">
        <f>+CF10+CG10-CH10</f>
        <v>9</v>
      </c>
      <c r="CM10" s="54"/>
      <c r="CN10" s="54">
        <f>SUM(CO10:CQ10)</f>
        <v>0</v>
      </c>
      <c r="CO10" s="54">
        <f>VLOOKUP(B10,'10.08'!B34:L67,9,0)</f>
        <v>0</v>
      </c>
      <c r="CP10" s="54">
        <f>VLOOKUP(B10,'10.08'!B34:L67,10,0)</f>
        <v>0</v>
      </c>
      <c r="CQ10" s="54"/>
      <c r="CR10" s="54">
        <f>+CL10+CM10-CN10</f>
        <v>9</v>
      </c>
      <c r="CS10" s="54"/>
      <c r="CT10" s="54">
        <f>SUM(CU10:CW10)</f>
        <v>1</v>
      </c>
      <c r="CU10" s="54">
        <f>VLOOKUP(B10,'11.08'!B34:L67,9,0)</f>
        <v>0</v>
      </c>
      <c r="CV10" s="54">
        <f>VLOOKUP(B10,'11.08'!B34:L67,10,0)</f>
        <v>1</v>
      </c>
      <c r="CW10" s="54"/>
      <c r="CX10" s="54">
        <f>+CR10+CS10-CT10</f>
        <v>8</v>
      </c>
      <c r="CY10" s="54">
        <f>VLOOKUP(B10,'12.08'!B34:Q67,7,0)</f>
        <v>40</v>
      </c>
      <c r="CZ10" s="54">
        <f>SUM(DA10:DC10)</f>
        <v>2</v>
      </c>
      <c r="DA10" s="54">
        <f>VLOOKUP(B10,'12.08'!B34:L67,9,0)</f>
        <v>0</v>
      </c>
      <c r="DB10" s="54">
        <f>VLOOKUP(B10,'12.08'!B34:L67,10,0)</f>
        <v>2</v>
      </c>
      <c r="DC10" s="54"/>
      <c r="DD10" s="54">
        <f>+CX10+CY10-CZ10</f>
        <v>46</v>
      </c>
      <c r="DE10" s="54"/>
      <c r="DF10" s="54">
        <f>SUM(DG10:DI10)</f>
        <v>1</v>
      </c>
      <c r="DG10" s="54">
        <f>VLOOKUP(B10,'13.08'!B34:L67,9,0)</f>
        <v>0</v>
      </c>
      <c r="DH10" s="54">
        <f>VLOOKUP(B10,'13.08'!B34:L67,10,0)</f>
        <v>1</v>
      </c>
      <c r="DI10" s="54"/>
      <c r="DJ10" s="54">
        <f>+DD10+DE10-DF10</f>
        <v>45</v>
      </c>
      <c r="DK10" s="54"/>
      <c r="DL10" s="54">
        <f>SUM(DM10:DO10)</f>
        <v>2</v>
      </c>
      <c r="DM10" s="54">
        <f>VLOOKUP(B10,'14.08'!B34:L67,9,0)</f>
        <v>0</v>
      </c>
      <c r="DN10" s="54">
        <f>VLOOKUP(B10,'14.08'!B34:L67,10,0)</f>
        <v>2</v>
      </c>
      <c r="DO10" s="54"/>
      <c r="DP10" s="54">
        <f>+DJ10+DK10-DL10</f>
        <v>43</v>
      </c>
      <c r="DQ10" s="54"/>
      <c r="DR10" s="54">
        <f>SUM(DS10:DU10)</f>
        <v>0</v>
      </c>
      <c r="DS10" s="54">
        <f>VLOOKUP(B10,'15.08'!B34:L67,9,0)</f>
        <v>0</v>
      </c>
      <c r="DT10" s="54">
        <f>VLOOKUP(B10,'15.08'!B34:L67,10,0)</f>
        <v>0</v>
      </c>
      <c r="DU10" s="54"/>
      <c r="DV10" s="54">
        <f>+DP10+DQ10-DR10</f>
        <v>43</v>
      </c>
      <c r="DW10" s="54"/>
      <c r="DX10" s="54">
        <f>SUM(DY10:EA10)</f>
        <v>4</v>
      </c>
      <c r="DY10" s="54">
        <f>VLOOKUP(B10,'16.08'!B34:L67,9,0)</f>
        <v>0</v>
      </c>
      <c r="DZ10" s="54">
        <f>VLOOKUP(B10,'16.08'!B34:L67,10,0)</f>
        <v>4</v>
      </c>
      <c r="EA10" s="54"/>
      <c r="EB10" s="54">
        <f>+DV10+DW10-DX10</f>
        <v>39</v>
      </c>
      <c r="EC10" s="54"/>
      <c r="ED10" s="54">
        <f>SUM(EE10:EG10)</f>
        <v>2</v>
      </c>
      <c r="EE10" s="54">
        <f>VLOOKUP(B10,'17.08'!B34:L67,9,0)</f>
        <v>0</v>
      </c>
      <c r="EF10" s="54">
        <f>VLOOKUP(B10,'17.08'!B34:L67,10,0)</f>
        <v>2</v>
      </c>
      <c r="EG10" s="54"/>
      <c r="EH10" s="54">
        <f>+EB10+EC10-ED10</f>
        <v>37</v>
      </c>
      <c r="EI10" s="54"/>
      <c r="EJ10" s="54">
        <f>SUM(EK10:EM10)</f>
        <v>7</v>
      </c>
      <c r="EK10" s="54">
        <f>VLOOKUP(B10,'18.08'!B34:L67,9,0)</f>
        <v>0</v>
      </c>
      <c r="EL10" s="54">
        <f>VLOOKUP(B10,'18.08'!B34:L67,10,0)</f>
        <v>7</v>
      </c>
      <c r="EM10" s="54"/>
      <c r="EN10" s="54">
        <f>+EH10+EI10-EJ10</f>
        <v>30</v>
      </c>
      <c r="EO10" s="54">
        <f>VLOOKUP(B10,'19.08'!B34:Q67,7,0)</f>
        <v>0</v>
      </c>
      <c r="EP10" s="54">
        <f>SUM(EQ10:ES10)</f>
        <v>0</v>
      </c>
      <c r="EQ10" s="54">
        <f>VLOOKUP(B10,'19.08'!B34:L67,9,0)</f>
        <v>0</v>
      </c>
      <c r="ER10" s="54">
        <f>VLOOKUP(B10,'19.08'!B34:L67,10,0)</f>
        <v>0</v>
      </c>
      <c r="ES10" s="54"/>
      <c r="ET10" s="54">
        <f>+EN10+EO10-EP10</f>
        <v>30</v>
      </c>
      <c r="EU10" s="54"/>
      <c r="EV10" s="54">
        <f>SUM(EW10:EY10)</f>
        <v>1</v>
      </c>
      <c r="EW10" s="54">
        <f>VLOOKUP(B10,'20.08'!B34:L71,9,0)</f>
        <v>0</v>
      </c>
      <c r="EX10" s="54">
        <f>VLOOKUP(B10,'20.08'!B34:L71,10,0)</f>
        <v>1</v>
      </c>
      <c r="EY10" s="54"/>
      <c r="EZ10" s="54">
        <f>+ET10+EU10-EV10</f>
        <v>29</v>
      </c>
      <c r="FA10" s="54"/>
      <c r="FB10" s="54">
        <f>SUM(FC10:FE10)</f>
        <v>4</v>
      </c>
      <c r="FC10" s="54">
        <f>VLOOKUP(B10,'21.08'!B34:L67,9,0)</f>
        <v>0</v>
      </c>
      <c r="FD10" s="54">
        <f>VLOOKUP(B10,'21.08'!B34:L67,10,0)</f>
        <v>4</v>
      </c>
      <c r="FE10" s="54"/>
      <c r="FF10" s="54">
        <f>+EZ10+FA10-FB10</f>
        <v>25</v>
      </c>
      <c r="FG10" s="54"/>
      <c r="FH10" s="54">
        <f>SUM(FI10:FK10)</f>
        <v>0</v>
      </c>
      <c r="FI10" s="54">
        <f>VLOOKUP(B10,'22.08'!B34:L67,9,0)</f>
        <v>0</v>
      </c>
      <c r="FJ10" s="54">
        <f>VLOOKUP(B10,'22.08'!B34:L67,10,0)</f>
        <v>0</v>
      </c>
      <c r="FK10" s="54"/>
      <c r="FL10" s="54">
        <f>+FF10+FG10-FH10</f>
        <v>25</v>
      </c>
      <c r="FM10" s="54"/>
      <c r="FN10" s="54">
        <f>SUM(FO10:FQ10)</f>
        <v>1</v>
      </c>
      <c r="FO10" s="54">
        <f>VLOOKUP(B10,'23.08'!B34:L67,9,0)</f>
        <v>0</v>
      </c>
      <c r="FP10" s="54">
        <f>VLOOKUP(B10,'23.08'!B34:L67,10,0)</f>
        <v>1</v>
      </c>
      <c r="FQ10" s="54"/>
      <c r="FR10" s="54">
        <f>+FL10+FM10-FN10</f>
        <v>24</v>
      </c>
      <c r="FS10" s="54"/>
      <c r="FT10" s="54">
        <f>SUM(FU10:FW10)</f>
        <v>1</v>
      </c>
      <c r="FU10" s="54">
        <f>VLOOKUP(B10,'24.08'!B34:L67,9,0)</f>
        <v>0</v>
      </c>
      <c r="FV10" s="54">
        <f>VLOOKUP(B10,'24.08'!B34:L67,10,0)</f>
        <v>1</v>
      </c>
      <c r="FW10" s="54"/>
      <c r="FX10" s="54">
        <f>+FR10+FS10-FT10</f>
        <v>23</v>
      </c>
      <c r="FY10" s="54"/>
      <c r="FZ10" s="54">
        <f>SUM(GA10:GC10)</f>
        <v>1</v>
      </c>
      <c r="GA10" s="54">
        <f>VLOOKUP(B10,'25.08'!B34:L67,9,0)</f>
        <v>0</v>
      </c>
      <c r="GB10" s="54">
        <f>VLOOKUP(B10,'25.08'!B34:L67,10,0)</f>
        <v>1</v>
      </c>
      <c r="GC10" s="54"/>
      <c r="GD10" s="54">
        <f>+FX10+FY10-FZ10</f>
        <v>22</v>
      </c>
      <c r="GE10" s="54"/>
      <c r="GF10" s="54">
        <f>SUM(GG10:GI10)</f>
        <v>2</v>
      </c>
      <c r="GG10" s="54">
        <f>VLOOKUP(B10,'26.08'!B34:L67,9,0)</f>
        <v>0</v>
      </c>
      <c r="GH10" s="54">
        <f>VLOOKUP(B10,'26.08'!B34:L67,10,0)</f>
        <v>2</v>
      </c>
      <c r="GI10" s="54"/>
      <c r="GJ10" s="54">
        <f>+GD10+GE10-GF10</f>
        <v>20</v>
      </c>
      <c r="GK10" s="54"/>
      <c r="GL10" s="54">
        <f>SUM(GM10:GO10)</f>
        <v>12</v>
      </c>
      <c r="GM10" s="54">
        <f>VLOOKUP(B10,'27.08'!B34:L67,9,0)</f>
        <v>0</v>
      </c>
      <c r="GN10" s="54">
        <f>VLOOKUP(B10,'27.08'!B34:L67,10,0)</f>
        <v>12</v>
      </c>
      <c r="GO10" s="54"/>
      <c r="GP10" s="54">
        <f>+GJ10+GK10-GL10</f>
        <v>8</v>
      </c>
      <c r="GQ10" s="54"/>
      <c r="GR10" s="54">
        <f>SUM(GS10:GU10)</f>
        <v>8</v>
      </c>
      <c r="GS10" s="54">
        <f>VLOOKUP(B10,'28.08'!B34:L67,9,0)</f>
        <v>0</v>
      </c>
      <c r="GT10" s="54">
        <f>VLOOKUP(B10,'28.08'!B34:L67,10,0)</f>
        <v>8</v>
      </c>
      <c r="GU10" s="54"/>
      <c r="GV10" s="54">
        <f>+GP10+GQ10-GR10</f>
        <v>0</v>
      </c>
      <c r="GW10" s="54">
        <f>VLOOKUP(B10,'29.08'!B34:Q67,7,0)</f>
        <v>20</v>
      </c>
      <c r="GX10" s="54">
        <f>SUM(GY10:HA10)</f>
        <v>0</v>
      </c>
      <c r="GY10" s="54">
        <f>VLOOKUP(B10,'29.08'!B34:L67,9,0)</f>
        <v>0</v>
      </c>
      <c r="GZ10" s="54">
        <f>VLOOKUP(B10,'29.08'!B34:L67,10,0)</f>
        <v>0</v>
      </c>
      <c r="HA10" s="54"/>
      <c r="HB10" s="54">
        <f>+GV10+GW10-GX10</f>
        <v>20</v>
      </c>
      <c r="HC10" s="54"/>
      <c r="HD10" s="54">
        <f>SUM(HE10:HG10)</f>
        <v>4</v>
      </c>
      <c r="HE10" s="54">
        <f>VLOOKUP(B10,'30.08'!B34:L67,9,0)</f>
        <v>0</v>
      </c>
      <c r="HF10" s="54">
        <f>VLOOKUP(B10,'30.08'!B34:L67,10,0)</f>
        <v>4</v>
      </c>
      <c r="HG10" s="54"/>
      <c r="HH10" s="54">
        <f>+HB10+HC10-HD10</f>
        <v>16</v>
      </c>
      <c r="HI10" s="54">
        <f>VLOOKUP(B10,'31.08'!B34:Q67,7,0)</f>
        <v>0</v>
      </c>
      <c r="HJ10" s="54">
        <f>SUM(HK10:HM10)</f>
        <v>4</v>
      </c>
      <c r="HK10" s="54">
        <f>VLOOKUP(B10,'31.08'!B34:L67,9,0)</f>
        <v>0</v>
      </c>
      <c r="HL10" s="54">
        <f>VLOOKUP(B10,'31.08'!B34:L67,10,0)</f>
        <v>4</v>
      </c>
      <c r="HM10" s="54"/>
      <c r="HN10" s="54">
        <f>+HH10+HI10-HJ10</f>
        <v>12</v>
      </c>
      <c r="HO10" s="54"/>
      <c r="HP10" s="54">
        <f>SUM(HQ10:HS10)</f>
        <v>8</v>
      </c>
      <c r="HQ10" s="54">
        <f>VLOOKUP(B10,'01.09'!B34:L67,9,0)</f>
        <v>0</v>
      </c>
      <c r="HR10" s="54">
        <f>VLOOKUP(B10,'01.09'!B34:L67,10,0)</f>
        <v>8</v>
      </c>
      <c r="HS10" s="54"/>
      <c r="HT10" s="54">
        <f>+HN10+HO10-HP10</f>
        <v>4</v>
      </c>
      <c r="HU10" s="54">
        <f>VLOOKUP(B10,'02.09'!B34:Q67,7,0)</f>
        <v>20</v>
      </c>
      <c r="HV10" s="54">
        <f>SUM(HW10:HY10)</f>
        <v>6</v>
      </c>
      <c r="HW10" s="54">
        <f>VLOOKUP(B10,'02.09'!B34:L67,9,0)</f>
        <v>0</v>
      </c>
      <c r="HX10" s="54">
        <f>VLOOKUP(B10,'02.09'!B34:L67,10,0)</f>
        <v>6</v>
      </c>
      <c r="HY10" s="54"/>
      <c r="HZ10" s="54">
        <f>+HT10+HU10-HV10</f>
        <v>18</v>
      </c>
      <c r="IA10" s="54"/>
      <c r="IB10" s="54">
        <f>SUM(IC10:IE10)</f>
        <v>2</v>
      </c>
      <c r="IC10" s="54">
        <f>VLOOKUP(B10,'03.09'!B34:L67,9,0)</f>
        <v>0</v>
      </c>
      <c r="ID10" s="54">
        <f>VLOOKUP(B10,'03.09'!B34:L67,10,0)</f>
        <v>2</v>
      </c>
      <c r="IE10" s="54"/>
      <c r="IF10" s="54">
        <f>+HZ10+IA10-IB10</f>
        <v>16</v>
      </c>
      <c r="IG10" s="54"/>
      <c r="IH10" s="54">
        <f>SUM(II10:IK10)</f>
        <v>1</v>
      </c>
      <c r="II10" s="54">
        <f>VLOOKUP(B10,'04.09'!B34:L67,9,0)</f>
        <v>0</v>
      </c>
      <c r="IJ10" s="54">
        <f>VLOOKUP(B10,'04.09'!B34:L67,10,0)</f>
        <v>1</v>
      </c>
      <c r="IK10" s="54"/>
      <c r="IL10" s="54">
        <f>+IF10+IG10-IH10</f>
        <v>15</v>
      </c>
      <c r="IM10" s="54"/>
      <c r="IN10" s="54">
        <f>SUM(IO10:IQ10)</f>
        <v>6</v>
      </c>
      <c r="IO10" s="54">
        <f>VLOOKUP(B10,'05.09'!B34:L67,9,0)</f>
        <v>0</v>
      </c>
      <c r="IP10" s="54">
        <f>VLOOKUP(B10,'05.09'!B34:L67,10,0)</f>
        <v>6</v>
      </c>
      <c r="IQ10" s="54"/>
      <c r="IR10" s="54">
        <f>+IL10+IM10-IN10</f>
        <v>9</v>
      </c>
      <c r="IS10" s="54"/>
      <c r="IT10" s="54">
        <f>SUM(IU10:IW10)</f>
        <v>4</v>
      </c>
      <c r="IU10" s="54">
        <f>VLOOKUP(B10,'06.09'!B34:L67,9,0)</f>
        <v>0</v>
      </c>
      <c r="IV10" s="54">
        <f>VLOOKUP(B10,'06.09'!B34:L67,10,0)</f>
        <v>4</v>
      </c>
      <c r="IW10" s="54"/>
      <c r="IX10" s="54">
        <f>+IR10+IS10-IT10</f>
        <v>5</v>
      </c>
      <c r="IY10" s="54"/>
      <c r="IZ10" s="54">
        <f>SUM(JA10:JC10)</f>
        <v>1</v>
      </c>
      <c r="JA10" s="54">
        <f>VLOOKUP(B10,'07.09'!B34:L67,9,0)</f>
        <v>0</v>
      </c>
      <c r="JB10" s="54">
        <f>VLOOKUP(B10,'07.09'!B34:L67,10,0)</f>
        <v>1</v>
      </c>
      <c r="JC10" s="54"/>
      <c r="JD10" s="54">
        <f>+IX10+IY10-IZ10</f>
        <v>4</v>
      </c>
      <c r="JE10" s="54">
        <f>VLOOKUP(B10,'08.09'!B34:Q67,7,0)</f>
        <v>0</v>
      </c>
      <c r="JF10" s="54">
        <f>SUM(JG10:JI10)</f>
        <v>4</v>
      </c>
      <c r="JG10" s="54">
        <f>VLOOKUP(B10,'08.09'!B34:L67,9,0)</f>
        <v>0</v>
      </c>
      <c r="JH10" s="54">
        <f>VLOOKUP(B10,'08.09'!B34:L67,10,0)</f>
        <v>4</v>
      </c>
      <c r="JI10" s="54"/>
      <c r="JJ10" s="54">
        <f>+JD10+JE10-JF10</f>
        <v>0</v>
      </c>
      <c r="JK10" s="54"/>
      <c r="JL10" s="54">
        <f>SUM(JM10:JO10)</f>
        <v>0</v>
      </c>
      <c r="JM10" s="54">
        <f>VLOOKUP(B10,'09.09'!B34:L67,9,0)</f>
        <v>0</v>
      </c>
      <c r="JN10" s="54">
        <f>VLOOKUP(B10,'09.09'!B34:L67,10,0)</f>
        <v>0</v>
      </c>
      <c r="JO10" s="54"/>
      <c r="JP10" s="54">
        <f>+JJ10+JK10-JL10</f>
        <v>0</v>
      </c>
      <c r="JQ10" s="54"/>
      <c r="JR10" s="54">
        <f>SUM(JS10:JU10)</f>
        <v>0</v>
      </c>
      <c r="JS10" s="54">
        <f>VLOOKUP(B10,'10.09'!B34:L67,9,0)</f>
        <v>0</v>
      </c>
      <c r="JT10" s="54">
        <f>VLOOKUP(B10,'10.09'!B34:L67,10,0)</f>
        <v>0</v>
      </c>
      <c r="JU10" s="54"/>
      <c r="JV10" s="54">
        <f>+JP10+JQ10-JR10</f>
        <v>0</v>
      </c>
      <c r="JW10" s="54"/>
      <c r="JX10" s="54">
        <f>SUM(JY10:KA10)</f>
        <v>0</v>
      </c>
      <c r="JY10" s="54">
        <f>VLOOKUP(B10,'11.09'!B34:L67,9,0)</f>
        <v>0</v>
      </c>
      <c r="JZ10" s="54">
        <f>VLOOKUP(B10,'11.09'!B34:L67,10,0)</f>
        <v>0</v>
      </c>
      <c r="KA10" s="54"/>
      <c r="KB10" s="54">
        <f>+JV10+JW10-JX10</f>
        <v>0</v>
      </c>
      <c r="KC10" s="54"/>
      <c r="KD10" s="54">
        <f>SUM(KE10:KG10)</f>
        <v>0</v>
      </c>
      <c r="KE10" s="54">
        <f>VLOOKUP(B10,'12.09'!B34:L67,9,0)</f>
        <v>0</v>
      </c>
      <c r="KF10" s="54">
        <f>VLOOKUP(B10,'12.09'!B34:L67,10,0)</f>
        <v>0</v>
      </c>
      <c r="KG10" s="54"/>
      <c r="KH10" s="54">
        <f>+KB10+KC10-KD10</f>
        <v>0</v>
      </c>
      <c r="KI10" s="54"/>
      <c r="KJ10" s="54">
        <f>SUM(KK10:KM10)</f>
        <v>0</v>
      </c>
      <c r="KK10" s="54">
        <f>VLOOKUP(B10,'13.09'!B34:L67,9,0)</f>
        <v>0</v>
      </c>
      <c r="KL10" s="54">
        <f>VLOOKUP(B10,'13.09'!B34:L67,10,0)</f>
        <v>0</v>
      </c>
      <c r="KM10" s="54"/>
      <c r="KN10" s="54">
        <f>+KH10+KI10-KJ10</f>
        <v>0</v>
      </c>
      <c r="KO10" s="54"/>
      <c r="KP10" s="54">
        <f>SUM(KQ10:KS10)</f>
        <v>0</v>
      </c>
      <c r="KQ10" s="54">
        <f>VLOOKUP(B10,'14.09'!B34:L67,9,0)</f>
        <v>0</v>
      </c>
      <c r="KR10" s="54">
        <f>VLOOKUP(B10,'14.09'!B34:L67,10,0)</f>
        <v>0</v>
      </c>
      <c r="KS10" s="54"/>
      <c r="KT10" s="54">
        <f>+KN10+KO10-KP10</f>
        <v>0</v>
      </c>
      <c r="KU10" s="54"/>
      <c r="KV10" s="54">
        <f>SUM(KW10:KY10)</f>
        <v>0</v>
      </c>
      <c r="KW10" s="54">
        <f>VLOOKUP(B10,'15.09'!B34:L67,9,0)</f>
        <v>0</v>
      </c>
      <c r="KX10" s="54">
        <f>VLOOKUP(B10,'15.09'!B34:L67,10,0)</f>
        <v>0</v>
      </c>
      <c r="KY10" s="54"/>
      <c r="KZ10" s="54">
        <f>+KT10+KU10-KV10</f>
        <v>0</v>
      </c>
      <c r="LA10" s="54"/>
      <c r="LB10" s="54">
        <f>SUM(LC10:LE10)</f>
        <v>0</v>
      </c>
      <c r="LC10" s="54">
        <f>VLOOKUP(B10,'16.09'!B34:L67,9,0)</f>
        <v>0</v>
      </c>
      <c r="LD10" s="54">
        <f>VLOOKUP(B10,'16.09'!B34:L67,10,0)</f>
        <v>0</v>
      </c>
      <c r="LE10" s="54"/>
      <c r="LF10" s="54">
        <f>+KZ10+LA10-LB10</f>
        <v>0</v>
      </c>
      <c r="LG10" s="54"/>
      <c r="LH10" s="54">
        <f>SUM(LI10:LK10)</f>
        <v>0</v>
      </c>
      <c r="LI10" s="54">
        <f>VLOOKUP(B10,'17.09'!B34:L67,9,0)</f>
        <v>0</v>
      </c>
      <c r="LJ10" s="54">
        <f>VLOOKUP(B10,'17.09'!B34:L67,10,0)</f>
        <v>0</v>
      </c>
      <c r="LK10" s="54"/>
      <c r="LL10" s="54">
        <f>+LF10+LG10-LH10</f>
        <v>0</v>
      </c>
      <c r="LM10" s="54"/>
      <c r="LN10" s="54">
        <f>SUM(LO10:LQ10)</f>
        <v>0</v>
      </c>
      <c r="LO10" s="54">
        <f>VLOOKUP(B10,'18.09'!B34:L67,9,0)</f>
        <v>0</v>
      </c>
      <c r="LP10" s="54">
        <f>VLOOKUP(B10,'18.09'!B34:L67,10,0)</f>
        <v>0</v>
      </c>
      <c r="LQ10" s="54"/>
      <c r="LR10" s="54">
        <f>+LL10+LM10-LN10</f>
        <v>0</v>
      </c>
    </row>
    <row r="11" spans="1:330" x14ac:dyDescent="0.2">
      <c r="A11" s="10">
        <v>30</v>
      </c>
      <c r="B11" s="10">
        <v>8500053</v>
      </c>
      <c r="C11" s="10" t="s">
        <v>85</v>
      </c>
      <c r="D11" s="11" t="s">
        <v>57</v>
      </c>
      <c r="E11" s="11" t="s">
        <v>23</v>
      </c>
      <c r="F11" s="12">
        <v>149000</v>
      </c>
      <c r="G11" s="58">
        <f>M11+S11+Y11+AE11+AK11+AQ11+AW11+BC11+BI11+BO11+BU11+CA11+CG11+CM11+CS11+CY11+DE11+DK11+DQ11+DW11+EC11+EI11+EO11+EU11+FA11+FG11+FM11+FS11+FY11+GE11+GK11+GQ11+GW11+HC11+HI11+HO11+HU11+IA11+IG11+IM11+IS11+IY11+JE11+JK11+JQ11+JW11+KC11+KI11+KO11+KU11</f>
        <v>99</v>
      </c>
      <c r="H11" s="58">
        <f>SUM(I11:K11)</f>
        <v>99</v>
      </c>
      <c r="I11" s="58">
        <f>O11+U11+AA11+AG11+AM11+AS11+AY11+BE11+BK11+BQ11+BW11+CC11+CI11+CO11+CU11+DA11+DG11+DM11+DS11+DY11+EE11+EK11+EQ11+EW11+FC11+FI11+FO11+FU11+GA11+GG11+GM11+GS11+GY11+HE11+HK11+HQ11+HW11+IC11+II11+IO11+IU11+JA11+JG11+JM11+JS11+JY11+KE11+KK11+KQ11+KW11</f>
        <v>3</v>
      </c>
      <c r="J11" s="58">
        <f>P11+V11+AB11+AH11+AN11+AT11+AZ11+BF11+BL11+BR11+BX11+CD11+CJ11+CP11+CV11+DB11+DH11+DN11+DT11+DZ11+EF11+EL11+ER11+EX11+FD11+FJ11+FP11+FV11+GB11+GH11+GN11+GT11+GZ11+HF11+HL11+HR11+HX11+ID11+IJ11+IP11+IV11+JB11+JH11+JN11+JT11+JZ11+KF11+KL11+KR11+KX11</f>
        <v>96</v>
      </c>
      <c r="K11" s="58">
        <f>Q11+W11+AC11+AI11+AO11+AU11+BA11+BG11+BM11+BS11+BY11+CE11+CK11+CQ11+CW11+DC11+DI11+DO11+DU11+EA11+EG11+EM11+ES11+EY11+FE11+FK11+FQ11+FW11+GC11+GI11+GO11+GU11+HA11+HG11+HM11+HS11+HY11+IE11+IK11+IQ11+IW11+JC11+JI11+JO11+JU11+KA11+KG11+KM11+KS11+KY11</f>
        <v>0</v>
      </c>
      <c r="L11" s="58">
        <f>G11-H11</f>
        <v>0</v>
      </c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9"/>
      <c r="AN11" s="59"/>
      <c r="AO11" s="59"/>
      <c r="AP11" s="54"/>
      <c r="AQ11" s="54"/>
      <c r="AR11" s="54">
        <f>SUM(AS11:AU11)</f>
        <v>0</v>
      </c>
      <c r="AS11" s="54"/>
      <c r="AT11" s="54"/>
      <c r="AU11" s="54"/>
      <c r="AV11" s="54">
        <f>+AP11+AQ11-AR11</f>
        <v>0</v>
      </c>
      <c r="AW11" s="54"/>
      <c r="AX11" s="54">
        <f>SUM(AY11:BA11)</f>
        <v>0</v>
      </c>
      <c r="AY11" s="54"/>
      <c r="AZ11" s="54"/>
      <c r="BA11" s="54"/>
      <c r="BB11" s="54">
        <f>+AV11+AW11-AX11</f>
        <v>0</v>
      </c>
      <c r="BC11" s="54"/>
      <c r="BD11" s="54">
        <f>SUM(BE11:BG11)</f>
        <v>0</v>
      </c>
      <c r="BE11" s="54"/>
      <c r="BF11" s="54"/>
      <c r="BG11" s="54"/>
      <c r="BH11" s="54"/>
      <c r="BI11" s="54">
        <f>VLOOKUP(B11,'05.08'!B37:Q70,7,0)</f>
        <v>19</v>
      </c>
      <c r="BJ11" s="54">
        <f>SUM(BK11:BM11)</f>
        <v>0</v>
      </c>
      <c r="BK11" s="54">
        <f>VLOOKUP(B11,'05.08'!B37:Q70,9,0)</f>
        <v>0</v>
      </c>
      <c r="BL11" s="54">
        <f>VLOOKUP(B11,'05.08'!B37:L70,10,0)</f>
        <v>0</v>
      </c>
      <c r="BM11" s="54"/>
      <c r="BN11" s="54">
        <f>+BH11+BI11-BJ11</f>
        <v>19</v>
      </c>
      <c r="BO11" s="54"/>
      <c r="BP11" s="54">
        <f>SUM(BQ11:BS11)</f>
        <v>1</v>
      </c>
      <c r="BQ11" s="54">
        <f>VLOOKUP(B11,'06.08'!B37:L70,9,0)</f>
        <v>0</v>
      </c>
      <c r="BR11" s="54">
        <f>VLOOKUP(B11,'06.08'!B37:L70,10,0)</f>
        <v>1</v>
      </c>
      <c r="BS11" s="54"/>
      <c r="BT11" s="54">
        <f>+BN11+BO11-BP11</f>
        <v>18</v>
      </c>
      <c r="BU11" s="54"/>
      <c r="BV11" s="54">
        <f>SUM(BW11:BY11)</f>
        <v>2</v>
      </c>
      <c r="BW11" s="54">
        <f>VLOOKUP(B11,'07.08'!B37:L70,9,0)</f>
        <v>0</v>
      </c>
      <c r="BX11" s="54">
        <f>VLOOKUP(B11,'07.08'!B37:L70,10,0)</f>
        <v>2</v>
      </c>
      <c r="BY11" s="54"/>
      <c r="BZ11" s="54">
        <f>+BT11+BU11-BV11</f>
        <v>16</v>
      </c>
      <c r="CA11" s="54"/>
      <c r="CB11" s="54">
        <f>SUM(CC11:CE11)</f>
        <v>1</v>
      </c>
      <c r="CC11" s="54">
        <f>VLOOKUP(B11,'08.08'!B37:L70,9,0)</f>
        <v>0</v>
      </c>
      <c r="CD11" s="54">
        <f>VLOOKUP(B11,'08.08'!B37:L70,10,0)</f>
        <v>1</v>
      </c>
      <c r="CE11" s="54"/>
      <c r="CF11" s="54">
        <f>+BZ11+CA11-CB11</f>
        <v>15</v>
      </c>
      <c r="CG11" s="54"/>
      <c r="CH11" s="54">
        <f>SUM(CI11:CK11)</f>
        <v>1</v>
      </c>
      <c r="CI11" s="54">
        <f>VLOOKUP(B11,'09.08'!B37:L70,9,0)</f>
        <v>0</v>
      </c>
      <c r="CJ11" s="54">
        <f>VLOOKUP(B11,'09.08'!B37:L70,10,0)</f>
        <v>1</v>
      </c>
      <c r="CK11" s="54"/>
      <c r="CL11" s="54">
        <f>+CF11+CG11-CH11</f>
        <v>14</v>
      </c>
      <c r="CM11" s="54"/>
      <c r="CN11" s="54">
        <f>SUM(CO11:CQ11)</f>
        <v>1</v>
      </c>
      <c r="CO11" s="54">
        <f>VLOOKUP(B11,'10.08'!B37:L70,9,0)</f>
        <v>0</v>
      </c>
      <c r="CP11" s="54">
        <f>VLOOKUP(B11,'10.08'!B37:L70,10,0)</f>
        <v>1</v>
      </c>
      <c r="CQ11" s="54"/>
      <c r="CR11" s="54">
        <f>+CL11+CM11-CN11</f>
        <v>13</v>
      </c>
      <c r="CS11" s="54"/>
      <c r="CT11" s="54">
        <f>SUM(CU11:CW11)</f>
        <v>0</v>
      </c>
      <c r="CU11" s="54">
        <f>VLOOKUP(B11,'11.08'!B37:L70,9,0)</f>
        <v>0</v>
      </c>
      <c r="CV11" s="54">
        <f>VLOOKUP(B11,'11.08'!B37:L70,10,0)</f>
        <v>0</v>
      </c>
      <c r="CW11" s="54"/>
      <c r="CX11" s="54">
        <f>+CR11+CS11-CT11</f>
        <v>13</v>
      </c>
      <c r="CY11" s="54">
        <f>VLOOKUP(B11,'12.08'!B37:Q70,7,0)</f>
        <v>40</v>
      </c>
      <c r="CZ11" s="54">
        <f>SUM(DA11:DC11)</f>
        <v>0</v>
      </c>
      <c r="DA11" s="54">
        <f>VLOOKUP(B11,'12.08'!B37:L70,9,0)</f>
        <v>0</v>
      </c>
      <c r="DB11" s="54">
        <f>VLOOKUP(B11,'12.08'!B37:L70,10,0)</f>
        <v>0</v>
      </c>
      <c r="DC11" s="54"/>
      <c r="DD11" s="54">
        <f>+CX11+CY11-CZ11</f>
        <v>53</v>
      </c>
      <c r="DE11" s="54"/>
      <c r="DF11" s="54">
        <f>SUM(DG11:DI11)</f>
        <v>0</v>
      </c>
      <c r="DG11" s="54">
        <f>VLOOKUP(B11,'13.08'!B37:L70,9,0)</f>
        <v>0</v>
      </c>
      <c r="DH11" s="54">
        <f>VLOOKUP(B11,'13.08'!B37:L70,10,0)</f>
        <v>0</v>
      </c>
      <c r="DI11" s="54"/>
      <c r="DJ11" s="54">
        <f>+DD11+DE11-DF11</f>
        <v>53</v>
      </c>
      <c r="DK11" s="54"/>
      <c r="DL11" s="54">
        <f>SUM(DM11:DO11)</f>
        <v>5</v>
      </c>
      <c r="DM11" s="54">
        <f>VLOOKUP(B11,'14.08'!B37:L70,9,0)</f>
        <v>0</v>
      </c>
      <c r="DN11" s="54">
        <f>VLOOKUP(B11,'14.08'!B37:L70,10,0)</f>
        <v>5</v>
      </c>
      <c r="DO11" s="54"/>
      <c r="DP11" s="54">
        <f>+DJ11+DK11-DL11</f>
        <v>48</v>
      </c>
      <c r="DQ11" s="54"/>
      <c r="DR11" s="54">
        <f>SUM(DS11:DU11)</f>
        <v>0</v>
      </c>
      <c r="DS11" s="54">
        <f>VLOOKUP(B11,'15.08'!B37:L70,9,0)</f>
        <v>0</v>
      </c>
      <c r="DT11" s="54">
        <f>VLOOKUP(B11,'15.08'!B37:L70,10,0)</f>
        <v>0</v>
      </c>
      <c r="DU11" s="54"/>
      <c r="DV11" s="54">
        <f>+DP11+DQ11-DR11</f>
        <v>48</v>
      </c>
      <c r="DW11" s="54"/>
      <c r="DX11" s="54">
        <f>SUM(DY11:EA11)</f>
        <v>5</v>
      </c>
      <c r="DY11" s="54">
        <f>VLOOKUP(B11,'16.08'!B37:L70,9,0)</f>
        <v>3</v>
      </c>
      <c r="DZ11" s="54">
        <f>VLOOKUP(B11,'16.08'!B37:L70,10,0)</f>
        <v>2</v>
      </c>
      <c r="EA11" s="54"/>
      <c r="EB11" s="54">
        <f>+DV11+DW11-DX11</f>
        <v>43</v>
      </c>
      <c r="EC11" s="54"/>
      <c r="ED11" s="54">
        <f>SUM(EE11:EG11)</f>
        <v>8</v>
      </c>
      <c r="EE11" s="54">
        <f>VLOOKUP(B11,'17.08'!B37:L70,9,0)</f>
        <v>0</v>
      </c>
      <c r="EF11" s="54">
        <f>VLOOKUP(B11,'17.08'!B37:L70,10,0)</f>
        <v>8</v>
      </c>
      <c r="EG11" s="54"/>
      <c r="EH11" s="54">
        <f>+EB11+EC11-ED11</f>
        <v>35</v>
      </c>
      <c r="EI11" s="54"/>
      <c r="EJ11" s="54">
        <f>SUM(EK11:EM11)</f>
        <v>10</v>
      </c>
      <c r="EK11" s="54">
        <f>VLOOKUP(B11,'18.08'!B37:L70,9,0)</f>
        <v>0</v>
      </c>
      <c r="EL11" s="54">
        <f>VLOOKUP(B11,'18.08'!B37:L70,10,0)</f>
        <v>10</v>
      </c>
      <c r="EM11" s="54"/>
      <c r="EN11" s="54">
        <f>+EH11+EI11-EJ11</f>
        <v>25</v>
      </c>
      <c r="EO11" s="54">
        <f>VLOOKUP(B11,'19.08'!B37:Q70,7,0)</f>
        <v>0</v>
      </c>
      <c r="EP11" s="54">
        <f>SUM(EQ11:ES11)</f>
        <v>1</v>
      </c>
      <c r="EQ11" s="54">
        <f>VLOOKUP(B11,'19.08'!B37:L70,9,0)</f>
        <v>0</v>
      </c>
      <c r="ER11" s="54">
        <f>VLOOKUP(B11,'19.08'!B37:L70,10,0)</f>
        <v>1</v>
      </c>
      <c r="ES11" s="54"/>
      <c r="ET11" s="54">
        <f>+EN11+EO11-EP11</f>
        <v>24</v>
      </c>
      <c r="EU11" s="54"/>
      <c r="EV11" s="54">
        <f>SUM(EW11:EY11)</f>
        <v>0</v>
      </c>
      <c r="EW11" s="54">
        <f>VLOOKUP(B11,'20.08'!B37:L74,9,0)</f>
        <v>0</v>
      </c>
      <c r="EX11" s="54">
        <f>VLOOKUP(B11,'20.08'!B37:L74,10,0)</f>
        <v>0</v>
      </c>
      <c r="EY11" s="54"/>
      <c r="EZ11" s="54">
        <f>+ET11+EU11-EV11</f>
        <v>24</v>
      </c>
      <c r="FA11" s="54"/>
      <c r="FB11" s="54">
        <f>SUM(FC11:FE11)</f>
        <v>2</v>
      </c>
      <c r="FC11" s="54">
        <f>VLOOKUP(B11,'21.08'!B37:L70,9,0)</f>
        <v>0</v>
      </c>
      <c r="FD11" s="54">
        <f>VLOOKUP(B11,'21.08'!B37:L70,10,0)</f>
        <v>2</v>
      </c>
      <c r="FE11" s="54"/>
      <c r="FF11" s="54">
        <f>+EZ11+FA11-FB11</f>
        <v>22</v>
      </c>
      <c r="FG11" s="54"/>
      <c r="FH11" s="54">
        <f>SUM(FI11:FK11)</f>
        <v>1</v>
      </c>
      <c r="FI11" s="54">
        <f>VLOOKUP(B11,'22.08'!B37:L70,9,0)</f>
        <v>0</v>
      </c>
      <c r="FJ11" s="54">
        <f>VLOOKUP(B11,'22.08'!B37:L70,10,0)</f>
        <v>1</v>
      </c>
      <c r="FK11" s="54"/>
      <c r="FL11" s="54">
        <f>+FF11+FG11-FH11</f>
        <v>21</v>
      </c>
      <c r="FM11" s="54"/>
      <c r="FN11" s="54">
        <f>SUM(FO11:FQ11)</f>
        <v>0</v>
      </c>
      <c r="FO11" s="54">
        <f>VLOOKUP(B11,'23.08'!B37:L70,9,0)</f>
        <v>0</v>
      </c>
      <c r="FP11" s="54">
        <f>VLOOKUP(B11,'23.08'!B37:L70,10,0)</f>
        <v>0</v>
      </c>
      <c r="FQ11" s="54"/>
      <c r="FR11" s="54">
        <f>+FL11+FM11-FN11</f>
        <v>21</v>
      </c>
      <c r="FS11" s="54"/>
      <c r="FT11" s="54">
        <f>SUM(FU11:FW11)</f>
        <v>3</v>
      </c>
      <c r="FU11" s="54">
        <f>VLOOKUP(B11,'24.08'!B37:L70,9,0)</f>
        <v>0</v>
      </c>
      <c r="FV11" s="54">
        <f>VLOOKUP(B11,'24.08'!B37:L70,10,0)</f>
        <v>3</v>
      </c>
      <c r="FW11" s="54"/>
      <c r="FX11" s="54">
        <f>+FR11+FS11-FT11</f>
        <v>18</v>
      </c>
      <c r="FY11" s="54"/>
      <c r="FZ11" s="54">
        <f>SUM(GA11:GC11)</f>
        <v>0</v>
      </c>
      <c r="GA11" s="54">
        <f>VLOOKUP(B11,'25.08'!B37:L70,9,0)</f>
        <v>0</v>
      </c>
      <c r="GB11" s="54">
        <f>VLOOKUP(B11,'25.08'!B37:L70,10,0)</f>
        <v>0</v>
      </c>
      <c r="GC11" s="54"/>
      <c r="GD11" s="54">
        <f>+FX11+FY11-FZ11</f>
        <v>18</v>
      </c>
      <c r="GE11" s="54"/>
      <c r="GF11" s="54">
        <f>SUM(GG11:GI11)</f>
        <v>1</v>
      </c>
      <c r="GG11" s="54">
        <f>VLOOKUP(B11,'26.08'!B37:L70,9,0)</f>
        <v>0</v>
      </c>
      <c r="GH11" s="54">
        <f>VLOOKUP(B11,'26.08'!B37:L70,10,0)</f>
        <v>1</v>
      </c>
      <c r="GI11" s="54"/>
      <c r="GJ11" s="54">
        <f>+GD11+GE11-GF11</f>
        <v>17</v>
      </c>
      <c r="GK11" s="54"/>
      <c r="GL11" s="54">
        <f>SUM(GM11:GO11)</f>
        <v>4</v>
      </c>
      <c r="GM11" s="54">
        <f>VLOOKUP(B11,'27.08'!B37:L70,9,0)</f>
        <v>0</v>
      </c>
      <c r="GN11" s="54">
        <f>VLOOKUP(B11,'27.08'!B37:L70,10,0)</f>
        <v>4</v>
      </c>
      <c r="GO11" s="54"/>
      <c r="GP11" s="54">
        <f>+GJ11+GK11-GL11</f>
        <v>13</v>
      </c>
      <c r="GQ11" s="54"/>
      <c r="GR11" s="54">
        <f>SUM(GS11:GU11)</f>
        <v>5</v>
      </c>
      <c r="GS11" s="54">
        <f>VLOOKUP(B11,'28.08'!B37:L70,9,0)</f>
        <v>0</v>
      </c>
      <c r="GT11" s="54">
        <f>VLOOKUP(B11,'28.08'!B37:L70,10,0)</f>
        <v>5</v>
      </c>
      <c r="GU11" s="54"/>
      <c r="GV11" s="54">
        <f>+GP11+GQ11-GR11</f>
        <v>8</v>
      </c>
      <c r="GW11" s="54">
        <f>VLOOKUP(B11,'29.08'!B37:Q70,7,0)</f>
        <v>0</v>
      </c>
      <c r="GX11" s="54">
        <f>SUM(GY11:HA11)</f>
        <v>2</v>
      </c>
      <c r="GY11" s="54">
        <f>VLOOKUP(B11,'29.08'!B37:L70,9,0)</f>
        <v>0</v>
      </c>
      <c r="GZ11" s="54">
        <f>VLOOKUP(B11,'29.08'!B37:L70,10,0)</f>
        <v>2</v>
      </c>
      <c r="HA11" s="54"/>
      <c r="HB11" s="54">
        <f>+GV11+GW11-GX11</f>
        <v>6</v>
      </c>
      <c r="HC11" s="54"/>
      <c r="HD11" s="54">
        <f>SUM(HE11:HG11)</f>
        <v>1</v>
      </c>
      <c r="HE11" s="54">
        <f>VLOOKUP(B11,'30.08'!B37:L70,9,0)</f>
        <v>0</v>
      </c>
      <c r="HF11" s="54">
        <f>VLOOKUP(B11,'30.08'!B37:L70,10,0)</f>
        <v>1</v>
      </c>
      <c r="HG11" s="54"/>
      <c r="HH11" s="54">
        <f>+HB11+HC11-HD11</f>
        <v>5</v>
      </c>
      <c r="HI11" s="54">
        <f>VLOOKUP(B11,'31.08'!B37:Q70,7,0)</f>
        <v>20</v>
      </c>
      <c r="HJ11" s="54">
        <f>SUM(HK11:HM11)</f>
        <v>5</v>
      </c>
      <c r="HK11" s="54">
        <f>VLOOKUP(B11,'31.08'!B37:L70,9,0)</f>
        <v>0</v>
      </c>
      <c r="HL11" s="54">
        <f>VLOOKUP(B11,'31.08'!B37:L70,10,0)</f>
        <v>5</v>
      </c>
      <c r="HM11" s="54"/>
      <c r="HN11" s="54">
        <f>+HH11+HI11-HJ11</f>
        <v>20</v>
      </c>
      <c r="HO11" s="54"/>
      <c r="HP11" s="54">
        <f>SUM(HQ11:HS11)</f>
        <v>3</v>
      </c>
      <c r="HQ11" s="54">
        <f>VLOOKUP(B11,'01.09'!B37:L70,9,0)</f>
        <v>0</v>
      </c>
      <c r="HR11" s="54">
        <f>VLOOKUP(B11,'01.09'!B37:L70,10,0)</f>
        <v>3</v>
      </c>
      <c r="HS11" s="54"/>
      <c r="HT11" s="54">
        <f>+HN11+HO11-HP11</f>
        <v>17</v>
      </c>
      <c r="HU11" s="54">
        <f>VLOOKUP(B11,'02.09'!B37:Q70,7,0)</f>
        <v>20</v>
      </c>
      <c r="HV11" s="54">
        <f>SUM(HW11:HY11)</f>
        <v>3</v>
      </c>
      <c r="HW11" s="54">
        <f>VLOOKUP(B11,'02.09'!B37:L70,9,0)</f>
        <v>0</v>
      </c>
      <c r="HX11" s="54">
        <f>VLOOKUP(B11,'02.09'!B37:L70,10,0)</f>
        <v>3</v>
      </c>
      <c r="HY11" s="54"/>
      <c r="HZ11" s="54">
        <f>+HT11+HU11-HV11</f>
        <v>34</v>
      </c>
      <c r="IA11" s="54"/>
      <c r="IB11" s="54">
        <f>SUM(IC11:IE11)</f>
        <v>3</v>
      </c>
      <c r="IC11" s="54">
        <f>VLOOKUP(B11,'03.09'!B37:L70,9,0)</f>
        <v>0</v>
      </c>
      <c r="ID11" s="54">
        <f>VLOOKUP(B11,'03.09'!B37:L70,10,0)</f>
        <v>3</v>
      </c>
      <c r="IE11" s="54"/>
      <c r="IF11" s="54">
        <f>+HZ11+IA11-IB11</f>
        <v>31</v>
      </c>
      <c r="IG11" s="54"/>
      <c r="IH11" s="54">
        <f>SUM(II11:IK11)</f>
        <v>2</v>
      </c>
      <c r="II11" s="54">
        <f>VLOOKUP(B11,'04.09'!B37:L70,9,0)</f>
        <v>0</v>
      </c>
      <c r="IJ11" s="54">
        <f>VLOOKUP(B11,'04.09'!B37:L70,10,0)</f>
        <v>2</v>
      </c>
      <c r="IK11" s="54"/>
      <c r="IL11" s="54">
        <f>+IF11+IG11-IH11</f>
        <v>29</v>
      </c>
      <c r="IM11" s="54"/>
      <c r="IN11" s="54">
        <f>SUM(IO11:IQ11)</f>
        <v>3</v>
      </c>
      <c r="IO11" s="54">
        <f>VLOOKUP(B11,'05.09'!B37:L70,9,0)</f>
        <v>0</v>
      </c>
      <c r="IP11" s="54">
        <f>VLOOKUP(B11,'05.09'!B37:L70,10,0)</f>
        <v>3</v>
      </c>
      <c r="IQ11" s="54"/>
      <c r="IR11" s="54">
        <f>+IL11+IM11-IN11</f>
        <v>26</v>
      </c>
      <c r="IS11" s="54"/>
      <c r="IT11" s="54">
        <f>SUM(IU11:IW11)</f>
        <v>3</v>
      </c>
      <c r="IU11" s="54">
        <f>VLOOKUP(B11,'06.09'!B37:L70,9,0)</f>
        <v>0</v>
      </c>
      <c r="IV11" s="54">
        <f>VLOOKUP(B11,'06.09'!B37:L70,10,0)</f>
        <v>3</v>
      </c>
      <c r="IW11" s="54"/>
      <c r="IX11" s="54">
        <f>+IR11+IS11-IT11</f>
        <v>23</v>
      </c>
      <c r="IY11" s="54"/>
      <c r="IZ11" s="54">
        <f>SUM(JA11:JC11)</f>
        <v>1</v>
      </c>
      <c r="JA11" s="54">
        <f>VLOOKUP(B11,'07.09'!B37:L70,9,0)</f>
        <v>0</v>
      </c>
      <c r="JB11" s="54">
        <f>VLOOKUP(B11,'07.09'!B37:L70,10,0)</f>
        <v>1</v>
      </c>
      <c r="JC11" s="54"/>
      <c r="JD11" s="54">
        <f>+IX11+IY11-IZ11</f>
        <v>22</v>
      </c>
      <c r="JE11" s="54">
        <f>VLOOKUP(B11,'08.09'!B37:Q70,7,0)</f>
        <v>0</v>
      </c>
      <c r="JF11" s="54">
        <f>SUM(JG11:JI11)</f>
        <v>15</v>
      </c>
      <c r="JG11" s="54">
        <f>VLOOKUP(B11,'08.09'!B37:L70,9,0)</f>
        <v>0</v>
      </c>
      <c r="JH11" s="54">
        <f>VLOOKUP(B11,'08.09'!B37:L70,10,0)</f>
        <v>15</v>
      </c>
      <c r="JI11" s="54"/>
      <c r="JJ11" s="54">
        <f>+JD11+JE11-JF11</f>
        <v>7</v>
      </c>
      <c r="JK11" s="54"/>
      <c r="JL11" s="54">
        <f>SUM(JM11:JO11)</f>
        <v>7</v>
      </c>
      <c r="JM11" s="54">
        <f>VLOOKUP(B11,'09.09'!B37:L70,9,0)</f>
        <v>0</v>
      </c>
      <c r="JN11" s="54">
        <f>VLOOKUP(B11,'09.09'!B37:L70,10,0)</f>
        <v>7</v>
      </c>
      <c r="JO11" s="54"/>
      <c r="JP11" s="54">
        <f>+JJ11+JK11-JL11</f>
        <v>0</v>
      </c>
      <c r="JQ11" s="54"/>
      <c r="JR11" s="54">
        <f>SUM(JS11:JU11)</f>
        <v>0</v>
      </c>
      <c r="JS11" s="54">
        <f>VLOOKUP(B11,'10.09'!B37:L70,9,0)</f>
        <v>0</v>
      </c>
      <c r="JT11" s="54">
        <f>VLOOKUP(B11,'10.09'!B37:L70,10,0)</f>
        <v>0</v>
      </c>
      <c r="JU11" s="54"/>
      <c r="JV11" s="54">
        <f>+JP11+JQ11-JR11</f>
        <v>0</v>
      </c>
      <c r="JW11" s="54"/>
      <c r="JX11" s="54">
        <f>SUM(JY11:KA11)</f>
        <v>0</v>
      </c>
      <c r="JY11" s="54">
        <f>VLOOKUP(B11,'11.09'!B37:L70,9,0)</f>
        <v>0</v>
      </c>
      <c r="JZ11" s="54">
        <f>VLOOKUP(B11,'11.09'!B37:L70,10,0)</f>
        <v>0</v>
      </c>
      <c r="KA11" s="54"/>
      <c r="KB11" s="54">
        <f>+JV11+JW11-JX11</f>
        <v>0</v>
      </c>
      <c r="KC11" s="54"/>
      <c r="KD11" s="54">
        <f>SUM(KE11:KG11)</f>
        <v>0</v>
      </c>
      <c r="KE11" s="54">
        <f>VLOOKUP(B11,'12.09'!B37:L70,9,0)</f>
        <v>0</v>
      </c>
      <c r="KF11" s="54">
        <f>VLOOKUP(B11,'12.09'!B37:L70,10,0)</f>
        <v>0</v>
      </c>
      <c r="KG11" s="54"/>
      <c r="KH11" s="54">
        <f>+KB11+KC11-KD11</f>
        <v>0</v>
      </c>
      <c r="KI11" s="54"/>
      <c r="KJ11" s="54">
        <f>SUM(KK11:KM11)</f>
        <v>0</v>
      </c>
      <c r="KK11" s="54">
        <f>VLOOKUP(B11,'13.09'!B37:L70,9,0)</f>
        <v>0</v>
      </c>
      <c r="KL11" s="54">
        <f>VLOOKUP(B11,'13.09'!B37:L70,10,0)</f>
        <v>0</v>
      </c>
      <c r="KM11" s="54"/>
      <c r="KN11" s="54">
        <f>+KH11+KI11-KJ11</f>
        <v>0</v>
      </c>
      <c r="KO11" s="54"/>
      <c r="KP11" s="54">
        <f>SUM(KQ11:KS11)</f>
        <v>0</v>
      </c>
      <c r="KQ11" s="54">
        <f>VLOOKUP(B11,'14.09'!B37:L70,9,0)</f>
        <v>0</v>
      </c>
      <c r="KR11" s="54">
        <f>VLOOKUP(B11,'14.09'!B37:L70,10,0)</f>
        <v>0</v>
      </c>
      <c r="KS11" s="54"/>
      <c r="KT11" s="54">
        <f>+KN11+KO11-KP11</f>
        <v>0</v>
      </c>
      <c r="KU11" s="54"/>
      <c r="KV11" s="54">
        <f>SUM(KW11:KY11)</f>
        <v>0</v>
      </c>
      <c r="KW11" s="54">
        <f>VLOOKUP(B11,'15.09'!B37:L70,9,0)</f>
        <v>0</v>
      </c>
      <c r="KX11" s="54">
        <f>VLOOKUP(B11,'15.09'!B37:L70,10,0)</f>
        <v>0</v>
      </c>
      <c r="KY11" s="54"/>
      <c r="KZ11" s="54">
        <f>+KT11+KU11-KV11</f>
        <v>0</v>
      </c>
      <c r="LA11" s="54"/>
      <c r="LB11" s="54">
        <f>SUM(LC11:LE11)</f>
        <v>0</v>
      </c>
      <c r="LC11" s="54">
        <f>VLOOKUP(B11,'16.09'!B37:L70,9,0)</f>
        <v>0</v>
      </c>
      <c r="LD11" s="54">
        <f>VLOOKUP(B11,'16.09'!B37:L70,10,0)</f>
        <v>0</v>
      </c>
      <c r="LE11" s="54"/>
      <c r="LF11" s="54">
        <f>+KZ11+LA11-LB11</f>
        <v>0</v>
      </c>
      <c r="LG11" s="54"/>
      <c r="LH11" s="54">
        <f>SUM(LI11:LK11)</f>
        <v>0</v>
      </c>
      <c r="LI11" s="54">
        <f>VLOOKUP(B11,'17.09'!B37:L70,9,0)</f>
        <v>0</v>
      </c>
      <c r="LJ11" s="54">
        <f>VLOOKUP(B11,'17.09'!B37:L70,10,0)</f>
        <v>0</v>
      </c>
      <c r="LK11" s="54"/>
      <c r="LL11" s="54">
        <f>+LF11+LG11-LH11</f>
        <v>0</v>
      </c>
      <c r="LM11" s="54"/>
      <c r="LN11" s="54">
        <f>SUM(LO11:LQ11)</f>
        <v>0</v>
      </c>
      <c r="LO11" s="54">
        <f>VLOOKUP(B11,'18.09'!B37:L70,9,0)</f>
        <v>0</v>
      </c>
      <c r="LP11" s="54">
        <f>VLOOKUP(B11,'18.09'!B37:L70,10,0)</f>
        <v>0</v>
      </c>
      <c r="LQ11" s="54"/>
      <c r="LR11" s="54">
        <f>+LL11+LM11-LN11</f>
        <v>0</v>
      </c>
    </row>
    <row r="12" spans="1:330" x14ac:dyDescent="0.2">
      <c r="A12" s="10">
        <v>33</v>
      </c>
      <c r="B12" s="10">
        <v>8500056</v>
      </c>
      <c r="C12" s="10" t="s">
        <v>88</v>
      </c>
      <c r="D12" s="11" t="s">
        <v>60</v>
      </c>
      <c r="E12" s="11" t="s">
        <v>26</v>
      </c>
      <c r="F12" s="12">
        <v>149000</v>
      </c>
      <c r="G12" s="58">
        <f>M12+S12+Y12+AE12+AK12+AQ12+AW12+BC12+BI12+BO12+BU12+CA12+CG12+CM12+CS12+CY12+DE12+DK12+DQ12+DW12+EC12+EI12+EO12+EU12+FA12+FG12+FM12+FS12+FY12+GE12+GK12+GQ12+GW12+HC12+HI12+HO12+HU12+IA12+IG12+IM12+IS12+IY12+JE12+JK12+JQ12+JW12+KC12+KI12+KO12+KU12</f>
        <v>99</v>
      </c>
      <c r="H12" s="58">
        <f>SUM(I12:K12)</f>
        <v>99</v>
      </c>
      <c r="I12" s="58">
        <f>O12+U12+AA12+AG12+AM12+AS12+AY12+BE12+BK12+BQ12+BW12+CC12+CI12+CO12+CU12+DA12+DG12+DM12+DS12+DY12+EE12+EK12+EQ12+EW12+FC12+FI12+FO12+FU12+GA12+GG12+GM12+GS12+GY12+HE12+HK12+HQ12+HW12+IC12+II12+IO12+IU12+JA12+JG12+JM12+JS12+JY12+KE12+KK12+KQ12+KW12</f>
        <v>4</v>
      </c>
      <c r="J12" s="58">
        <f>P12+V12+AB12+AH12+AN12+AT12+AZ12+BF12+BL12+BR12+BX12+CD12+CJ12+CP12+CV12+DB12+DH12+DN12+DT12+DZ12+EF12+EL12+ER12+EX12+FD12+FJ12+FP12+FV12+GB12+GH12+GN12+GT12+GZ12+HF12+HL12+HR12+HX12+ID12+IJ12+IP12+IV12+JB12+JH12+JN12+JT12+JZ12+KF12+KL12+KR12+KX12</f>
        <v>95</v>
      </c>
      <c r="K12" s="58">
        <f>Q12+W12+AC12+AI12+AO12+AU12+BA12+BG12+BM12+BS12+BY12+CE12+CK12+CQ12+CW12+DC12+DI12+DO12+DU12+EA12+EG12+EM12+ES12+EY12+FE12+FK12+FQ12+FW12+GC12+GI12+GO12+GU12+HA12+HG12+HM12+HS12+HY12+IE12+IK12+IQ12+IW12+JC12+JI12+JO12+JU12+KA12+KG12+KM12+KS12+KY12</f>
        <v>0</v>
      </c>
      <c r="L12" s="58">
        <f>G12-H12</f>
        <v>0</v>
      </c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9"/>
      <c r="AN12" s="59"/>
      <c r="AO12" s="59"/>
      <c r="AP12" s="54"/>
      <c r="AQ12" s="54"/>
      <c r="AR12" s="54">
        <f>SUM(AS12:AU12)</f>
        <v>0</v>
      </c>
      <c r="AS12" s="54"/>
      <c r="AT12" s="54"/>
      <c r="AU12" s="54"/>
      <c r="AV12" s="54">
        <f>+AP12+AQ12-AR12</f>
        <v>0</v>
      </c>
      <c r="AW12" s="54"/>
      <c r="AX12" s="54">
        <f>SUM(AY12:BA12)</f>
        <v>0</v>
      </c>
      <c r="AY12" s="54"/>
      <c r="AZ12" s="54"/>
      <c r="BA12" s="54"/>
      <c r="BB12" s="54">
        <f>+AV12+AW12-AX12</f>
        <v>0</v>
      </c>
      <c r="BC12" s="54"/>
      <c r="BD12" s="54">
        <f>SUM(BE12:BG12)</f>
        <v>0</v>
      </c>
      <c r="BE12" s="54"/>
      <c r="BF12" s="54"/>
      <c r="BG12" s="54"/>
      <c r="BH12" s="54"/>
      <c r="BI12" s="54">
        <f>VLOOKUP(B12,'05.08'!B40:Q73,7,0)</f>
        <v>19</v>
      </c>
      <c r="BJ12" s="54">
        <f>SUM(BK12:BM12)</f>
        <v>1</v>
      </c>
      <c r="BK12" s="54">
        <f>VLOOKUP(B12,'05.08'!B40:Q73,9,0)</f>
        <v>0</v>
      </c>
      <c r="BL12" s="54">
        <f>VLOOKUP(B12,'05.08'!B40:L73,10,0)</f>
        <v>1</v>
      </c>
      <c r="BM12" s="54"/>
      <c r="BN12" s="54">
        <f>+BH12+BI12-BJ12</f>
        <v>18</v>
      </c>
      <c r="BO12" s="54"/>
      <c r="BP12" s="54">
        <f>SUM(BQ12:BS12)</f>
        <v>1</v>
      </c>
      <c r="BQ12" s="54">
        <f>VLOOKUP(B12,'06.08'!B40:L73,9,0)</f>
        <v>0</v>
      </c>
      <c r="BR12" s="54">
        <f>VLOOKUP(B12,'06.08'!B40:L73,10,0)</f>
        <v>1</v>
      </c>
      <c r="BS12" s="54"/>
      <c r="BT12" s="54">
        <f>+BN12+BO12-BP12</f>
        <v>17</v>
      </c>
      <c r="BU12" s="54"/>
      <c r="BV12" s="54">
        <f>SUM(BW12:BY12)</f>
        <v>3</v>
      </c>
      <c r="BW12" s="54">
        <f>VLOOKUP(B12,'07.08'!B40:L73,9,0)</f>
        <v>0</v>
      </c>
      <c r="BX12" s="54">
        <f>VLOOKUP(B12,'07.08'!B40:L73,10,0)</f>
        <v>3</v>
      </c>
      <c r="BY12" s="54"/>
      <c r="BZ12" s="54">
        <f>+BT12+BU12-BV12</f>
        <v>14</v>
      </c>
      <c r="CA12" s="54"/>
      <c r="CB12" s="54">
        <f>SUM(CC12:CE12)</f>
        <v>1</v>
      </c>
      <c r="CC12" s="54">
        <f>VLOOKUP(B12,'08.08'!B40:L73,9,0)</f>
        <v>0</v>
      </c>
      <c r="CD12" s="54">
        <f>VLOOKUP(B12,'08.08'!B40:L73,10,0)</f>
        <v>1</v>
      </c>
      <c r="CE12" s="54"/>
      <c r="CF12" s="54">
        <f>+BZ12+CA12-CB12</f>
        <v>13</v>
      </c>
      <c r="CG12" s="54"/>
      <c r="CH12" s="54">
        <f>SUM(CI12:CK12)</f>
        <v>1</v>
      </c>
      <c r="CI12" s="54">
        <f>VLOOKUP(B12,'09.08'!B40:L73,9,0)</f>
        <v>0</v>
      </c>
      <c r="CJ12" s="54">
        <f>VLOOKUP(B12,'09.08'!B40:L73,10,0)</f>
        <v>1</v>
      </c>
      <c r="CK12" s="54"/>
      <c r="CL12" s="54">
        <f>+CF12+CG12-CH12</f>
        <v>12</v>
      </c>
      <c r="CM12" s="54"/>
      <c r="CN12" s="54">
        <f>SUM(CO12:CQ12)</f>
        <v>0</v>
      </c>
      <c r="CO12" s="54">
        <f>VLOOKUP(B12,'10.08'!B40:L73,9,0)</f>
        <v>0</v>
      </c>
      <c r="CP12" s="54">
        <f>VLOOKUP(B12,'10.08'!B40:L73,10,0)</f>
        <v>0</v>
      </c>
      <c r="CQ12" s="54"/>
      <c r="CR12" s="54">
        <f>+CL12+CM12-CN12</f>
        <v>12</v>
      </c>
      <c r="CS12" s="54"/>
      <c r="CT12" s="54">
        <f>SUM(CU12:CW12)</f>
        <v>2</v>
      </c>
      <c r="CU12" s="54">
        <f>VLOOKUP(B12,'11.08'!B40:L73,9,0)</f>
        <v>0</v>
      </c>
      <c r="CV12" s="54">
        <f>VLOOKUP(B12,'11.08'!B40:L73,10,0)</f>
        <v>2</v>
      </c>
      <c r="CW12" s="54"/>
      <c r="CX12" s="54">
        <f>+CR12+CS12-CT12</f>
        <v>10</v>
      </c>
      <c r="CY12" s="54">
        <f>VLOOKUP(B12,'12.08'!B40:Q73,7,0)</f>
        <v>40</v>
      </c>
      <c r="CZ12" s="54">
        <f>SUM(DA12:DC12)</f>
        <v>1</v>
      </c>
      <c r="DA12" s="54">
        <f>VLOOKUP(B12,'12.08'!B40:L73,9,0)</f>
        <v>0</v>
      </c>
      <c r="DB12" s="54">
        <f>VLOOKUP(B12,'12.08'!B40:L73,10,0)</f>
        <v>1</v>
      </c>
      <c r="DC12" s="54"/>
      <c r="DD12" s="54">
        <f>+CX12+CY12-CZ12</f>
        <v>49</v>
      </c>
      <c r="DE12" s="54"/>
      <c r="DF12" s="54">
        <f>SUM(DG12:DI12)</f>
        <v>0</v>
      </c>
      <c r="DG12" s="54">
        <f>VLOOKUP(B12,'13.08'!B40:L73,9,0)</f>
        <v>0</v>
      </c>
      <c r="DH12" s="54">
        <f>VLOOKUP(B12,'13.08'!B40:L73,10,0)</f>
        <v>0</v>
      </c>
      <c r="DI12" s="54"/>
      <c r="DJ12" s="54">
        <f>+DD12+DE12-DF12</f>
        <v>49</v>
      </c>
      <c r="DK12" s="54"/>
      <c r="DL12" s="54">
        <f>SUM(DM12:DO12)</f>
        <v>3</v>
      </c>
      <c r="DM12" s="54">
        <f>VLOOKUP(B12,'14.08'!B40:L73,9,0)</f>
        <v>0</v>
      </c>
      <c r="DN12" s="54">
        <f>VLOOKUP(B12,'14.08'!B40:L73,10,0)</f>
        <v>3</v>
      </c>
      <c r="DO12" s="54"/>
      <c r="DP12" s="54">
        <f>+DJ12+DK12-DL12</f>
        <v>46</v>
      </c>
      <c r="DQ12" s="54"/>
      <c r="DR12" s="54">
        <f>SUM(DS12:DU12)</f>
        <v>1</v>
      </c>
      <c r="DS12" s="54">
        <f>VLOOKUP(B12,'15.08'!B40:L73,9,0)</f>
        <v>0</v>
      </c>
      <c r="DT12" s="54">
        <f>VLOOKUP(B12,'15.08'!B40:L73,10,0)</f>
        <v>1</v>
      </c>
      <c r="DU12" s="54"/>
      <c r="DV12" s="54">
        <f>+DP12+DQ12-DR12</f>
        <v>45</v>
      </c>
      <c r="DW12" s="54"/>
      <c r="DX12" s="54">
        <f>SUM(DY12:EA12)</f>
        <v>4</v>
      </c>
      <c r="DY12" s="54">
        <f>VLOOKUP(B12,'16.08'!B40:L73,9,0)</f>
        <v>3</v>
      </c>
      <c r="DZ12" s="54">
        <f>VLOOKUP(B12,'16.08'!B40:L73,10,0)</f>
        <v>1</v>
      </c>
      <c r="EA12" s="54"/>
      <c r="EB12" s="54">
        <f>+DV12+DW12-DX12</f>
        <v>41</v>
      </c>
      <c r="EC12" s="54"/>
      <c r="ED12" s="54">
        <f>SUM(EE12:EG12)</f>
        <v>4</v>
      </c>
      <c r="EE12" s="54">
        <f>VLOOKUP(B12,'17.08'!B40:L73,9,0)</f>
        <v>0</v>
      </c>
      <c r="EF12" s="54">
        <f>VLOOKUP(B12,'17.08'!B40:L73,10,0)</f>
        <v>4</v>
      </c>
      <c r="EG12" s="54"/>
      <c r="EH12" s="54">
        <f>+EB12+EC12-ED12</f>
        <v>37</v>
      </c>
      <c r="EI12" s="54"/>
      <c r="EJ12" s="54">
        <f>SUM(EK12:EM12)</f>
        <v>13</v>
      </c>
      <c r="EK12" s="54">
        <f>VLOOKUP(B12,'18.08'!B40:L73,9,0)</f>
        <v>0</v>
      </c>
      <c r="EL12" s="54">
        <f>VLOOKUP(B12,'18.08'!B40:L73,10,0)</f>
        <v>13</v>
      </c>
      <c r="EM12" s="54"/>
      <c r="EN12" s="54">
        <f>+EH12+EI12-EJ12</f>
        <v>24</v>
      </c>
      <c r="EO12" s="54">
        <f>VLOOKUP(B12,'19.08'!B40:Q73,7,0)</f>
        <v>0</v>
      </c>
      <c r="EP12" s="54">
        <f>SUM(EQ12:ES12)</f>
        <v>0</v>
      </c>
      <c r="EQ12" s="54">
        <f>VLOOKUP(B12,'19.08'!B40:L73,9,0)</f>
        <v>0</v>
      </c>
      <c r="ER12" s="54">
        <f>VLOOKUP(B12,'19.08'!B40:L73,10,0)</f>
        <v>0</v>
      </c>
      <c r="ES12" s="54"/>
      <c r="ET12" s="54">
        <f>+EN12+EO12-EP12</f>
        <v>24</v>
      </c>
      <c r="EU12" s="54"/>
      <c r="EV12" s="54">
        <f>SUM(EW12:EY12)</f>
        <v>2</v>
      </c>
      <c r="EW12" s="54">
        <f>VLOOKUP(B12,'20.08'!B40:L77,9,0)</f>
        <v>0</v>
      </c>
      <c r="EX12" s="54">
        <f>VLOOKUP(B12,'20.08'!B40:L77,10,0)</f>
        <v>2</v>
      </c>
      <c r="EY12" s="54"/>
      <c r="EZ12" s="54">
        <f>+ET12+EU12-EV12</f>
        <v>22</v>
      </c>
      <c r="FA12" s="54"/>
      <c r="FB12" s="54">
        <f>SUM(FC12:FE12)</f>
        <v>1</v>
      </c>
      <c r="FC12" s="54">
        <f>VLOOKUP(B12,'21.08'!B40:L73,9,0)</f>
        <v>0</v>
      </c>
      <c r="FD12" s="54">
        <f>VLOOKUP(B12,'21.08'!B40:L73,10,0)</f>
        <v>1</v>
      </c>
      <c r="FE12" s="54"/>
      <c r="FF12" s="54">
        <f>+EZ12+FA12-FB12</f>
        <v>21</v>
      </c>
      <c r="FG12" s="54"/>
      <c r="FH12" s="54">
        <f>SUM(FI12:FK12)</f>
        <v>2</v>
      </c>
      <c r="FI12" s="54">
        <f>VLOOKUP(B12,'22.08'!B40:L73,9,0)</f>
        <v>0</v>
      </c>
      <c r="FJ12" s="54">
        <f>VLOOKUP(B12,'22.08'!B40:L73,10,0)</f>
        <v>2</v>
      </c>
      <c r="FK12" s="54"/>
      <c r="FL12" s="54">
        <f>+FF12+FG12-FH12</f>
        <v>19</v>
      </c>
      <c r="FM12" s="54"/>
      <c r="FN12" s="54">
        <f>SUM(FO12:FQ12)</f>
        <v>0</v>
      </c>
      <c r="FO12" s="54">
        <f>VLOOKUP(B12,'23.08'!B40:L73,9,0)</f>
        <v>0</v>
      </c>
      <c r="FP12" s="54">
        <f>VLOOKUP(B12,'23.08'!B40:L73,10,0)</f>
        <v>0</v>
      </c>
      <c r="FQ12" s="54"/>
      <c r="FR12" s="54">
        <f>+FL12+FM12-FN12</f>
        <v>19</v>
      </c>
      <c r="FS12" s="54"/>
      <c r="FT12" s="54">
        <f>SUM(FU12:FW12)</f>
        <v>2</v>
      </c>
      <c r="FU12" s="54">
        <f>VLOOKUP(B12,'24.08'!B40:L73,9,0)</f>
        <v>0</v>
      </c>
      <c r="FV12" s="54">
        <f>VLOOKUP(B12,'24.08'!B40:L73,10,0)</f>
        <v>2</v>
      </c>
      <c r="FW12" s="54"/>
      <c r="FX12" s="54">
        <f>+FR12+FS12-FT12</f>
        <v>17</v>
      </c>
      <c r="FY12" s="54"/>
      <c r="FZ12" s="54">
        <f>SUM(GA12:GC12)</f>
        <v>2</v>
      </c>
      <c r="GA12" s="54">
        <f>VLOOKUP(B12,'25.08'!B40:L73,9,0)</f>
        <v>0</v>
      </c>
      <c r="GB12" s="54">
        <f>VLOOKUP(B12,'25.08'!B40:L73,10,0)</f>
        <v>2</v>
      </c>
      <c r="GC12" s="54"/>
      <c r="GD12" s="54">
        <f>+FX12+FY12-FZ12</f>
        <v>15</v>
      </c>
      <c r="GE12" s="54"/>
      <c r="GF12" s="54">
        <f>SUM(GG12:GI12)</f>
        <v>1</v>
      </c>
      <c r="GG12" s="54">
        <f>VLOOKUP(B12,'26.08'!B40:L73,9,0)</f>
        <v>0</v>
      </c>
      <c r="GH12" s="54">
        <f>VLOOKUP(B12,'26.08'!B40:L73,10,0)</f>
        <v>1</v>
      </c>
      <c r="GI12" s="54"/>
      <c r="GJ12" s="54">
        <f>+GD12+GE12-GF12</f>
        <v>14</v>
      </c>
      <c r="GK12" s="54"/>
      <c r="GL12" s="54">
        <f>SUM(GM12:GO12)</f>
        <v>7</v>
      </c>
      <c r="GM12" s="54">
        <f>VLOOKUP(B12,'27.08'!B40:L73,9,0)</f>
        <v>0</v>
      </c>
      <c r="GN12" s="54">
        <f>VLOOKUP(B12,'27.08'!B40:L73,10,0)</f>
        <v>7</v>
      </c>
      <c r="GO12" s="54"/>
      <c r="GP12" s="54">
        <f>+GJ12+GK12-GL12</f>
        <v>7</v>
      </c>
      <c r="GQ12" s="54"/>
      <c r="GR12" s="54">
        <f>SUM(GS12:GU12)</f>
        <v>6</v>
      </c>
      <c r="GS12" s="54">
        <f>VLOOKUP(B12,'28.08'!B40:L73,9,0)</f>
        <v>0</v>
      </c>
      <c r="GT12" s="54">
        <f>VLOOKUP(B12,'28.08'!B40:L73,10,0)</f>
        <v>6</v>
      </c>
      <c r="GU12" s="54"/>
      <c r="GV12" s="54">
        <f>+GP12+GQ12-GR12</f>
        <v>1</v>
      </c>
      <c r="GW12" s="54">
        <f>VLOOKUP(B12,'29.08'!B40:Q73,7,0)</f>
        <v>10</v>
      </c>
      <c r="GX12" s="54">
        <f>SUM(GY12:HA12)</f>
        <v>1</v>
      </c>
      <c r="GY12" s="54">
        <f>VLOOKUP(B12,'29.08'!B40:L73,9,0)</f>
        <v>1</v>
      </c>
      <c r="GZ12" s="54">
        <f>VLOOKUP(B12,'29.08'!B40:L73,10,0)</f>
        <v>0</v>
      </c>
      <c r="HA12" s="54"/>
      <c r="HB12" s="54">
        <f>+GV12+GW12-GX12</f>
        <v>10</v>
      </c>
      <c r="HC12" s="54"/>
      <c r="HD12" s="54">
        <f>SUM(HE12:HG12)</f>
        <v>4</v>
      </c>
      <c r="HE12" s="54">
        <f>VLOOKUP(B12,'30.08'!B40:L73,9,0)</f>
        <v>0</v>
      </c>
      <c r="HF12" s="54">
        <f>VLOOKUP(B12,'30.08'!B40:L73,10,0)</f>
        <v>4</v>
      </c>
      <c r="HG12" s="54"/>
      <c r="HH12" s="54">
        <f>+HB12+HC12-HD12</f>
        <v>6</v>
      </c>
      <c r="HI12" s="54">
        <f>VLOOKUP(B12,'31.08'!B40:Q73,7,0)</f>
        <v>10</v>
      </c>
      <c r="HJ12" s="54">
        <f>SUM(HK12:HM12)</f>
        <v>6</v>
      </c>
      <c r="HK12" s="54">
        <f>VLOOKUP(B12,'31.08'!B40:L73,9,0)</f>
        <v>0</v>
      </c>
      <c r="HL12" s="54">
        <f>VLOOKUP(B12,'31.08'!B40:L73,10,0)</f>
        <v>6</v>
      </c>
      <c r="HM12" s="54"/>
      <c r="HN12" s="54">
        <f>+HH12+HI12-HJ12</f>
        <v>10</v>
      </c>
      <c r="HO12" s="54"/>
      <c r="HP12" s="54">
        <f>SUM(HQ12:HS12)</f>
        <v>3</v>
      </c>
      <c r="HQ12" s="54">
        <f>VLOOKUP(B12,'01.09'!B40:L73,9,0)</f>
        <v>0</v>
      </c>
      <c r="HR12" s="54">
        <f>VLOOKUP(B12,'01.09'!B40:L73,10,0)</f>
        <v>3</v>
      </c>
      <c r="HS12" s="54"/>
      <c r="HT12" s="54">
        <f>+HN12+HO12-HP12</f>
        <v>7</v>
      </c>
      <c r="HU12" s="54">
        <f>VLOOKUP(B12,'02.09'!B40:Q73,7,0)</f>
        <v>20</v>
      </c>
      <c r="HV12" s="54">
        <f>SUM(HW12:HY12)</f>
        <v>4</v>
      </c>
      <c r="HW12" s="54">
        <f>VLOOKUP(B12,'02.09'!B40:L73,9,0)</f>
        <v>0</v>
      </c>
      <c r="HX12" s="54">
        <f>VLOOKUP(B12,'02.09'!B40:L73,10,0)</f>
        <v>4</v>
      </c>
      <c r="HY12" s="54"/>
      <c r="HZ12" s="54">
        <f>+HT12+HU12-HV12</f>
        <v>23</v>
      </c>
      <c r="IA12" s="54"/>
      <c r="IB12" s="54">
        <f>SUM(IC12:IE12)</f>
        <v>3</v>
      </c>
      <c r="IC12" s="54">
        <f>VLOOKUP(B12,'03.09'!B40:L73,9,0)</f>
        <v>0</v>
      </c>
      <c r="ID12" s="54">
        <f>VLOOKUP(B12,'03.09'!B40:L73,10,0)</f>
        <v>3</v>
      </c>
      <c r="IE12" s="54"/>
      <c r="IF12" s="54">
        <f>+HZ12+IA12-IB12</f>
        <v>20</v>
      </c>
      <c r="IG12" s="54"/>
      <c r="IH12" s="54">
        <f>SUM(II12:IK12)</f>
        <v>2</v>
      </c>
      <c r="II12" s="54">
        <f>VLOOKUP(B12,'04.09'!B40:L73,9,0)</f>
        <v>0</v>
      </c>
      <c r="IJ12" s="54">
        <f>VLOOKUP(B12,'04.09'!B40:L73,10,0)</f>
        <v>2</v>
      </c>
      <c r="IK12" s="54"/>
      <c r="IL12" s="54">
        <f>+IF12+IG12-IH12</f>
        <v>18</v>
      </c>
      <c r="IM12" s="54"/>
      <c r="IN12" s="54">
        <f>SUM(IO12:IQ12)</f>
        <v>3</v>
      </c>
      <c r="IO12" s="54">
        <f>VLOOKUP(B12,'05.09'!B40:L73,9,0)</f>
        <v>0</v>
      </c>
      <c r="IP12" s="54">
        <f>VLOOKUP(B12,'05.09'!B40:L73,10,0)</f>
        <v>3</v>
      </c>
      <c r="IQ12" s="54"/>
      <c r="IR12" s="54">
        <f>+IL12+IM12-IN12</f>
        <v>15</v>
      </c>
      <c r="IS12" s="54"/>
      <c r="IT12" s="54">
        <f>SUM(IU12:IW12)</f>
        <v>2</v>
      </c>
      <c r="IU12" s="54">
        <f>VLOOKUP(B12,'06.09'!B40:L73,9,0)</f>
        <v>0</v>
      </c>
      <c r="IV12" s="54">
        <f>VLOOKUP(B12,'06.09'!B40:L73,10,0)</f>
        <v>2</v>
      </c>
      <c r="IW12" s="54"/>
      <c r="IX12" s="54">
        <f>+IR12+IS12-IT12</f>
        <v>13</v>
      </c>
      <c r="IY12" s="54"/>
      <c r="IZ12" s="54">
        <f>SUM(JA12:JC12)</f>
        <v>1</v>
      </c>
      <c r="JA12" s="54">
        <f>VLOOKUP(B12,'07.09'!B40:L73,9,0)</f>
        <v>0</v>
      </c>
      <c r="JB12" s="54">
        <f>VLOOKUP(B12,'07.09'!B40:L73,10,0)</f>
        <v>1</v>
      </c>
      <c r="JC12" s="54"/>
      <c r="JD12" s="54">
        <f>+IX12+IY12-IZ12</f>
        <v>12</v>
      </c>
      <c r="JE12" s="54">
        <f>VLOOKUP(B12,'08.09'!B40:Q73,7,0)</f>
        <v>0</v>
      </c>
      <c r="JF12" s="54">
        <f>SUM(JG12:JI12)</f>
        <v>12</v>
      </c>
      <c r="JG12" s="54">
        <f>VLOOKUP(B12,'08.09'!B40:L73,9,0)</f>
        <v>0</v>
      </c>
      <c r="JH12" s="54">
        <f>VLOOKUP(B12,'08.09'!B40:L73,10,0)</f>
        <v>12</v>
      </c>
      <c r="JI12" s="54"/>
      <c r="JJ12" s="54">
        <f>+JD12+JE12-JF12</f>
        <v>0</v>
      </c>
      <c r="JK12" s="54"/>
      <c r="JL12" s="54">
        <f>SUM(JM12:JO12)</f>
        <v>0</v>
      </c>
      <c r="JM12" s="54">
        <f>VLOOKUP(B12,'09.09'!B40:L73,9,0)</f>
        <v>0</v>
      </c>
      <c r="JN12" s="54">
        <f>VLOOKUP(B12,'09.09'!B40:L73,10,0)</f>
        <v>0</v>
      </c>
      <c r="JO12" s="54"/>
      <c r="JP12" s="54">
        <f>+JJ12+JK12-JL12</f>
        <v>0</v>
      </c>
      <c r="JQ12" s="54"/>
      <c r="JR12" s="54">
        <f>SUM(JS12:JU12)</f>
        <v>0</v>
      </c>
      <c r="JS12" s="54">
        <f>VLOOKUP(B12,'10.09'!B40:L73,9,0)</f>
        <v>0</v>
      </c>
      <c r="JT12" s="54">
        <f>VLOOKUP(B12,'10.09'!B40:L73,10,0)</f>
        <v>0</v>
      </c>
      <c r="JU12" s="54"/>
      <c r="JV12" s="54">
        <f>+JP12+JQ12-JR12</f>
        <v>0</v>
      </c>
      <c r="JW12" s="54"/>
      <c r="JX12" s="54">
        <f>SUM(JY12:KA12)</f>
        <v>0</v>
      </c>
      <c r="JY12" s="54">
        <f>VLOOKUP(B12,'11.09'!B40:L73,9,0)</f>
        <v>0</v>
      </c>
      <c r="JZ12" s="54">
        <f>VLOOKUP(B12,'11.09'!B40:L73,10,0)</f>
        <v>0</v>
      </c>
      <c r="KA12" s="54"/>
      <c r="KB12" s="54">
        <f>+JV12+JW12-JX12</f>
        <v>0</v>
      </c>
      <c r="KC12" s="54"/>
      <c r="KD12" s="54">
        <f>SUM(KE12:KG12)</f>
        <v>0</v>
      </c>
      <c r="KE12" s="54">
        <f>VLOOKUP(B12,'12.09'!B40:L73,9,0)</f>
        <v>0</v>
      </c>
      <c r="KF12" s="54">
        <f>VLOOKUP(B12,'12.09'!B40:L73,10,0)</f>
        <v>0</v>
      </c>
      <c r="KG12" s="54"/>
      <c r="KH12" s="54">
        <f>+KB12+KC12-KD12</f>
        <v>0</v>
      </c>
      <c r="KI12" s="54"/>
      <c r="KJ12" s="54">
        <f>SUM(KK12:KM12)</f>
        <v>0</v>
      </c>
      <c r="KK12" s="54">
        <f>VLOOKUP(B12,'13.09'!B40:L73,9,0)</f>
        <v>0</v>
      </c>
      <c r="KL12" s="54">
        <f>VLOOKUP(B12,'13.09'!B40:L73,10,0)</f>
        <v>0</v>
      </c>
      <c r="KM12" s="54"/>
      <c r="KN12" s="54">
        <f>+KH12+KI12-KJ12</f>
        <v>0</v>
      </c>
      <c r="KO12" s="54"/>
      <c r="KP12" s="54">
        <f>SUM(KQ12:KS12)</f>
        <v>0</v>
      </c>
      <c r="KQ12" s="54">
        <f>VLOOKUP(B12,'14.09'!B40:L73,9,0)</f>
        <v>0</v>
      </c>
      <c r="KR12" s="54">
        <f>VLOOKUP(B12,'14.09'!B40:L73,10,0)</f>
        <v>0</v>
      </c>
      <c r="KS12" s="54"/>
      <c r="KT12" s="54">
        <f>+KN12+KO12-KP12</f>
        <v>0</v>
      </c>
      <c r="KU12" s="54"/>
      <c r="KV12" s="54">
        <f>SUM(KW12:KY12)</f>
        <v>0</v>
      </c>
      <c r="KW12" s="54">
        <f>VLOOKUP(B12,'15.09'!B40:L73,9,0)</f>
        <v>0</v>
      </c>
      <c r="KX12" s="54">
        <f>VLOOKUP(B12,'15.09'!B40:L73,10,0)</f>
        <v>0</v>
      </c>
      <c r="KY12" s="54"/>
      <c r="KZ12" s="54">
        <f>+KT12+KU12-KV12</f>
        <v>0</v>
      </c>
      <c r="LA12" s="54"/>
      <c r="LB12" s="54">
        <f>SUM(LC12:LE12)</f>
        <v>0</v>
      </c>
      <c r="LC12" s="54">
        <f>VLOOKUP(B12,'16.09'!B40:L73,9,0)</f>
        <v>0</v>
      </c>
      <c r="LD12" s="54">
        <f>VLOOKUP(B12,'16.09'!B40:L73,10,0)</f>
        <v>0</v>
      </c>
      <c r="LE12" s="54"/>
      <c r="LF12" s="54">
        <f>+KZ12+LA12-LB12</f>
        <v>0</v>
      </c>
      <c r="LG12" s="54"/>
      <c r="LH12" s="54">
        <f>SUM(LI12:LK12)</f>
        <v>0</v>
      </c>
      <c r="LI12" s="54">
        <f>VLOOKUP(B12,'17.09'!B40:L73,9,0)</f>
        <v>0</v>
      </c>
      <c r="LJ12" s="54">
        <f>VLOOKUP(B12,'17.09'!B40:L73,10,0)</f>
        <v>0</v>
      </c>
      <c r="LK12" s="54"/>
      <c r="LL12" s="54">
        <f>+LF12+LG12-LH12</f>
        <v>0</v>
      </c>
      <c r="LM12" s="54"/>
      <c r="LN12" s="54">
        <f>SUM(LO12:LQ12)</f>
        <v>0</v>
      </c>
      <c r="LO12" s="54">
        <f>VLOOKUP(B12,'18.09'!B40:L73,9,0)</f>
        <v>0</v>
      </c>
      <c r="LP12" s="54">
        <f>VLOOKUP(B12,'18.09'!B40:L73,10,0)</f>
        <v>0</v>
      </c>
      <c r="LQ12" s="54"/>
      <c r="LR12" s="54">
        <f>+LL12+LM12-LN12</f>
        <v>0</v>
      </c>
    </row>
    <row r="13" spans="1:330" x14ac:dyDescent="0.2">
      <c r="A13" s="10">
        <v>28</v>
      </c>
      <c r="B13" s="10">
        <v>8500051</v>
      </c>
      <c r="C13" s="10" t="s">
        <v>83</v>
      </c>
      <c r="D13" s="11" t="s">
        <v>55</v>
      </c>
      <c r="E13" s="11" t="s">
        <v>21</v>
      </c>
      <c r="F13" s="12">
        <v>149000</v>
      </c>
      <c r="G13" s="58">
        <f>M13+S13+Y13+AE13+AK13+AQ13+AW13+BC13+BI13+BO13+BU13+CA13+CG13+CM13+CS13+CY13+DE13+DK13+DQ13+DW13+EC13+EI13+EO13+EU13+FA13+FG13+FM13+FS13+FY13+GE13+GK13+GQ13+GW13+HC13+HI13+HO13+HU13+IA13+IG13+IM13+IS13+IY13+JE13+JK13+JQ13+JW13+KC13+KI13+KO13+KU13</f>
        <v>99</v>
      </c>
      <c r="H13" s="58">
        <f>SUM(I13:K13)</f>
        <v>99</v>
      </c>
      <c r="I13" s="58">
        <f>O13+U13+AA13+AG13+AM13+AS13+AY13+BE13+BK13+BQ13+BW13+CC13+CI13+CO13+CU13+DA13+DG13+DM13+DS13+DY13+EE13+EK13+EQ13+EW13+FC13+FI13+FO13+FU13+GA13+GG13+GM13+GS13+GY13+HE13+HK13+HQ13+HW13+IC13+II13+IO13+IU13+JA13+JG13+JM13+JS13+JY13+KE13+KK13+KQ13+KW13</f>
        <v>5</v>
      </c>
      <c r="J13" s="58">
        <f>P13+V13+AB13+AH13+AN13+AT13+AZ13+BF13+BL13+BR13+BX13+CD13+CJ13+CP13+CV13+DB13+DH13+DN13+DT13+DZ13+EF13+EL13+ER13+EX13+FD13+FJ13+FP13+FV13+GB13+GH13+GN13+GT13+GZ13+HF13+HL13+HR13+HX13+ID13+IJ13+IP13+IV13+JB13+JH13+JN13+JT13+JZ13+KF13+KL13+KR13+KX13</f>
        <v>94</v>
      </c>
      <c r="K13" s="58">
        <f>Q13+W13+AC13+AI13+AO13+AU13+BA13+BG13+BM13+BS13+BY13+CE13+CK13+CQ13+CW13+DC13+DI13+DO13+DU13+EA13+EG13+EM13+ES13+EY13+FE13+FK13+FQ13+FW13+GC13+GI13+GO13+GU13+HA13+HG13+HM13+HS13+HY13+IE13+IK13+IQ13+IW13+JC13+JI13+JO13+JU13+KA13+KG13+KM13+KS13+KY13</f>
        <v>0</v>
      </c>
      <c r="L13" s="58">
        <f>G13-H13</f>
        <v>0</v>
      </c>
      <c r="M13" s="57"/>
      <c r="N13" s="54"/>
      <c r="O13" s="54"/>
      <c r="P13" s="54"/>
      <c r="Q13" s="54"/>
      <c r="R13" s="54"/>
      <c r="S13" s="57"/>
      <c r="T13" s="54"/>
      <c r="U13" s="54"/>
      <c r="V13" s="54"/>
      <c r="W13" s="54"/>
      <c r="X13" s="54"/>
      <c r="Y13" s="57"/>
      <c r="Z13" s="54"/>
      <c r="AA13" s="54"/>
      <c r="AB13" s="54"/>
      <c r="AC13" s="54"/>
      <c r="AD13" s="54"/>
      <c r="AE13" s="57"/>
      <c r="AF13" s="54"/>
      <c r="AG13" s="54"/>
      <c r="AH13" s="54"/>
      <c r="AI13" s="54"/>
      <c r="AJ13" s="54"/>
      <c r="AK13" s="54"/>
      <c r="AL13" s="54"/>
      <c r="AM13" s="59"/>
      <c r="AN13" s="59"/>
      <c r="AO13" s="59"/>
      <c r="AP13" s="54"/>
      <c r="AQ13" s="57"/>
      <c r="AR13" s="54">
        <f>SUM(AS13:AU13)</f>
        <v>0</v>
      </c>
      <c r="AS13" s="54"/>
      <c r="AT13" s="54"/>
      <c r="AU13" s="54"/>
      <c r="AV13" s="54">
        <f>+AP13+AQ13-AR13</f>
        <v>0</v>
      </c>
      <c r="AW13" s="57"/>
      <c r="AX13" s="54">
        <f>SUM(AY13:BA13)</f>
        <v>0</v>
      </c>
      <c r="AY13" s="54"/>
      <c r="AZ13" s="54"/>
      <c r="BA13" s="54"/>
      <c r="BB13" s="54">
        <f>+AV13+AW13-AX13</f>
        <v>0</v>
      </c>
      <c r="BC13" s="57"/>
      <c r="BD13" s="54">
        <f>SUM(BE13:BG13)</f>
        <v>0</v>
      </c>
      <c r="BE13" s="54"/>
      <c r="BF13" s="54"/>
      <c r="BG13" s="54"/>
      <c r="BH13" s="54"/>
      <c r="BI13" s="54">
        <f>VLOOKUP(B13,'05.08'!B35:Q68,7,0)</f>
        <v>19</v>
      </c>
      <c r="BJ13" s="54">
        <f>SUM(BK13:BM13)</f>
        <v>1</v>
      </c>
      <c r="BK13" s="54">
        <f>VLOOKUP(B13,'05.08'!B35:Q68,9,0)</f>
        <v>0</v>
      </c>
      <c r="BL13" s="54">
        <f>VLOOKUP(B13,'05.08'!B35:L68,10,0)</f>
        <v>1</v>
      </c>
      <c r="BM13" s="54"/>
      <c r="BN13" s="54">
        <f>+BH13+BI13-BJ13</f>
        <v>18</v>
      </c>
      <c r="BO13" s="57"/>
      <c r="BP13" s="54">
        <f>SUM(BQ13:BS13)</f>
        <v>0</v>
      </c>
      <c r="BQ13" s="54">
        <f>VLOOKUP(B13,'06.08'!B35:L68,9,0)</f>
        <v>0</v>
      </c>
      <c r="BR13" s="54">
        <f>VLOOKUP(B13,'06.08'!B35:L68,10,0)</f>
        <v>0</v>
      </c>
      <c r="BS13" s="54"/>
      <c r="BT13" s="54">
        <f>+BN13+BO13-BP13</f>
        <v>18</v>
      </c>
      <c r="BU13" s="57"/>
      <c r="BV13" s="54">
        <f>SUM(BW13:BY13)</f>
        <v>1</v>
      </c>
      <c r="BW13" s="54">
        <f>VLOOKUP(B13,'07.08'!B35:L68,9,0)</f>
        <v>0</v>
      </c>
      <c r="BX13" s="54">
        <f>VLOOKUP(B13,'07.08'!B35:L68,10,0)</f>
        <v>1</v>
      </c>
      <c r="BY13" s="54"/>
      <c r="BZ13" s="54">
        <f>+BT13+BU13-BV13</f>
        <v>17</v>
      </c>
      <c r="CA13" s="57"/>
      <c r="CB13" s="54">
        <f>SUM(CC13:CE13)</f>
        <v>1</v>
      </c>
      <c r="CC13" s="54">
        <f>VLOOKUP(B13,'08.08'!B35:L68,9,0)</f>
        <v>1</v>
      </c>
      <c r="CD13" s="54">
        <f>VLOOKUP(B13,'08.08'!B35:L68,10,0)</f>
        <v>0</v>
      </c>
      <c r="CE13" s="54"/>
      <c r="CF13" s="54">
        <f>+BZ13+CA13-CB13</f>
        <v>16</v>
      </c>
      <c r="CG13" s="57"/>
      <c r="CH13" s="54">
        <f>SUM(CI13:CK13)</f>
        <v>2</v>
      </c>
      <c r="CI13" s="54">
        <f>VLOOKUP(B13,'09.08'!B35:L68,9,0)</f>
        <v>0</v>
      </c>
      <c r="CJ13" s="54">
        <f>VLOOKUP(B13,'09.08'!B35:L68,10,0)</f>
        <v>2</v>
      </c>
      <c r="CK13" s="54"/>
      <c r="CL13" s="54">
        <f>+CF13+CG13-CH13</f>
        <v>14</v>
      </c>
      <c r="CM13" s="57"/>
      <c r="CN13" s="54">
        <f>SUM(CO13:CQ13)</f>
        <v>0</v>
      </c>
      <c r="CO13" s="54">
        <f>VLOOKUP(B13,'10.08'!B35:L68,9,0)</f>
        <v>0</v>
      </c>
      <c r="CP13" s="54">
        <f>VLOOKUP(B13,'10.08'!B35:L68,10,0)</f>
        <v>0</v>
      </c>
      <c r="CQ13" s="54"/>
      <c r="CR13" s="54">
        <f>+CL13+CM13-CN13</f>
        <v>14</v>
      </c>
      <c r="CS13" s="57"/>
      <c r="CT13" s="54">
        <f>SUM(CU13:CW13)</f>
        <v>1</v>
      </c>
      <c r="CU13" s="54">
        <f>VLOOKUP(B13,'11.08'!B35:L68,9,0)</f>
        <v>0</v>
      </c>
      <c r="CV13" s="54">
        <f>VLOOKUP(B13,'11.08'!B35:L68,10,0)</f>
        <v>1</v>
      </c>
      <c r="CW13" s="54"/>
      <c r="CX13" s="54">
        <f>+CR13+CS13-CT13</f>
        <v>13</v>
      </c>
      <c r="CY13" s="54">
        <f>VLOOKUP(B13,'12.08'!B35:Q68,7,0)</f>
        <v>40</v>
      </c>
      <c r="CZ13" s="54">
        <f>SUM(DA13:DC13)</f>
        <v>2</v>
      </c>
      <c r="DA13" s="54">
        <f>VLOOKUP(B13,'12.08'!B35:L68,9,0)</f>
        <v>0</v>
      </c>
      <c r="DB13" s="54">
        <f>VLOOKUP(B13,'12.08'!B35:L68,10,0)</f>
        <v>2</v>
      </c>
      <c r="DC13" s="54"/>
      <c r="DD13" s="54">
        <f>+CX13+CY13-CZ13</f>
        <v>51</v>
      </c>
      <c r="DE13" s="57"/>
      <c r="DF13" s="54">
        <f>SUM(DG13:DI13)</f>
        <v>0</v>
      </c>
      <c r="DG13" s="54">
        <f>VLOOKUP(B13,'13.08'!B35:L68,9,0)</f>
        <v>0</v>
      </c>
      <c r="DH13" s="54">
        <f>VLOOKUP(B13,'13.08'!B35:L68,10,0)</f>
        <v>0</v>
      </c>
      <c r="DI13" s="54"/>
      <c r="DJ13" s="54">
        <f>+DD13+DE13-DF13</f>
        <v>51</v>
      </c>
      <c r="DK13" s="57"/>
      <c r="DL13" s="54">
        <f>SUM(DM13:DO13)</f>
        <v>3</v>
      </c>
      <c r="DM13" s="54">
        <f>VLOOKUP(B13,'14.08'!B35:L68,9,0)</f>
        <v>0</v>
      </c>
      <c r="DN13" s="54">
        <f>VLOOKUP(B13,'14.08'!B35:L68,10,0)</f>
        <v>3</v>
      </c>
      <c r="DO13" s="54"/>
      <c r="DP13" s="54">
        <f>+DJ13+DK13-DL13</f>
        <v>48</v>
      </c>
      <c r="DQ13" s="57"/>
      <c r="DR13" s="54">
        <f>SUM(DS13:DU13)</f>
        <v>0</v>
      </c>
      <c r="DS13" s="54">
        <f>VLOOKUP(B13,'15.08'!B35:L68,9,0)</f>
        <v>0</v>
      </c>
      <c r="DT13" s="54">
        <f>VLOOKUP(B13,'15.08'!B35:L68,10,0)</f>
        <v>0</v>
      </c>
      <c r="DU13" s="54"/>
      <c r="DV13" s="54">
        <f>+DP13+DQ13-DR13</f>
        <v>48</v>
      </c>
      <c r="DW13" s="57"/>
      <c r="DX13" s="54">
        <f>SUM(DY13:EA13)</f>
        <v>5</v>
      </c>
      <c r="DY13" s="54">
        <f>VLOOKUP(B13,'16.08'!B35:L68,9,0)</f>
        <v>3</v>
      </c>
      <c r="DZ13" s="54">
        <f>VLOOKUP(B13,'16.08'!B35:L68,10,0)</f>
        <v>2</v>
      </c>
      <c r="EA13" s="54"/>
      <c r="EB13" s="54">
        <f>+DV13+DW13-DX13</f>
        <v>43</v>
      </c>
      <c r="EC13" s="57"/>
      <c r="ED13" s="54">
        <f>SUM(EE13:EG13)</f>
        <v>5</v>
      </c>
      <c r="EE13" s="54">
        <f>VLOOKUP(B13,'17.08'!B35:L68,9,0)</f>
        <v>0</v>
      </c>
      <c r="EF13" s="54">
        <f>VLOOKUP(B13,'17.08'!B35:L68,10,0)</f>
        <v>5</v>
      </c>
      <c r="EG13" s="54"/>
      <c r="EH13" s="54">
        <f>+EB13+EC13-ED13</f>
        <v>38</v>
      </c>
      <c r="EI13" s="57"/>
      <c r="EJ13" s="54">
        <f>SUM(EK13:EM13)</f>
        <v>20</v>
      </c>
      <c r="EK13" s="54">
        <f>VLOOKUP(B13,'18.08'!B35:L68,9,0)</f>
        <v>1</v>
      </c>
      <c r="EL13" s="54">
        <f>VLOOKUP(B13,'18.08'!B35:L68,10,0)</f>
        <v>19</v>
      </c>
      <c r="EM13" s="54"/>
      <c r="EN13" s="54">
        <f>+EH13+EI13-EJ13</f>
        <v>18</v>
      </c>
      <c r="EO13" s="54">
        <f>VLOOKUP(B13,'19.08'!B35:Q68,7,0)</f>
        <v>0</v>
      </c>
      <c r="EP13" s="54">
        <f>SUM(EQ13:ES13)</f>
        <v>1</v>
      </c>
      <c r="EQ13" s="54">
        <f>VLOOKUP(B13,'19.08'!B35:L68,9,0)</f>
        <v>0</v>
      </c>
      <c r="ER13" s="54">
        <f>VLOOKUP(B13,'19.08'!B35:L68,10,0)</f>
        <v>1</v>
      </c>
      <c r="ES13" s="54"/>
      <c r="ET13" s="54">
        <f>+EN13+EO13-EP13</f>
        <v>17</v>
      </c>
      <c r="EU13" s="57"/>
      <c r="EV13" s="54">
        <f>SUM(EW13:EY13)</f>
        <v>0</v>
      </c>
      <c r="EW13" s="54">
        <f>VLOOKUP(B13,'20.08'!B35:L72,9,0)</f>
        <v>0</v>
      </c>
      <c r="EX13" s="54">
        <f>VLOOKUP(B13,'20.08'!B35:L72,10,0)</f>
        <v>0</v>
      </c>
      <c r="EY13" s="54"/>
      <c r="EZ13" s="54">
        <f>+ET13+EU13-EV13</f>
        <v>17</v>
      </c>
      <c r="FA13" s="57"/>
      <c r="FB13" s="54">
        <f>SUM(FC13:FE13)</f>
        <v>1</v>
      </c>
      <c r="FC13" s="54">
        <f>VLOOKUP(B13,'21.08'!B35:L68,9,0)</f>
        <v>0</v>
      </c>
      <c r="FD13" s="54">
        <f>VLOOKUP(B13,'21.08'!B35:L68,10,0)</f>
        <v>1</v>
      </c>
      <c r="FE13" s="54"/>
      <c r="FF13" s="54">
        <f>+EZ13+FA13-FB13</f>
        <v>16</v>
      </c>
      <c r="FG13" s="57"/>
      <c r="FH13" s="54">
        <f>SUM(FI13:FK13)</f>
        <v>0</v>
      </c>
      <c r="FI13" s="54">
        <f>VLOOKUP(B13,'22.08'!B35:L68,9,0)</f>
        <v>0</v>
      </c>
      <c r="FJ13" s="54">
        <f>VLOOKUP(B13,'22.08'!B35:L68,10,0)</f>
        <v>0</v>
      </c>
      <c r="FK13" s="54"/>
      <c r="FL13" s="54">
        <f>+FF13+FG13-FH13</f>
        <v>16</v>
      </c>
      <c r="FM13" s="57"/>
      <c r="FN13" s="54">
        <f>SUM(FO13:FQ13)</f>
        <v>0</v>
      </c>
      <c r="FO13" s="54">
        <f>VLOOKUP(B13,'23.08'!B35:L68,9,0)</f>
        <v>0</v>
      </c>
      <c r="FP13" s="54">
        <f>VLOOKUP(B13,'23.08'!B35:L68,10,0)</f>
        <v>0</v>
      </c>
      <c r="FQ13" s="54"/>
      <c r="FR13" s="54">
        <f>+FL13+FM13-FN13</f>
        <v>16</v>
      </c>
      <c r="FS13" s="57"/>
      <c r="FT13" s="54">
        <f>SUM(FU13:FW13)</f>
        <v>2</v>
      </c>
      <c r="FU13" s="54">
        <f>VLOOKUP(B13,'24.08'!B35:L68,9,0)</f>
        <v>0</v>
      </c>
      <c r="FV13" s="54">
        <f>VLOOKUP(B13,'24.08'!B35:L68,10,0)</f>
        <v>2</v>
      </c>
      <c r="FW13" s="54"/>
      <c r="FX13" s="54">
        <f>+FR13+FS13-FT13</f>
        <v>14</v>
      </c>
      <c r="FY13" s="57"/>
      <c r="FZ13" s="54">
        <f>SUM(GA13:GC13)</f>
        <v>0</v>
      </c>
      <c r="GA13" s="54">
        <f>VLOOKUP(B13,'25.08'!B35:L68,9,0)</f>
        <v>0</v>
      </c>
      <c r="GB13" s="54">
        <f>VLOOKUP(B13,'25.08'!B35:L68,10,0)</f>
        <v>0</v>
      </c>
      <c r="GC13" s="54"/>
      <c r="GD13" s="54">
        <f>+FX13+FY13-FZ13</f>
        <v>14</v>
      </c>
      <c r="GE13" s="57"/>
      <c r="GF13" s="54">
        <f>SUM(GG13:GI13)</f>
        <v>2</v>
      </c>
      <c r="GG13" s="54">
        <f>VLOOKUP(B13,'26.08'!B35:L68,9,0)</f>
        <v>0</v>
      </c>
      <c r="GH13" s="54">
        <f>VLOOKUP(B13,'26.08'!B35:L68,10,0)</f>
        <v>2</v>
      </c>
      <c r="GI13" s="54"/>
      <c r="GJ13" s="54">
        <f>+GD13+GE13-GF13</f>
        <v>12</v>
      </c>
      <c r="GK13" s="57"/>
      <c r="GL13" s="54">
        <f>SUM(GM13:GO13)</f>
        <v>8</v>
      </c>
      <c r="GM13" s="54">
        <f>VLOOKUP(B13,'27.08'!B35:L68,9,0)</f>
        <v>0</v>
      </c>
      <c r="GN13" s="54">
        <f>VLOOKUP(B13,'27.08'!B35:L68,10,0)</f>
        <v>8</v>
      </c>
      <c r="GO13" s="54"/>
      <c r="GP13" s="54">
        <f>+GJ13+GK13-GL13</f>
        <v>4</v>
      </c>
      <c r="GQ13" s="57"/>
      <c r="GR13" s="54">
        <f>SUM(GS13:GU13)</f>
        <v>3</v>
      </c>
      <c r="GS13" s="54">
        <f>VLOOKUP(B13,'28.08'!B35:L68,9,0)</f>
        <v>0</v>
      </c>
      <c r="GT13" s="54">
        <f>VLOOKUP(B13,'28.08'!B35:L68,10,0)</f>
        <v>3</v>
      </c>
      <c r="GU13" s="54"/>
      <c r="GV13" s="54">
        <f>+GP13+GQ13-GR13</f>
        <v>1</v>
      </c>
      <c r="GW13" s="54">
        <f>VLOOKUP(B13,'29.08'!B35:Q68,7,0)</f>
        <v>10</v>
      </c>
      <c r="GX13" s="54">
        <f>SUM(GY13:HA13)</f>
        <v>1</v>
      </c>
      <c r="GY13" s="54">
        <f>VLOOKUP(B13,'29.08'!B35:L68,9,0)</f>
        <v>0</v>
      </c>
      <c r="GZ13" s="54">
        <f>VLOOKUP(B13,'29.08'!B35:L68,10,0)</f>
        <v>1</v>
      </c>
      <c r="HA13" s="54"/>
      <c r="HB13" s="54">
        <f>+GV13+GW13-GX13</f>
        <v>10</v>
      </c>
      <c r="HC13" s="57"/>
      <c r="HD13" s="54">
        <f>SUM(HE13:HG13)</f>
        <v>1</v>
      </c>
      <c r="HE13" s="54">
        <f>VLOOKUP(B13,'30.08'!B35:L68,9,0)</f>
        <v>0</v>
      </c>
      <c r="HF13" s="54">
        <f>VLOOKUP(B13,'30.08'!B35:L68,10,0)</f>
        <v>1</v>
      </c>
      <c r="HG13" s="54"/>
      <c r="HH13" s="54">
        <f>+HB13+HC13-HD13</f>
        <v>9</v>
      </c>
      <c r="HI13" s="54">
        <f>VLOOKUP(B13,'31.08'!B35:Q68,7,0)</f>
        <v>10</v>
      </c>
      <c r="HJ13" s="54">
        <f>SUM(HK13:HM13)</f>
        <v>5</v>
      </c>
      <c r="HK13" s="54">
        <f>VLOOKUP(B13,'31.08'!B35:L68,9,0)</f>
        <v>0</v>
      </c>
      <c r="HL13" s="54">
        <f>VLOOKUP(B13,'31.08'!B35:L68,10,0)</f>
        <v>5</v>
      </c>
      <c r="HM13" s="54"/>
      <c r="HN13" s="54">
        <f>+HH13+HI13-HJ13</f>
        <v>14</v>
      </c>
      <c r="HO13" s="57"/>
      <c r="HP13" s="54">
        <f>SUM(HQ13:HS13)</f>
        <v>3</v>
      </c>
      <c r="HQ13" s="54">
        <f>VLOOKUP(B13,'01.09'!B35:L68,9,0)</f>
        <v>0</v>
      </c>
      <c r="HR13" s="54">
        <f>VLOOKUP(B13,'01.09'!B35:L68,10,0)</f>
        <v>3</v>
      </c>
      <c r="HS13" s="54"/>
      <c r="HT13" s="54">
        <f>+HN13+HO13-HP13</f>
        <v>11</v>
      </c>
      <c r="HU13" s="54">
        <f>VLOOKUP(B13,'02.09'!B35:Q68,7,0)</f>
        <v>20</v>
      </c>
      <c r="HV13" s="54">
        <f>SUM(HW13:HY13)</f>
        <v>1</v>
      </c>
      <c r="HW13" s="54">
        <f>VLOOKUP(B13,'02.09'!B35:L68,9,0)</f>
        <v>0</v>
      </c>
      <c r="HX13" s="54">
        <f>VLOOKUP(B13,'02.09'!B35:L68,10,0)</f>
        <v>1</v>
      </c>
      <c r="HY13" s="54"/>
      <c r="HZ13" s="54">
        <f>+HT13+HU13-HV13</f>
        <v>30</v>
      </c>
      <c r="IA13" s="57"/>
      <c r="IB13" s="54">
        <f>SUM(IC13:IE13)</f>
        <v>2</v>
      </c>
      <c r="IC13" s="54">
        <f>VLOOKUP(B13,'03.09'!B35:L68,9,0)</f>
        <v>0</v>
      </c>
      <c r="ID13" s="54">
        <f>VLOOKUP(B13,'03.09'!B35:L68,10,0)</f>
        <v>2</v>
      </c>
      <c r="IE13" s="54"/>
      <c r="IF13" s="54">
        <f>+HZ13+IA13-IB13</f>
        <v>28</v>
      </c>
      <c r="IG13" s="57"/>
      <c r="IH13" s="54">
        <f>SUM(II13:IK13)</f>
        <v>1</v>
      </c>
      <c r="II13" s="54">
        <f>VLOOKUP(B13,'04.09'!B35:L68,9,0)</f>
        <v>0</v>
      </c>
      <c r="IJ13" s="54">
        <f>VLOOKUP(B13,'04.09'!B35:L68,10,0)</f>
        <v>1</v>
      </c>
      <c r="IK13" s="54"/>
      <c r="IL13" s="54">
        <f>+IF13+IG13-IH13</f>
        <v>27</v>
      </c>
      <c r="IM13" s="57"/>
      <c r="IN13" s="54">
        <f>SUM(IO13:IQ13)</f>
        <v>0</v>
      </c>
      <c r="IO13" s="54">
        <f>VLOOKUP(B13,'05.09'!B35:L68,9,0)</f>
        <v>0</v>
      </c>
      <c r="IP13" s="54">
        <f>VLOOKUP(B13,'05.09'!B35:L68,10,0)</f>
        <v>0</v>
      </c>
      <c r="IQ13" s="54"/>
      <c r="IR13" s="54">
        <f>+IL13+IM13-IN13</f>
        <v>27</v>
      </c>
      <c r="IS13" s="57"/>
      <c r="IT13" s="54">
        <f>SUM(IU13:IW13)</f>
        <v>0</v>
      </c>
      <c r="IU13" s="54">
        <f>VLOOKUP(B13,'06.09'!B35:L68,9,0)</f>
        <v>0</v>
      </c>
      <c r="IV13" s="54">
        <f>VLOOKUP(B13,'06.09'!B35:L68,10,0)</f>
        <v>0</v>
      </c>
      <c r="IW13" s="54"/>
      <c r="IX13" s="54">
        <f>+IR13+IS13-IT13</f>
        <v>27</v>
      </c>
      <c r="IY13" s="57"/>
      <c r="IZ13" s="54">
        <f>SUM(JA13:JC13)</f>
        <v>0</v>
      </c>
      <c r="JA13" s="54">
        <f>VLOOKUP(B13,'07.09'!B35:L68,9,0)</f>
        <v>0</v>
      </c>
      <c r="JB13" s="54">
        <f>VLOOKUP(B13,'07.09'!B35:L68,10,0)</f>
        <v>0</v>
      </c>
      <c r="JC13" s="54"/>
      <c r="JD13" s="54">
        <f>+IX13+IY13-IZ13</f>
        <v>27</v>
      </c>
      <c r="JE13" s="54">
        <f>VLOOKUP(B13,'08.09'!B35:Q68,7,0)</f>
        <v>0</v>
      </c>
      <c r="JF13" s="54">
        <f>SUM(JG13:JI13)</f>
        <v>8</v>
      </c>
      <c r="JG13" s="54">
        <f>VLOOKUP(B13,'08.09'!B35:L68,9,0)</f>
        <v>0</v>
      </c>
      <c r="JH13" s="54">
        <f>VLOOKUP(B13,'08.09'!B35:L68,10,0)</f>
        <v>8</v>
      </c>
      <c r="JI13" s="54"/>
      <c r="JJ13" s="54">
        <f>+JD13+JE13-JF13</f>
        <v>19</v>
      </c>
      <c r="JK13" s="57"/>
      <c r="JL13" s="54">
        <f>SUM(JM13:JO13)</f>
        <v>3</v>
      </c>
      <c r="JM13" s="54">
        <f>VLOOKUP(B13,'09.09'!B35:L68,9,0)</f>
        <v>0</v>
      </c>
      <c r="JN13" s="54">
        <f>VLOOKUP(B13,'09.09'!B35:L68,10,0)</f>
        <v>3</v>
      </c>
      <c r="JO13" s="54"/>
      <c r="JP13" s="54">
        <f>+JJ13+JK13-JL13</f>
        <v>16</v>
      </c>
      <c r="JQ13" s="57"/>
      <c r="JR13" s="54">
        <f>SUM(JS13:JU13)</f>
        <v>5</v>
      </c>
      <c r="JS13" s="54">
        <f>VLOOKUP(B13,'10.09'!B35:L68,9,0)</f>
        <v>0</v>
      </c>
      <c r="JT13" s="54">
        <f>VLOOKUP(B13,'10.09'!B35:L68,10,0)</f>
        <v>5</v>
      </c>
      <c r="JU13" s="54"/>
      <c r="JV13" s="54">
        <f>+JP13+JQ13-JR13</f>
        <v>11</v>
      </c>
      <c r="JW13" s="57"/>
      <c r="JX13" s="54">
        <f>SUM(JY13:KA13)</f>
        <v>3</v>
      </c>
      <c r="JY13" s="54">
        <f>VLOOKUP(B13,'11.09'!B35:L68,9,0)</f>
        <v>0</v>
      </c>
      <c r="JZ13" s="54">
        <f>VLOOKUP(B13,'11.09'!B35:L68,10,0)</f>
        <v>3</v>
      </c>
      <c r="KA13" s="54"/>
      <c r="KB13" s="54">
        <f>+JV13+JW13-JX13</f>
        <v>8</v>
      </c>
      <c r="KC13" s="57"/>
      <c r="KD13" s="54">
        <f>SUM(KE13:KG13)</f>
        <v>3</v>
      </c>
      <c r="KE13" s="54">
        <f>VLOOKUP(B13,'12.09'!B35:L68,9,0)</f>
        <v>0</v>
      </c>
      <c r="KF13" s="54">
        <f>VLOOKUP(B13,'12.09'!B35:L68,10,0)</f>
        <v>3</v>
      </c>
      <c r="KG13" s="54"/>
      <c r="KH13" s="54">
        <f>+KB13+KC13-KD13</f>
        <v>5</v>
      </c>
      <c r="KI13" s="57"/>
      <c r="KJ13" s="54">
        <f>SUM(KK13:KM13)</f>
        <v>3</v>
      </c>
      <c r="KK13" s="54">
        <f>VLOOKUP(B13,'13.09'!B35:L68,9,0)</f>
        <v>0</v>
      </c>
      <c r="KL13" s="54">
        <f>VLOOKUP(B13,'13.09'!B35:L68,10,0)</f>
        <v>3</v>
      </c>
      <c r="KM13" s="54"/>
      <c r="KN13" s="54">
        <f>+KH13+KI13-KJ13</f>
        <v>2</v>
      </c>
      <c r="KO13" s="57"/>
      <c r="KP13" s="54">
        <f>SUM(KQ13:KS13)</f>
        <v>2</v>
      </c>
      <c r="KQ13" s="54">
        <f>VLOOKUP(B13,'14.09'!B35:L68,9,0)</f>
        <v>0</v>
      </c>
      <c r="KR13" s="54">
        <f>VLOOKUP(B13,'14.09'!B35:L68,10,0)</f>
        <v>2</v>
      </c>
      <c r="KS13" s="54"/>
      <c r="KT13" s="54">
        <f>+KN13+KO13-KP13</f>
        <v>0</v>
      </c>
      <c r="KU13" s="57"/>
      <c r="KV13" s="54">
        <f>SUM(KW13:KY13)</f>
        <v>0</v>
      </c>
      <c r="KW13" s="54">
        <f>VLOOKUP(B13,'15.09'!B35:L68,9,0)</f>
        <v>0</v>
      </c>
      <c r="KX13" s="54">
        <f>VLOOKUP(B13,'15.09'!B35:L68,10,0)</f>
        <v>0</v>
      </c>
      <c r="KY13" s="54"/>
      <c r="KZ13" s="54">
        <f>+KT13+KU13-KV13</f>
        <v>0</v>
      </c>
      <c r="LA13" s="57"/>
      <c r="LB13" s="54">
        <f>SUM(LC13:LE13)</f>
        <v>0</v>
      </c>
      <c r="LC13" s="54">
        <f>VLOOKUP(B13,'16.09'!B35:L68,9,0)</f>
        <v>0</v>
      </c>
      <c r="LD13" s="54">
        <f>VLOOKUP(B13,'16.09'!B35:L68,10,0)</f>
        <v>0</v>
      </c>
      <c r="LE13" s="54"/>
      <c r="LF13" s="54">
        <f>+KZ13+LA13-LB13</f>
        <v>0</v>
      </c>
      <c r="LG13" s="57"/>
      <c r="LH13" s="54">
        <f>SUM(LI13:LK13)</f>
        <v>0</v>
      </c>
      <c r="LI13" s="54">
        <f>VLOOKUP(B13,'17.09'!B35:L68,9,0)</f>
        <v>0</v>
      </c>
      <c r="LJ13" s="54">
        <f>VLOOKUP(B13,'17.09'!B35:L68,10,0)</f>
        <v>0</v>
      </c>
      <c r="LK13" s="54"/>
      <c r="LL13" s="54">
        <f>+LF13+LG13-LH13</f>
        <v>0</v>
      </c>
      <c r="LM13" s="57"/>
      <c r="LN13" s="54">
        <f>SUM(LO13:LQ13)</f>
        <v>0</v>
      </c>
      <c r="LO13" s="54">
        <f>VLOOKUP(B13,'18.09'!B35:L68,9,0)</f>
        <v>0</v>
      </c>
      <c r="LP13" s="54">
        <f>VLOOKUP(B13,'18.09'!B35:L68,10,0)</f>
        <v>0</v>
      </c>
      <c r="LQ13" s="54"/>
      <c r="LR13" s="54">
        <f>+LL13+LM13-LN13</f>
        <v>0</v>
      </c>
    </row>
    <row r="14" spans="1:330" x14ac:dyDescent="0.2">
      <c r="A14" s="10">
        <v>29</v>
      </c>
      <c r="B14" s="10">
        <v>8500052</v>
      </c>
      <c r="C14" s="10" t="s">
        <v>84</v>
      </c>
      <c r="D14" s="11" t="s">
        <v>56</v>
      </c>
      <c r="E14" s="11" t="s">
        <v>22</v>
      </c>
      <c r="F14" s="12">
        <v>149000</v>
      </c>
      <c r="G14" s="58">
        <f>M14+S14+Y14+AE14+AK14+AQ14+AW14+BC14+BI14+BO14+BU14+CA14+CG14+CM14+CS14+CY14+DE14+DK14+DQ14+DW14+EC14+EI14+EO14+EU14+FA14+FG14+FM14+FS14+FY14+GE14+GK14+GQ14+GW14+HC14+HI14+HO14+HU14+IA14+IG14+IM14+IS14+IY14+JE14+JK14+JQ14+JW14+KC14+KI14+KO14+KU14</f>
        <v>99</v>
      </c>
      <c r="H14" s="58">
        <f>SUM(I14:K14)</f>
        <v>94</v>
      </c>
      <c r="I14" s="58">
        <f>O14+U14+AA14+AG14+AM14+AS14+AY14+BE14+BK14+BQ14+BW14+CC14+CI14+CO14+CU14+DA14+DG14+DM14+DS14+DY14+EE14+EK14+EQ14+EW14+FC14+FI14+FO14+FU14+GA14+GG14+GM14+GS14+GY14+HE14+HK14+HQ14+HW14+IC14+II14+IO14+IU14+JA14+JG14+JM14+JS14+JY14+KE14+KK14+KQ14+KW14</f>
        <v>3</v>
      </c>
      <c r="J14" s="58">
        <f>P14+V14+AB14+AH14+AN14+AT14+AZ14+BF14+BL14+BR14+BX14+CD14+CJ14+CP14+CV14+DB14+DH14+DN14+DT14+DZ14+EF14+EL14+ER14+EX14+FD14+FJ14+FP14+FV14+GB14+GH14+GN14+GT14+GZ14+HF14+HL14+HR14+HX14+ID14+IJ14+IP14+IV14+JB14+JH14+JN14+JT14+JZ14+KF14+KL14+KR14+KX14</f>
        <v>91</v>
      </c>
      <c r="K14" s="58">
        <f>Q14+W14+AC14+AI14+AO14+AU14+BA14+BG14+BM14+BS14+BY14+CE14+CK14+CQ14+CW14+DC14+DI14+DO14+DU14+EA14+EG14+EM14+ES14+EY14+FE14+FK14+FQ14+FW14+GC14+GI14+GO14+GU14+HA14+HG14+HM14+HS14+HY14+IE14+IK14+IQ14+IW14+JC14+JI14+JO14+JU14+KA14+KG14+KM14+KS14+KY14</f>
        <v>0</v>
      </c>
      <c r="L14" s="58">
        <f>G14-H14</f>
        <v>5</v>
      </c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9"/>
      <c r="AN14" s="59"/>
      <c r="AO14" s="59"/>
      <c r="AP14" s="54"/>
      <c r="AQ14" s="54"/>
      <c r="AR14" s="54">
        <f>SUM(AS14:AU14)</f>
        <v>0</v>
      </c>
      <c r="AS14" s="54"/>
      <c r="AT14" s="54"/>
      <c r="AU14" s="54"/>
      <c r="AV14" s="54">
        <f>+AP14+AQ14-AR14</f>
        <v>0</v>
      </c>
      <c r="AW14" s="54"/>
      <c r="AX14" s="54">
        <f>SUM(AY14:BA14)</f>
        <v>0</v>
      </c>
      <c r="AY14" s="54"/>
      <c r="AZ14" s="54"/>
      <c r="BA14" s="54"/>
      <c r="BB14" s="54">
        <f>+AV14+AW14-AX14</f>
        <v>0</v>
      </c>
      <c r="BC14" s="54"/>
      <c r="BD14" s="54">
        <f>SUM(BE14:BG14)</f>
        <v>0</v>
      </c>
      <c r="BE14" s="54"/>
      <c r="BF14" s="54"/>
      <c r="BG14" s="54"/>
      <c r="BH14" s="54"/>
      <c r="BI14" s="54">
        <f>VLOOKUP(B14,'05.08'!B36:Q69,7,0)</f>
        <v>19</v>
      </c>
      <c r="BJ14" s="54">
        <f>SUM(BK14:BM14)</f>
        <v>0</v>
      </c>
      <c r="BK14" s="54">
        <f>VLOOKUP(B14,'05.08'!B36:Q69,9,0)</f>
        <v>0</v>
      </c>
      <c r="BL14" s="54">
        <f>VLOOKUP(B14,'05.08'!B36:L69,10,0)</f>
        <v>0</v>
      </c>
      <c r="BM14" s="54"/>
      <c r="BN14" s="54">
        <f>+BH14+BI14-BJ14</f>
        <v>19</v>
      </c>
      <c r="BO14" s="54"/>
      <c r="BP14" s="54">
        <f>SUM(BQ14:BS14)</f>
        <v>1</v>
      </c>
      <c r="BQ14" s="54">
        <f>VLOOKUP(B14,'06.08'!B36:L69,9,0)</f>
        <v>0</v>
      </c>
      <c r="BR14" s="54">
        <f>VLOOKUP(B14,'06.08'!B36:L69,10,0)</f>
        <v>1</v>
      </c>
      <c r="BS14" s="54"/>
      <c r="BT14" s="54">
        <f>+BN14+BO14-BP14</f>
        <v>18</v>
      </c>
      <c r="BU14" s="54"/>
      <c r="BV14" s="54">
        <f>SUM(BW14:BY14)</f>
        <v>2</v>
      </c>
      <c r="BW14" s="54">
        <f>VLOOKUP(B14,'07.08'!B36:L69,9,0)</f>
        <v>0</v>
      </c>
      <c r="BX14" s="54">
        <f>VLOOKUP(B14,'07.08'!B36:L69,10,0)</f>
        <v>2</v>
      </c>
      <c r="BY14" s="54"/>
      <c r="BZ14" s="54">
        <f>+BT14+BU14-BV14</f>
        <v>16</v>
      </c>
      <c r="CA14" s="54"/>
      <c r="CB14" s="54">
        <f>SUM(CC14:CE14)</f>
        <v>0</v>
      </c>
      <c r="CC14" s="54">
        <f>VLOOKUP(B14,'08.08'!B36:L69,9,0)</f>
        <v>0</v>
      </c>
      <c r="CD14" s="54">
        <f>VLOOKUP(B14,'08.08'!B36:L69,10,0)</f>
        <v>0</v>
      </c>
      <c r="CE14" s="54"/>
      <c r="CF14" s="54">
        <f>+BZ14+CA14-CB14</f>
        <v>16</v>
      </c>
      <c r="CG14" s="54"/>
      <c r="CH14" s="54">
        <f>SUM(CI14:CK14)</f>
        <v>1</v>
      </c>
      <c r="CI14" s="54">
        <f>VLOOKUP(B14,'09.08'!B36:L69,9,0)</f>
        <v>0</v>
      </c>
      <c r="CJ14" s="54">
        <f>VLOOKUP(B14,'09.08'!B36:L69,10,0)</f>
        <v>1</v>
      </c>
      <c r="CK14" s="54"/>
      <c r="CL14" s="54">
        <f>+CF14+CG14-CH14</f>
        <v>15</v>
      </c>
      <c r="CM14" s="54"/>
      <c r="CN14" s="54">
        <f>SUM(CO14:CQ14)</f>
        <v>0</v>
      </c>
      <c r="CO14" s="54">
        <f>VLOOKUP(B14,'10.08'!B36:L69,9,0)</f>
        <v>0</v>
      </c>
      <c r="CP14" s="54">
        <f>VLOOKUP(B14,'10.08'!B36:L69,10,0)</f>
        <v>0</v>
      </c>
      <c r="CQ14" s="54"/>
      <c r="CR14" s="54">
        <f>+CL14+CM14-CN14</f>
        <v>15</v>
      </c>
      <c r="CS14" s="54"/>
      <c r="CT14" s="54">
        <f>SUM(CU14:CW14)</f>
        <v>0</v>
      </c>
      <c r="CU14" s="54">
        <f>VLOOKUP(B14,'11.08'!B36:L69,9,0)</f>
        <v>0</v>
      </c>
      <c r="CV14" s="54">
        <f>VLOOKUP(B14,'11.08'!B36:L69,10,0)</f>
        <v>0</v>
      </c>
      <c r="CW14" s="54"/>
      <c r="CX14" s="54">
        <f>+CR14+CS14-CT14</f>
        <v>15</v>
      </c>
      <c r="CY14" s="54">
        <f>VLOOKUP(B14,'12.08'!B36:Q69,7,0)</f>
        <v>40</v>
      </c>
      <c r="CZ14" s="54">
        <f>SUM(DA14:DC14)</f>
        <v>1</v>
      </c>
      <c r="DA14" s="54">
        <f>VLOOKUP(B14,'12.08'!B36:L69,9,0)</f>
        <v>0</v>
      </c>
      <c r="DB14" s="54">
        <f>VLOOKUP(B14,'12.08'!B36:L69,10,0)</f>
        <v>1</v>
      </c>
      <c r="DC14" s="54"/>
      <c r="DD14" s="54">
        <f>+CX14+CY14-CZ14</f>
        <v>54</v>
      </c>
      <c r="DE14" s="54"/>
      <c r="DF14" s="54">
        <f>SUM(DG14:DI14)</f>
        <v>0</v>
      </c>
      <c r="DG14" s="54">
        <f>VLOOKUP(B14,'13.08'!B36:L69,9,0)</f>
        <v>0</v>
      </c>
      <c r="DH14" s="54">
        <f>VLOOKUP(B14,'13.08'!B36:L69,10,0)</f>
        <v>0</v>
      </c>
      <c r="DI14" s="54"/>
      <c r="DJ14" s="54">
        <f>+DD14+DE14-DF14</f>
        <v>54</v>
      </c>
      <c r="DK14" s="54"/>
      <c r="DL14" s="54">
        <f>SUM(DM14:DO14)</f>
        <v>0</v>
      </c>
      <c r="DM14" s="54">
        <f>VLOOKUP(B14,'14.08'!B36:L69,9,0)</f>
        <v>0</v>
      </c>
      <c r="DN14" s="54">
        <f>VLOOKUP(B14,'14.08'!B36:L69,10,0)</f>
        <v>0</v>
      </c>
      <c r="DO14" s="54"/>
      <c r="DP14" s="54">
        <f>+DJ14+DK14-DL14</f>
        <v>54</v>
      </c>
      <c r="DQ14" s="54"/>
      <c r="DR14" s="54">
        <f>SUM(DS14:DU14)</f>
        <v>0</v>
      </c>
      <c r="DS14" s="54">
        <f>VLOOKUP(B14,'15.08'!B36:L69,9,0)</f>
        <v>0</v>
      </c>
      <c r="DT14" s="54">
        <f>VLOOKUP(B14,'15.08'!B36:L69,10,0)</f>
        <v>0</v>
      </c>
      <c r="DU14" s="54"/>
      <c r="DV14" s="54">
        <f>+DP14+DQ14-DR14</f>
        <v>54</v>
      </c>
      <c r="DW14" s="54"/>
      <c r="DX14" s="54">
        <f>SUM(DY14:EA14)</f>
        <v>5</v>
      </c>
      <c r="DY14" s="54">
        <f>VLOOKUP(B14,'16.08'!B36:L69,9,0)</f>
        <v>3</v>
      </c>
      <c r="DZ14" s="54">
        <f>VLOOKUP(B14,'16.08'!B36:L69,10,0)</f>
        <v>2</v>
      </c>
      <c r="EA14" s="54"/>
      <c r="EB14" s="54">
        <f>+DV14+DW14-DX14</f>
        <v>49</v>
      </c>
      <c r="EC14" s="54"/>
      <c r="ED14" s="54">
        <f>SUM(EE14:EG14)</f>
        <v>4</v>
      </c>
      <c r="EE14" s="54">
        <f>VLOOKUP(B14,'17.08'!B36:L69,9,0)</f>
        <v>0</v>
      </c>
      <c r="EF14" s="54">
        <f>VLOOKUP(B14,'17.08'!B36:L69,10,0)</f>
        <v>4</v>
      </c>
      <c r="EG14" s="54"/>
      <c r="EH14" s="54">
        <f>+EB14+EC14-ED14</f>
        <v>45</v>
      </c>
      <c r="EI14" s="54"/>
      <c r="EJ14" s="54">
        <f>SUM(EK14:EM14)</f>
        <v>11</v>
      </c>
      <c r="EK14" s="54">
        <f>VLOOKUP(B14,'18.08'!B36:L69,9,0)</f>
        <v>0</v>
      </c>
      <c r="EL14" s="54">
        <f>VLOOKUP(B14,'18.08'!B36:L69,10,0)</f>
        <v>11</v>
      </c>
      <c r="EM14" s="54"/>
      <c r="EN14" s="54">
        <f>+EH14+EI14-EJ14</f>
        <v>34</v>
      </c>
      <c r="EO14" s="54">
        <f>VLOOKUP(B14,'19.08'!B36:Q69,7,0)</f>
        <v>0</v>
      </c>
      <c r="EP14" s="54">
        <f>SUM(EQ14:ES14)</f>
        <v>0</v>
      </c>
      <c r="EQ14" s="54">
        <f>VLOOKUP(B14,'19.08'!B36:L69,9,0)</f>
        <v>0</v>
      </c>
      <c r="ER14" s="54">
        <f>VLOOKUP(B14,'19.08'!B36:L69,10,0)</f>
        <v>0</v>
      </c>
      <c r="ES14" s="54"/>
      <c r="ET14" s="54">
        <f>+EN14+EO14-EP14</f>
        <v>34</v>
      </c>
      <c r="EU14" s="54"/>
      <c r="EV14" s="54">
        <f>SUM(EW14:EY14)</f>
        <v>0</v>
      </c>
      <c r="EW14" s="54">
        <f>VLOOKUP(B14,'20.08'!B36:L73,9,0)</f>
        <v>0</v>
      </c>
      <c r="EX14" s="54">
        <f>VLOOKUP(B14,'20.08'!B36:L73,10,0)</f>
        <v>0</v>
      </c>
      <c r="EY14" s="54"/>
      <c r="EZ14" s="54">
        <f>+ET14+EU14-EV14</f>
        <v>34</v>
      </c>
      <c r="FA14" s="54"/>
      <c r="FB14" s="54">
        <f>SUM(FC14:FE14)</f>
        <v>1</v>
      </c>
      <c r="FC14" s="54">
        <f>VLOOKUP(B14,'21.08'!B36:L69,9,0)</f>
        <v>0</v>
      </c>
      <c r="FD14" s="54">
        <f>VLOOKUP(B14,'21.08'!B36:L69,10,0)</f>
        <v>1</v>
      </c>
      <c r="FE14" s="54"/>
      <c r="FF14" s="54">
        <f>+EZ14+FA14-FB14</f>
        <v>33</v>
      </c>
      <c r="FG14" s="54"/>
      <c r="FH14" s="54">
        <f>SUM(FI14:FK14)</f>
        <v>0</v>
      </c>
      <c r="FI14" s="54">
        <f>VLOOKUP(B14,'22.08'!B36:L69,9,0)</f>
        <v>0</v>
      </c>
      <c r="FJ14" s="54">
        <f>VLOOKUP(B14,'22.08'!B36:L69,10,0)</f>
        <v>0</v>
      </c>
      <c r="FK14" s="54"/>
      <c r="FL14" s="54">
        <f>+FF14+FG14-FH14</f>
        <v>33</v>
      </c>
      <c r="FM14" s="54"/>
      <c r="FN14" s="54">
        <f>SUM(FO14:FQ14)</f>
        <v>0</v>
      </c>
      <c r="FO14" s="54">
        <f>VLOOKUP(B14,'23.08'!B36:L69,9,0)</f>
        <v>0</v>
      </c>
      <c r="FP14" s="54">
        <f>VLOOKUP(B14,'23.08'!B36:L69,10,0)</f>
        <v>0</v>
      </c>
      <c r="FQ14" s="54"/>
      <c r="FR14" s="54">
        <f>+FL14+FM14-FN14</f>
        <v>33</v>
      </c>
      <c r="FS14" s="54"/>
      <c r="FT14" s="54">
        <f>SUM(FU14:FW14)</f>
        <v>1</v>
      </c>
      <c r="FU14" s="54">
        <f>VLOOKUP(B14,'24.08'!B36:L69,9,0)</f>
        <v>0</v>
      </c>
      <c r="FV14" s="54">
        <f>VLOOKUP(B14,'24.08'!B36:L69,10,0)</f>
        <v>1</v>
      </c>
      <c r="FW14" s="54"/>
      <c r="FX14" s="54">
        <f>+FR14+FS14-FT14</f>
        <v>32</v>
      </c>
      <c r="FY14" s="54"/>
      <c r="FZ14" s="54">
        <f>SUM(GA14:GC14)</f>
        <v>1</v>
      </c>
      <c r="GA14" s="54">
        <f>VLOOKUP(B14,'25.08'!B36:L69,9,0)</f>
        <v>0</v>
      </c>
      <c r="GB14" s="54">
        <f>VLOOKUP(B14,'25.08'!B36:L69,10,0)</f>
        <v>1</v>
      </c>
      <c r="GC14" s="54"/>
      <c r="GD14" s="54">
        <f>+FX14+FY14-FZ14</f>
        <v>31</v>
      </c>
      <c r="GE14" s="54"/>
      <c r="GF14" s="54">
        <f>SUM(GG14:GI14)</f>
        <v>0</v>
      </c>
      <c r="GG14" s="54">
        <f>VLOOKUP(B14,'26.08'!B36:L69,9,0)</f>
        <v>0</v>
      </c>
      <c r="GH14" s="54">
        <f>VLOOKUP(B14,'26.08'!B36:L69,10,0)</f>
        <v>0</v>
      </c>
      <c r="GI14" s="54"/>
      <c r="GJ14" s="54">
        <f>+GD14+GE14-GF14</f>
        <v>31</v>
      </c>
      <c r="GK14" s="54"/>
      <c r="GL14" s="54">
        <f>SUM(GM14:GO14)</f>
        <v>10</v>
      </c>
      <c r="GM14" s="54">
        <f>VLOOKUP(B14,'27.08'!B36:L69,9,0)</f>
        <v>0</v>
      </c>
      <c r="GN14" s="54">
        <f>VLOOKUP(B14,'27.08'!B36:L69,10,0)</f>
        <v>10</v>
      </c>
      <c r="GO14" s="54"/>
      <c r="GP14" s="54">
        <f>+GJ14+GK14-GL14</f>
        <v>21</v>
      </c>
      <c r="GQ14" s="54"/>
      <c r="GR14" s="54">
        <f>SUM(GS14:GU14)</f>
        <v>6</v>
      </c>
      <c r="GS14" s="54">
        <f>VLOOKUP(B14,'28.08'!B36:L69,9,0)</f>
        <v>0</v>
      </c>
      <c r="GT14" s="54">
        <f>VLOOKUP(B14,'28.08'!B36:L69,10,0)</f>
        <v>6</v>
      </c>
      <c r="GU14" s="54"/>
      <c r="GV14" s="54">
        <f>+GP14+GQ14-GR14</f>
        <v>15</v>
      </c>
      <c r="GW14" s="54">
        <f>VLOOKUP(B14,'29.08'!B36:Q69,7,0)</f>
        <v>0</v>
      </c>
      <c r="GX14" s="54">
        <f>SUM(GY14:HA14)</f>
        <v>2</v>
      </c>
      <c r="GY14" s="54">
        <f>VLOOKUP(B14,'29.08'!B36:L69,9,0)</f>
        <v>0</v>
      </c>
      <c r="GZ14" s="54">
        <f>VLOOKUP(B14,'29.08'!B36:L69,10,0)</f>
        <v>2</v>
      </c>
      <c r="HA14" s="54"/>
      <c r="HB14" s="54">
        <f>+GV14+GW14-GX14</f>
        <v>13</v>
      </c>
      <c r="HC14" s="54"/>
      <c r="HD14" s="54">
        <f>SUM(HE14:HG14)</f>
        <v>3</v>
      </c>
      <c r="HE14" s="54">
        <f>VLOOKUP(B14,'30.08'!B36:L69,9,0)</f>
        <v>0</v>
      </c>
      <c r="HF14" s="54">
        <f>VLOOKUP(B14,'30.08'!B36:L69,10,0)</f>
        <v>3</v>
      </c>
      <c r="HG14" s="54"/>
      <c r="HH14" s="54">
        <f>+HB14+HC14-HD14</f>
        <v>10</v>
      </c>
      <c r="HI14" s="54">
        <f>VLOOKUP(B14,'31.08'!B36:Q69,7,0)</f>
        <v>0</v>
      </c>
      <c r="HJ14" s="54">
        <f>SUM(HK14:HM14)</f>
        <v>5</v>
      </c>
      <c r="HK14" s="54">
        <f>VLOOKUP(B14,'31.08'!B36:L69,9,0)</f>
        <v>0</v>
      </c>
      <c r="HL14" s="54">
        <f>VLOOKUP(B14,'31.08'!B36:L69,10,0)</f>
        <v>5</v>
      </c>
      <c r="HM14" s="54"/>
      <c r="HN14" s="54">
        <f>+HH14+HI14-HJ14</f>
        <v>5</v>
      </c>
      <c r="HO14" s="54"/>
      <c r="HP14" s="54">
        <f>SUM(HQ14:HS14)</f>
        <v>3</v>
      </c>
      <c r="HQ14" s="54">
        <f>VLOOKUP(B14,'01.09'!B36:L69,9,0)</f>
        <v>0</v>
      </c>
      <c r="HR14" s="54">
        <f>VLOOKUP(B14,'01.09'!B36:L69,10,0)</f>
        <v>3</v>
      </c>
      <c r="HS14" s="54"/>
      <c r="HT14" s="54">
        <f>+HN14+HO14-HP14</f>
        <v>2</v>
      </c>
      <c r="HU14" s="54">
        <f>VLOOKUP(B14,'02.09'!B36:Q69,7,0)</f>
        <v>20</v>
      </c>
      <c r="HV14" s="54">
        <f>SUM(HW14:HY14)</f>
        <v>2</v>
      </c>
      <c r="HW14" s="54">
        <f>VLOOKUP(B14,'02.09'!B36:L69,9,0)</f>
        <v>0</v>
      </c>
      <c r="HX14" s="54">
        <f>VLOOKUP(B14,'02.09'!B36:L69,10,0)</f>
        <v>2</v>
      </c>
      <c r="HY14" s="54"/>
      <c r="HZ14" s="54">
        <f>+HT14+HU14-HV14</f>
        <v>20</v>
      </c>
      <c r="IA14" s="54"/>
      <c r="IB14" s="54">
        <f>SUM(IC14:IE14)</f>
        <v>1</v>
      </c>
      <c r="IC14" s="54">
        <f>VLOOKUP(B14,'03.09'!B36:L69,9,0)</f>
        <v>0</v>
      </c>
      <c r="ID14" s="54">
        <f>VLOOKUP(B14,'03.09'!B36:L69,10,0)</f>
        <v>1</v>
      </c>
      <c r="IE14" s="54"/>
      <c r="IF14" s="54">
        <f>+HZ14+IA14-IB14</f>
        <v>19</v>
      </c>
      <c r="IG14" s="54"/>
      <c r="IH14" s="54">
        <f>SUM(II14:IK14)</f>
        <v>0</v>
      </c>
      <c r="II14" s="54">
        <f>VLOOKUP(B14,'04.09'!B36:L69,9,0)</f>
        <v>0</v>
      </c>
      <c r="IJ14" s="54">
        <f>VLOOKUP(B14,'04.09'!B36:L69,10,0)</f>
        <v>0</v>
      </c>
      <c r="IK14" s="54"/>
      <c r="IL14" s="54">
        <f>+IF14+IG14-IH14</f>
        <v>19</v>
      </c>
      <c r="IM14" s="54"/>
      <c r="IN14" s="54">
        <f>SUM(IO14:IQ14)</f>
        <v>2</v>
      </c>
      <c r="IO14" s="54">
        <f>VLOOKUP(B14,'05.09'!B36:L69,9,0)</f>
        <v>0</v>
      </c>
      <c r="IP14" s="54">
        <f>VLOOKUP(B14,'05.09'!B36:L69,10,0)</f>
        <v>2</v>
      </c>
      <c r="IQ14" s="54"/>
      <c r="IR14" s="54">
        <f>+IL14+IM14-IN14</f>
        <v>17</v>
      </c>
      <c r="IS14" s="54"/>
      <c r="IT14" s="54">
        <f>SUM(IU14:IW14)</f>
        <v>4</v>
      </c>
      <c r="IU14" s="54">
        <f>VLOOKUP(B14,'06.09'!B36:L69,9,0)</f>
        <v>0</v>
      </c>
      <c r="IV14" s="54">
        <f>VLOOKUP(B14,'06.09'!B36:L69,10,0)</f>
        <v>4</v>
      </c>
      <c r="IW14" s="54"/>
      <c r="IX14" s="54">
        <f>+IR14+IS14-IT14</f>
        <v>13</v>
      </c>
      <c r="IY14" s="54"/>
      <c r="IZ14" s="54">
        <f>SUM(JA14:JC14)</f>
        <v>1</v>
      </c>
      <c r="JA14" s="54">
        <f>VLOOKUP(B14,'07.09'!B36:L69,9,0)</f>
        <v>0</v>
      </c>
      <c r="JB14" s="54">
        <f>VLOOKUP(B14,'07.09'!B36:L69,10,0)</f>
        <v>1</v>
      </c>
      <c r="JC14" s="54"/>
      <c r="JD14" s="54">
        <f>+IX14+IY14-IZ14</f>
        <v>12</v>
      </c>
      <c r="JE14" s="54">
        <f>VLOOKUP(B14,'08.09'!B36:Q69,7,0)</f>
        <v>0</v>
      </c>
      <c r="JF14" s="54">
        <f>SUM(JG14:JI14)</f>
        <v>12</v>
      </c>
      <c r="JG14" s="54">
        <f>VLOOKUP(B14,'08.09'!B36:L69,9,0)</f>
        <v>0</v>
      </c>
      <c r="JH14" s="54">
        <f>VLOOKUP(B14,'08.09'!B36:L69,10,0)</f>
        <v>12</v>
      </c>
      <c r="JI14" s="54"/>
      <c r="JJ14" s="54">
        <f>+JD14+JE14-JF14</f>
        <v>0</v>
      </c>
      <c r="JK14" s="54"/>
      <c r="JL14" s="54">
        <f>SUM(JM14:JO14)</f>
        <v>0</v>
      </c>
      <c r="JM14" s="54">
        <f>VLOOKUP(B14,'09.09'!B36:L69,9,0)</f>
        <v>0</v>
      </c>
      <c r="JN14" s="54">
        <f>VLOOKUP(B14,'09.09'!B36:L69,10,0)</f>
        <v>0</v>
      </c>
      <c r="JO14" s="54"/>
      <c r="JP14" s="54">
        <f>+JJ14+JK14-JL14</f>
        <v>0</v>
      </c>
      <c r="JQ14" s="54"/>
      <c r="JR14" s="54">
        <f>SUM(JS14:JU14)</f>
        <v>0</v>
      </c>
      <c r="JS14" s="54">
        <f>VLOOKUP(B14,'10.09'!B36:L69,9,0)</f>
        <v>0</v>
      </c>
      <c r="JT14" s="54">
        <f>VLOOKUP(B14,'10.09'!B36:L69,10,0)</f>
        <v>0</v>
      </c>
      <c r="JU14" s="54"/>
      <c r="JV14" s="54">
        <f>+JP14+JQ14-JR14</f>
        <v>0</v>
      </c>
      <c r="JW14" s="54"/>
      <c r="JX14" s="54">
        <f>SUM(JY14:KA14)</f>
        <v>0</v>
      </c>
      <c r="JY14" s="54">
        <f>VLOOKUP(B14,'11.09'!B36:L69,9,0)</f>
        <v>0</v>
      </c>
      <c r="JZ14" s="54">
        <f>VLOOKUP(B14,'11.09'!B36:L69,10,0)</f>
        <v>0</v>
      </c>
      <c r="KA14" s="54"/>
      <c r="KB14" s="54">
        <f>+JV14+JW14-JX14</f>
        <v>0</v>
      </c>
      <c r="KC14" s="54">
        <v>20</v>
      </c>
      <c r="KD14" s="54">
        <f>SUM(KE14:KG14)</f>
        <v>0</v>
      </c>
      <c r="KE14" s="54">
        <f>VLOOKUP(B14,'12.09'!B36:L69,9,0)</f>
        <v>0</v>
      </c>
      <c r="KF14" s="54">
        <f>VLOOKUP(B14,'12.09'!B36:L69,10,0)</f>
        <v>0</v>
      </c>
      <c r="KG14" s="54"/>
      <c r="KH14" s="54">
        <f>+KB14+KC14-KD14</f>
        <v>20</v>
      </c>
      <c r="KI14" s="54"/>
      <c r="KJ14" s="54">
        <f>SUM(KK14:KM14)</f>
        <v>7</v>
      </c>
      <c r="KK14" s="54">
        <f>VLOOKUP(B14,'13.09'!B36:L69,9,0)</f>
        <v>0</v>
      </c>
      <c r="KL14" s="54">
        <f>VLOOKUP(B14,'13.09'!B36:L69,10,0)</f>
        <v>7</v>
      </c>
      <c r="KM14" s="54"/>
      <c r="KN14" s="54">
        <f>+KH14+KI14-KJ14</f>
        <v>13</v>
      </c>
      <c r="KO14" s="54"/>
      <c r="KP14" s="54">
        <f>SUM(KQ14:KS14)</f>
        <v>6</v>
      </c>
      <c r="KQ14" s="54">
        <f>VLOOKUP(B14,'14.09'!B36:L69,9,0)</f>
        <v>0</v>
      </c>
      <c r="KR14" s="54">
        <f>VLOOKUP(B14,'14.09'!B36:L69,10,0)</f>
        <v>6</v>
      </c>
      <c r="KS14" s="54"/>
      <c r="KT14" s="54">
        <f>+KN14+KO14-KP14</f>
        <v>7</v>
      </c>
      <c r="KU14" s="54"/>
      <c r="KV14" s="54">
        <f>SUM(KW14:KY14)</f>
        <v>2</v>
      </c>
      <c r="KW14" s="54">
        <f>VLOOKUP(B14,'15.09'!B36:L69,9,0)</f>
        <v>0</v>
      </c>
      <c r="KX14" s="54">
        <f>VLOOKUP(B14,'15.09'!B36:L69,10,0)</f>
        <v>2</v>
      </c>
      <c r="KY14" s="54"/>
      <c r="KZ14" s="54">
        <f>+KT14+KU14-KV14</f>
        <v>5</v>
      </c>
      <c r="LA14" s="54"/>
      <c r="LB14" s="54">
        <f>SUM(LC14:LE14)</f>
        <v>1</v>
      </c>
      <c r="LC14" s="54">
        <f>VLOOKUP(B14,'16.09'!B36:L69,9,0)</f>
        <v>0</v>
      </c>
      <c r="LD14" s="54">
        <f>VLOOKUP(B14,'16.09'!B36:L69,10,0)</f>
        <v>1</v>
      </c>
      <c r="LE14" s="54"/>
      <c r="LF14" s="54">
        <f>+KZ14+LA14-LB14</f>
        <v>4</v>
      </c>
      <c r="LG14" s="54"/>
      <c r="LH14" s="54">
        <f>SUM(LI14:LK14)</f>
        <v>1</v>
      </c>
      <c r="LI14" s="54">
        <f>VLOOKUP(B14,'17.09'!B36:L69,9,0)</f>
        <v>0</v>
      </c>
      <c r="LJ14" s="54">
        <f>VLOOKUP(B14,'17.09'!B36:L69,10,0)</f>
        <v>1</v>
      </c>
      <c r="LK14" s="54"/>
      <c r="LL14" s="54">
        <f>+LF14+LG14-LH14</f>
        <v>3</v>
      </c>
      <c r="LM14" s="54"/>
      <c r="LN14" s="54">
        <f>SUM(LO14:LQ14)</f>
        <v>1</v>
      </c>
      <c r="LO14" s="54">
        <f>VLOOKUP(B14,'18.09'!B36:L69,9,0)</f>
        <v>0</v>
      </c>
      <c r="LP14" s="54">
        <f>VLOOKUP(B14,'18.09'!B36:L69,10,0)</f>
        <v>1</v>
      </c>
      <c r="LQ14" s="54"/>
      <c r="LR14" s="54">
        <f>+LL14+LM14-LN14</f>
        <v>2</v>
      </c>
    </row>
    <row r="15" spans="1:330" x14ac:dyDescent="0.2">
      <c r="A15" s="10">
        <v>32</v>
      </c>
      <c r="B15" s="10">
        <v>8500055</v>
      </c>
      <c r="C15" s="10" t="s">
        <v>87</v>
      </c>
      <c r="D15" s="11" t="s">
        <v>59</v>
      </c>
      <c r="E15" s="11" t="s">
        <v>25</v>
      </c>
      <c r="F15" s="12">
        <v>149000</v>
      </c>
      <c r="G15" s="58">
        <f>M15+S15+Y15+AE15+AK15+AQ15+AW15+BC15+BI15+BO15+BU15+CA15+CG15+CM15+CS15+CY15+DE15+DK15+DQ15+DW15+EC15+EI15+EO15+EU15+FA15+FG15+FM15+FS15+FY15+GE15+GK15+GQ15+GW15+HC15+HI15+HO15+HU15+IA15+IG15+IM15+IS15+IY15+JE15+JK15+JQ15+JW15+KC15+KI15+KO15+KU15</f>
        <v>79</v>
      </c>
      <c r="H15" s="58">
        <f>SUM(I15:K15)</f>
        <v>79</v>
      </c>
      <c r="I15" s="58">
        <f>O15+U15+AA15+AG15+AM15+AS15+AY15+BE15+BK15+BQ15+BW15+CC15+CI15+CO15+CU15+DA15+DG15+DM15+DS15+DY15+EE15+EK15+EQ15+EW15+FC15+FI15+FO15+FU15+GA15+GG15+GM15+GS15+GY15+HE15+HK15+HQ15+HW15+IC15+II15+IO15+IU15+JA15+JG15+JM15+JS15+JY15+KE15+KK15+KQ15+KW15</f>
        <v>1</v>
      </c>
      <c r="J15" s="58">
        <f>P15+V15+AB15+AH15+AN15+AT15+AZ15+BF15+BL15+BR15+BX15+CD15+CJ15+CP15+CV15+DB15+DH15+DN15+DT15+DZ15+EF15+EL15+ER15+EX15+FD15+FJ15+FP15+FV15+GB15+GH15+GN15+GT15+GZ15+HF15+HL15+HR15+HX15+ID15+IJ15+IP15+IV15+JB15+JH15+JN15+JT15+JZ15+KF15+KL15+KR15+KX15</f>
        <v>78</v>
      </c>
      <c r="K15" s="58">
        <f>Q15+W15+AC15+AI15+AO15+AU15+BA15+BG15+BM15+BS15+BY15+CE15+CK15+CQ15+CW15+DC15+DI15+DO15+DU15+EA15+EG15+EM15+ES15+EY15+FE15+FK15+FQ15+FW15+GC15+GI15+GO15+GU15+HA15+HG15+HM15+HS15+HY15+IE15+IK15+IQ15+IW15+JC15+JI15+JO15+JU15+KA15+KG15+KM15+KS15+KY15</f>
        <v>0</v>
      </c>
      <c r="L15" s="58">
        <f>G15-H15</f>
        <v>0</v>
      </c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9"/>
      <c r="AN15" s="59"/>
      <c r="AO15" s="59"/>
      <c r="AP15" s="54"/>
      <c r="AQ15" s="54"/>
      <c r="AR15" s="54">
        <f>SUM(AS15:AU15)</f>
        <v>0</v>
      </c>
      <c r="AS15" s="54"/>
      <c r="AT15" s="54"/>
      <c r="AU15" s="54"/>
      <c r="AV15" s="54">
        <f>+AP15+AQ15-AR15</f>
        <v>0</v>
      </c>
      <c r="AW15" s="54"/>
      <c r="AX15" s="54">
        <f>SUM(AY15:BA15)</f>
        <v>0</v>
      </c>
      <c r="AY15" s="54"/>
      <c r="AZ15" s="54"/>
      <c r="BA15" s="54"/>
      <c r="BB15" s="54">
        <f>+AV15+AW15-AX15</f>
        <v>0</v>
      </c>
      <c r="BC15" s="54"/>
      <c r="BD15" s="54">
        <f>SUM(BE15:BG15)</f>
        <v>0</v>
      </c>
      <c r="BE15" s="54"/>
      <c r="BF15" s="54"/>
      <c r="BG15" s="54"/>
      <c r="BH15" s="54"/>
      <c r="BI15" s="54">
        <f>VLOOKUP(B15,'05.08'!B39:Q72,7,0)</f>
        <v>19</v>
      </c>
      <c r="BJ15" s="54">
        <f>SUM(BK15:BM15)</f>
        <v>0</v>
      </c>
      <c r="BK15" s="54">
        <f>VLOOKUP(B15,'05.08'!B39:Q72,9,0)</f>
        <v>0</v>
      </c>
      <c r="BL15" s="54">
        <f>VLOOKUP(B15,'05.08'!B39:L72,10,0)</f>
        <v>0</v>
      </c>
      <c r="BM15" s="54"/>
      <c r="BN15" s="54">
        <f>+BH15+BI15-BJ15</f>
        <v>19</v>
      </c>
      <c r="BO15" s="54"/>
      <c r="BP15" s="54">
        <f>SUM(BQ15:BS15)</f>
        <v>0</v>
      </c>
      <c r="BQ15" s="54">
        <f>VLOOKUP(B15,'06.08'!B39:L72,9,0)</f>
        <v>0</v>
      </c>
      <c r="BR15" s="54">
        <f>VLOOKUP(B15,'06.08'!B39:L72,10,0)</f>
        <v>0</v>
      </c>
      <c r="BS15" s="54"/>
      <c r="BT15" s="54">
        <f>+BN15+BO15-BP15</f>
        <v>19</v>
      </c>
      <c r="BU15" s="54"/>
      <c r="BV15" s="54">
        <f>SUM(BW15:BY15)</f>
        <v>2</v>
      </c>
      <c r="BW15" s="54">
        <f>VLOOKUP(B15,'07.08'!B39:L72,9,0)</f>
        <v>0</v>
      </c>
      <c r="BX15" s="54">
        <f>VLOOKUP(B15,'07.08'!B39:L72,10,0)</f>
        <v>2</v>
      </c>
      <c r="BY15" s="54"/>
      <c r="BZ15" s="54">
        <f>+BT15+BU15-BV15</f>
        <v>17</v>
      </c>
      <c r="CA15" s="54"/>
      <c r="CB15" s="54">
        <f>SUM(CC15:CE15)</f>
        <v>0</v>
      </c>
      <c r="CC15" s="54">
        <f>VLOOKUP(B15,'08.08'!B39:L72,9,0)</f>
        <v>0</v>
      </c>
      <c r="CD15" s="54">
        <f>VLOOKUP(B15,'08.08'!B39:L72,10,0)</f>
        <v>0</v>
      </c>
      <c r="CE15" s="54"/>
      <c r="CF15" s="54">
        <f>+BZ15+CA15-CB15</f>
        <v>17</v>
      </c>
      <c r="CG15" s="54"/>
      <c r="CH15" s="54">
        <f>SUM(CI15:CK15)</f>
        <v>0</v>
      </c>
      <c r="CI15" s="54">
        <f>VLOOKUP(B15,'09.08'!B39:L72,9,0)</f>
        <v>0</v>
      </c>
      <c r="CJ15" s="54">
        <f>VLOOKUP(B15,'09.08'!B39:L72,10,0)</f>
        <v>0</v>
      </c>
      <c r="CK15" s="54"/>
      <c r="CL15" s="54">
        <f>+CF15+CG15-CH15</f>
        <v>17</v>
      </c>
      <c r="CM15" s="54"/>
      <c r="CN15" s="54">
        <f>SUM(CO15:CQ15)</f>
        <v>1</v>
      </c>
      <c r="CO15" s="54">
        <f>VLOOKUP(B15,'10.08'!B39:L72,9,0)</f>
        <v>0</v>
      </c>
      <c r="CP15" s="54">
        <f>VLOOKUP(B15,'10.08'!B39:L72,10,0)</f>
        <v>1</v>
      </c>
      <c r="CQ15" s="54"/>
      <c r="CR15" s="54">
        <f>+CL15+CM15-CN15</f>
        <v>16</v>
      </c>
      <c r="CS15" s="54"/>
      <c r="CT15" s="54">
        <f>SUM(CU15:CW15)</f>
        <v>1</v>
      </c>
      <c r="CU15" s="54">
        <f>VLOOKUP(B15,'11.08'!B39:L72,9,0)</f>
        <v>0</v>
      </c>
      <c r="CV15" s="54">
        <f>VLOOKUP(B15,'11.08'!B39:L72,10,0)</f>
        <v>1</v>
      </c>
      <c r="CW15" s="54"/>
      <c r="CX15" s="54">
        <f>+CR15+CS15-CT15</f>
        <v>15</v>
      </c>
      <c r="CY15" s="54">
        <f>VLOOKUP(B15,'12.08'!B39:Q72,7,0)</f>
        <v>40</v>
      </c>
      <c r="CZ15" s="54">
        <f>SUM(DA15:DC15)</f>
        <v>2</v>
      </c>
      <c r="DA15" s="54">
        <f>VLOOKUP(B15,'12.08'!B39:L72,9,0)</f>
        <v>0</v>
      </c>
      <c r="DB15" s="54">
        <f>VLOOKUP(B15,'12.08'!B39:L72,10,0)</f>
        <v>2</v>
      </c>
      <c r="DC15" s="54"/>
      <c r="DD15" s="54">
        <f>+CX15+CY15-CZ15</f>
        <v>53</v>
      </c>
      <c r="DE15" s="54"/>
      <c r="DF15" s="54">
        <f>SUM(DG15:DI15)</f>
        <v>1</v>
      </c>
      <c r="DG15" s="54">
        <f>VLOOKUP(B15,'13.08'!B39:L72,9,0)</f>
        <v>0</v>
      </c>
      <c r="DH15" s="54">
        <f>VLOOKUP(B15,'13.08'!B39:L72,10,0)</f>
        <v>1</v>
      </c>
      <c r="DI15" s="54"/>
      <c r="DJ15" s="54">
        <f>+DD15+DE15-DF15</f>
        <v>52</v>
      </c>
      <c r="DK15" s="54"/>
      <c r="DL15" s="54">
        <f>SUM(DM15:DO15)</f>
        <v>1</v>
      </c>
      <c r="DM15" s="54">
        <f>VLOOKUP(B15,'14.08'!B39:L72,9,0)</f>
        <v>0</v>
      </c>
      <c r="DN15" s="54">
        <f>VLOOKUP(B15,'14.08'!B39:L72,10,0)</f>
        <v>1</v>
      </c>
      <c r="DO15" s="54"/>
      <c r="DP15" s="54">
        <f>+DJ15+DK15-DL15</f>
        <v>51</v>
      </c>
      <c r="DQ15" s="54"/>
      <c r="DR15" s="54">
        <f>SUM(DS15:DU15)</f>
        <v>1</v>
      </c>
      <c r="DS15" s="54">
        <f>VLOOKUP(B15,'15.08'!B39:L72,9,0)</f>
        <v>0</v>
      </c>
      <c r="DT15" s="54">
        <f>VLOOKUP(B15,'15.08'!B39:L72,10,0)</f>
        <v>1</v>
      </c>
      <c r="DU15" s="54"/>
      <c r="DV15" s="54">
        <f>+DP15+DQ15-DR15</f>
        <v>50</v>
      </c>
      <c r="DW15" s="54"/>
      <c r="DX15" s="54">
        <f>SUM(DY15:EA15)</f>
        <v>1</v>
      </c>
      <c r="DY15" s="54">
        <f>VLOOKUP(B15,'16.08'!B39:L72,9,0)</f>
        <v>0</v>
      </c>
      <c r="DZ15" s="54">
        <f>VLOOKUP(B15,'16.08'!B39:L72,10,0)</f>
        <v>1</v>
      </c>
      <c r="EA15" s="54"/>
      <c r="EB15" s="54">
        <f>+DV15+DW15-DX15</f>
        <v>49</v>
      </c>
      <c r="EC15" s="54"/>
      <c r="ED15" s="54">
        <f>SUM(EE15:EG15)</f>
        <v>2</v>
      </c>
      <c r="EE15" s="54">
        <f>VLOOKUP(B15,'17.08'!B39:L72,9,0)</f>
        <v>0</v>
      </c>
      <c r="EF15" s="54">
        <f>VLOOKUP(B15,'17.08'!B39:L72,10,0)</f>
        <v>2</v>
      </c>
      <c r="EG15" s="54"/>
      <c r="EH15" s="54">
        <f>+EB15+EC15-ED15</f>
        <v>47</v>
      </c>
      <c r="EI15" s="54"/>
      <c r="EJ15" s="54">
        <f>SUM(EK15:EM15)</f>
        <v>2</v>
      </c>
      <c r="EK15" s="54">
        <f>VLOOKUP(B15,'18.08'!B39:L72,9,0)</f>
        <v>0</v>
      </c>
      <c r="EL15" s="54">
        <f>VLOOKUP(B15,'18.08'!B39:L72,10,0)</f>
        <v>2</v>
      </c>
      <c r="EM15" s="54"/>
      <c r="EN15" s="54">
        <f>+EH15+EI15-EJ15</f>
        <v>45</v>
      </c>
      <c r="EO15" s="54">
        <f>VLOOKUP(B15,'19.08'!B39:Q72,7,0)</f>
        <v>0</v>
      </c>
      <c r="EP15" s="54">
        <f>SUM(EQ15:ES15)</f>
        <v>0</v>
      </c>
      <c r="EQ15" s="54">
        <f>VLOOKUP(B15,'19.08'!B39:L72,9,0)</f>
        <v>0</v>
      </c>
      <c r="ER15" s="54">
        <f>VLOOKUP(B15,'19.08'!B39:L72,10,0)</f>
        <v>0</v>
      </c>
      <c r="ES15" s="54"/>
      <c r="ET15" s="54">
        <f>+EN15+EO15-EP15</f>
        <v>45</v>
      </c>
      <c r="EU15" s="54"/>
      <c r="EV15" s="54">
        <f>SUM(EW15:EY15)</f>
        <v>0</v>
      </c>
      <c r="EW15" s="54">
        <f>VLOOKUP(B15,'20.08'!B39:L76,9,0)</f>
        <v>0</v>
      </c>
      <c r="EX15" s="54">
        <f>VLOOKUP(B15,'20.08'!B39:L76,10,0)</f>
        <v>0</v>
      </c>
      <c r="EY15" s="54"/>
      <c r="EZ15" s="54">
        <f>+ET15+EU15-EV15</f>
        <v>45</v>
      </c>
      <c r="FA15" s="54"/>
      <c r="FB15" s="54">
        <f>SUM(FC15:FE15)</f>
        <v>1</v>
      </c>
      <c r="FC15" s="54">
        <f>VLOOKUP(B15,'21.08'!B39:L72,9,0)</f>
        <v>0</v>
      </c>
      <c r="FD15" s="54">
        <f>VLOOKUP(B15,'21.08'!B39:L72,10,0)</f>
        <v>1</v>
      </c>
      <c r="FE15" s="54"/>
      <c r="FF15" s="54">
        <f>+EZ15+FA15-FB15</f>
        <v>44</v>
      </c>
      <c r="FG15" s="54"/>
      <c r="FH15" s="54">
        <f>SUM(FI15:FK15)</f>
        <v>2</v>
      </c>
      <c r="FI15" s="54">
        <f>VLOOKUP(B15,'22.08'!B39:L72,9,0)</f>
        <v>0</v>
      </c>
      <c r="FJ15" s="54">
        <f>VLOOKUP(B15,'22.08'!B39:L72,10,0)</f>
        <v>2</v>
      </c>
      <c r="FK15" s="54"/>
      <c r="FL15" s="54">
        <f>+FF15+FG15-FH15</f>
        <v>42</v>
      </c>
      <c r="FM15" s="54"/>
      <c r="FN15" s="54">
        <f>SUM(FO15:FQ15)</f>
        <v>0</v>
      </c>
      <c r="FO15" s="54">
        <f>VLOOKUP(B15,'23.08'!B39:L72,9,0)</f>
        <v>0</v>
      </c>
      <c r="FP15" s="54">
        <f>VLOOKUP(B15,'23.08'!B39:L72,10,0)</f>
        <v>0</v>
      </c>
      <c r="FQ15" s="54"/>
      <c r="FR15" s="54">
        <f>+FL15+FM15-FN15</f>
        <v>42</v>
      </c>
      <c r="FS15" s="54"/>
      <c r="FT15" s="54">
        <f>SUM(FU15:FW15)</f>
        <v>2</v>
      </c>
      <c r="FU15" s="54">
        <f>VLOOKUP(B15,'24.08'!B39:L72,9,0)</f>
        <v>0</v>
      </c>
      <c r="FV15" s="54">
        <f>VLOOKUP(B15,'24.08'!B39:L72,10,0)</f>
        <v>2</v>
      </c>
      <c r="FW15" s="54"/>
      <c r="FX15" s="54">
        <f>+FR15+FS15-FT15</f>
        <v>40</v>
      </c>
      <c r="FY15" s="54"/>
      <c r="FZ15" s="54">
        <f>SUM(GA15:GC15)</f>
        <v>0</v>
      </c>
      <c r="GA15" s="54">
        <f>VLOOKUP(B15,'25.08'!B39:L72,9,0)</f>
        <v>0</v>
      </c>
      <c r="GB15" s="54">
        <f>VLOOKUP(B15,'25.08'!B39:L72,10,0)</f>
        <v>0</v>
      </c>
      <c r="GC15" s="54"/>
      <c r="GD15" s="54">
        <f>+FX15+FY15-FZ15</f>
        <v>40</v>
      </c>
      <c r="GE15" s="54"/>
      <c r="GF15" s="54">
        <f>SUM(GG15:GI15)</f>
        <v>1</v>
      </c>
      <c r="GG15" s="54">
        <f>VLOOKUP(B15,'26.08'!B39:L72,9,0)</f>
        <v>0</v>
      </c>
      <c r="GH15" s="54">
        <f>VLOOKUP(B15,'26.08'!B39:L72,10,0)</f>
        <v>1</v>
      </c>
      <c r="GI15" s="54"/>
      <c r="GJ15" s="54">
        <f>+GD15+GE15-GF15</f>
        <v>39</v>
      </c>
      <c r="GK15" s="54"/>
      <c r="GL15" s="54">
        <f>SUM(GM15:GO15)</f>
        <v>7</v>
      </c>
      <c r="GM15" s="54">
        <f>VLOOKUP(B15,'27.08'!B39:L72,9,0)</f>
        <v>0</v>
      </c>
      <c r="GN15" s="54">
        <f>VLOOKUP(B15,'27.08'!B39:L72,10,0)</f>
        <v>7</v>
      </c>
      <c r="GO15" s="54"/>
      <c r="GP15" s="54">
        <f>+GJ15+GK15-GL15</f>
        <v>32</v>
      </c>
      <c r="GQ15" s="54"/>
      <c r="GR15" s="54">
        <f>SUM(GS15:GU15)</f>
        <v>3</v>
      </c>
      <c r="GS15" s="54">
        <f>VLOOKUP(B15,'28.08'!B39:L72,9,0)</f>
        <v>0</v>
      </c>
      <c r="GT15" s="54">
        <f>VLOOKUP(B15,'28.08'!B39:L72,10,0)</f>
        <v>3</v>
      </c>
      <c r="GU15" s="54"/>
      <c r="GV15" s="54">
        <f>+GP15+GQ15-GR15</f>
        <v>29</v>
      </c>
      <c r="GW15" s="54">
        <f>VLOOKUP(B15,'29.08'!B39:Q72,7,0)</f>
        <v>0</v>
      </c>
      <c r="GX15" s="54">
        <f>SUM(GY15:HA15)</f>
        <v>5</v>
      </c>
      <c r="GY15" s="54">
        <f>VLOOKUP(B15,'29.08'!B39:L72,9,0)</f>
        <v>1</v>
      </c>
      <c r="GZ15" s="54">
        <f>VLOOKUP(B15,'29.08'!B39:L72,10,0)</f>
        <v>4</v>
      </c>
      <c r="HA15" s="54"/>
      <c r="HB15" s="54">
        <f>+GV15+GW15-GX15</f>
        <v>24</v>
      </c>
      <c r="HC15" s="54"/>
      <c r="HD15" s="54">
        <f>SUM(HE15:HG15)</f>
        <v>1</v>
      </c>
      <c r="HE15" s="54">
        <f>VLOOKUP(B15,'30.08'!B39:L72,9,0)</f>
        <v>0</v>
      </c>
      <c r="HF15" s="54">
        <f>VLOOKUP(B15,'30.08'!B39:L72,10,0)</f>
        <v>1</v>
      </c>
      <c r="HG15" s="54"/>
      <c r="HH15" s="54">
        <f>+HB15+HC15-HD15</f>
        <v>23</v>
      </c>
      <c r="HI15" s="54">
        <f>VLOOKUP(B15,'31.08'!B39:Q72,7,0)</f>
        <v>0</v>
      </c>
      <c r="HJ15" s="54">
        <f>SUM(HK15:HM15)</f>
        <v>7</v>
      </c>
      <c r="HK15" s="54">
        <f>VLOOKUP(B15,'31.08'!B39:L72,9,0)</f>
        <v>0</v>
      </c>
      <c r="HL15" s="54">
        <f>VLOOKUP(B15,'31.08'!B39:L72,10,0)</f>
        <v>7</v>
      </c>
      <c r="HM15" s="54"/>
      <c r="HN15" s="54">
        <f>+HH15+HI15-HJ15</f>
        <v>16</v>
      </c>
      <c r="HO15" s="54"/>
      <c r="HP15" s="54">
        <f>SUM(HQ15:HS15)</f>
        <v>5</v>
      </c>
      <c r="HQ15" s="54">
        <f>VLOOKUP(B15,'01.09'!B39:L72,9,0)</f>
        <v>0</v>
      </c>
      <c r="HR15" s="54">
        <f>VLOOKUP(B15,'01.09'!B39:L72,10,0)</f>
        <v>5</v>
      </c>
      <c r="HS15" s="54"/>
      <c r="HT15" s="54">
        <f>+HN15+HO15-HP15</f>
        <v>11</v>
      </c>
      <c r="HU15" s="54">
        <f>VLOOKUP(B15,'02.09'!B39:Q72,7,0)</f>
        <v>20</v>
      </c>
      <c r="HV15" s="54">
        <f>SUM(HW15:HY15)</f>
        <v>1</v>
      </c>
      <c r="HW15" s="54">
        <f>VLOOKUP(B15,'02.09'!B39:L72,9,0)</f>
        <v>0</v>
      </c>
      <c r="HX15" s="54">
        <f>VLOOKUP(B15,'02.09'!B39:L72,10,0)</f>
        <v>1</v>
      </c>
      <c r="HY15" s="54"/>
      <c r="HZ15" s="54">
        <f>+HT15+HU15-HV15</f>
        <v>30</v>
      </c>
      <c r="IA15" s="54"/>
      <c r="IB15" s="54">
        <f>SUM(IC15:IE15)</f>
        <v>4</v>
      </c>
      <c r="IC15" s="54">
        <f>VLOOKUP(B15,'03.09'!B39:L72,9,0)</f>
        <v>0</v>
      </c>
      <c r="ID15" s="54">
        <f>VLOOKUP(B15,'03.09'!B39:L72,10,0)</f>
        <v>4</v>
      </c>
      <c r="IE15" s="54"/>
      <c r="IF15" s="54">
        <f>+HZ15+IA15-IB15</f>
        <v>26</v>
      </c>
      <c r="IG15" s="54"/>
      <c r="IH15" s="54">
        <f>SUM(II15:IK15)</f>
        <v>1</v>
      </c>
      <c r="II15" s="54">
        <f>VLOOKUP(B15,'04.09'!B39:L72,9,0)</f>
        <v>0</v>
      </c>
      <c r="IJ15" s="54">
        <f>VLOOKUP(B15,'04.09'!B39:L72,10,0)</f>
        <v>1</v>
      </c>
      <c r="IK15" s="54"/>
      <c r="IL15" s="54">
        <f>+IF15+IG15-IH15</f>
        <v>25</v>
      </c>
      <c r="IM15" s="54"/>
      <c r="IN15" s="54">
        <f>SUM(IO15:IQ15)</f>
        <v>3</v>
      </c>
      <c r="IO15" s="54">
        <f>VLOOKUP(B15,'05.09'!B39:L72,9,0)</f>
        <v>0</v>
      </c>
      <c r="IP15" s="54">
        <f>VLOOKUP(B15,'05.09'!B39:L72,10,0)</f>
        <v>3</v>
      </c>
      <c r="IQ15" s="54"/>
      <c r="IR15" s="54">
        <f>+IL15+IM15-IN15</f>
        <v>22</v>
      </c>
      <c r="IS15" s="54"/>
      <c r="IT15" s="54">
        <f>SUM(IU15:IW15)</f>
        <v>2</v>
      </c>
      <c r="IU15" s="54">
        <f>VLOOKUP(B15,'06.09'!B39:L72,9,0)</f>
        <v>0</v>
      </c>
      <c r="IV15" s="54">
        <f>VLOOKUP(B15,'06.09'!B39:L72,10,0)</f>
        <v>2</v>
      </c>
      <c r="IW15" s="54"/>
      <c r="IX15" s="54">
        <f>+IR15+IS15-IT15</f>
        <v>20</v>
      </c>
      <c r="IY15" s="54"/>
      <c r="IZ15" s="54">
        <f>SUM(JA15:JC15)</f>
        <v>1</v>
      </c>
      <c r="JA15" s="54">
        <f>VLOOKUP(B15,'07.09'!B39:L72,9,0)</f>
        <v>0</v>
      </c>
      <c r="JB15" s="54">
        <f>VLOOKUP(B15,'07.09'!B39:L72,10,0)</f>
        <v>1</v>
      </c>
      <c r="JC15" s="54"/>
      <c r="JD15" s="54">
        <f>+IX15+IY15-IZ15</f>
        <v>19</v>
      </c>
      <c r="JE15" s="54">
        <f>VLOOKUP(B15,'08.09'!B39:Q72,7,0)</f>
        <v>0</v>
      </c>
      <c r="JF15" s="54">
        <f>SUM(JG15:JI15)</f>
        <v>9</v>
      </c>
      <c r="JG15" s="54">
        <f>VLOOKUP(B15,'08.09'!B39:L72,9,0)</f>
        <v>0</v>
      </c>
      <c r="JH15" s="54">
        <f>VLOOKUP(B15,'08.09'!B39:L72,10,0)</f>
        <v>9</v>
      </c>
      <c r="JI15" s="54"/>
      <c r="JJ15" s="54">
        <f>+JD15+JE15-JF15</f>
        <v>10</v>
      </c>
      <c r="JK15" s="54"/>
      <c r="JL15" s="54">
        <f>SUM(JM15:JO15)</f>
        <v>1</v>
      </c>
      <c r="JM15" s="54">
        <f>VLOOKUP(B15,'09.09'!B39:L72,9,0)</f>
        <v>0</v>
      </c>
      <c r="JN15" s="54">
        <f>VLOOKUP(B15,'09.09'!B39:L72,10,0)</f>
        <v>1</v>
      </c>
      <c r="JO15" s="54"/>
      <c r="JP15" s="54">
        <f>+JJ15+JK15-JL15</f>
        <v>9</v>
      </c>
      <c r="JQ15" s="54"/>
      <c r="JR15" s="54">
        <f>SUM(JS15:JU15)</f>
        <v>4</v>
      </c>
      <c r="JS15" s="54">
        <f>VLOOKUP(B15,'10.09'!B39:L72,9,0)</f>
        <v>0</v>
      </c>
      <c r="JT15" s="54">
        <f>VLOOKUP(B15,'10.09'!B39:L72,10,0)</f>
        <v>4</v>
      </c>
      <c r="JU15" s="54"/>
      <c r="JV15" s="54">
        <f>+JP15+JQ15-JR15</f>
        <v>5</v>
      </c>
      <c r="JW15" s="54"/>
      <c r="JX15" s="54">
        <f>SUM(JY15:KA15)</f>
        <v>4</v>
      </c>
      <c r="JY15" s="54">
        <f>VLOOKUP(B15,'11.09'!B39:L72,9,0)</f>
        <v>0</v>
      </c>
      <c r="JZ15" s="54">
        <f>VLOOKUP(B15,'11.09'!B39:L72,10,0)</f>
        <v>4</v>
      </c>
      <c r="KA15" s="54"/>
      <c r="KB15" s="54">
        <f>+JV15+JW15-JX15</f>
        <v>1</v>
      </c>
      <c r="KC15" s="54"/>
      <c r="KD15" s="54">
        <f>SUM(KE15:KG15)</f>
        <v>0</v>
      </c>
      <c r="KE15" s="54">
        <f>VLOOKUP(B15,'12.09'!B39:L72,9,0)</f>
        <v>0</v>
      </c>
      <c r="KF15" s="54">
        <f>VLOOKUP(B15,'12.09'!B39:L72,10,0)</f>
        <v>0</v>
      </c>
      <c r="KG15" s="54"/>
      <c r="KH15" s="54">
        <f>+KB15+KC15-KD15</f>
        <v>1</v>
      </c>
      <c r="KI15" s="54"/>
      <c r="KJ15" s="54">
        <f>SUM(KK15:KM15)</f>
        <v>1</v>
      </c>
      <c r="KK15" s="54">
        <f>VLOOKUP(B15,'13.09'!B39:L72,9,0)</f>
        <v>0</v>
      </c>
      <c r="KL15" s="54">
        <f>VLOOKUP(B15,'13.09'!B39:L72,10,0)</f>
        <v>1</v>
      </c>
      <c r="KM15" s="54"/>
      <c r="KN15" s="54">
        <f>+KH15+KI15-KJ15</f>
        <v>0</v>
      </c>
      <c r="KO15" s="54"/>
      <c r="KP15" s="54">
        <f>SUM(KQ15:KS15)</f>
        <v>0</v>
      </c>
      <c r="KQ15" s="54">
        <f>VLOOKUP(B15,'14.09'!B39:L72,9,0)</f>
        <v>0</v>
      </c>
      <c r="KR15" s="54">
        <f>VLOOKUP(B15,'14.09'!B39:L72,10,0)</f>
        <v>0</v>
      </c>
      <c r="KS15" s="54"/>
      <c r="KT15" s="54">
        <f>+KN15+KO15-KP15</f>
        <v>0</v>
      </c>
      <c r="KU15" s="54"/>
      <c r="KV15" s="54">
        <f>SUM(KW15:KY15)</f>
        <v>0</v>
      </c>
      <c r="KW15" s="54">
        <f>VLOOKUP(B15,'15.09'!B39:L72,9,0)</f>
        <v>0</v>
      </c>
      <c r="KX15" s="54">
        <f>VLOOKUP(B15,'15.09'!B39:L72,10,0)</f>
        <v>0</v>
      </c>
      <c r="KY15" s="54"/>
      <c r="KZ15" s="54">
        <f>+KT15+KU15-KV15</f>
        <v>0</v>
      </c>
      <c r="LA15" s="54"/>
      <c r="LB15" s="54">
        <f>SUM(LC15:LE15)</f>
        <v>0</v>
      </c>
      <c r="LC15" s="54">
        <f>VLOOKUP(B15,'16.09'!B39:L72,9,0)</f>
        <v>0</v>
      </c>
      <c r="LD15" s="54">
        <f>VLOOKUP(B15,'16.09'!B39:L72,10,0)</f>
        <v>0</v>
      </c>
      <c r="LE15" s="54"/>
      <c r="LF15" s="54">
        <f>+KZ15+LA15-LB15</f>
        <v>0</v>
      </c>
      <c r="LG15" s="54"/>
      <c r="LH15" s="54">
        <f>SUM(LI15:LK15)</f>
        <v>0</v>
      </c>
      <c r="LI15" s="54">
        <f>VLOOKUP(B15,'17.09'!B39:L72,9,0)</f>
        <v>0</v>
      </c>
      <c r="LJ15" s="54">
        <f>VLOOKUP(B15,'17.09'!B39:L72,10,0)</f>
        <v>0</v>
      </c>
      <c r="LK15" s="54"/>
      <c r="LL15" s="54">
        <f>+LF15+LG15-LH15</f>
        <v>0</v>
      </c>
      <c r="LM15" s="54"/>
      <c r="LN15" s="54">
        <f>SUM(LO15:LQ15)</f>
        <v>0</v>
      </c>
      <c r="LO15" s="54">
        <f>VLOOKUP(B15,'18.09'!B39:L72,9,0)</f>
        <v>0</v>
      </c>
      <c r="LP15" s="54">
        <f>VLOOKUP(B15,'18.09'!B39:L72,10,0)</f>
        <v>0</v>
      </c>
      <c r="LQ15" s="54"/>
      <c r="LR15" s="54">
        <f>+LL15+LM15-LN15</f>
        <v>0</v>
      </c>
    </row>
    <row r="16" spans="1:330" x14ac:dyDescent="0.2">
      <c r="A16" s="10">
        <v>31</v>
      </c>
      <c r="B16" s="10">
        <v>8500054</v>
      </c>
      <c r="C16" s="10" t="s">
        <v>86</v>
      </c>
      <c r="D16" s="11" t="s">
        <v>58</v>
      </c>
      <c r="E16" s="11" t="s">
        <v>24</v>
      </c>
      <c r="F16" s="12">
        <v>168000</v>
      </c>
      <c r="G16" s="58">
        <f>M16+S16+Y16+AE16+AK16+AQ16+AW16+BC16+BI16+BO16+BU16+CA16+CG16+CM16+CS16+CY16+DE16+DK16+DQ16+DW16+EC16+EI16+EO16+EU16+FA16+FG16+FM16+FS16+FY16+GE16+GK16+GQ16+GW16+HC16+HI16+HO16+HU16+IA16+IG16+IM16+IS16+IY16+JE16+JK16+JQ16+JW16+KC16+KI16+KO16+KU16</f>
        <v>78</v>
      </c>
      <c r="H16" s="58">
        <f>SUM(I16:K16)</f>
        <v>59</v>
      </c>
      <c r="I16" s="58">
        <f>O16+U16+AA16+AG16+AM16+AS16+AY16+BE16+BK16+BQ16+BW16+CC16+CI16+CO16+CU16+DA16+DG16+DM16+DS16+DY16+EE16+EK16+EQ16+EW16+FC16+FI16+FO16+FU16+GA16+GG16+GM16+GS16+GY16+HE16+HK16+HQ16+HW16+IC16+II16+IO16+IU16+JA16+JG16+JM16+JS16+JY16+KE16+KK16+KQ16+KW16</f>
        <v>0</v>
      </c>
      <c r="J16" s="58">
        <f>P16+V16+AB16+AH16+AN16+AT16+AZ16+BF16+BL16+BR16+BX16+CD16+CJ16+CP16+CV16+DB16+DH16+DN16+DT16+DZ16+EF16+EL16+ER16+EX16+FD16+FJ16+FP16+FV16+GB16+GH16+GN16+GT16+GZ16+HF16+HL16+HR16+HX16+ID16+IJ16+IP16+IV16+JB16+JH16+JN16+JT16+JZ16+KF16+KL16+KR16+KX16</f>
        <v>59</v>
      </c>
      <c r="K16" s="58">
        <f>Q16+W16+AC16+AI16+AO16+AU16+BA16+BG16+BM16+BS16+BY16+CE16+CK16+CQ16+CW16+DC16+DI16+DO16+DU16+EA16+EG16+EM16+ES16+EY16+FE16+FK16+FQ16+FW16+GC16+GI16+GO16+GU16+HA16+HG16+HM16+HS16+HY16+IE16+IK16+IQ16+IW16+JC16+JI16+JO16+JU16+KA16+KG16+KM16+KS16+KY16</f>
        <v>0</v>
      </c>
      <c r="L16" s="58">
        <f>G16-H16</f>
        <v>19</v>
      </c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9"/>
      <c r="AN16" s="59"/>
      <c r="AO16" s="59"/>
      <c r="AP16" s="54"/>
      <c r="AQ16" s="54"/>
      <c r="AR16" s="54">
        <f>SUM(AS16:AU16)</f>
        <v>0</v>
      </c>
      <c r="AS16" s="54"/>
      <c r="AT16" s="54"/>
      <c r="AU16" s="54"/>
      <c r="AV16" s="54">
        <f>+AP16+AQ16-AR16</f>
        <v>0</v>
      </c>
      <c r="AW16" s="54"/>
      <c r="AX16" s="54">
        <f>SUM(AY16:BA16)</f>
        <v>0</v>
      </c>
      <c r="AY16" s="54"/>
      <c r="AZ16" s="54"/>
      <c r="BA16" s="54"/>
      <c r="BB16" s="54">
        <f>+AV16+AW16-AX16</f>
        <v>0</v>
      </c>
      <c r="BC16" s="54"/>
      <c r="BD16" s="54">
        <f>SUM(BE16:BG16)</f>
        <v>0</v>
      </c>
      <c r="BE16" s="54"/>
      <c r="BF16" s="54"/>
      <c r="BG16" s="54"/>
      <c r="BH16" s="54"/>
      <c r="BI16" s="54">
        <f>VLOOKUP(B16,'05.08'!B38:Q71,7,0)</f>
        <v>18</v>
      </c>
      <c r="BJ16" s="54">
        <f>SUM(BK16:BM16)</f>
        <v>0</v>
      </c>
      <c r="BK16" s="54">
        <f>VLOOKUP(B16,'05.08'!B38:Q71,9,0)</f>
        <v>0</v>
      </c>
      <c r="BL16" s="54">
        <f>VLOOKUP(B16,'05.08'!B38:L71,10,0)</f>
        <v>0</v>
      </c>
      <c r="BM16" s="54"/>
      <c r="BN16" s="54">
        <f>+BH16+BI16-BJ16</f>
        <v>18</v>
      </c>
      <c r="BO16" s="54"/>
      <c r="BP16" s="54">
        <f>SUM(BQ16:BS16)</f>
        <v>0</v>
      </c>
      <c r="BQ16" s="54">
        <f>VLOOKUP(B16,'06.08'!B38:L71,9,0)</f>
        <v>0</v>
      </c>
      <c r="BR16" s="54">
        <f>VLOOKUP(B16,'06.08'!B38:L71,10,0)</f>
        <v>0</v>
      </c>
      <c r="BS16" s="54"/>
      <c r="BT16" s="54">
        <f>+BN16+BO16-BP16</f>
        <v>18</v>
      </c>
      <c r="BU16" s="54"/>
      <c r="BV16" s="54">
        <f>SUM(BW16:BY16)</f>
        <v>1</v>
      </c>
      <c r="BW16" s="54">
        <f>VLOOKUP(B16,'07.08'!B38:L71,9,0)</f>
        <v>0</v>
      </c>
      <c r="BX16" s="54">
        <f>VLOOKUP(B16,'07.08'!B38:L71,10,0)</f>
        <v>1</v>
      </c>
      <c r="BY16" s="54"/>
      <c r="BZ16" s="54">
        <f>+BT16+BU16-BV16</f>
        <v>17</v>
      </c>
      <c r="CA16" s="54"/>
      <c r="CB16" s="54">
        <f>SUM(CC16:CE16)</f>
        <v>0</v>
      </c>
      <c r="CC16" s="54">
        <f>VLOOKUP(B16,'08.08'!B38:L71,9,0)</f>
        <v>0</v>
      </c>
      <c r="CD16" s="54">
        <f>VLOOKUP(B16,'08.08'!B38:L71,10,0)</f>
        <v>0</v>
      </c>
      <c r="CE16" s="54"/>
      <c r="CF16" s="54">
        <f>+BZ16+CA16-CB16</f>
        <v>17</v>
      </c>
      <c r="CG16" s="54"/>
      <c r="CH16" s="54">
        <f>SUM(CI16:CK16)</f>
        <v>0</v>
      </c>
      <c r="CI16" s="54">
        <f>VLOOKUP(B16,'09.08'!B38:L71,9,0)</f>
        <v>0</v>
      </c>
      <c r="CJ16" s="54">
        <f>VLOOKUP(B16,'09.08'!B38:L71,10,0)</f>
        <v>0</v>
      </c>
      <c r="CK16" s="54"/>
      <c r="CL16" s="54">
        <f>+CF16+CG16-CH16</f>
        <v>17</v>
      </c>
      <c r="CM16" s="54"/>
      <c r="CN16" s="54">
        <f>SUM(CO16:CQ16)</f>
        <v>0</v>
      </c>
      <c r="CO16" s="54">
        <f>VLOOKUP(B16,'10.08'!B38:L71,9,0)</f>
        <v>0</v>
      </c>
      <c r="CP16" s="54">
        <f>VLOOKUP(B16,'10.08'!B38:L71,10,0)</f>
        <v>0</v>
      </c>
      <c r="CQ16" s="54"/>
      <c r="CR16" s="54">
        <f>+CL16+CM16-CN16</f>
        <v>17</v>
      </c>
      <c r="CS16" s="54"/>
      <c r="CT16" s="54">
        <f>SUM(CU16:CW16)</f>
        <v>0</v>
      </c>
      <c r="CU16" s="54">
        <f>VLOOKUP(B16,'11.08'!B38:L71,9,0)</f>
        <v>0</v>
      </c>
      <c r="CV16" s="54">
        <f>VLOOKUP(B16,'11.08'!B38:L71,10,0)</f>
        <v>0</v>
      </c>
      <c r="CW16" s="54"/>
      <c r="CX16" s="54">
        <f>+CR16+CS16-CT16</f>
        <v>17</v>
      </c>
      <c r="CY16" s="54">
        <f>VLOOKUP(B16,'12.08'!B38:Q71,7,0)</f>
        <v>40</v>
      </c>
      <c r="CZ16" s="54">
        <f>SUM(DA16:DC16)</f>
        <v>2</v>
      </c>
      <c r="DA16" s="54">
        <f>VLOOKUP(B16,'12.08'!B38:L71,9,0)</f>
        <v>0</v>
      </c>
      <c r="DB16" s="54">
        <f>VLOOKUP(B16,'12.08'!B38:L71,10,0)</f>
        <v>2</v>
      </c>
      <c r="DC16" s="54"/>
      <c r="DD16" s="54">
        <f>+CX16+CY16-CZ16</f>
        <v>55</v>
      </c>
      <c r="DE16" s="54"/>
      <c r="DF16" s="54">
        <f>SUM(DG16:DI16)</f>
        <v>0</v>
      </c>
      <c r="DG16" s="54">
        <f>VLOOKUP(B16,'13.08'!B38:L71,9,0)</f>
        <v>0</v>
      </c>
      <c r="DH16" s="54">
        <f>VLOOKUP(B16,'13.08'!B38:L71,10,0)</f>
        <v>0</v>
      </c>
      <c r="DI16" s="54"/>
      <c r="DJ16" s="54">
        <f>+DD16+DE16-DF16</f>
        <v>55</v>
      </c>
      <c r="DK16" s="54"/>
      <c r="DL16" s="54">
        <f>SUM(DM16:DO16)</f>
        <v>1</v>
      </c>
      <c r="DM16" s="54">
        <f>VLOOKUP(B16,'14.08'!B38:L71,9,0)</f>
        <v>0</v>
      </c>
      <c r="DN16" s="54">
        <f>VLOOKUP(B16,'14.08'!B38:L71,10,0)</f>
        <v>1</v>
      </c>
      <c r="DO16" s="54"/>
      <c r="DP16" s="54">
        <f>+DJ16+DK16-DL16</f>
        <v>54</v>
      </c>
      <c r="DQ16" s="54"/>
      <c r="DR16" s="54">
        <f>SUM(DS16:DU16)</f>
        <v>0</v>
      </c>
      <c r="DS16" s="54">
        <f>VLOOKUP(B16,'15.08'!B38:L71,9,0)</f>
        <v>0</v>
      </c>
      <c r="DT16" s="54">
        <f>VLOOKUP(B16,'15.08'!B38:L71,10,0)</f>
        <v>0</v>
      </c>
      <c r="DU16" s="54"/>
      <c r="DV16" s="54">
        <f>+DP16+DQ16-DR16</f>
        <v>54</v>
      </c>
      <c r="DW16" s="54"/>
      <c r="DX16" s="54">
        <f>SUM(DY16:EA16)</f>
        <v>0</v>
      </c>
      <c r="DY16" s="54">
        <f>VLOOKUP(B16,'16.08'!B38:L71,9,0)</f>
        <v>0</v>
      </c>
      <c r="DZ16" s="54">
        <f>VLOOKUP(B16,'16.08'!B38:L71,10,0)</f>
        <v>0</v>
      </c>
      <c r="EA16" s="54"/>
      <c r="EB16" s="54">
        <f>+DV16+DW16-DX16</f>
        <v>54</v>
      </c>
      <c r="EC16" s="54"/>
      <c r="ED16" s="54">
        <f>SUM(EE16:EG16)</f>
        <v>4</v>
      </c>
      <c r="EE16" s="54">
        <f>VLOOKUP(B16,'17.08'!B38:L71,9,0)</f>
        <v>0</v>
      </c>
      <c r="EF16" s="54">
        <f>VLOOKUP(B16,'17.08'!B38:L71,10,0)</f>
        <v>4</v>
      </c>
      <c r="EG16" s="54"/>
      <c r="EH16" s="54">
        <f>+EB16+EC16-ED16</f>
        <v>50</v>
      </c>
      <c r="EI16" s="54"/>
      <c r="EJ16" s="54">
        <f>SUM(EK16:EM16)</f>
        <v>3</v>
      </c>
      <c r="EK16" s="54">
        <f>VLOOKUP(B16,'18.08'!B38:L71,9,0)</f>
        <v>0</v>
      </c>
      <c r="EL16" s="54">
        <f>VLOOKUP(B16,'18.08'!B38:L71,10,0)</f>
        <v>3</v>
      </c>
      <c r="EM16" s="54"/>
      <c r="EN16" s="54">
        <f>+EH16+EI16-EJ16</f>
        <v>47</v>
      </c>
      <c r="EO16" s="54">
        <f>VLOOKUP(B16,'19.08'!B38:Q71,7,0)</f>
        <v>0</v>
      </c>
      <c r="EP16" s="54">
        <f>SUM(EQ16:ES16)</f>
        <v>0</v>
      </c>
      <c r="EQ16" s="54">
        <f>VLOOKUP(B16,'19.08'!B38:L71,9,0)</f>
        <v>0</v>
      </c>
      <c r="ER16" s="54">
        <f>VLOOKUP(B16,'19.08'!B38:L71,10,0)</f>
        <v>0</v>
      </c>
      <c r="ES16" s="54"/>
      <c r="ET16" s="54">
        <f>+EN16+EO16-EP16</f>
        <v>47</v>
      </c>
      <c r="EU16" s="54"/>
      <c r="EV16" s="54">
        <f>SUM(EW16:EY16)</f>
        <v>1</v>
      </c>
      <c r="EW16" s="54">
        <f>VLOOKUP(B16,'20.08'!B38:L75,9,0)</f>
        <v>0</v>
      </c>
      <c r="EX16" s="54">
        <f>VLOOKUP(B16,'20.08'!B38:L75,10,0)</f>
        <v>1</v>
      </c>
      <c r="EY16" s="54"/>
      <c r="EZ16" s="54">
        <f>+ET16+EU16-EV16</f>
        <v>46</v>
      </c>
      <c r="FA16" s="54"/>
      <c r="FB16" s="54">
        <f>SUM(FC16:FE16)</f>
        <v>1</v>
      </c>
      <c r="FC16" s="54">
        <f>VLOOKUP(B16,'21.08'!B38:L71,9,0)</f>
        <v>0</v>
      </c>
      <c r="FD16" s="54">
        <f>VLOOKUP(B16,'21.08'!B38:L71,10,0)</f>
        <v>1</v>
      </c>
      <c r="FE16" s="54"/>
      <c r="FF16" s="54">
        <f>+EZ16+FA16-FB16</f>
        <v>45</v>
      </c>
      <c r="FG16" s="54"/>
      <c r="FH16" s="54">
        <f>SUM(FI16:FK16)</f>
        <v>0</v>
      </c>
      <c r="FI16" s="54">
        <f>VLOOKUP(B16,'22.08'!B38:L71,9,0)</f>
        <v>0</v>
      </c>
      <c r="FJ16" s="54">
        <f>VLOOKUP(B16,'22.08'!B38:L71,10,0)</f>
        <v>0</v>
      </c>
      <c r="FK16" s="54"/>
      <c r="FL16" s="54">
        <f>+FF16+FG16-FH16</f>
        <v>45</v>
      </c>
      <c r="FM16" s="54"/>
      <c r="FN16" s="54">
        <f>SUM(FO16:FQ16)</f>
        <v>0</v>
      </c>
      <c r="FO16" s="54">
        <f>VLOOKUP(B16,'23.08'!B38:L71,9,0)</f>
        <v>0</v>
      </c>
      <c r="FP16" s="54">
        <f>VLOOKUP(B16,'23.08'!B38:L71,10,0)</f>
        <v>0</v>
      </c>
      <c r="FQ16" s="54"/>
      <c r="FR16" s="54">
        <f>+FL16+FM16-FN16</f>
        <v>45</v>
      </c>
      <c r="FS16" s="54"/>
      <c r="FT16" s="54">
        <f>SUM(FU16:FW16)</f>
        <v>0</v>
      </c>
      <c r="FU16" s="54">
        <f>VLOOKUP(B16,'24.08'!B38:L71,9,0)</f>
        <v>0</v>
      </c>
      <c r="FV16" s="54">
        <f>VLOOKUP(B16,'24.08'!B38:L71,10,0)</f>
        <v>0</v>
      </c>
      <c r="FW16" s="54"/>
      <c r="FX16" s="54">
        <f>+FR16+FS16-FT16</f>
        <v>45</v>
      </c>
      <c r="FY16" s="54"/>
      <c r="FZ16" s="54">
        <f>SUM(GA16:GC16)</f>
        <v>0</v>
      </c>
      <c r="GA16" s="54">
        <f>VLOOKUP(B16,'25.08'!B38:L71,9,0)</f>
        <v>0</v>
      </c>
      <c r="GB16" s="54">
        <f>VLOOKUP(B16,'25.08'!B38:L71,10,0)</f>
        <v>0</v>
      </c>
      <c r="GC16" s="54"/>
      <c r="GD16" s="54">
        <f>+FX16+FY16-FZ16</f>
        <v>45</v>
      </c>
      <c r="GE16" s="54"/>
      <c r="GF16" s="54">
        <f>SUM(GG16:GI16)</f>
        <v>1</v>
      </c>
      <c r="GG16" s="54">
        <f>VLOOKUP(B16,'26.08'!B38:L71,9,0)</f>
        <v>0</v>
      </c>
      <c r="GH16" s="54">
        <f>VLOOKUP(B16,'26.08'!B38:L71,10,0)</f>
        <v>1</v>
      </c>
      <c r="GI16" s="54"/>
      <c r="GJ16" s="54">
        <f>+GD16+GE16-GF16</f>
        <v>44</v>
      </c>
      <c r="GK16" s="54"/>
      <c r="GL16" s="54">
        <f>SUM(GM16:GO16)</f>
        <v>4</v>
      </c>
      <c r="GM16" s="54">
        <f>VLOOKUP(B16,'27.08'!B38:L71,9,0)</f>
        <v>0</v>
      </c>
      <c r="GN16" s="54">
        <f>VLOOKUP(B16,'27.08'!B38:L71,10,0)</f>
        <v>4</v>
      </c>
      <c r="GO16" s="54"/>
      <c r="GP16" s="54">
        <f>+GJ16+GK16-GL16</f>
        <v>40</v>
      </c>
      <c r="GQ16" s="54"/>
      <c r="GR16" s="54">
        <f>SUM(GS16:GU16)</f>
        <v>3</v>
      </c>
      <c r="GS16" s="54">
        <f>VLOOKUP(B16,'28.08'!B38:L71,9,0)</f>
        <v>0</v>
      </c>
      <c r="GT16" s="54">
        <f>VLOOKUP(B16,'28.08'!B38:L71,10,0)</f>
        <v>3</v>
      </c>
      <c r="GU16" s="54"/>
      <c r="GV16" s="54">
        <f>+GP16+GQ16-GR16</f>
        <v>37</v>
      </c>
      <c r="GW16" s="54">
        <f>VLOOKUP(B16,'29.08'!B38:Q71,7,0)</f>
        <v>0</v>
      </c>
      <c r="GX16" s="54">
        <f>SUM(GY16:HA16)</f>
        <v>0</v>
      </c>
      <c r="GY16" s="54">
        <f>VLOOKUP(B16,'29.08'!B38:L71,9,0)</f>
        <v>0</v>
      </c>
      <c r="GZ16" s="54">
        <f>VLOOKUP(B16,'29.08'!B38:L71,10,0)</f>
        <v>0</v>
      </c>
      <c r="HA16" s="54"/>
      <c r="HB16" s="54">
        <f>+GV16+GW16-GX16</f>
        <v>37</v>
      </c>
      <c r="HC16" s="54"/>
      <c r="HD16" s="54">
        <f>SUM(HE16:HG16)</f>
        <v>1</v>
      </c>
      <c r="HE16" s="54">
        <f>VLOOKUP(B16,'30.08'!B38:L71,9,0)</f>
        <v>0</v>
      </c>
      <c r="HF16" s="54">
        <f>VLOOKUP(B16,'30.08'!B38:L71,10,0)</f>
        <v>1</v>
      </c>
      <c r="HG16" s="54"/>
      <c r="HH16" s="54">
        <f>+HB16+HC16-HD16</f>
        <v>36</v>
      </c>
      <c r="HI16" s="54">
        <f>VLOOKUP(B16,'31.08'!B38:Q71,7,0)</f>
        <v>0</v>
      </c>
      <c r="HJ16" s="54">
        <f>SUM(HK16:HM16)</f>
        <v>2</v>
      </c>
      <c r="HK16" s="54">
        <f>VLOOKUP(B16,'31.08'!B38:L71,9,0)</f>
        <v>0</v>
      </c>
      <c r="HL16" s="54">
        <f>VLOOKUP(B16,'31.08'!B38:L71,10,0)</f>
        <v>2</v>
      </c>
      <c r="HM16" s="54"/>
      <c r="HN16" s="54">
        <f>+HH16+HI16-HJ16</f>
        <v>34</v>
      </c>
      <c r="HO16" s="54"/>
      <c r="HP16" s="54">
        <f>SUM(HQ16:HS16)</f>
        <v>2</v>
      </c>
      <c r="HQ16" s="54">
        <f>VLOOKUP(B16,'01.09'!B38:L71,9,0)</f>
        <v>0</v>
      </c>
      <c r="HR16" s="54">
        <f>VLOOKUP(B16,'01.09'!B38:L71,10,0)</f>
        <v>2</v>
      </c>
      <c r="HS16" s="54"/>
      <c r="HT16" s="54">
        <f>+HN16+HO16-HP16</f>
        <v>32</v>
      </c>
      <c r="HU16" s="54">
        <f>VLOOKUP(B16,'02.09'!B38:Q71,7,0)</f>
        <v>20</v>
      </c>
      <c r="HV16" s="54">
        <f>SUM(HW16:HY16)</f>
        <v>1</v>
      </c>
      <c r="HW16" s="54">
        <f>VLOOKUP(B16,'02.09'!B38:L71,9,0)</f>
        <v>0</v>
      </c>
      <c r="HX16" s="54">
        <f>VLOOKUP(B16,'02.09'!B38:L71,10,0)</f>
        <v>1</v>
      </c>
      <c r="HY16" s="54"/>
      <c r="HZ16" s="54">
        <f>+HT16+HU16-HV16</f>
        <v>51</v>
      </c>
      <c r="IA16" s="54"/>
      <c r="IB16" s="54">
        <f>SUM(IC16:IE16)</f>
        <v>0</v>
      </c>
      <c r="IC16" s="54">
        <f>VLOOKUP(B16,'03.09'!B38:L71,9,0)</f>
        <v>0</v>
      </c>
      <c r="ID16" s="54">
        <f>VLOOKUP(B16,'03.09'!B38:L71,10,0)</f>
        <v>0</v>
      </c>
      <c r="IE16" s="54"/>
      <c r="IF16" s="54">
        <f>+HZ16+IA16-IB16</f>
        <v>51</v>
      </c>
      <c r="IG16" s="54"/>
      <c r="IH16" s="54">
        <f>SUM(II16:IK16)</f>
        <v>1</v>
      </c>
      <c r="II16" s="54">
        <f>VLOOKUP(B16,'04.09'!B38:L71,9,0)</f>
        <v>0</v>
      </c>
      <c r="IJ16" s="54">
        <f>VLOOKUP(B16,'04.09'!B38:L71,10,0)</f>
        <v>1</v>
      </c>
      <c r="IK16" s="54"/>
      <c r="IL16" s="54">
        <f>+IF16+IG16-IH16</f>
        <v>50</v>
      </c>
      <c r="IM16" s="54"/>
      <c r="IN16" s="54">
        <f>SUM(IO16:IQ16)</f>
        <v>1</v>
      </c>
      <c r="IO16" s="54">
        <f>VLOOKUP(B16,'05.09'!B38:L71,9,0)</f>
        <v>0</v>
      </c>
      <c r="IP16" s="54">
        <f>VLOOKUP(B16,'05.09'!B38:L71,10,0)</f>
        <v>1</v>
      </c>
      <c r="IQ16" s="54"/>
      <c r="IR16" s="54">
        <f>+IL16+IM16-IN16</f>
        <v>49</v>
      </c>
      <c r="IS16" s="54"/>
      <c r="IT16" s="54">
        <f>SUM(IU16:IW16)</f>
        <v>2</v>
      </c>
      <c r="IU16" s="54">
        <f>VLOOKUP(B16,'06.09'!B38:L71,9,0)</f>
        <v>0</v>
      </c>
      <c r="IV16" s="54">
        <f>VLOOKUP(B16,'06.09'!B38:L71,10,0)</f>
        <v>2</v>
      </c>
      <c r="IW16" s="54"/>
      <c r="IX16" s="54">
        <f>+IR16+IS16-IT16</f>
        <v>47</v>
      </c>
      <c r="IY16" s="54"/>
      <c r="IZ16" s="54">
        <f>SUM(JA16:JC16)</f>
        <v>1</v>
      </c>
      <c r="JA16" s="54">
        <f>VLOOKUP(B16,'07.09'!B38:L71,9,0)</f>
        <v>0</v>
      </c>
      <c r="JB16" s="54">
        <f>VLOOKUP(B16,'07.09'!B38:L71,10,0)</f>
        <v>1</v>
      </c>
      <c r="JC16" s="54"/>
      <c r="JD16" s="54">
        <f>+IX16+IY16-IZ16</f>
        <v>46</v>
      </c>
      <c r="JE16" s="54">
        <f>VLOOKUP(B16,'08.09'!B38:Q71,7,0)</f>
        <v>0</v>
      </c>
      <c r="JF16" s="54">
        <f>SUM(JG16:JI16)</f>
        <v>6</v>
      </c>
      <c r="JG16" s="54">
        <f>VLOOKUP(B16,'08.09'!B38:L71,9,0)</f>
        <v>0</v>
      </c>
      <c r="JH16" s="54">
        <f>VLOOKUP(B16,'08.09'!B38:L71,10,0)</f>
        <v>6</v>
      </c>
      <c r="JI16" s="54"/>
      <c r="JJ16" s="54">
        <f>+JD16+JE16-JF16</f>
        <v>40</v>
      </c>
      <c r="JK16" s="54"/>
      <c r="JL16" s="54">
        <f>SUM(JM16:JO16)</f>
        <v>2</v>
      </c>
      <c r="JM16" s="54">
        <f>VLOOKUP(B16,'09.09'!B38:L71,9,0)</f>
        <v>0</v>
      </c>
      <c r="JN16" s="54">
        <f>VLOOKUP(B16,'09.09'!B38:L71,10,0)</f>
        <v>2</v>
      </c>
      <c r="JO16" s="54"/>
      <c r="JP16" s="54">
        <f>+JJ16+JK16-JL16</f>
        <v>38</v>
      </c>
      <c r="JQ16" s="54"/>
      <c r="JR16" s="54">
        <f>SUM(JS16:JU16)</f>
        <v>4</v>
      </c>
      <c r="JS16" s="54">
        <f>VLOOKUP(B16,'10.09'!B38:L71,9,0)</f>
        <v>0</v>
      </c>
      <c r="JT16" s="54">
        <f>VLOOKUP(B16,'10.09'!B38:L71,10,0)</f>
        <v>4</v>
      </c>
      <c r="JU16" s="54"/>
      <c r="JV16" s="54">
        <f>+JP16+JQ16-JR16</f>
        <v>34</v>
      </c>
      <c r="JW16" s="54"/>
      <c r="JX16" s="54">
        <f>SUM(JY16:KA16)</f>
        <v>2</v>
      </c>
      <c r="JY16" s="54">
        <f>VLOOKUP(B16,'11.09'!B38:L71,9,0)</f>
        <v>0</v>
      </c>
      <c r="JZ16" s="54">
        <f>VLOOKUP(B16,'11.09'!B38:L71,10,0)</f>
        <v>2</v>
      </c>
      <c r="KA16" s="54"/>
      <c r="KB16" s="54">
        <f>+JV16+JW16-JX16</f>
        <v>32</v>
      </c>
      <c r="KC16" s="54"/>
      <c r="KD16" s="54">
        <f>SUM(KE16:KG16)</f>
        <v>3</v>
      </c>
      <c r="KE16" s="54">
        <f>VLOOKUP(B16,'12.09'!B38:L71,9,0)</f>
        <v>0</v>
      </c>
      <c r="KF16" s="54">
        <f>VLOOKUP(B16,'12.09'!B38:L71,10,0)</f>
        <v>3</v>
      </c>
      <c r="KG16" s="54"/>
      <c r="KH16" s="54">
        <f>+KB16+KC16-KD16</f>
        <v>29</v>
      </c>
      <c r="KI16" s="54"/>
      <c r="KJ16" s="54">
        <f>SUM(KK16:KM16)</f>
        <v>3</v>
      </c>
      <c r="KK16" s="54">
        <f>VLOOKUP(B16,'13.09'!B38:L71,9,0)</f>
        <v>0</v>
      </c>
      <c r="KL16" s="54">
        <f>VLOOKUP(B16,'13.09'!B38:L71,10,0)</f>
        <v>3</v>
      </c>
      <c r="KM16" s="54"/>
      <c r="KN16" s="54">
        <f>+KH16+KI16-KJ16</f>
        <v>26</v>
      </c>
      <c r="KO16" s="54"/>
      <c r="KP16" s="54">
        <f>SUM(KQ16:KS16)</f>
        <v>7</v>
      </c>
      <c r="KQ16" s="54">
        <f>VLOOKUP(B16,'14.09'!B38:L71,9,0)</f>
        <v>0</v>
      </c>
      <c r="KR16" s="54">
        <f>VLOOKUP(B16,'14.09'!B38:L71,10,0)</f>
        <v>7</v>
      </c>
      <c r="KS16" s="54"/>
      <c r="KT16" s="54">
        <f>+KN16+KO16-KP16</f>
        <v>19</v>
      </c>
      <c r="KU16" s="54"/>
      <c r="KV16" s="54">
        <f>SUM(KW16:KY16)</f>
        <v>0</v>
      </c>
      <c r="KW16" s="54">
        <f>VLOOKUP(B16,'15.09'!B38:L71,9,0)</f>
        <v>0</v>
      </c>
      <c r="KX16" s="54">
        <f>VLOOKUP(B16,'15.09'!B38:L71,10,0)</f>
        <v>0</v>
      </c>
      <c r="KY16" s="54"/>
      <c r="KZ16" s="54">
        <f>+KT16+KU16-KV16</f>
        <v>19</v>
      </c>
      <c r="LA16" s="54"/>
      <c r="LB16" s="54">
        <f>SUM(LC16:LE16)</f>
        <v>1</v>
      </c>
      <c r="LC16" s="54">
        <f>VLOOKUP(B16,'16.09'!B38:L71,9,0)</f>
        <v>0</v>
      </c>
      <c r="LD16" s="54">
        <f>VLOOKUP(B16,'16.09'!B38:L71,10,0)</f>
        <v>1</v>
      </c>
      <c r="LE16" s="54"/>
      <c r="LF16" s="54">
        <f>+KZ16+LA16-LB16</f>
        <v>18</v>
      </c>
      <c r="LG16" s="54"/>
      <c r="LH16" s="54">
        <f>SUM(LI16:LK16)</f>
        <v>2</v>
      </c>
      <c r="LI16" s="54">
        <f>VLOOKUP(B16,'17.09'!B38:L71,9,0)</f>
        <v>0</v>
      </c>
      <c r="LJ16" s="54">
        <f>VLOOKUP(B16,'17.09'!B38:L71,10,0)</f>
        <v>2</v>
      </c>
      <c r="LK16" s="54"/>
      <c r="LL16" s="54">
        <f>+LF16+LG16-LH16</f>
        <v>16</v>
      </c>
      <c r="LM16" s="54"/>
      <c r="LN16" s="54">
        <f>SUM(LO16:LQ16)</f>
        <v>2</v>
      </c>
      <c r="LO16" s="54">
        <f>VLOOKUP(B16,'18.09'!B38:L71,9,0)</f>
        <v>0</v>
      </c>
      <c r="LP16" s="54">
        <f>VLOOKUP(B16,'18.09'!B38:L71,10,0)</f>
        <v>2</v>
      </c>
      <c r="LQ16" s="54"/>
      <c r="LR16" s="54">
        <f>+LL16+LM16-LN16</f>
        <v>14</v>
      </c>
    </row>
    <row r="17" spans="1:330" x14ac:dyDescent="0.2">
      <c r="A17" s="10">
        <v>34</v>
      </c>
      <c r="B17" s="10">
        <v>8500057</v>
      </c>
      <c r="C17" s="10" t="s">
        <v>89</v>
      </c>
      <c r="D17" s="11" t="s">
        <v>61</v>
      </c>
      <c r="E17" s="11" t="s">
        <v>27</v>
      </c>
      <c r="F17" s="12">
        <v>168000</v>
      </c>
      <c r="G17" s="58">
        <f>M17+S17+Y17+AE17+AK17+AQ17+AW17+BC17+BI17+BO17+BU17+CA17+CG17+CM17+CS17+CY17+DE17+DK17+DQ17+DW17+EC17+EI17+EO17+EU17+FA17+FG17+FM17+FS17+FY17+GE17+GK17+GQ17+GW17+HC17+HI17+HO17+HU17+IA17+IG17+IM17+IS17+IY17+JE17+JK17+JQ17+JW17+KC17+KI17+KO17+KU17</f>
        <v>78</v>
      </c>
      <c r="H17" s="58">
        <f>SUM(I17:K17)</f>
        <v>49</v>
      </c>
      <c r="I17" s="58">
        <f>O17+U17+AA17+AG17+AM17+AS17+AY17+BE17+BK17+BQ17+BW17+CC17+CI17+CO17+CU17+DA17+DG17+DM17+DS17+DY17+EE17+EK17+EQ17+EW17+FC17+FI17+FO17+FU17+GA17+GG17+GM17+GS17+GY17+HE17+HK17+HQ17+HW17+IC17+II17+IO17+IU17+JA17+JG17+JM17+JS17+JY17+KE17+KK17+KQ17+KW17</f>
        <v>0</v>
      </c>
      <c r="J17" s="58">
        <f>P17+V17+AB17+AH17+AN17+AT17+AZ17+BF17+BL17+BR17+BX17+CD17+CJ17+CP17+CV17+DB17+DH17+DN17+DT17+DZ17+EF17+EL17+ER17+EX17+FD17+FJ17+FP17+FV17+GB17+GH17+GN17+GT17+GZ17+HF17+HL17+HR17+HX17+ID17+IJ17+IP17+IV17+JB17+JH17+JN17+JT17+JZ17+KF17+KL17+KR17+KX17</f>
        <v>49</v>
      </c>
      <c r="K17" s="58">
        <f>Q17+W17+AC17+AI17+AO17+AU17+BA17+BG17+BM17+BS17+BY17+CE17+CK17+CQ17+CW17+DC17+DI17+DO17+DU17+EA17+EG17+EM17+ES17+EY17+FE17+FK17+FQ17+FW17+GC17+GI17+GO17+GU17+HA17+HG17+HM17+HS17+HY17+IE17+IK17+IQ17+IW17+JC17+JI17+JO17+JU17+KA17+KG17+KM17+KS17+KY17</f>
        <v>0</v>
      </c>
      <c r="L17" s="58">
        <f>G17-H17</f>
        <v>29</v>
      </c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9"/>
      <c r="AN17" s="59"/>
      <c r="AO17" s="59"/>
      <c r="AP17" s="54"/>
      <c r="AQ17" s="54"/>
      <c r="AR17" s="54">
        <f>SUM(AS17:AU17)</f>
        <v>0</v>
      </c>
      <c r="AS17" s="54"/>
      <c r="AT17" s="54"/>
      <c r="AU17" s="54"/>
      <c r="AV17" s="54">
        <f>+AP17+AQ17-AR17</f>
        <v>0</v>
      </c>
      <c r="AW17" s="54"/>
      <c r="AX17" s="54">
        <f>SUM(AY17:BA17)</f>
        <v>0</v>
      </c>
      <c r="AY17" s="54"/>
      <c r="AZ17" s="54"/>
      <c r="BA17" s="54"/>
      <c r="BB17" s="54">
        <f>+AV17+AW17-AX17</f>
        <v>0</v>
      </c>
      <c r="BC17" s="54"/>
      <c r="BD17" s="54">
        <f>SUM(BE17:BG17)</f>
        <v>0</v>
      </c>
      <c r="BE17" s="54"/>
      <c r="BF17" s="54"/>
      <c r="BG17" s="54"/>
      <c r="BH17" s="54"/>
      <c r="BI17" s="54">
        <f>VLOOKUP(B17,'05.08'!B41:Q74,7,0)</f>
        <v>18</v>
      </c>
      <c r="BJ17" s="54">
        <f>SUM(BK17:BM17)</f>
        <v>0</v>
      </c>
      <c r="BK17" s="54">
        <f>VLOOKUP(B17,'05.08'!B41:Q74,9,0)</f>
        <v>0</v>
      </c>
      <c r="BL17" s="54">
        <f>VLOOKUP(B17,'05.08'!B41:L74,10,0)</f>
        <v>0</v>
      </c>
      <c r="BM17" s="54"/>
      <c r="BN17" s="54">
        <f>+BH17+BI17-BJ17</f>
        <v>18</v>
      </c>
      <c r="BO17" s="54"/>
      <c r="BP17" s="54">
        <f>SUM(BQ17:BS17)</f>
        <v>0</v>
      </c>
      <c r="BQ17" s="54">
        <f>VLOOKUP(B17,'06.08'!B41:L74,9,0)</f>
        <v>0</v>
      </c>
      <c r="BR17" s="54">
        <f>VLOOKUP(B17,'06.08'!B41:L74,10,0)</f>
        <v>0</v>
      </c>
      <c r="BS17" s="54"/>
      <c r="BT17" s="54">
        <f>+BN17+BO17-BP17</f>
        <v>18</v>
      </c>
      <c r="BU17" s="54"/>
      <c r="BV17" s="54">
        <f>SUM(BW17:BY17)</f>
        <v>0</v>
      </c>
      <c r="BW17" s="54">
        <f>VLOOKUP(B17,'07.08'!B41:L74,9,0)</f>
        <v>0</v>
      </c>
      <c r="BX17" s="54">
        <f>VLOOKUP(B17,'07.08'!B41:L74,10,0)</f>
        <v>0</v>
      </c>
      <c r="BY17" s="54"/>
      <c r="BZ17" s="54">
        <f>+BT17+BU17-BV17</f>
        <v>18</v>
      </c>
      <c r="CA17" s="54"/>
      <c r="CB17" s="54">
        <f>SUM(CC17:CE17)</f>
        <v>0</v>
      </c>
      <c r="CC17" s="54">
        <f>VLOOKUP(B17,'08.08'!B41:L74,9,0)</f>
        <v>0</v>
      </c>
      <c r="CD17" s="54">
        <f>VLOOKUP(B17,'08.08'!B41:L74,10,0)</f>
        <v>0</v>
      </c>
      <c r="CE17" s="54"/>
      <c r="CF17" s="54">
        <f>+BZ17+CA17-CB17</f>
        <v>18</v>
      </c>
      <c r="CG17" s="54"/>
      <c r="CH17" s="54">
        <f>SUM(CI17:CK17)</f>
        <v>1</v>
      </c>
      <c r="CI17" s="54">
        <f>VLOOKUP(B17,'09.08'!B41:L74,9,0)</f>
        <v>0</v>
      </c>
      <c r="CJ17" s="54">
        <f>VLOOKUP(B17,'09.08'!B41:L74,10,0)</f>
        <v>1</v>
      </c>
      <c r="CK17" s="54"/>
      <c r="CL17" s="54">
        <f>+CF17+CG17-CH17</f>
        <v>17</v>
      </c>
      <c r="CM17" s="54"/>
      <c r="CN17" s="54">
        <f>SUM(CO17:CQ17)</f>
        <v>0</v>
      </c>
      <c r="CO17" s="54">
        <f>VLOOKUP(B17,'10.08'!B41:L74,9,0)</f>
        <v>0</v>
      </c>
      <c r="CP17" s="54">
        <f>VLOOKUP(B17,'10.08'!B41:L74,10,0)</f>
        <v>0</v>
      </c>
      <c r="CQ17" s="54"/>
      <c r="CR17" s="54">
        <f>+CL17+CM17-CN17</f>
        <v>17</v>
      </c>
      <c r="CS17" s="54"/>
      <c r="CT17" s="54">
        <f>SUM(CU17:CW17)</f>
        <v>1</v>
      </c>
      <c r="CU17" s="54">
        <f>VLOOKUP(B17,'11.08'!B41:L74,9,0)</f>
        <v>0</v>
      </c>
      <c r="CV17" s="54">
        <f>VLOOKUP(B17,'11.08'!B41:L74,10,0)</f>
        <v>1</v>
      </c>
      <c r="CW17" s="54"/>
      <c r="CX17" s="54">
        <f>+CR17+CS17-CT17</f>
        <v>16</v>
      </c>
      <c r="CY17" s="54">
        <f>VLOOKUP(B17,'12.08'!B41:Q74,7,0)</f>
        <v>40</v>
      </c>
      <c r="CZ17" s="54">
        <f>SUM(DA17:DC17)</f>
        <v>0</v>
      </c>
      <c r="DA17" s="54">
        <f>VLOOKUP(B17,'12.08'!B41:L74,9,0)</f>
        <v>0</v>
      </c>
      <c r="DB17" s="54">
        <f>VLOOKUP(B17,'12.08'!B41:L74,10,0)</f>
        <v>0</v>
      </c>
      <c r="DC17" s="54"/>
      <c r="DD17" s="54">
        <f>+CX17+CY17-CZ17</f>
        <v>56</v>
      </c>
      <c r="DE17" s="54"/>
      <c r="DF17" s="54">
        <f>SUM(DG17:DI17)</f>
        <v>0</v>
      </c>
      <c r="DG17" s="54">
        <f>VLOOKUP(B17,'13.08'!B41:L74,9,0)</f>
        <v>0</v>
      </c>
      <c r="DH17" s="54">
        <f>VLOOKUP(B17,'13.08'!B41:L74,10,0)</f>
        <v>0</v>
      </c>
      <c r="DI17" s="54"/>
      <c r="DJ17" s="54">
        <f>+DD17+DE17-DF17</f>
        <v>56</v>
      </c>
      <c r="DK17" s="54"/>
      <c r="DL17" s="54">
        <f>SUM(DM17:DO17)</f>
        <v>0</v>
      </c>
      <c r="DM17" s="54">
        <f>VLOOKUP(B17,'14.08'!B41:L74,9,0)</f>
        <v>0</v>
      </c>
      <c r="DN17" s="54">
        <f>VLOOKUP(B17,'14.08'!B41:L74,10,0)</f>
        <v>0</v>
      </c>
      <c r="DO17" s="54"/>
      <c r="DP17" s="54">
        <f>+DJ17+DK17-DL17</f>
        <v>56</v>
      </c>
      <c r="DQ17" s="54"/>
      <c r="DR17" s="54">
        <f>SUM(DS17:DU17)</f>
        <v>0</v>
      </c>
      <c r="DS17" s="54"/>
      <c r="DT17" s="54">
        <f>VLOOKUP(B17,'15.08'!B41:L74,10,0)</f>
        <v>0</v>
      </c>
      <c r="DU17" s="54"/>
      <c r="DV17" s="54">
        <f>+DP17+DQ17-DR17</f>
        <v>56</v>
      </c>
      <c r="DW17" s="54"/>
      <c r="DX17" s="54">
        <f>SUM(DY17:EA17)</f>
        <v>0</v>
      </c>
      <c r="DY17" s="54">
        <f>VLOOKUP(B17,'16.08'!B41:L74,9,0)</f>
        <v>0</v>
      </c>
      <c r="DZ17" s="54">
        <f>VLOOKUP(B17,'16.08'!B41:L74,10,0)</f>
        <v>0</v>
      </c>
      <c r="EA17" s="54"/>
      <c r="EB17" s="54">
        <f>+DV17+DW17-DX17</f>
        <v>56</v>
      </c>
      <c r="EC17" s="54"/>
      <c r="ED17" s="54">
        <f>SUM(EE17:EG17)</f>
        <v>0</v>
      </c>
      <c r="EE17" s="54">
        <f>VLOOKUP(B17,'17.08'!B41:L74,9,0)</f>
        <v>0</v>
      </c>
      <c r="EF17" s="54">
        <f>VLOOKUP(B17,'17.08'!B41:L74,10,0)</f>
        <v>0</v>
      </c>
      <c r="EG17" s="54"/>
      <c r="EH17" s="54">
        <f>+EB17+EC17-ED17</f>
        <v>56</v>
      </c>
      <c r="EI17" s="54"/>
      <c r="EJ17" s="54">
        <f>SUM(EK17:EM17)</f>
        <v>5</v>
      </c>
      <c r="EK17" s="54">
        <f>VLOOKUP(B17,'18.08'!B41:L74,9,0)</f>
        <v>0</v>
      </c>
      <c r="EL17" s="54">
        <f>VLOOKUP(B17,'18.08'!B41:L74,10,0)</f>
        <v>5</v>
      </c>
      <c r="EM17" s="54"/>
      <c r="EN17" s="54">
        <f>+EH17+EI17-EJ17</f>
        <v>51</v>
      </c>
      <c r="EO17" s="54">
        <f>VLOOKUP(B17,'19.08'!B41:Q74,7,0)</f>
        <v>0</v>
      </c>
      <c r="EP17" s="54">
        <f>SUM(EQ17:ES17)</f>
        <v>0</v>
      </c>
      <c r="EQ17" s="54">
        <f>VLOOKUP(B17,'19.08'!B41:L74,9,0)</f>
        <v>0</v>
      </c>
      <c r="ER17" s="54">
        <f>VLOOKUP(B17,'19.08'!B41:L74,10,0)</f>
        <v>0</v>
      </c>
      <c r="ES17" s="54"/>
      <c r="ET17" s="54">
        <f>+EN17+EO17-EP17</f>
        <v>51</v>
      </c>
      <c r="EU17" s="54"/>
      <c r="EV17" s="54">
        <f>SUM(EW17:EY17)</f>
        <v>0</v>
      </c>
      <c r="EW17" s="54">
        <f>VLOOKUP(B17,'20.08'!B41:L78,9,0)</f>
        <v>0</v>
      </c>
      <c r="EX17" s="54">
        <f>VLOOKUP(B17,'20.08'!B41:L78,10,0)</f>
        <v>0</v>
      </c>
      <c r="EY17" s="54"/>
      <c r="EZ17" s="54">
        <f>+ET17+EU17-EV17</f>
        <v>51</v>
      </c>
      <c r="FA17" s="54"/>
      <c r="FB17" s="54">
        <f>SUM(FC17:FE17)</f>
        <v>1</v>
      </c>
      <c r="FC17" s="54">
        <f>VLOOKUP(B17,'21.08'!B41:L74,9,0)</f>
        <v>0</v>
      </c>
      <c r="FD17" s="54">
        <f>VLOOKUP(B17,'21.08'!B41:L74,10,0)</f>
        <v>1</v>
      </c>
      <c r="FE17" s="54"/>
      <c r="FF17" s="54">
        <f>+EZ17+FA17-FB17</f>
        <v>50</v>
      </c>
      <c r="FG17" s="54"/>
      <c r="FH17" s="54">
        <f>SUM(FI17:FK17)</f>
        <v>0</v>
      </c>
      <c r="FI17" s="54">
        <f>VLOOKUP(B17,'22.08'!B41:L74,9,0)</f>
        <v>0</v>
      </c>
      <c r="FJ17" s="54">
        <f>VLOOKUP(B17,'22.08'!B41:L74,10,0)</f>
        <v>0</v>
      </c>
      <c r="FK17" s="54"/>
      <c r="FL17" s="54">
        <f>+FF17+FG17-FH17</f>
        <v>50</v>
      </c>
      <c r="FM17" s="54"/>
      <c r="FN17" s="54">
        <f>SUM(FO17:FQ17)</f>
        <v>0</v>
      </c>
      <c r="FO17" s="54">
        <f>VLOOKUP(B17,'23.08'!B41:L74,9,0)</f>
        <v>0</v>
      </c>
      <c r="FP17" s="54">
        <f>VLOOKUP(B17,'23.08'!B41:L74,10,0)</f>
        <v>0</v>
      </c>
      <c r="FQ17" s="54"/>
      <c r="FR17" s="54">
        <f>+FL17+FM17-FN17</f>
        <v>50</v>
      </c>
      <c r="FS17" s="54"/>
      <c r="FT17" s="54">
        <f>SUM(FU17:FW17)</f>
        <v>0</v>
      </c>
      <c r="FU17" s="54">
        <f>VLOOKUP(B17,'24.08'!B41:L74,9,0)</f>
        <v>0</v>
      </c>
      <c r="FV17" s="54">
        <f>VLOOKUP(B17,'24.08'!B41:L74,10,0)</f>
        <v>0</v>
      </c>
      <c r="FW17" s="54"/>
      <c r="FX17" s="54">
        <f>+FR17+FS17-FT17</f>
        <v>50</v>
      </c>
      <c r="FY17" s="54"/>
      <c r="FZ17" s="54">
        <f>SUM(GA17:GC17)</f>
        <v>0</v>
      </c>
      <c r="GA17" s="54">
        <f>VLOOKUP(B17,'25.08'!B41:L74,9,0)</f>
        <v>0</v>
      </c>
      <c r="GB17" s="54">
        <f>VLOOKUP(B17,'25.08'!B41:L74,10,0)</f>
        <v>0</v>
      </c>
      <c r="GC17" s="54"/>
      <c r="GD17" s="54">
        <f>+FX17+FY17-FZ17</f>
        <v>50</v>
      </c>
      <c r="GE17" s="54"/>
      <c r="GF17" s="54">
        <f>SUM(GG17:GI17)</f>
        <v>0</v>
      </c>
      <c r="GG17" s="54">
        <f>VLOOKUP(B17,'26.08'!B41:L74,9,0)</f>
        <v>0</v>
      </c>
      <c r="GH17" s="54">
        <f>VLOOKUP(B17,'26.08'!B41:L74,10,0)</f>
        <v>0</v>
      </c>
      <c r="GI17" s="54"/>
      <c r="GJ17" s="54">
        <f>+GD17+GE17-GF17</f>
        <v>50</v>
      </c>
      <c r="GK17" s="54"/>
      <c r="GL17" s="54">
        <f>SUM(GM17:GO17)</f>
        <v>1</v>
      </c>
      <c r="GM17" s="54">
        <f>VLOOKUP(B17,'27.08'!B41:L74,9,0)</f>
        <v>0</v>
      </c>
      <c r="GN17" s="54">
        <f>VLOOKUP(B17,'27.08'!B41:L74,10,0)</f>
        <v>1</v>
      </c>
      <c r="GO17" s="54"/>
      <c r="GP17" s="54">
        <f>+GJ17+GK17-GL17</f>
        <v>49</v>
      </c>
      <c r="GQ17" s="54"/>
      <c r="GR17" s="54">
        <f>SUM(GS17:GU17)</f>
        <v>4</v>
      </c>
      <c r="GS17" s="54">
        <f>VLOOKUP(B17,'28.08'!B41:L74,9,0)</f>
        <v>0</v>
      </c>
      <c r="GT17" s="54">
        <f>VLOOKUP(B17,'28.08'!B41:L74,10,0)</f>
        <v>4</v>
      </c>
      <c r="GU17" s="54"/>
      <c r="GV17" s="54">
        <f>+GP17+GQ17-GR17</f>
        <v>45</v>
      </c>
      <c r="GW17" s="54">
        <f>VLOOKUP(B17,'29.08'!B41:Q74,7,0)</f>
        <v>0</v>
      </c>
      <c r="GX17" s="54">
        <f>SUM(GY17:HA17)</f>
        <v>2</v>
      </c>
      <c r="GY17" s="54">
        <f>VLOOKUP(B17,'29.08'!B41:L74,9,0)</f>
        <v>0</v>
      </c>
      <c r="GZ17" s="54">
        <f>VLOOKUP(B17,'29.08'!B41:L74,10,0)</f>
        <v>2</v>
      </c>
      <c r="HA17" s="54"/>
      <c r="HB17" s="54">
        <f>+GV17+GW17-GX17</f>
        <v>43</v>
      </c>
      <c r="HC17" s="54"/>
      <c r="HD17" s="54">
        <f>SUM(HE17:HG17)</f>
        <v>0</v>
      </c>
      <c r="HE17" s="54">
        <f>VLOOKUP(B17,'30.08'!B41:L74,9,0)</f>
        <v>0</v>
      </c>
      <c r="HF17" s="54">
        <f>VLOOKUP(B17,'30.08'!B41:L74,10,0)</f>
        <v>0</v>
      </c>
      <c r="HG17" s="54"/>
      <c r="HH17" s="54">
        <f>+HB17+HC17-HD17</f>
        <v>43</v>
      </c>
      <c r="HI17" s="54">
        <f>VLOOKUP(B17,'31.08'!B41:Q74,7,0)</f>
        <v>0</v>
      </c>
      <c r="HJ17" s="54">
        <f>SUM(HK17:HM17)</f>
        <v>2</v>
      </c>
      <c r="HK17" s="54">
        <f>VLOOKUP(B17,'31.08'!B41:L74,9,0)</f>
        <v>0</v>
      </c>
      <c r="HL17" s="54">
        <f>VLOOKUP(B17,'31.08'!B41:L74,10,0)</f>
        <v>2</v>
      </c>
      <c r="HM17" s="54"/>
      <c r="HN17" s="54">
        <f>+HH17+HI17-HJ17</f>
        <v>41</v>
      </c>
      <c r="HO17" s="54"/>
      <c r="HP17" s="54">
        <f>SUM(HQ17:HS17)</f>
        <v>2</v>
      </c>
      <c r="HQ17" s="54">
        <f>VLOOKUP(B17,'01.09'!B41:L74,9,0)</f>
        <v>0</v>
      </c>
      <c r="HR17" s="54">
        <f>VLOOKUP(B17,'01.09'!B41:L74,10,0)</f>
        <v>2</v>
      </c>
      <c r="HS17" s="54"/>
      <c r="HT17" s="54">
        <f>+HN17+HO17-HP17</f>
        <v>39</v>
      </c>
      <c r="HU17" s="54">
        <f>VLOOKUP(B17,'02.09'!B41:Q74,7,0)</f>
        <v>20</v>
      </c>
      <c r="HV17" s="54">
        <f>SUM(HW17:HY17)</f>
        <v>1</v>
      </c>
      <c r="HW17" s="54">
        <f>VLOOKUP(B17,'02.09'!B41:L74,9,0)</f>
        <v>0</v>
      </c>
      <c r="HX17" s="54">
        <f>VLOOKUP(B17,'02.09'!B41:L74,10,0)</f>
        <v>1</v>
      </c>
      <c r="HY17" s="54"/>
      <c r="HZ17" s="54">
        <f>+HT17+HU17-HV17</f>
        <v>58</v>
      </c>
      <c r="IA17" s="54"/>
      <c r="IB17" s="54">
        <f>SUM(IC17:IE17)</f>
        <v>0</v>
      </c>
      <c r="IC17" s="54">
        <f>VLOOKUP(B17,'03.09'!B41:L74,9,0)</f>
        <v>0</v>
      </c>
      <c r="ID17" s="54">
        <f>VLOOKUP(B17,'03.09'!B41:L74,10,0)</f>
        <v>0</v>
      </c>
      <c r="IE17" s="54"/>
      <c r="IF17" s="54">
        <f>+HZ17+IA17-IB17</f>
        <v>58</v>
      </c>
      <c r="IG17" s="54"/>
      <c r="IH17" s="54">
        <f>SUM(II17:IK17)</f>
        <v>1</v>
      </c>
      <c r="II17" s="54">
        <f>VLOOKUP(B17,'04.09'!B41:L74,9,0)</f>
        <v>0</v>
      </c>
      <c r="IJ17" s="54">
        <f>VLOOKUP(B17,'04.09'!B41:L74,10,0)</f>
        <v>1</v>
      </c>
      <c r="IK17" s="54"/>
      <c r="IL17" s="54">
        <f>+IF17+IG17-IH17</f>
        <v>57</v>
      </c>
      <c r="IM17" s="54"/>
      <c r="IN17" s="54">
        <f>SUM(IO17:IQ17)</f>
        <v>2</v>
      </c>
      <c r="IO17" s="54">
        <f>VLOOKUP(B17,'05.09'!B41:L74,9,0)</f>
        <v>0</v>
      </c>
      <c r="IP17" s="54">
        <f>VLOOKUP(B17,'05.09'!B41:L74,10,0)</f>
        <v>2</v>
      </c>
      <c r="IQ17" s="54"/>
      <c r="IR17" s="54">
        <f>+IL17+IM17-IN17</f>
        <v>55</v>
      </c>
      <c r="IS17" s="54"/>
      <c r="IT17" s="54">
        <f>SUM(IU17:IW17)</f>
        <v>1</v>
      </c>
      <c r="IU17" s="54">
        <f>VLOOKUP(B17,'06.09'!B41:L74,9,0)</f>
        <v>0</v>
      </c>
      <c r="IV17" s="54">
        <f>VLOOKUP(B17,'06.09'!B41:L74,10,0)</f>
        <v>1</v>
      </c>
      <c r="IW17" s="54"/>
      <c r="IX17" s="54">
        <f>+IR17+IS17-IT17</f>
        <v>54</v>
      </c>
      <c r="IY17" s="54"/>
      <c r="IZ17" s="54">
        <f>SUM(JA17:JC17)</f>
        <v>0</v>
      </c>
      <c r="JA17" s="54">
        <f>VLOOKUP(B17,'07.09'!B41:L74,9,0)</f>
        <v>0</v>
      </c>
      <c r="JB17" s="54">
        <f>VLOOKUP(B17,'07.09'!B41:L74,10,0)</f>
        <v>0</v>
      </c>
      <c r="JC17" s="54"/>
      <c r="JD17" s="54">
        <f>+IX17+IY17-IZ17</f>
        <v>54</v>
      </c>
      <c r="JE17" s="54">
        <f>VLOOKUP(B17,'08.09'!B41:Q74,7,0)</f>
        <v>0</v>
      </c>
      <c r="JF17" s="54">
        <f>SUM(JG17:JI17)</f>
        <v>4</v>
      </c>
      <c r="JG17" s="54">
        <f>VLOOKUP(B17,'08.09'!B41:L74,9,0)</f>
        <v>0</v>
      </c>
      <c r="JH17" s="54">
        <f>VLOOKUP(B17,'08.09'!B41:L74,10,0)</f>
        <v>4</v>
      </c>
      <c r="JI17" s="54"/>
      <c r="JJ17" s="54">
        <f>+JD17+JE17-JF17</f>
        <v>50</v>
      </c>
      <c r="JK17" s="54"/>
      <c r="JL17" s="54">
        <f>SUM(JM17:JO17)</f>
        <v>1</v>
      </c>
      <c r="JM17" s="54">
        <f>VLOOKUP(B17,'09.09'!B41:L74,9,0)</f>
        <v>0</v>
      </c>
      <c r="JN17" s="54">
        <f>VLOOKUP(B17,'09.09'!B41:L74,10,0)</f>
        <v>1</v>
      </c>
      <c r="JO17" s="54"/>
      <c r="JP17" s="54">
        <f>+JJ17+JK17-JL17</f>
        <v>49</v>
      </c>
      <c r="JQ17" s="54"/>
      <c r="JR17" s="54">
        <f>SUM(JS17:JU17)</f>
        <v>4</v>
      </c>
      <c r="JS17" s="54">
        <f>VLOOKUP(B17,'10.09'!B41:L74,9,0)</f>
        <v>0</v>
      </c>
      <c r="JT17" s="54">
        <f>VLOOKUP(B17,'10.09'!B41:L74,10,0)</f>
        <v>4</v>
      </c>
      <c r="JU17" s="54"/>
      <c r="JV17" s="54">
        <f>+JP17+JQ17-JR17</f>
        <v>45</v>
      </c>
      <c r="JW17" s="54"/>
      <c r="JX17" s="54">
        <f>SUM(JY17:KA17)</f>
        <v>4</v>
      </c>
      <c r="JY17" s="54">
        <f>VLOOKUP(B17,'11.09'!B41:L74,9,0)</f>
        <v>0</v>
      </c>
      <c r="JZ17" s="54">
        <f>VLOOKUP(B17,'11.09'!B41:L74,10,0)</f>
        <v>4</v>
      </c>
      <c r="KA17" s="54"/>
      <c r="KB17" s="54">
        <f>+JV17+JW17-JX17</f>
        <v>41</v>
      </c>
      <c r="KC17" s="54"/>
      <c r="KD17" s="54">
        <f>SUM(KE17:KG17)</f>
        <v>1</v>
      </c>
      <c r="KE17" s="54">
        <f>VLOOKUP(B17,'12.09'!B41:L74,9,0)</f>
        <v>0</v>
      </c>
      <c r="KF17" s="54">
        <f>VLOOKUP(B17,'12.09'!B41:L74,10,0)</f>
        <v>1</v>
      </c>
      <c r="KG17" s="54"/>
      <c r="KH17" s="54">
        <f>+KB17+KC17-KD17</f>
        <v>40</v>
      </c>
      <c r="KI17" s="54"/>
      <c r="KJ17" s="54">
        <f>SUM(KK17:KM17)</f>
        <v>5</v>
      </c>
      <c r="KK17" s="54">
        <f>VLOOKUP(B17,'13.09'!B41:L74,9,0)</f>
        <v>0</v>
      </c>
      <c r="KL17" s="54">
        <f>VLOOKUP(B17,'13.09'!B41:L74,10,0)</f>
        <v>5</v>
      </c>
      <c r="KM17" s="54"/>
      <c r="KN17" s="54">
        <f>+KH17+KI17-KJ17</f>
        <v>35</v>
      </c>
      <c r="KO17" s="54"/>
      <c r="KP17" s="54">
        <f>SUM(KQ17:KS17)</f>
        <v>6</v>
      </c>
      <c r="KQ17" s="54">
        <f>VLOOKUP(B17,'14.09'!B41:L74,9,0)</f>
        <v>0</v>
      </c>
      <c r="KR17" s="54">
        <f>VLOOKUP(B17,'14.09'!B41:L74,10,0)</f>
        <v>6</v>
      </c>
      <c r="KS17" s="54"/>
      <c r="KT17" s="54">
        <f>+KN17+KO17-KP17</f>
        <v>29</v>
      </c>
      <c r="KU17" s="54"/>
      <c r="KV17" s="54">
        <f>SUM(KW17:KY17)</f>
        <v>0</v>
      </c>
      <c r="KW17" s="54">
        <f>VLOOKUP(B17,'15.09'!B41:L74,9,0)</f>
        <v>0</v>
      </c>
      <c r="KX17" s="54">
        <f>VLOOKUP(B17,'15.09'!B41:L74,10,0)</f>
        <v>0</v>
      </c>
      <c r="KY17" s="54"/>
      <c r="KZ17" s="54">
        <f>+KT17+KU17-KV17</f>
        <v>29</v>
      </c>
      <c r="LA17" s="54"/>
      <c r="LB17" s="54">
        <f>SUM(LC17:LE17)</f>
        <v>1</v>
      </c>
      <c r="LC17" s="54">
        <f>VLOOKUP(B17,'16.09'!B41:L74,9,0)</f>
        <v>0</v>
      </c>
      <c r="LD17" s="54">
        <f>VLOOKUP(B17,'16.09'!B41:L74,10,0)</f>
        <v>1</v>
      </c>
      <c r="LE17" s="54"/>
      <c r="LF17" s="54">
        <f>+KZ17+LA17-LB17</f>
        <v>28</v>
      </c>
      <c r="LG17" s="54"/>
      <c r="LH17" s="54">
        <f>SUM(LI17:LK17)</f>
        <v>0</v>
      </c>
      <c r="LI17" s="54">
        <f>VLOOKUP(B17,'17.09'!B41:L74,9,0)</f>
        <v>0</v>
      </c>
      <c r="LJ17" s="54">
        <f>VLOOKUP(B17,'17.09'!B41:L74,10,0)</f>
        <v>0</v>
      </c>
      <c r="LK17" s="54"/>
      <c r="LL17" s="54">
        <f>+LF17+LG17-LH17</f>
        <v>28</v>
      </c>
      <c r="LM17" s="54"/>
      <c r="LN17" s="54">
        <f>SUM(LO17:LQ17)</f>
        <v>0</v>
      </c>
      <c r="LO17" s="54">
        <f>VLOOKUP(B17,'18.09'!B41:L74,9,0)</f>
        <v>0</v>
      </c>
      <c r="LP17" s="54">
        <f>VLOOKUP(B17,'18.09'!B41:L74,10,0)</f>
        <v>0</v>
      </c>
      <c r="LQ17" s="54"/>
      <c r="LR17" s="54">
        <f>+LL17+LM17-LN17</f>
        <v>28</v>
      </c>
    </row>
    <row r="18" spans="1:330" x14ac:dyDescent="0.2">
      <c r="A18" s="10">
        <v>3</v>
      </c>
      <c r="B18" s="10">
        <v>8500008</v>
      </c>
      <c r="C18" s="10" t="s">
        <v>79</v>
      </c>
      <c r="D18" s="11" t="s">
        <v>51</v>
      </c>
      <c r="E18" s="11" t="s">
        <v>17</v>
      </c>
      <c r="F18" s="12">
        <v>170000</v>
      </c>
      <c r="G18" s="58">
        <f>M18+S18+Y18+AE18+AK18+AQ18+AW18+BC18+BI18+BO18+BU18+CA18+CG18+CM18+CS18+CY18+DE18+DK18+DQ18+DW18+EC18+EI18+EO18+EU18+FA18+FG18+FM18+FS18+FY18+GE18+GK18+GQ18+GW18+HC18+HI18+HO18+HU18+IA18+IG18+IM18+IS18+IY18+JE18+JK18+JQ18+JW18+KC18+KI18+KO18+KU18</f>
        <v>30</v>
      </c>
      <c r="H18" s="58">
        <f>SUM(I18:K18)</f>
        <v>30</v>
      </c>
      <c r="I18" s="58">
        <f>O18+U18+AA18+AG18+AM18+AS18+AY18+BE18+BK18+BQ18+BW18+CC18+CI18+CO18+CU18+DA18+DG18+DM18+DS18+DY18+EE18+EK18+EQ18+EW18+FC18+FI18+FO18+FU18+GA18+GG18+GM18+GS18+GY18+HE18+HK18+HQ18+HW18+IC18+II18+IO18+IU18+JA18+JG18+JM18+JS18+JY18+KE18+KK18+KQ18+KW18</f>
        <v>1</v>
      </c>
      <c r="J18" s="58">
        <f>P18+V18+AB18+AH18+AN18+AT18+AZ18+BF18+BL18+BR18+BX18+CD18+CJ18+CP18+CV18+DB18+DH18+DN18+DT18+DZ18+EF18+EL18+ER18+EX18+FD18+FJ18+FP18+FV18+GB18+GH18+GN18+GT18+GZ18+HF18+HL18+HR18+HX18+ID18+IJ18+IP18+IV18+JB18+JH18+JN18+JT18+JZ18+KF18+KL18+KR18+KX18</f>
        <v>29</v>
      </c>
      <c r="K18" s="58">
        <f>Q18+W18+AC18+AI18+AO18+AU18+BA18+BG18+BM18+BS18+BY18+CE18+CK18+CQ18+CW18+DC18+DI18+DO18+DU18+EA18+EG18+EM18+ES18+EY18+FE18+FK18+FQ18+FW18+GC18+GI18+GO18+GU18+HA18+HG18+HM18+HS18+HY18+IE18+IK18+IQ18+IW18+JC18+JI18+JO18+JU18+KA18+KG18+KM18+KS18+KY18</f>
        <v>0</v>
      </c>
      <c r="L18" s="58">
        <f>G18-H18</f>
        <v>0</v>
      </c>
      <c r="M18" s="54"/>
      <c r="N18" s="54">
        <f>SUM(O18:Q18)</f>
        <v>0</v>
      </c>
      <c r="O18" s="54"/>
      <c r="P18" s="54"/>
      <c r="Q18" s="54"/>
      <c r="R18" s="54"/>
      <c r="S18" s="54"/>
      <c r="T18" s="54">
        <f>SUM(U18:W18)</f>
        <v>0</v>
      </c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9"/>
      <c r="AN18" s="59"/>
      <c r="AO18" s="59"/>
      <c r="AP18" s="54"/>
      <c r="AQ18" s="54"/>
      <c r="AR18" s="54">
        <f>SUM(AS18:AU18)</f>
        <v>0</v>
      </c>
      <c r="AS18" s="54"/>
      <c r="AT18" s="54"/>
      <c r="AU18" s="54"/>
      <c r="AV18" s="54">
        <f>+AP18+AQ18-AR18</f>
        <v>0</v>
      </c>
      <c r="AW18" s="54"/>
      <c r="AX18" s="54">
        <f>SUM(AY18:BA18)</f>
        <v>0</v>
      </c>
      <c r="AY18" s="54"/>
      <c r="AZ18" s="54"/>
      <c r="BA18" s="54"/>
      <c r="BB18" s="54">
        <f>+AV18+AW18-AX18</f>
        <v>0</v>
      </c>
      <c r="BC18" s="54"/>
      <c r="BD18" s="54">
        <f>SUM(BE18:BG18)</f>
        <v>0</v>
      </c>
      <c r="BE18" s="54"/>
      <c r="BF18" s="54"/>
      <c r="BG18" s="54"/>
      <c r="BH18" s="54"/>
      <c r="BI18" s="54">
        <f>VLOOKUP(B18,'05.08'!B10:Q43,7,0)</f>
        <v>0</v>
      </c>
      <c r="BJ18" s="54">
        <f>SUM(BK18:BM18)</f>
        <v>0</v>
      </c>
      <c r="BK18" s="54">
        <f>VLOOKUP(B18,'05.08'!B10:Q43,9,0)</f>
        <v>0</v>
      </c>
      <c r="BL18" s="54">
        <f>VLOOKUP(B18,'05.08'!B10:L43,10,0)</f>
        <v>0</v>
      </c>
      <c r="BM18" s="54"/>
      <c r="BN18" s="54">
        <f>+BH18+BI18-BJ18</f>
        <v>0</v>
      </c>
      <c r="BO18" s="54"/>
      <c r="BP18" s="54">
        <f>SUM(BQ18:BS18)</f>
        <v>0</v>
      </c>
      <c r="BQ18" s="54">
        <f>VLOOKUP(B18,'06.08'!B10:L43,9,0)</f>
        <v>0</v>
      </c>
      <c r="BR18" s="54">
        <f>VLOOKUP(B18,'06.08'!B10:L43,10,0)</f>
        <v>0</v>
      </c>
      <c r="BS18" s="54"/>
      <c r="BT18" s="54">
        <f>+BN18+BO18-BP18</f>
        <v>0</v>
      </c>
      <c r="BU18" s="54"/>
      <c r="BV18" s="54">
        <f>SUM(BW18:BY18)</f>
        <v>0</v>
      </c>
      <c r="BW18" s="54">
        <f>VLOOKUP(B18,'07.08'!B10:L43,9,0)</f>
        <v>0</v>
      </c>
      <c r="BX18" s="54">
        <f>VLOOKUP(B18,'07.08'!B10:L43,10,0)</f>
        <v>0</v>
      </c>
      <c r="BY18" s="54"/>
      <c r="BZ18" s="54">
        <f>+BT18+BU18-BV18</f>
        <v>0</v>
      </c>
      <c r="CA18" s="54"/>
      <c r="CB18" s="54">
        <f>SUM(CC18:CE18)</f>
        <v>0</v>
      </c>
      <c r="CC18" s="54">
        <f>VLOOKUP(B18,'08.08'!B10:L43,9,0)</f>
        <v>0</v>
      </c>
      <c r="CD18" s="54">
        <f>VLOOKUP(B18,'08.08'!B10:L43,10,0)</f>
        <v>0</v>
      </c>
      <c r="CE18" s="54"/>
      <c r="CF18" s="54">
        <f>+BZ18+CA18-CB18</f>
        <v>0</v>
      </c>
      <c r="CG18" s="54"/>
      <c r="CH18" s="54">
        <f>SUM(CI18:CK18)</f>
        <v>0</v>
      </c>
      <c r="CI18" s="54">
        <f>VLOOKUP(B18,'09.08'!B10:L43,9,0)</f>
        <v>0</v>
      </c>
      <c r="CJ18" s="54">
        <f>VLOOKUP(B18,'09.08'!B10:L43,10,0)</f>
        <v>0</v>
      </c>
      <c r="CK18" s="54"/>
      <c r="CL18" s="54">
        <f>+CF18+CG18-CH18</f>
        <v>0</v>
      </c>
      <c r="CM18" s="54"/>
      <c r="CN18" s="54">
        <f>SUM(CO18:CQ18)</f>
        <v>0</v>
      </c>
      <c r="CO18" s="54">
        <f>VLOOKUP(B18,'10.08'!B10:L43,9,0)</f>
        <v>0</v>
      </c>
      <c r="CP18" s="54">
        <f>VLOOKUP(B18,'10.08'!B10:L43,10,0)</f>
        <v>0</v>
      </c>
      <c r="CQ18" s="54"/>
      <c r="CR18" s="54">
        <f>+CL18+CM18-CN18</f>
        <v>0</v>
      </c>
      <c r="CS18" s="54"/>
      <c r="CT18" s="54">
        <f>SUM(CU18:CW18)</f>
        <v>0</v>
      </c>
      <c r="CU18" s="54">
        <f>VLOOKUP(B18,'11.08'!B10:L43,9,0)</f>
        <v>0</v>
      </c>
      <c r="CV18" s="54">
        <f>VLOOKUP(B18,'11.08'!B10:L43,10,0)</f>
        <v>0</v>
      </c>
      <c r="CW18" s="54"/>
      <c r="CX18" s="54">
        <f>+CR18+CS18-CT18</f>
        <v>0</v>
      </c>
      <c r="CY18" s="54">
        <f>VLOOKUP(B18,'12.08'!B10:Q43,7,0)</f>
        <v>0</v>
      </c>
      <c r="CZ18" s="54">
        <f>SUM(DA18:DC18)</f>
        <v>0</v>
      </c>
      <c r="DA18" s="54">
        <f>VLOOKUP(B18,'12.08'!B10:L43,9,0)</f>
        <v>0</v>
      </c>
      <c r="DB18" s="54">
        <f>VLOOKUP(B18,'12.08'!B10:L43,10,0)</f>
        <v>0</v>
      </c>
      <c r="DC18" s="54"/>
      <c r="DD18" s="54">
        <f>+CX18+CY18-CZ18</f>
        <v>0</v>
      </c>
      <c r="DE18" s="54"/>
      <c r="DF18" s="54">
        <f>SUM(DG18:DI18)</f>
        <v>0</v>
      </c>
      <c r="DG18" s="54">
        <f>VLOOKUP(B18,'13.08'!B10:L43,9,0)</f>
        <v>0</v>
      </c>
      <c r="DH18" s="54">
        <f>VLOOKUP(B18,'13.08'!B10:L43,10,0)</f>
        <v>0</v>
      </c>
      <c r="DI18" s="54"/>
      <c r="DJ18" s="54">
        <f>+DD18+DE18-DF18</f>
        <v>0</v>
      </c>
      <c r="DK18" s="54"/>
      <c r="DL18" s="54">
        <f>SUM(DM18:DO18)</f>
        <v>0</v>
      </c>
      <c r="DM18" s="54">
        <f>VLOOKUP(B18,'14.08'!B10:L43,9,0)</f>
        <v>0</v>
      </c>
      <c r="DN18" s="54">
        <f>VLOOKUP(B18,'14.08'!B10:L43,10,0)</f>
        <v>0</v>
      </c>
      <c r="DO18" s="54"/>
      <c r="DP18" s="54">
        <f>+DJ18+DK18-DL18</f>
        <v>0</v>
      </c>
      <c r="DQ18" s="54"/>
      <c r="DR18" s="54">
        <f>SUM(DS18:DU18)</f>
        <v>0</v>
      </c>
      <c r="DS18" s="54">
        <f>VLOOKUP(B18,'15.08'!B10:L43,9,0)</f>
        <v>0</v>
      </c>
      <c r="DT18" s="54">
        <f>VLOOKUP(B18,'15.08'!B10:L43,10,0)</f>
        <v>0</v>
      </c>
      <c r="DU18" s="54"/>
      <c r="DV18" s="54">
        <f>+DP18+DQ18-DR18</f>
        <v>0</v>
      </c>
      <c r="DW18" s="54"/>
      <c r="DX18" s="54">
        <f>SUM(DY18:EA18)</f>
        <v>0</v>
      </c>
      <c r="DY18" s="54">
        <f>VLOOKUP(B18,'16.08'!B10:L43,9,0)</f>
        <v>0</v>
      </c>
      <c r="DZ18" s="54">
        <f>VLOOKUP(B18,'16.08'!B10:L43,10,0)</f>
        <v>0</v>
      </c>
      <c r="EA18" s="54"/>
      <c r="EB18" s="54">
        <f>+DV18+DW18-DX18</f>
        <v>0</v>
      </c>
      <c r="EC18" s="54"/>
      <c r="ED18" s="54">
        <f>SUM(EE18:EG18)</f>
        <v>0</v>
      </c>
      <c r="EE18" s="54">
        <f>VLOOKUP(B18,'17.08'!B10:L43,9,0)</f>
        <v>0</v>
      </c>
      <c r="EF18" s="54">
        <f>VLOOKUP(B18,'17.08'!B10:L43,10,0)</f>
        <v>0</v>
      </c>
      <c r="EG18" s="54"/>
      <c r="EH18" s="54">
        <f>+EB18+EC18-ED18</f>
        <v>0</v>
      </c>
      <c r="EI18" s="54"/>
      <c r="EJ18" s="54">
        <f>SUM(EK18:EM18)</f>
        <v>0</v>
      </c>
      <c r="EK18" s="54">
        <f>VLOOKUP(B18,'18.08'!B10:L43,9,0)</f>
        <v>0</v>
      </c>
      <c r="EL18" s="54">
        <f>VLOOKUP(B18,'18.08'!B10:L43,10,0)</f>
        <v>0</v>
      </c>
      <c r="EM18" s="54"/>
      <c r="EN18" s="54">
        <f>+EH18+EI18-EJ18</f>
        <v>0</v>
      </c>
      <c r="EO18" s="54">
        <f>VLOOKUP(B18,'19.08'!B10:Q43,7,0)</f>
        <v>10</v>
      </c>
      <c r="EP18" s="54">
        <f>SUM(EQ18:ES18)</f>
        <v>0</v>
      </c>
      <c r="EQ18" s="54">
        <f>VLOOKUP(B18,'19.08'!B10:L43,9,0)</f>
        <v>0</v>
      </c>
      <c r="ER18" s="54">
        <f>VLOOKUP(B18,'19.08'!B10:L43,10,0)</f>
        <v>0</v>
      </c>
      <c r="ES18" s="54"/>
      <c r="ET18" s="54">
        <f>+EN18+EO18-EP18</f>
        <v>10</v>
      </c>
      <c r="EU18" s="54"/>
      <c r="EV18" s="54">
        <f>SUM(EW18:EY18)</f>
        <v>0</v>
      </c>
      <c r="EW18" s="54">
        <f>VLOOKUP(B18,'20.08'!B10:L47,9,0)</f>
        <v>0</v>
      </c>
      <c r="EX18" s="54">
        <f>VLOOKUP(B18,'20.08'!B10:L47,10,0)</f>
        <v>0</v>
      </c>
      <c r="EY18" s="54"/>
      <c r="EZ18" s="54">
        <f>+ET18+EU18-EV18</f>
        <v>10</v>
      </c>
      <c r="FA18" s="54"/>
      <c r="FB18" s="54">
        <f>SUM(FC18:FE18)</f>
        <v>1</v>
      </c>
      <c r="FC18" s="54">
        <f>VLOOKUP(B18,'21.08'!B10:L43,9,0)</f>
        <v>0</v>
      </c>
      <c r="FD18" s="54">
        <f>VLOOKUP(B18,'21.08'!B10:L43,10,0)</f>
        <v>1</v>
      </c>
      <c r="FE18" s="54"/>
      <c r="FF18" s="54">
        <f>+EZ18+FA18-FB18</f>
        <v>9</v>
      </c>
      <c r="FG18" s="54"/>
      <c r="FH18" s="54">
        <f>SUM(FI18:FK18)</f>
        <v>2</v>
      </c>
      <c r="FI18" s="54">
        <f>VLOOKUP(B18,'22.08'!B10:L43,9,0)</f>
        <v>0</v>
      </c>
      <c r="FJ18" s="54">
        <f>VLOOKUP(B18,'22.08'!B10:L43,10,0)</f>
        <v>2</v>
      </c>
      <c r="FK18" s="54"/>
      <c r="FL18" s="54">
        <f>+FF18+FG18-FH18</f>
        <v>7</v>
      </c>
      <c r="FM18" s="54"/>
      <c r="FN18" s="54">
        <f>SUM(FO18:FQ18)</f>
        <v>0</v>
      </c>
      <c r="FO18" s="54">
        <f>VLOOKUP(B18,'23.08'!B10:L43,9,0)</f>
        <v>0</v>
      </c>
      <c r="FP18" s="54">
        <f>VLOOKUP(B18,'23.08'!B10:L43,10,0)</f>
        <v>0</v>
      </c>
      <c r="FQ18" s="54"/>
      <c r="FR18" s="54">
        <f>+FL18+FM18-FN18</f>
        <v>7</v>
      </c>
      <c r="FS18" s="54"/>
      <c r="FT18" s="54">
        <f>SUM(FU18:FW18)</f>
        <v>0</v>
      </c>
      <c r="FU18" s="54">
        <f>VLOOKUP(B18,'24.08'!B10:L43,9,0)</f>
        <v>0</v>
      </c>
      <c r="FV18" s="54">
        <f>VLOOKUP(B18,'24.08'!B10:L43,10,0)</f>
        <v>0</v>
      </c>
      <c r="FW18" s="54"/>
      <c r="FX18" s="54">
        <f>+FR18+FS18-FT18</f>
        <v>7</v>
      </c>
      <c r="FY18" s="54"/>
      <c r="FZ18" s="54">
        <f>SUM(GA18:GC18)</f>
        <v>0</v>
      </c>
      <c r="GA18" s="54">
        <f>VLOOKUP(B18,'25.08'!B10:L43,9,0)</f>
        <v>0</v>
      </c>
      <c r="GB18" s="54">
        <f>VLOOKUP(B18,'25.08'!B10:L43,10,0)</f>
        <v>0</v>
      </c>
      <c r="GC18" s="54"/>
      <c r="GD18" s="54">
        <f>+FX18+FY18-FZ18</f>
        <v>7</v>
      </c>
      <c r="GE18" s="54"/>
      <c r="GF18" s="54">
        <f>SUM(GG18:GI18)</f>
        <v>1</v>
      </c>
      <c r="GG18" s="54">
        <f>VLOOKUP(B18,'26.08'!B10:L43,9,0)</f>
        <v>0</v>
      </c>
      <c r="GH18" s="54">
        <f>VLOOKUP(B18,'26.08'!B10:L43,10,0)</f>
        <v>1</v>
      </c>
      <c r="GI18" s="54"/>
      <c r="GJ18" s="54">
        <f>+GD18+GE18-GF18</f>
        <v>6</v>
      </c>
      <c r="GK18" s="54"/>
      <c r="GL18" s="54">
        <f>SUM(GM18:GO18)</f>
        <v>0</v>
      </c>
      <c r="GM18" s="54">
        <f>VLOOKUP(B18,'27.08'!B10:L43,9,0)</f>
        <v>0</v>
      </c>
      <c r="GN18" s="54">
        <f>VLOOKUP(B18,'27.08'!B10:L43,10,0)</f>
        <v>0</v>
      </c>
      <c r="GO18" s="54"/>
      <c r="GP18" s="54">
        <f>+GJ18+GK18-GL18</f>
        <v>6</v>
      </c>
      <c r="GQ18" s="54"/>
      <c r="GR18" s="54">
        <f>SUM(GS18:GU18)</f>
        <v>3</v>
      </c>
      <c r="GS18" s="54">
        <f>VLOOKUP(B18,'28.08'!B10:L43,9,0)</f>
        <v>0</v>
      </c>
      <c r="GT18" s="54">
        <f>VLOOKUP(B18,'28.08'!B10:L43,10,0)</f>
        <v>3</v>
      </c>
      <c r="GU18" s="54"/>
      <c r="GV18" s="54">
        <f>+GP18+GQ18-GR18</f>
        <v>3</v>
      </c>
      <c r="GW18" s="54">
        <f>VLOOKUP(B18,'29.08'!B10:Q43,7,0)</f>
        <v>0</v>
      </c>
      <c r="GX18" s="54">
        <f>SUM(GY18:HA18)</f>
        <v>2</v>
      </c>
      <c r="GY18" s="54">
        <f>VLOOKUP(B18,'29.08'!B10:L43,9,0)</f>
        <v>1</v>
      </c>
      <c r="GZ18" s="54">
        <f>VLOOKUP(B18,'29.08'!B10:L43,10,0)</f>
        <v>1</v>
      </c>
      <c r="HA18" s="54"/>
      <c r="HB18" s="54">
        <f>+GV18+GW18-GX18</f>
        <v>1</v>
      </c>
      <c r="HC18" s="54"/>
      <c r="HD18" s="54">
        <f>SUM(HE18:HG18)</f>
        <v>0</v>
      </c>
      <c r="HE18" s="54">
        <f>VLOOKUP(B18,'30.08'!B10:L43,9,0)</f>
        <v>0</v>
      </c>
      <c r="HF18" s="54">
        <f>VLOOKUP(B18,'30.08'!B10:L43,10,0)</f>
        <v>0</v>
      </c>
      <c r="HG18" s="54"/>
      <c r="HH18" s="54">
        <f>+HB18+HC18-HD18</f>
        <v>1</v>
      </c>
      <c r="HI18" s="54">
        <f>VLOOKUP(B18,'31.08'!B10:Q43,7,0)</f>
        <v>0</v>
      </c>
      <c r="HJ18" s="54">
        <f>SUM(HK18:HM18)</f>
        <v>1</v>
      </c>
      <c r="HK18" s="54">
        <f>VLOOKUP(B18,'31.08'!B10:L43,9,0)</f>
        <v>0</v>
      </c>
      <c r="HL18" s="54">
        <f>VLOOKUP(B18,'31.08'!B10:L43,10,0)</f>
        <v>1</v>
      </c>
      <c r="HM18" s="54"/>
      <c r="HN18" s="54">
        <f>+HH18+HI18-HJ18</f>
        <v>0</v>
      </c>
      <c r="HO18" s="54"/>
      <c r="HP18" s="54">
        <f>SUM(HQ18:HS18)</f>
        <v>0</v>
      </c>
      <c r="HQ18" s="54">
        <f>VLOOKUP(B18,'01.09'!B10:L43,9,0)</f>
        <v>0</v>
      </c>
      <c r="HR18" s="54">
        <f>VLOOKUP(B18,'01.09'!B10:L43,10,0)</f>
        <v>0</v>
      </c>
      <c r="HS18" s="54"/>
      <c r="HT18" s="54">
        <f>+HN18+HO18-HP18</f>
        <v>0</v>
      </c>
      <c r="HU18" s="54">
        <f>VLOOKUP(B18,'02.09'!B10:Q43,7,0)</f>
        <v>10</v>
      </c>
      <c r="HV18" s="54">
        <f>SUM(HW18:HY18)</f>
        <v>0</v>
      </c>
      <c r="HW18" s="54">
        <f>VLOOKUP(B18,'02.09'!B10:L43,9,0)</f>
        <v>0</v>
      </c>
      <c r="HX18" s="54">
        <f>VLOOKUP(B18,'02.09'!B10:L43,10,0)</f>
        <v>0</v>
      </c>
      <c r="HY18" s="54"/>
      <c r="HZ18" s="54">
        <f>+HT18+HU18-HV18</f>
        <v>10</v>
      </c>
      <c r="IA18" s="54"/>
      <c r="IB18" s="54">
        <f>SUM(IC18:IE18)</f>
        <v>2</v>
      </c>
      <c r="IC18" s="54">
        <f>VLOOKUP(B18,'03.09'!B10:L43,9,0)</f>
        <v>0</v>
      </c>
      <c r="ID18" s="54">
        <f>VLOOKUP(B18,'03.09'!B10:L43,10,0)</f>
        <v>2</v>
      </c>
      <c r="IE18" s="54"/>
      <c r="IF18" s="54">
        <f>+HZ18+IA18-IB18</f>
        <v>8</v>
      </c>
      <c r="IG18" s="54"/>
      <c r="IH18" s="54">
        <f>SUM(II18:IK18)</f>
        <v>3</v>
      </c>
      <c r="II18" s="54">
        <f>VLOOKUP(B18,'04.09'!B10:L43,9,0)</f>
        <v>0</v>
      </c>
      <c r="IJ18" s="54">
        <f>VLOOKUP(B18,'04.09'!B10:L43,10,0)</f>
        <v>3</v>
      </c>
      <c r="IK18" s="54"/>
      <c r="IL18" s="54">
        <f>+IF18+IG18-IH18</f>
        <v>5</v>
      </c>
      <c r="IM18" s="54"/>
      <c r="IN18" s="54">
        <f>SUM(IO18:IQ18)</f>
        <v>1</v>
      </c>
      <c r="IO18" s="54">
        <f>VLOOKUP(B18,'05.09'!B10:L43,9,0)</f>
        <v>0</v>
      </c>
      <c r="IP18" s="54">
        <f>VLOOKUP(B18,'05.09'!B10:L43,10,0)</f>
        <v>1</v>
      </c>
      <c r="IQ18" s="54"/>
      <c r="IR18" s="54">
        <f>+IL18+IM18-IN18</f>
        <v>4</v>
      </c>
      <c r="IS18" s="54"/>
      <c r="IT18" s="54">
        <f>SUM(IU18:IW18)</f>
        <v>1</v>
      </c>
      <c r="IU18" s="54">
        <f>VLOOKUP(B18,'06.09'!B10:L43,9,0)</f>
        <v>0</v>
      </c>
      <c r="IV18" s="54">
        <f>VLOOKUP(B18,'06.09'!B10:L43,10,0)</f>
        <v>1</v>
      </c>
      <c r="IW18" s="54"/>
      <c r="IX18" s="54">
        <f>+IR18+IS18-IT18</f>
        <v>3</v>
      </c>
      <c r="IY18" s="54"/>
      <c r="IZ18" s="54">
        <f>SUM(JA18:JC18)</f>
        <v>0</v>
      </c>
      <c r="JA18" s="54">
        <f>VLOOKUP(B18,'07.09'!B10:L43,9,0)</f>
        <v>0</v>
      </c>
      <c r="JB18" s="54">
        <f>VLOOKUP(B18,'07.09'!B10:L43,10,0)</f>
        <v>0</v>
      </c>
      <c r="JC18" s="54"/>
      <c r="JD18" s="54">
        <f>+IX18+IY18-IZ18</f>
        <v>3</v>
      </c>
      <c r="JE18" s="54">
        <f>VLOOKUP(B18,'08.09'!B10:Q43,7,0)</f>
        <v>10</v>
      </c>
      <c r="JF18" s="54">
        <f>SUM(JG18:JI18)</f>
        <v>4</v>
      </c>
      <c r="JG18" s="54">
        <f>VLOOKUP(B18,'08.09'!B10:L43,9,0)</f>
        <v>0</v>
      </c>
      <c r="JH18" s="54">
        <f>VLOOKUP(B18,'08.09'!B10:L43,10,0)</f>
        <v>4</v>
      </c>
      <c r="JI18" s="54"/>
      <c r="JJ18" s="54">
        <f>+JD18+JE18-JF18</f>
        <v>9</v>
      </c>
      <c r="JK18" s="54"/>
      <c r="JL18" s="54">
        <f>SUM(JM18:JO18)</f>
        <v>3</v>
      </c>
      <c r="JM18" s="54">
        <f>VLOOKUP(B18,'09.09'!B10:L43,9,0)</f>
        <v>0</v>
      </c>
      <c r="JN18" s="54">
        <f>VLOOKUP(B18,'09.09'!B10:L43,10,0)</f>
        <v>3</v>
      </c>
      <c r="JO18" s="54"/>
      <c r="JP18" s="54">
        <f>+JJ18+JK18-JL18</f>
        <v>6</v>
      </c>
      <c r="JQ18" s="54"/>
      <c r="JR18" s="54">
        <f>SUM(JS18:JU18)</f>
        <v>4</v>
      </c>
      <c r="JS18" s="54">
        <f>VLOOKUP(B18,'10.09'!B10:L43,9,0)</f>
        <v>0</v>
      </c>
      <c r="JT18" s="54">
        <f>VLOOKUP(B18,'10.09'!B10:L43,10,0)</f>
        <v>4</v>
      </c>
      <c r="JU18" s="54"/>
      <c r="JV18" s="54">
        <f>+JP18+JQ18-JR18</f>
        <v>2</v>
      </c>
      <c r="JW18" s="54"/>
      <c r="JX18" s="54">
        <f>SUM(JY18:KA18)</f>
        <v>1</v>
      </c>
      <c r="JY18" s="54">
        <f>VLOOKUP(B18,'11.09'!B10:L43,9,0)</f>
        <v>0</v>
      </c>
      <c r="JZ18" s="54">
        <f>VLOOKUP(B18,'11.09'!B10:L43,10,0)</f>
        <v>1</v>
      </c>
      <c r="KA18" s="54"/>
      <c r="KB18" s="54">
        <f>+JV18+JW18-JX18</f>
        <v>1</v>
      </c>
      <c r="KC18" s="54"/>
      <c r="KD18" s="54">
        <f>SUM(KE18:KG18)</f>
        <v>1</v>
      </c>
      <c r="KE18" s="54">
        <f>VLOOKUP(B18,'12.09'!B10:L43,9,0)</f>
        <v>0</v>
      </c>
      <c r="KF18" s="54">
        <f>VLOOKUP(B18,'12.09'!B10:L43,10,0)</f>
        <v>1</v>
      </c>
      <c r="KG18" s="54"/>
      <c r="KH18" s="54">
        <f>+KB18+KC18-KD18</f>
        <v>0</v>
      </c>
      <c r="KI18" s="54"/>
      <c r="KJ18" s="54">
        <f>SUM(KK18:KM18)</f>
        <v>0</v>
      </c>
      <c r="KK18" s="54">
        <f>VLOOKUP(B18,'13.09'!B10:L43,9,0)</f>
        <v>0</v>
      </c>
      <c r="KL18" s="54">
        <f>VLOOKUP(B18,'13.09'!B10:L43,10,0)</f>
        <v>0</v>
      </c>
      <c r="KM18" s="54"/>
      <c r="KN18" s="54">
        <f>+KH18+KI18-KJ18</f>
        <v>0</v>
      </c>
      <c r="KO18" s="54"/>
      <c r="KP18" s="54">
        <f>SUM(KQ18:KS18)</f>
        <v>0</v>
      </c>
      <c r="KQ18" s="54">
        <f>VLOOKUP(B18,'14.09'!B10:L43,9,0)</f>
        <v>0</v>
      </c>
      <c r="KR18" s="54">
        <f>VLOOKUP(B18,'14.09'!B10:L43,10,0)</f>
        <v>0</v>
      </c>
      <c r="KS18" s="54"/>
      <c r="KT18" s="54">
        <f>+KN18+KO18-KP18</f>
        <v>0</v>
      </c>
      <c r="KU18" s="54"/>
      <c r="KV18" s="54">
        <f>SUM(KW18:KY18)</f>
        <v>0</v>
      </c>
      <c r="KW18" s="54">
        <f>VLOOKUP(B18,'15.09'!B10:L43,9,0)</f>
        <v>0</v>
      </c>
      <c r="KX18" s="54">
        <f>VLOOKUP(B18,'15.09'!B10:L43,10,0)</f>
        <v>0</v>
      </c>
      <c r="KY18" s="54"/>
      <c r="KZ18" s="54">
        <f>+KT18+KU18-KV18</f>
        <v>0</v>
      </c>
      <c r="LA18" s="54"/>
      <c r="LB18" s="54">
        <f>SUM(LC18:LE18)</f>
        <v>0</v>
      </c>
      <c r="LC18" s="54">
        <f>VLOOKUP(B18,'16.09'!B10:L43,9,0)</f>
        <v>0</v>
      </c>
      <c r="LD18" s="54">
        <f>VLOOKUP(B18,'16.09'!B10:L43,10,0)</f>
        <v>0</v>
      </c>
      <c r="LE18" s="54"/>
      <c r="LF18" s="54">
        <f>+KZ18+LA18-LB18</f>
        <v>0</v>
      </c>
      <c r="LG18" s="54"/>
      <c r="LH18" s="54">
        <f>SUM(LI18:LK18)</f>
        <v>0</v>
      </c>
      <c r="LI18" s="54">
        <f>VLOOKUP(B18,'17.09'!B10:L43,9,0)</f>
        <v>0</v>
      </c>
      <c r="LJ18" s="54">
        <f>VLOOKUP(B18,'17.09'!B10:L43,10,0)</f>
        <v>0</v>
      </c>
      <c r="LK18" s="54"/>
      <c r="LL18" s="54">
        <f>+LF18+LG18-LH18</f>
        <v>0</v>
      </c>
      <c r="LM18" s="54"/>
      <c r="LN18" s="54">
        <f>SUM(LO18:LQ18)</f>
        <v>0</v>
      </c>
      <c r="LO18" s="54">
        <f>VLOOKUP(B18,'18.09'!B10:L43,9,0)</f>
        <v>0</v>
      </c>
      <c r="LP18" s="54">
        <f>VLOOKUP(B18,'18.09'!B10:L43,10,0)</f>
        <v>0</v>
      </c>
      <c r="LQ18" s="54"/>
      <c r="LR18" s="54">
        <f>+LL18+LM18-LN18</f>
        <v>0</v>
      </c>
    </row>
    <row r="19" spans="1:330" x14ac:dyDescent="0.2">
      <c r="A19" s="10">
        <v>21</v>
      </c>
      <c r="B19" s="10">
        <v>8500038</v>
      </c>
      <c r="C19" s="10" t="s">
        <v>80</v>
      </c>
      <c r="D19" s="11" t="s">
        <v>52</v>
      </c>
      <c r="E19" s="11" t="s">
        <v>18</v>
      </c>
      <c r="F19" s="12">
        <v>179000</v>
      </c>
      <c r="G19" s="58">
        <f>M19+S19+Y19+AE19+AK19+AQ19+AW19+BC19+BI19+BO19+BU19+CA19+CG19+CM19+CS19+CY19+DE19+DK19+DQ19+DW19+EC19+EI19+EO19+EU19+FA19+FG19+FM19+FS19+FY19+GE19+GK19+GQ19+GW19+HC19+HI19+HO19+HU19+IA19+IG19+IM19+IS19+IY19+JE19+JK19+JQ19+JW19+KC19+KI19+KO19+KU19</f>
        <v>30</v>
      </c>
      <c r="H19" s="58">
        <f>SUM(I19:K19)</f>
        <v>21</v>
      </c>
      <c r="I19" s="58">
        <f>O19+U19+AA19+AG19+AM19+AS19+AY19+BE19+BK19+BQ19+BW19+CC19+CI19+CO19+CU19+DA19+DG19+DM19+DS19+DY19+EE19+EK19+EQ19+EW19+FC19+FI19+FO19+FU19+GA19+GG19+GM19+GS19+GY19+HE19+HK19+HQ19+HW19+IC19+II19+IO19+IU19+JA19+JG19+JM19+JS19+JY19+KE19+KK19+KQ19+KW19</f>
        <v>0</v>
      </c>
      <c r="J19" s="58">
        <f>P19+V19+AB19+AH19+AN19+AT19+AZ19+BF19+BL19+BR19+BX19+CD19+CJ19+CP19+CV19+DB19+DH19+DN19+DT19+DZ19+EF19+EL19+ER19+EX19+FD19+FJ19+FP19+FV19+GB19+GH19+GN19+GT19+GZ19+HF19+HL19+HR19+HX19+ID19+IJ19+IP19+IV19+JB19+JH19+JN19+JT19+JZ19+KF19+KL19+KR19+KX19</f>
        <v>21</v>
      </c>
      <c r="K19" s="58">
        <f>Q19+W19+AC19+AI19+AO19+AU19+BA19+BG19+BM19+BS19+BY19+CE19+CK19+CQ19+CW19+DC19+DI19+DO19+DU19+EA19+EG19+EM19+ES19+EY19+FE19+FK19+FQ19+FW19+GC19+GI19+GO19+GU19+HA19+HG19+HM19+HS19+HY19+IE19+IK19+IQ19+IW19+JC19+JI19+JO19+JU19+KA19+KG19+KM19+KS19+KY19</f>
        <v>0</v>
      </c>
      <c r="L19" s="58">
        <f>G19-H19</f>
        <v>9</v>
      </c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9"/>
      <c r="AN19" s="59"/>
      <c r="AO19" s="59"/>
      <c r="AP19" s="54"/>
      <c r="AQ19" s="54"/>
      <c r="AR19" s="54">
        <f>SUM(AS19:AU19)</f>
        <v>0</v>
      </c>
      <c r="AS19" s="54"/>
      <c r="AT19" s="54"/>
      <c r="AU19" s="54"/>
      <c r="AV19" s="54">
        <f>+AP19+AQ19-AR19</f>
        <v>0</v>
      </c>
      <c r="AW19" s="54"/>
      <c r="AX19" s="54">
        <f>SUM(AY19:BA19)</f>
        <v>0</v>
      </c>
      <c r="AY19" s="54"/>
      <c r="AZ19" s="54"/>
      <c r="BA19" s="54"/>
      <c r="BB19" s="54">
        <f>+AV19+AW19-AX19</f>
        <v>0</v>
      </c>
      <c r="BC19" s="54"/>
      <c r="BD19" s="54">
        <f>SUM(BE19:BG19)</f>
        <v>0</v>
      </c>
      <c r="BE19" s="54"/>
      <c r="BF19" s="54"/>
      <c r="BG19" s="54"/>
      <c r="BH19" s="54"/>
      <c r="BI19" s="54">
        <f>VLOOKUP(B19,'05.08'!B28:Q61,7,0)</f>
        <v>0</v>
      </c>
      <c r="BJ19" s="54">
        <f>SUM(BK19:BM19)</f>
        <v>0</v>
      </c>
      <c r="BK19" s="54">
        <f>VLOOKUP(B19,'05.08'!B28:Q61,9,0)</f>
        <v>0</v>
      </c>
      <c r="BL19" s="54">
        <f>VLOOKUP(B19,'05.08'!B28:L61,10,0)</f>
        <v>0</v>
      </c>
      <c r="BM19" s="54"/>
      <c r="BN19" s="54">
        <f>+BH19+BI19-BJ19</f>
        <v>0</v>
      </c>
      <c r="BO19" s="54"/>
      <c r="BP19" s="54">
        <f>SUM(BQ19:BS19)</f>
        <v>0</v>
      </c>
      <c r="BQ19" s="54">
        <f>VLOOKUP(B19,'06.08'!B28:L61,9,0)</f>
        <v>0</v>
      </c>
      <c r="BR19" s="54">
        <f>VLOOKUP(B19,'06.08'!B28:L61,10,0)</f>
        <v>0</v>
      </c>
      <c r="BS19" s="54"/>
      <c r="BT19" s="54">
        <f>+BN19+BO19-BP19</f>
        <v>0</v>
      </c>
      <c r="BU19" s="54"/>
      <c r="BV19" s="54">
        <f>SUM(BW19:BY19)</f>
        <v>0</v>
      </c>
      <c r="BW19" s="54">
        <f>VLOOKUP(B19,'07.08'!B28:L61,9,0)</f>
        <v>0</v>
      </c>
      <c r="BX19" s="54">
        <f>VLOOKUP(B19,'07.08'!B28:L61,10,0)</f>
        <v>0</v>
      </c>
      <c r="BY19" s="54"/>
      <c r="BZ19" s="54">
        <f>+BT19+BU19-BV19</f>
        <v>0</v>
      </c>
      <c r="CA19" s="54"/>
      <c r="CB19" s="54">
        <f>SUM(CC19:CE19)</f>
        <v>0</v>
      </c>
      <c r="CC19" s="54">
        <f>VLOOKUP(B19,'08.08'!B28:L61,9,0)</f>
        <v>0</v>
      </c>
      <c r="CD19" s="54">
        <f>VLOOKUP(B19,'08.08'!B28:L61,10,0)</f>
        <v>0</v>
      </c>
      <c r="CE19" s="54"/>
      <c r="CF19" s="54">
        <f>+BZ19+CA19-CB19</f>
        <v>0</v>
      </c>
      <c r="CG19" s="54"/>
      <c r="CH19" s="54">
        <f>SUM(CI19:CK19)</f>
        <v>0</v>
      </c>
      <c r="CI19" s="54">
        <f>VLOOKUP(B19,'09.08'!B28:L61,9,0)</f>
        <v>0</v>
      </c>
      <c r="CJ19" s="54">
        <f>VLOOKUP(B19,'09.08'!B28:L61,10,0)</f>
        <v>0</v>
      </c>
      <c r="CK19" s="54"/>
      <c r="CL19" s="54">
        <f>+CF19+CG19-CH19</f>
        <v>0</v>
      </c>
      <c r="CM19" s="54"/>
      <c r="CN19" s="54">
        <f>SUM(CO19:CQ19)</f>
        <v>0</v>
      </c>
      <c r="CO19" s="54">
        <f>VLOOKUP(B19,'10.08'!B28:L61,9,0)</f>
        <v>0</v>
      </c>
      <c r="CP19" s="54">
        <f>VLOOKUP(B19,'10.08'!B28:L61,10,0)</f>
        <v>0</v>
      </c>
      <c r="CQ19" s="54"/>
      <c r="CR19" s="54">
        <f>+CL19+CM19-CN19</f>
        <v>0</v>
      </c>
      <c r="CS19" s="54"/>
      <c r="CT19" s="54">
        <f>SUM(CU19:CW19)</f>
        <v>0</v>
      </c>
      <c r="CU19" s="54">
        <f>VLOOKUP(B19,'11.08'!B28:L61,9,0)</f>
        <v>0</v>
      </c>
      <c r="CV19" s="54">
        <f>VLOOKUP(B19,'11.08'!B28:L61,10,0)</f>
        <v>0</v>
      </c>
      <c r="CW19" s="54"/>
      <c r="CX19" s="54">
        <f>+CR19+CS19-CT19</f>
        <v>0</v>
      </c>
      <c r="CY19" s="54">
        <f>VLOOKUP(B19,'12.08'!B28:Q61,7,0)</f>
        <v>0</v>
      </c>
      <c r="CZ19" s="54">
        <f>SUM(DA19:DC19)</f>
        <v>0</v>
      </c>
      <c r="DA19" s="54">
        <f>VLOOKUP(B19,'12.08'!B28:L61,9,0)</f>
        <v>0</v>
      </c>
      <c r="DB19" s="54">
        <f>VLOOKUP(B19,'12.08'!B28:L61,10,0)</f>
        <v>0</v>
      </c>
      <c r="DC19" s="54"/>
      <c r="DD19" s="54">
        <f>+CX19+CY19-CZ19</f>
        <v>0</v>
      </c>
      <c r="DE19" s="54"/>
      <c r="DF19" s="54">
        <f>SUM(DG19:DI19)</f>
        <v>0</v>
      </c>
      <c r="DG19" s="54">
        <f>VLOOKUP(B19,'13.08'!B28:L61,9,0)</f>
        <v>0</v>
      </c>
      <c r="DH19" s="54">
        <f>VLOOKUP(B19,'13.08'!B28:L61,10,0)</f>
        <v>0</v>
      </c>
      <c r="DI19" s="54"/>
      <c r="DJ19" s="54">
        <f>+DD19+DE19-DF19</f>
        <v>0</v>
      </c>
      <c r="DK19" s="54"/>
      <c r="DL19" s="54">
        <f>SUM(DM19:DO19)</f>
        <v>0</v>
      </c>
      <c r="DM19" s="54">
        <f>VLOOKUP(B19,'14.08'!B28:L61,9,0)</f>
        <v>0</v>
      </c>
      <c r="DN19" s="54">
        <f>VLOOKUP(B19,'14.08'!B28:L61,10,0)</f>
        <v>0</v>
      </c>
      <c r="DO19" s="54"/>
      <c r="DP19" s="54">
        <f>+DJ19+DK19-DL19</f>
        <v>0</v>
      </c>
      <c r="DQ19" s="54"/>
      <c r="DR19" s="54">
        <f>SUM(DS19:DU19)</f>
        <v>0</v>
      </c>
      <c r="DS19" s="54">
        <f>VLOOKUP(B19,'15.08'!B28:L61,9,0)</f>
        <v>0</v>
      </c>
      <c r="DT19" s="54">
        <f>VLOOKUP(B19,'15.08'!B28:L61,10,0)</f>
        <v>0</v>
      </c>
      <c r="DU19" s="54"/>
      <c r="DV19" s="54">
        <f>+DP19+DQ19-DR19</f>
        <v>0</v>
      </c>
      <c r="DW19" s="54"/>
      <c r="DX19" s="54">
        <f>SUM(DY19:EA19)</f>
        <v>0</v>
      </c>
      <c r="DY19" s="54">
        <f>VLOOKUP(B19,'16.08'!B28:L61,9,0)</f>
        <v>0</v>
      </c>
      <c r="DZ19" s="54">
        <f>VLOOKUP(B19,'16.08'!B28:L61,10,0)</f>
        <v>0</v>
      </c>
      <c r="EA19" s="54"/>
      <c r="EB19" s="54">
        <f>+DV19+DW19-DX19</f>
        <v>0</v>
      </c>
      <c r="EC19" s="54"/>
      <c r="ED19" s="54">
        <f>SUM(EE19:EG19)</f>
        <v>0</v>
      </c>
      <c r="EE19" s="54">
        <f>VLOOKUP(B19,'17.08'!B28:L61,9,0)</f>
        <v>0</v>
      </c>
      <c r="EF19" s="54">
        <f>VLOOKUP(B19,'17.08'!B28:L61,10,0)</f>
        <v>0</v>
      </c>
      <c r="EG19" s="54"/>
      <c r="EH19" s="54">
        <f>+EB19+EC19-ED19</f>
        <v>0</v>
      </c>
      <c r="EI19" s="54"/>
      <c r="EJ19" s="54">
        <f>SUM(EK19:EM19)</f>
        <v>0</v>
      </c>
      <c r="EK19" s="54">
        <f>VLOOKUP(B19,'18.08'!B28:L61,9,0)</f>
        <v>0</v>
      </c>
      <c r="EL19" s="54">
        <f>VLOOKUP(B19,'18.08'!B28:L61,10,0)</f>
        <v>0</v>
      </c>
      <c r="EM19" s="54"/>
      <c r="EN19" s="54">
        <f>+EH19+EI19-EJ19</f>
        <v>0</v>
      </c>
      <c r="EO19" s="54">
        <f>VLOOKUP(B19,'19.08'!B28:Q61,7,0)</f>
        <v>10</v>
      </c>
      <c r="EP19" s="54">
        <f>SUM(EQ19:ES19)</f>
        <v>2</v>
      </c>
      <c r="EQ19" s="54">
        <f>VLOOKUP(B19,'19.08'!B28:L61,9,0)</f>
        <v>0</v>
      </c>
      <c r="ER19" s="54">
        <f>VLOOKUP(B19,'19.08'!B28:L61,10,0)</f>
        <v>2</v>
      </c>
      <c r="ES19" s="54"/>
      <c r="ET19" s="54">
        <f>+EN19+EO19-EP19</f>
        <v>8</v>
      </c>
      <c r="EU19" s="54"/>
      <c r="EV19" s="54">
        <f>SUM(EW19:EY19)</f>
        <v>0</v>
      </c>
      <c r="EW19" s="54">
        <f>VLOOKUP(B19,'20.08'!B28:L65,9,0)</f>
        <v>0</v>
      </c>
      <c r="EX19" s="54">
        <f>VLOOKUP(B19,'20.08'!B28:L65,10,0)</f>
        <v>0</v>
      </c>
      <c r="EY19" s="54"/>
      <c r="EZ19" s="54">
        <f>+ET19+EU19-EV19</f>
        <v>8</v>
      </c>
      <c r="FA19" s="54"/>
      <c r="FB19" s="54">
        <f>SUM(FC19:FE19)</f>
        <v>2</v>
      </c>
      <c r="FC19" s="54">
        <f>VLOOKUP(B19,'21.08'!B28:L61,9,0)</f>
        <v>0</v>
      </c>
      <c r="FD19" s="54">
        <f>VLOOKUP(B19,'21.08'!B28:L61,10,0)</f>
        <v>2</v>
      </c>
      <c r="FE19" s="54"/>
      <c r="FF19" s="54">
        <f>+EZ19+FA19-FB19</f>
        <v>6</v>
      </c>
      <c r="FG19" s="54"/>
      <c r="FH19" s="54">
        <f>SUM(FI19:FK19)</f>
        <v>1</v>
      </c>
      <c r="FI19" s="54">
        <f>VLOOKUP(B19,'22.08'!B28:L61,9,0)</f>
        <v>0</v>
      </c>
      <c r="FJ19" s="54">
        <f>VLOOKUP(B19,'22.08'!B28:L61,10,0)</f>
        <v>1</v>
      </c>
      <c r="FK19" s="54"/>
      <c r="FL19" s="54">
        <f>+FF19+FG19-FH19</f>
        <v>5</v>
      </c>
      <c r="FM19" s="54"/>
      <c r="FN19" s="54">
        <f>SUM(FO19:FQ19)</f>
        <v>0</v>
      </c>
      <c r="FO19" s="54">
        <f>VLOOKUP(B19,'23.08'!B28:L61,9,0)</f>
        <v>0</v>
      </c>
      <c r="FP19" s="54">
        <f>VLOOKUP(B19,'23.08'!B28:L61,10,0)</f>
        <v>0</v>
      </c>
      <c r="FQ19" s="54"/>
      <c r="FR19" s="54">
        <f>+FL19+FM19-FN19</f>
        <v>5</v>
      </c>
      <c r="FS19" s="54"/>
      <c r="FT19" s="54">
        <f>SUM(FU19:FW19)</f>
        <v>0</v>
      </c>
      <c r="FU19" s="54">
        <f>VLOOKUP(B19,'24.08'!B28:L61,9,0)</f>
        <v>0</v>
      </c>
      <c r="FV19" s="54">
        <f>VLOOKUP(B19,'24.08'!B28:L61,10,0)</f>
        <v>0</v>
      </c>
      <c r="FW19" s="54"/>
      <c r="FX19" s="54">
        <f>+FR19+FS19-FT19</f>
        <v>5</v>
      </c>
      <c r="FY19" s="54"/>
      <c r="FZ19" s="54">
        <f>SUM(GA19:GC19)</f>
        <v>1</v>
      </c>
      <c r="GA19" s="54">
        <f>VLOOKUP(B19,'25.08'!B28:L61,9,0)</f>
        <v>0</v>
      </c>
      <c r="GB19" s="54">
        <f>VLOOKUP(B19,'25.08'!B28:L61,10,0)</f>
        <v>1</v>
      </c>
      <c r="GC19" s="54"/>
      <c r="GD19" s="54">
        <f>+FX19+FY19-FZ19</f>
        <v>4</v>
      </c>
      <c r="GE19" s="54"/>
      <c r="GF19" s="54">
        <f>SUM(GG19:GI19)</f>
        <v>0</v>
      </c>
      <c r="GG19" s="54">
        <f>VLOOKUP(B19,'26.08'!B28:L61,9,0)</f>
        <v>0</v>
      </c>
      <c r="GH19" s="54">
        <f>VLOOKUP(B19,'26.08'!B28:L61,10,0)</f>
        <v>0</v>
      </c>
      <c r="GI19" s="54"/>
      <c r="GJ19" s="54">
        <f>+GD19+GE19-GF19</f>
        <v>4</v>
      </c>
      <c r="GK19" s="54"/>
      <c r="GL19" s="54">
        <f>SUM(GM19:GO19)</f>
        <v>1</v>
      </c>
      <c r="GM19" s="54">
        <f>VLOOKUP(B19,'27.08'!B28:L61,9,0)</f>
        <v>0</v>
      </c>
      <c r="GN19" s="54">
        <f>VLOOKUP(B19,'27.08'!B28:L61,10,0)</f>
        <v>1</v>
      </c>
      <c r="GO19" s="54"/>
      <c r="GP19" s="54">
        <f>+GJ19+GK19-GL19</f>
        <v>3</v>
      </c>
      <c r="GQ19" s="54"/>
      <c r="GR19" s="54">
        <f>SUM(GS19:GU19)</f>
        <v>1</v>
      </c>
      <c r="GS19" s="54">
        <f>VLOOKUP(B19,'28.08'!B28:L61,9,0)</f>
        <v>0</v>
      </c>
      <c r="GT19" s="54">
        <f>VLOOKUP(B19,'28.08'!B28:L61,10,0)</f>
        <v>1</v>
      </c>
      <c r="GU19" s="54"/>
      <c r="GV19" s="54">
        <f>+GP19+GQ19-GR19</f>
        <v>2</v>
      </c>
      <c r="GW19" s="54">
        <f>VLOOKUP(B19,'29.08'!B28:Q61,7,0)</f>
        <v>0</v>
      </c>
      <c r="GX19" s="54">
        <f>SUM(GY19:HA19)</f>
        <v>0</v>
      </c>
      <c r="GY19" s="54">
        <f>VLOOKUP(B19,'29.08'!B28:L61,9,0)</f>
        <v>0</v>
      </c>
      <c r="GZ19" s="54">
        <f>VLOOKUP(B19,'29.08'!B28:L61,10,0)</f>
        <v>0</v>
      </c>
      <c r="HA19" s="54"/>
      <c r="HB19" s="54">
        <f>+GV19+GW19-GX19</f>
        <v>2</v>
      </c>
      <c r="HC19" s="54"/>
      <c r="HD19" s="54">
        <f>SUM(HE19:HG19)</f>
        <v>0</v>
      </c>
      <c r="HE19" s="54">
        <f>VLOOKUP(B19,'30.08'!B28:L61,9,0)</f>
        <v>0</v>
      </c>
      <c r="HF19" s="54">
        <f>VLOOKUP(B19,'30.08'!B28:L61,10,0)</f>
        <v>0</v>
      </c>
      <c r="HG19" s="54"/>
      <c r="HH19" s="54">
        <f>+HB19+HC19-HD19</f>
        <v>2</v>
      </c>
      <c r="HI19" s="54">
        <f>VLOOKUP(B19,'31.08'!B28:Q61,7,0)</f>
        <v>0</v>
      </c>
      <c r="HJ19" s="54">
        <f>SUM(HK19:HM19)</f>
        <v>1</v>
      </c>
      <c r="HK19" s="54">
        <f>VLOOKUP(B19,'31.08'!B28:L61,9,0)</f>
        <v>0</v>
      </c>
      <c r="HL19" s="54">
        <f>VLOOKUP(B19,'31.08'!B28:L61,10,0)</f>
        <v>1</v>
      </c>
      <c r="HM19" s="54"/>
      <c r="HN19" s="54">
        <f>+HH19+HI19-HJ19</f>
        <v>1</v>
      </c>
      <c r="HO19" s="54"/>
      <c r="HP19" s="54">
        <f>SUM(HQ19:HS19)</f>
        <v>0</v>
      </c>
      <c r="HQ19" s="54">
        <f>VLOOKUP(B19,'01.09'!B28:L61,9,0)</f>
        <v>0</v>
      </c>
      <c r="HR19" s="54">
        <f>VLOOKUP(B19,'01.09'!B28:L61,10,0)</f>
        <v>0</v>
      </c>
      <c r="HS19" s="54"/>
      <c r="HT19" s="54">
        <f>+HN19+HO19-HP19</f>
        <v>1</v>
      </c>
      <c r="HU19" s="54">
        <f>VLOOKUP(B19,'02.09'!B28:Q61,7,0)</f>
        <v>10</v>
      </c>
      <c r="HV19" s="54">
        <f>SUM(HW19:HY19)</f>
        <v>2</v>
      </c>
      <c r="HW19" s="54">
        <f>VLOOKUP(B19,'02.09'!B28:L61,9,0)</f>
        <v>0</v>
      </c>
      <c r="HX19" s="54">
        <f>VLOOKUP(B19,'02.09'!B28:L61,10,0)</f>
        <v>2</v>
      </c>
      <c r="HY19" s="54"/>
      <c r="HZ19" s="54">
        <f>+HT19+HU19-HV19</f>
        <v>9</v>
      </c>
      <c r="IA19" s="54"/>
      <c r="IB19" s="54">
        <f>SUM(IC19:IE19)</f>
        <v>1</v>
      </c>
      <c r="IC19" s="54">
        <f>VLOOKUP(B19,'03.09'!B28:L61,9,0)</f>
        <v>0</v>
      </c>
      <c r="ID19" s="54">
        <f>VLOOKUP(B19,'03.09'!B28:L61,10,0)</f>
        <v>1</v>
      </c>
      <c r="IE19" s="54"/>
      <c r="IF19" s="54">
        <f>+HZ19+IA19-IB19</f>
        <v>8</v>
      </c>
      <c r="IG19" s="54"/>
      <c r="IH19" s="54">
        <f>SUM(II19:IK19)</f>
        <v>0</v>
      </c>
      <c r="II19" s="54">
        <f>VLOOKUP(B19,'04.09'!B28:L61,9,0)</f>
        <v>0</v>
      </c>
      <c r="IJ19" s="54">
        <f>VLOOKUP(B19,'04.09'!B28:L61,10,0)</f>
        <v>0</v>
      </c>
      <c r="IK19" s="54"/>
      <c r="IL19" s="54">
        <f>+IF19+IG19-IH19</f>
        <v>8</v>
      </c>
      <c r="IM19" s="54"/>
      <c r="IN19" s="54">
        <f>SUM(IO19:IQ19)</f>
        <v>2</v>
      </c>
      <c r="IO19" s="54">
        <f>VLOOKUP(B19,'05.09'!B28:L61,9,0)</f>
        <v>0</v>
      </c>
      <c r="IP19" s="54">
        <f>VLOOKUP(B19,'05.09'!B28:L61,10,0)</f>
        <v>2</v>
      </c>
      <c r="IQ19" s="54"/>
      <c r="IR19" s="54">
        <f>+IL19+IM19-IN19</f>
        <v>6</v>
      </c>
      <c r="IS19" s="54"/>
      <c r="IT19" s="54">
        <f>SUM(IU19:IW19)</f>
        <v>0</v>
      </c>
      <c r="IU19" s="54">
        <f>VLOOKUP(B19,'06.09'!B28:L61,9,0)</f>
        <v>0</v>
      </c>
      <c r="IV19" s="54">
        <f>VLOOKUP(B19,'06.09'!B28:L61,10,0)</f>
        <v>0</v>
      </c>
      <c r="IW19" s="54"/>
      <c r="IX19" s="54">
        <f>+IR19+IS19-IT19</f>
        <v>6</v>
      </c>
      <c r="IY19" s="54"/>
      <c r="IZ19" s="54">
        <f>SUM(JA19:JC19)</f>
        <v>0</v>
      </c>
      <c r="JA19" s="54">
        <f>VLOOKUP(B19,'07.09'!B28:L61,9,0)</f>
        <v>0</v>
      </c>
      <c r="JB19" s="54">
        <f>VLOOKUP(B19,'07.09'!B28:L61,10,0)</f>
        <v>0</v>
      </c>
      <c r="JC19" s="54"/>
      <c r="JD19" s="54">
        <f>+IX19+IY19-IZ19</f>
        <v>6</v>
      </c>
      <c r="JE19" s="54">
        <f>VLOOKUP(B19,'08.09'!B28:Q61,7,0)</f>
        <v>10</v>
      </c>
      <c r="JF19" s="54">
        <f>SUM(JG19:JI19)</f>
        <v>1</v>
      </c>
      <c r="JG19" s="54">
        <f>VLOOKUP(B19,'08.09'!B28:L61,9,0)</f>
        <v>0</v>
      </c>
      <c r="JH19" s="54">
        <f>VLOOKUP(B19,'08.09'!B28:L61,10,0)</f>
        <v>1</v>
      </c>
      <c r="JI19" s="54"/>
      <c r="JJ19" s="54">
        <f>+JD19+JE19-JF19</f>
        <v>15</v>
      </c>
      <c r="JK19" s="54"/>
      <c r="JL19" s="54">
        <f>SUM(JM19:JO19)</f>
        <v>0</v>
      </c>
      <c r="JM19" s="54">
        <f>VLOOKUP(B19,'09.09'!B28:L61,9,0)</f>
        <v>0</v>
      </c>
      <c r="JN19" s="54">
        <f>VLOOKUP(B19,'09.09'!B28:L61,10,0)</f>
        <v>0</v>
      </c>
      <c r="JO19" s="54"/>
      <c r="JP19" s="54">
        <f>+JJ19+JK19-JL19</f>
        <v>15</v>
      </c>
      <c r="JQ19" s="54"/>
      <c r="JR19" s="54">
        <f>SUM(JS19:JU19)</f>
        <v>0</v>
      </c>
      <c r="JS19" s="54">
        <f>VLOOKUP(B19,'10.09'!B28:L61,9,0)</f>
        <v>0</v>
      </c>
      <c r="JT19" s="54">
        <f>VLOOKUP(B19,'10.09'!B28:L61,10,0)</f>
        <v>0</v>
      </c>
      <c r="JU19" s="54"/>
      <c r="JV19" s="54">
        <f>+JP19+JQ19-JR19</f>
        <v>15</v>
      </c>
      <c r="JW19" s="54"/>
      <c r="JX19" s="54">
        <f>SUM(JY19:KA19)</f>
        <v>0</v>
      </c>
      <c r="JY19" s="54">
        <f>VLOOKUP(B19,'11.09'!B28:L61,9,0)</f>
        <v>0</v>
      </c>
      <c r="JZ19" s="54">
        <f>VLOOKUP(B19,'11.09'!B28:L61,10,0)</f>
        <v>0</v>
      </c>
      <c r="KA19" s="54"/>
      <c r="KB19" s="54">
        <f>+JV19+JW19-JX19</f>
        <v>15</v>
      </c>
      <c r="KC19" s="54"/>
      <c r="KD19" s="54">
        <f>SUM(KE19:KG19)</f>
        <v>0</v>
      </c>
      <c r="KE19" s="54">
        <f>VLOOKUP(B19,'12.09'!B28:L61,9,0)</f>
        <v>0</v>
      </c>
      <c r="KF19" s="54">
        <f>VLOOKUP(B19,'12.09'!B28:L61,10,0)</f>
        <v>0</v>
      </c>
      <c r="KG19" s="54"/>
      <c r="KH19" s="54">
        <f>+KB19+KC19-KD19</f>
        <v>15</v>
      </c>
      <c r="KI19" s="54"/>
      <c r="KJ19" s="54">
        <f>SUM(KK19:KM19)</f>
        <v>2</v>
      </c>
      <c r="KK19" s="54">
        <f>VLOOKUP(B19,'13.09'!B28:L61,9,0)</f>
        <v>0</v>
      </c>
      <c r="KL19" s="54">
        <f>VLOOKUP(B19,'13.09'!B28:L61,10,0)</f>
        <v>2</v>
      </c>
      <c r="KM19" s="54"/>
      <c r="KN19" s="54">
        <f>+KH19+KI19-KJ19</f>
        <v>13</v>
      </c>
      <c r="KO19" s="54"/>
      <c r="KP19" s="54">
        <f>SUM(KQ19:KS19)</f>
        <v>4</v>
      </c>
      <c r="KQ19" s="54">
        <f>VLOOKUP(B19,'14.09'!B28:L61,9,0)</f>
        <v>0</v>
      </c>
      <c r="KR19" s="54">
        <f>VLOOKUP(B19,'14.09'!B28:L61,10,0)</f>
        <v>4</v>
      </c>
      <c r="KS19" s="54"/>
      <c r="KT19" s="54">
        <f>+KN19+KO19-KP19</f>
        <v>9</v>
      </c>
      <c r="KU19" s="54"/>
      <c r="KV19" s="54">
        <f>SUM(KW19:KY19)</f>
        <v>0</v>
      </c>
      <c r="KW19" s="54">
        <f>VLOOKUP(B19,'15.09'!B28:L61,9,0)</f>
        <v>0</v>
      </c>
      <c r="KX19" s="54">
        <f>VLOOKUP(B19,'15.09'!B28:L61,10,0)</f>
        <v>0</v>
      </c>
      <c r="KY19" s="54"/>
      <c r="KZ19" s="54">
        <f>+KT19+KU19-KV19</f>
        <v>9</v>
      </c>
      <c r="LA19" s="54"/>
      <c r="LB19" s="54">
        <f>SUM(LC19:LE19)</f>
        <v>9</v>
      </c>
      <c r="LC19" s="54">
        <f>VLOOKUP(B19,'16.09'!B28:L61,9,0)</f>
        <v>9</v>
      </c>
      <c r="LD19" s="54">
        <f>VLOOKUP(B19,'16.09'!B28:L61,10,0)</f>
        <v>0</v>
      </c>
      <c r="LE19" s="54"/>
      <c r="LF19" s="54">
        <f>+KZ19+LA19-LB19</f>
        <v>0</v>
      </c>
      <c r="LG19" s="54"/>
      <c r="LH19" s="54">
        <f>SUM(LI19:LK19)</f>
        <v>0</v>
      </c>
      <c r="LI19" s="54">
        <f>VLOOKUP(B19,'17.09'!B28:L61,9,0)</f>
        <v>0</v>
      </c>
      <c r="LJ19" s="54">
        <f>VLOOKUP(B19,'17.09'!B28:L61,10,0)</f>
        <v>0</v>
      </c>
      <c r="LK19" s="54"/>
      <c r="LL19" s="54">
        <f>+LF19+LG19-LH19</f>
        <v>0</v>
      </c>
      <c r="LM19" s="54"/>
      <c r="LN19" s="54">
        <f>SUM(LO19:LQ19)</f>
        <v>0</v>
      </c>
      <c r="LO19" s="54">
        <f>VLOOKUP(B19,'18.09'!B28:L61,9,0)</f>
        <v>0</v>
      </c>
      <c r="LP19" s="54">
        <f>VLOOKUP(B19,'18.09'!B28:L61,10,0)</f>
        <v>0</v>
      </c>
      <c r="LQ19" s="54"/>
      <c r="LR19" s="54">
        <f>+LL19+LM19-LN19</f>
        <v>0</v>
      </c>
    </row>
    <row r="20" spans="1:330" x14ac:dyDescent="0.2">
      <c r="A20" s="10">
        <v>4</v>
      </c>
      <c r="B20" s="10">
        <v>8500009</v>
      </c>
      <c r="C20" s="10" t="s">
        <v>74</v>
      </c>
      <c r="D20" s="11" t="s">
        <v>46</v>
      </c>
      <c r="E20" s="11" t="s">
        <v>12</v>
      </c>
      <c r="F20" s="12">
        <v>159000</v>
      </c>
      <c r="G20" s="58">
        <f>M20+S20+Y20+AE20+AK20+AQ20+AW20+BC20+BI20+BO20+BU20+CA20+CG20+CM20+CS20+CY20+DE20+DK20+DQ20+DW20+EC20+EI20+EO20+EU20+FA20+FG20+FM20+FS20+FY20+GE20+GK20+GQ20+GW20+HC20+HI20+HO20+HU20+IA20+IG20+IM20+IS20+IY20+JE20+JK20+JQ20+JW20+KC20+KI20+KO20+KU20</f>
        <v>20</v>
      </c>
      <c r="H20" s="58">
        <f>SUM(I20:K20)</f>
        <v>20</v>
      </c>
      <c r="I20" s="58">
        <f>O20+U20+AA20+AG20+AM20+AS20+AY20+BE20+BK20+BQ20+BW20+CC20+CI20+CO20+CU20+DA20+DG20+DM20+DS20+DY20+EE20+EK20+EQ20+EW20+FC20+FI20+FO20+FU20+GA20+GG20+GM20+GS20+GY20+HE20+HK20+HQ20+HW20+IC20+II20+IO20+IU20+JA20+JG20+JM20+JS20+JY20+KE20+KK20+KQ20+KW20</f>
        <v>1</v>
      </c>
      <c r="J20" s="58">
        <f>P20+V20+AB20+AH20+AN20+AT20+AZ20+BF20+BL20+BR20+BX20+CD20+CJ20+CP20+CV20+DB20+DH20+DN20+DT20+DZ20+EF20+EL20+ER20+EX20+FD20+FJ20+FP20+FV20+GB20+GH20+GN20+GT20+GZ20+HF20+HL20+HR20+HX20+ID20+IJ20+IP20+IV20+JB20+JH20+JN20+JT20+JZ20+KF20+KL20+KR20+KX20</f>
        <v>19</v>
      </c>
      <c r="K20" s="58">
        <f>Q20+W20+AC20+AI20+AO20+AU20+BA20+BG20+BM20+BS20+BY20+CE20+CK20+CQ20+CW20+DC20+DI20+DO20+DU20+EA20+EG20+EM20+ES20+EY20+FE20+FK20+FQ20+FW20+GC20+GI20+GO20+GU20+HA20+HG20+HM20+HS20+HY20+IE20+IK20+IQ20+IW20+JC20+JI20+JO20+JU20+KA20+KG20+KM20+KS20+KY20</f>
        <v>0</v>
      </c>
      <c r="L20" s="58">
        <f>G20-H20</f>
        <v>0</v>
      </c>
      <c r="M20" s="54"/>
      <c r="N20" s="54">
        <f>SUM(O20:Q20)</f>
        <v>0</v>
      </c>
      <c r="O20" s="54"/>
      <c r="P20" s="54"/>
      <c r="Q20" s="54"/>
      <c r="R20" s="54"/>
      <c r="S20" s="54"/>
      <c r="T20" s="54">
        <f>SUM(U20:W20)</f>
        <v>0</v>
      </c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9"/>
      <c r="AN20" s="59"/>
      <c r="AO20" s="59"/>
      <c r="AP20" s="54"/>
      <c r="AQ20" s="54"/>
      <c r="AR20" s="54">
        <f>SUM(AS20:AU20)</f>
        <v>0</v>
      </c>
      <c r="AS20" s="54"/>
      <c r="AT20" s="54"/>
      <c r="AU20" s="54"/>
      <c r="AV20" s="54">
        <f>+AP20+AQ20-AR20</f>
        <v>0</v>
      </c>
      <c r="AW20" s="54"/>
      <c r="AX20" s="54">
        <f>SUM(AY20:BA20)</f>
        <v>0</v>
      </c>
      <c r="AY20" s="54"/>
      <c r="AZ20" s="54"/>
      <c r="BA20" s="54"/>
      <c r="BB20" s="54">
        <f>+AV20+AW20-AX20</f>
        <v>0</v>
      </c>
      <c r="BC20" s="54"/>
      <c r="BD20" s="54">
        <f>SUM(BE20:BG20)</f>
        <v>0</v>
      </c>
      <c r="BE20" s="54"/>
      <c r="BF20" s="54"/>
      <c r="BG20" s="54"/>
      <c r="BH20" s="54"/>
      <c r="BI20" s="54">
        <f>VLOOKUP(B20,'05.08'!B11:Q44,7,0)</f>
        <v>0</v>
      </c>
      <c r="BJ20" s="54">
        <f>SUM(BK20:BM20)</f>
        <v>0</v>
      </c>
      <c r="BK20" s="54">
        <f>VLOOKUP(B20,'05.08'!B11:Q44,9,0)</f>
        <v>0</v>
      </c>
      <c r="BL20" s="54">
        <f>VLOOKUP(B20,'05.08'!B11:L44,10,0)</f>
        <v>0</v>
      </c>
      <c r="BM20" s="54"/>
      <c r="BN20" s="54">
        <f>+BH20+BI20-BJ20</f>
        <v>0</v>
      </c>
      <c r="BO20" s="54"/>
      <c r="BP20" s="54">
        <f>SUM(BQ20:BS20)</f>
        <v>0</v>
      </c>
      <c r="BQ20" s="54">
        <f>VLOOKUP(B20,'06.08'!B11:L44,9,0)</f>
        <v>0</v>
      </c>
      <c r="BR20" s="54">
        <f>VLOOKUP(B20,'06.08'!B11:L44,10,0)</f>
        <v>0</v>
      </c>
      <c r="BS20" s="54"/>
      <c r="BT20" s="54">
        <f>+BN20+BO20-BP20</f>
        <v>0</v>
      </c>
      <c r="BU20" s="54"/>
      <c r="BV20" s="54">
        <f>SUM(BW20:BY20)</f>
        <v>0</v>
      </c>
      <c r="BW20" s="54">
        <f>VLOOKUP(B20,'07.08'!B11:L44,9,0)</f>
        <v>0</v>
      </c>
      <c r="BX20" s="54">
        <f>VLOOKUP(B20,'07.08'!B11:L44,10,0)</f>
        <v>0</v>
      </c>
      <c r="BY20" s="54"/>
      <c r="BZ20" s="54">
        <f>+BT20+BU20-BV20</f>
        <v>0</v>
      </c>
      <c r="CA20" s="54"/>
      <c r="CB20" s="54">
        <f>SUM(CC20:CE20)</f>
        <v>0</v>
      </c>
      <c r="CC20" s="54">
        <f>VLOOKUP(B20,'08.08'!B11:L44,9,0)</f>
        <v>0</v>
      </c>
      <c r="CD20" s="54">
        <f>VLOOKUP(B20,'08.08'!B11:L44,10,0)</f>
        <v>0</v>
      </c>
      <c r="CE20" s="54"/>
      <c r="CF20" s="54">
        <f>+BZ20+CA20-CB20</f>
        <v>0</v>
      </c>
      <c r="CG20" s="54"/>
      <c r="CH20" s="54">
        <f>SUM(CI20:CK20)</f>
        <v>0</v>
      </c>
      <c r="CI20" s="54">
        <f>VLOOKUP(B20,'09.08'!B11:L44,9,0)</f>
        <v>0</v>
      </c>
      <c r="CJ20" s="54">
        <f>VLOOKUP(B20,'09.08'!B11:L44,10,0)</f>
        <v>0</v>
      </c>
      <c r="CK20" s="54"/>
      <c r="CL20" s="54">
        <f>+CF20+CG20-CH20</f>
        <v>0</v>
      </c>
      <c r="CM20" s="54"/>
      <c r="CN20" s="54">
        <f>SUM(CO20:CQ20)</f>
        <v>0</v>
      </c>
      <c r="CO20" s="54">
        <f>VLOOKUP(B20,'10.08'!B11:L44,9,0)</f>
        <v>0</v>
      </c>
      <c r="CP20" s="54">
        <f>VLOOKUP(B20,'10.08'!B11:L44,10,0)</f>
        <v>0</v>
      </c>
      <c r="CQ20" s="54"/>
      <c r="CR20" s="54">
        <f>+CL20+CM20-CN20</f>
        <v>0</v>
      </c>
      <c r="CS20" s="54"/>
      <c r="CT20" s="54">
        <f>SUM(CU20:CW20)</f>
        <v>0</v>
      </c>
      <c r="CU20" s="54">
        <f>VLOOKUP(B20,'11.08'!B11:L44,9,0)</f>
        <v>0</v>
      </c>
      <c r="CV20" s="54">
        <f>VLOOKUP(B20,'11.08'!B11:L44,10,0)</f>
        <v>0</v>
      </c>
      <c r="CW20" s="54"/>
      <c r="CX20" s="54">
        <f>+CR20+CS20-CT20</f>
        <v>0</v>
      </c>
      <c r="CY20" s="54">
        <f>VLOOKUP(B20,'12.08'!B11:Q44,7,0)</f>
        <v>0</v>
      </c>
      <c r="CZ20" s="54">
        <f>SUM(DA20:DC20)</f>
        <v>0</v>
      </c>
      <c r="DA20" s="54">
        <f>VLOOKUP(B20,'12.08'!B11:L44,9,0)</f>
        <v>0</v>
      </c>
      <c r="DB20" s="54">
        <f>VLOOKUP(B20,'12.08'!B11:L44,10,0)</f>
        <v>0</v>
      </c>
      <c r="DC20" s="54"/>
      <c r="DD20" s="54">
        <f>+CX20+CY20-CZ20</f>
        <v>0</v>
      </c>
      <c r="DE20" s="54"/>
      <c r="DF20" s="54">
        <f>SUM(DG20:DI20)</f>
        <v>0</v>
      </c>
      <c r="DG20" s="54">
        <f>VLOOKUP(B20,'13.08'!B11:L44,9,0)</f>
        <v>0</v>
      </c>
      <c r="DH20" s="54">
        <f>VLOOKUP(B20,'13.08'!B11:L44,10,0)</f>
        <v>0</v>
      </c>
      <c r="DI20" s="54"/>
      <c r="DJ20" s="54">
        <f>+DD20+DE20-DF20</f>
        <v>0</v>
      </c>
      <c r="DK20" s="54"/>
      <c r="DL20" s="54">
        <f>SUM(DM20:DO20)</f>
        <v>0</v>
      </c>
      <c r="DM20" s="54">
        <f>VLOOKUP(B20,'14.08'!B11:L44,9,0)</f>
        <v>0</v>
      </c>
      <c r="DN20" s="54">
        <f>VLOOKUP(B20,'14.08'!B11:L44,10,0)</f>
        <v>0</v>
      </c>
      <c r="DO20" s="54"/>
      <c r="DP20" s="54">
        <f>+DJ20+DK20-DL20</f>
        <v>0</v>
      </c>
      <c r="DQ20" s="54"/>
      <c r="DR20" s="54">
        <f>SUM(DS20:DU20)</f>
        <v>0</v>
      </c>
      <c r="DS20" s="54">
        <f>VLOOKUP(B20,'15.08'!B11:L44,9,0)</f>
        <v>0</v>
      </c>
      <c r="DT20" s="54">
        <f>VLOOKUP(B20,'15.08'!B11:L44,10,0)</f>
        <v>0</v>
      </c>
      <c r="DU20" s="54"/>
      <c r="DV20" s="54">
        <f>+DP20+DQ20-DR20</f>
        <v>0</v>
      </c>
      <c r="DW20" s="54"/>
      <c r="DX20" s="54">
        <f>SUM(DY20:EA20)</f>
        <v>0</v>
      </c>
      <c r="DY20" s="54">
        <f>VLOOKUP(B20,'16.08'!B11:L44,9,0)</f>
        <v>0</v>
      </c>
      <c r="DZ20" s="54">
        <f>VLOOKUP(B20,'16.08'!B11:L44,10,0)</f>
        <v>0</v>
      </c>
      <c r="EA20" s="54"/>
      <c r="EB20" s="54">
        <f>+DV20+DW20-DX20</f>
        <v>0</v>
      </c>
      <c r="EC20" s="54"/>
      <c r="ED20" s="54">
        <f>SUM(EE20:EG20)</f>
        <v>0</v>
      </c>
      <c r="EE20" s="54">
        <f>VLOOKUP(B20,'17.08'!B11:L44,9,0)</f>
        <v>0</v>
      </c>
      <c r="EF20" s="54">
        <f>VLOOKUP(B20,'17.08'!B11:L44,10,0)</f>
        <v>0</v>
      </c>
      <c r="EG20" s="54"/>
      <c r="EH20" s="54">
        <f>+EB20+EC20-ED20</f>
        <v>0</v>
      </c>
      <c r="EI20" s="54"/>
      <c r="EJ20" s="54">
        <f>SUM(EK20:EM20)</f>
        <v>0</v>
      </c>
      <c r="EK20" s="54">
        <f>VLOOKUP(B20,'18.08'!B11:L44,9,0)</f>
        <v>0</v>
      </c>
      <c r="EL20" s="54">
        <f>VLOOKUP(B20,'18.08'!B11:L44,10,0)</f>
        <v>0</v>
      </c>
      <c r="EM20" s="54"/>
      <c r="EN20" s="54">
        <f>+EH20+EI20-EJ20</f>
        <v>0</v>
      </c>
      <c r="EO20" s="54">
        <f>VLOOKUP(B20,'19.08'!B11:Q44,7,0)</f>
        <v>10</v>
      </c>
      <c r="EP20" s="54">
        <f>SUM(EQ20:ES20)</f>
        <v>0</v>
      </c>
      <c r="EQ20" s="54">
        <f>VLOOKUP(B20,'19.08'!B11:L44,9,0)</f>
        <v>0</v>
      </c>
      <c r="ER20" s="54">
        <f>VLOOKUP(B20,'19.08'!B11:L44,10,0)</f>
        <v>0</v>
      </c>
      <c r="ES20" s="54"/>
      <c r="ET20" s="54">
        <f>+EN20+EO20-EP20</f>
        <v>10</v>
      </c>
      <c r="EU20" s="54"/>
      <c r="EV20" s="54">
        <f>SUM(EW20:EY20)</f>
        <v>0</v>
      </c>
      <c r="EW20" s="54">
        <f>VLOOKUP(B20,'20.08'!B11:L48,9,0)</f>
        <v>0</v>
      </c>
      <c r="EX20" s="54">
        <f>VLOOKUP(B20,'20.08'!B11:L48,10,0)</f>
        <v>0</v>
      </c>
      <c r="EY20" s="54"/>
      <c r="EZ20" s="54">
        <f>+ET20+EU20-EV20</f>
        <v>10</v>
      </c>
      <c r="FA20" s="54"/>
      <c r="FB20" s="54">
        <f>SUM(FC20:FE20)</f>
        <v>0</v>
      </c>
      <c r="FC20" s="54">
        <f>VLOOKUP(B20,'21.08'!B11:L44,9,0)</f>
        <v>0</v>
      </c>
      <c r="FD20" s="54">
        <f>VLOOKUP(B20,'21.08'!B11:L44,10,0)</f>
        <v>0</v>
      </c>
      <c r="FE20" s="54"/>
      <c r="FF20" s="54">
        <f>+EZ20+FA20-FB20</f>
        <v>10</v>
      </c>
      <c r="FG20" s="54"/>
      <c r="FH20" s="54">
        <f>SUM(FI20:FK20)</f>
        <v>0</v>
      </c>
      <c r="FI20" s="54">
        <f>VLOOKUP(B20,'22.08'!B11:L44,9,0)</f>
        <v>0</v>
      </c>
      <c r="FJ20" s="54">
        <f>VLOOKUP(B20,'22.08'!B11:L44,10,0)</f>
        <v>0</v>
      </c>
      <c r="FK20" s="54"/>
      <c r="FL20" s="54">
        <f>+FF20+FG20-FH20</f>
        <v>10</v>
      </c>
      <c r="FM20" s="54"/>
      <c r="FN20" s="54">
        <f>SUM(FO20:FQ20)</f>
        <v>0</v>
      </c>
      <c r="FO20" s="54">
        <f>VLOOKUP(B20,'23.08'!B11:L44,9,0)</f>
        <v>0</v>
      </c>
      <c r="FP20" s="54">
        <f>VLOOKUP(B20,'23.08'!B11:L44,10,0)</f>
        <v>0</v>
      </c>
      <c r="FQ20" s="54"/>
      <c r="FR20" s="54">
        <f>+FL20+FM20-FN20</f>
        <v>10</v>
      </c>
      <c r="FS20" s="54"/>
      <c r="FT20" s="54">
        <f>SUM(FU20:FW20)</f>
        <v>0</v>
      </c>
      <c r="FU20" s="54">
        <f>VLOOKUP(B20,'24.08'!B11:L44,9,0)</f>
        <v>0</v>
      </c>
      <c r="FV20" s="54">
        <f>VLOOKUP(B20,'24.08'!B11:L44,10,0)</f>
        <v>0</v>
      </c>
      <c r="FW20" s="54"/>
      <c r="FX20" s="54">
        <f>+FR20+FS20-FT20</f>
        <v>10</v>
      </c>
      <c r="FY20" s="54"/>
      <c r="FZ20" s="54">
        <f>SUM(GA20:GC20)</f>
        <v>0</v>
      </c>
      <c r="GA20" s="54">
        <f>VLOOKUP(B20,'25.08'!B11:L44,9,0)</f>
        <v>0</v>
      </c>
      <c r="GB20" s="54">
        <f>VLOOKUP(B20,'25.08'!B11:L44,10,0)</f>
        <v>0</v>
      </c>
      <c r="GC20" s="54"/>
      <c r="GD20" s="54">
        <f>+FX20+FY20-FZ20</f>
        <v>10</v>
      </c>
      <c r="GE20" s="54"/>
      <c r="GF20" s="54">
        <f>SUM(GG20:GI20)</f>
        <v>1</v>
      </c>
      <c r="GG20" s="54">
        <f>VLOOKUP(B20,'26.08'!B11:L44,9,0)</f>
        <v>0</v>
      </c>
      <c r="GH20" s="54">
        <f>VLOOKUP(B20,'26.08'!B11:L44,10,0)</f>
        <v>1</v>
      </c>
      <c r="GI20" s="54"/>
      <c r="GJ20" s="54">
        <f>+GD20+GE20-GF20</f>
        <v>9</v>
      </c>
      <c r="GK20" s="54"/>
      <c r="GL20" s="54">
        <f>SUM(GM20:GO20)</f>
        <v>3</v>
      </c>
      <c r="GM20" s="54">
        <f>VLOOKUP(B20,'27.08'!B11:L44,9,0)</f>
        <v>0</v>
      </c>
      <c r="GN20" s="54">
        <f>VLOOKUP(B20,'27.08'!B11:L44,10,0)</f>
        <v>3</v>
      </c>
      <c r="GO20" s="54"/>
      <c r="GP20" s="54">
        <f>+GJ20+GK20-GL20</f>
        <v>6</v>
      </c>
      <c r="GQ20" s="54"/>
      <c r="GR20" s="54">
        <f>SUM(GS20:GU20)</f>
        <v>1</v>
      </c>
      <c r="GS20" s="54">
        <f>VLOOKUP(B20,'28.08'!B11:L44,9,0)</f>
        <v>0</v>
      </c>
      <c r="GT20" s="54">
        <f>VLOOKUP(B20,'28.08'!B11:L44,10,0)</f>
        <v>1</v>
      </c>
      <c r="GU20" s="54"/>
      <c r="GV20" s="54">
        <f>+GP20+GQ20-GR20</f>
        <v>5</v>
      </c>
      <c r="GW20" s="54">
        <f>VLOOKUP(B20,'29.08'!B11:Q44,7,0)</f>
        <v>0</v>
      </c>
      <c r="GX20" s="54">
        <f>SUM(GY20:HA20)</f>
        <v>2</v>
      </c>
      <c r="GY20" s="54">
        <f>VLOOKUP(B20,'29.08'!B11:L44,9,0)</f>
        <v>0</v>
      </c>
      <c r="GZ20" s="54">
        <f>VLOOKUP(B20,'29.08'!B11:L44,10,0)</f>
        <v>2</v>
      </c>
      <c r="HA20" s="54"/>
      <c r="HB20" s="54">
        <f>+GV20+GW20-GX20</f>
        <v>3</v>
      </c>
      <c r="HC20" s="54"/>
      <c r="HD20" s="54">
        <f>SUM(HE20:HG20)</f>
        <v>0</v>
      </c>
      <c r="HE20" s="54">
        <f>VLOOKUP(B20,'30.08'!B11:L44,9,0)</f>
        <v>0</v>
      </c>
      <c r="HF20" s="54">
        <f>VLOOKUP(B20,'30.08'!B11:L44,10,0)</f>
        <v>0</v>
      </c>
      <c r="HG20" s="54"/>
      <c r="HH20" s="54">
        <f>+HB20+HC20-HD20</f>
        <v>3</v>
      </c>
      <c r="HI20" s="54">
        <f>VLOOKUP(B20,'31.08'!B11:Q44,7,0)</f>
        <v>0</v>
      </c>
      <c r="HJ20" s="54">
        <f>SUM(HK20:HM20)</f>
        <v>1</v>
      </c>
      <c r="HK20" s="54">
        <f>VLOOKUP(B20,'31.08'!B11:L44,9,0)</f>
        <v>0</v>
      </c>
      <c r="HL20" s="54">
        <f>VLOOKUP(B20,'31.08'!B11:L44,10,0)</f>
        <v>1</v>
      </c>
      <c r="HM20" s="54"/>
      <c r="HN20" s="54">
        <f>+HH20+HI20-HJ20</f>
        <v>2</v>
      </c>
      <c r="HO20" s="54"/>
      <c r="HP20" s="54">
        <f>SUM(HQ20:HS20)</f>
        <v>1</v>
      </c>
      <c r="HQ20" s="54">
        <f>VLOOKUP(B20,'01.09'!B11:L44,9,0)</f>
        <v>0</v>
      </c>
      <c r="HR20" s="54">
        <f>VLOOKUP(B20,'01.09'!B11:L44,10,0)</f>
        <v>1</v>
      </c>
      <c r="HS20" s="54"/>
      <c r="HT20" s="54">
        <f>+HN20+HO20-HP20</f>
        <v>1</v>
      </c>
      <c r="HU20" s="54">
        <f>VLOOKUP(B20,'02.09'!B11:Q44,7,0)</f>
        <v>10</v>
      </c>
      <c r="HV20" s="54">
        <f>SUM(HW20:HY20)</f>
        <v>0</v>
      </c>
      <c r="HW20" s="54">
        <f>VLOOKUP(B20,'02.09'!B11:L44,9,0)</f>
        <v>0</v>
      </c>
      <c r="HX20" s="54">
        <f>VLOOKUP(B20,'02.09'!B11:L44,10,0)</f>
        <v>0</v>
      </c>
      <c r="HY20" s="54"/>
      <c r="HZ20" s="54">
        <f>+HT20+HU20-HV20</f>
        <v>11</v>
      </c>
      <c r="IA20" s="54"/>
      <c r="IB20" s="54">
        <f>SUM(IC20:IE20)</f>
        <v>2</v>
      </c>
      <c r="IC20" s="54">
        <f>VLOOKUP(B20,'03.09'!B11:L44,9,0)</f>
        <v>0</v>
      </c>
      <c r="ID20" s="54">
        <f>VLOOKUP(B20,'03.09'!B11:L44,10,0)</f>
        <v>2</v>
      </c>
      <c r="IE20" s="54"/>
      <c r="IF20" s="54">
        <f>+HZ20+IA20-IB20</f>
        <v>9</v>
      </c>
      <c r="IG20" s="54"/>
      <c r="IH20" s="54">
        <f>SUM(II20:IK20)</f>
        <v>0</v>
      </c>
      <c r="II20" s="54">
        <f>VLOOKUP(B20,'04.09'!B11:L44,9,0)</f>
        <v>0</v>
      </c>
      <c r="IJ20" s="54">
        <f>VLOOKUP(B20,'04.09'!B11:L44,10,0)</f>
        <v>0</v>
      </c>
      <c r="IK20" s="54"/>
      <c r="IL20" s="54">
        <f>+IF20+IG20-IH20</f>
        <v>9</v>
      </c>
      <c r="IM20" s="54"/>
      <c r="IN20" s="54">
        <f>SUM(IO20:IQ20)</f>
        <v>1</v>
      </c>
      <c r="IO20" s="54">
        <f>VLOOKUP(B20,'05.09'!B11:L44,9,0)</f>
        <v>0</v>
      </c>
      <c r="IP20" s="54">
        <f>VLOOKUP(B20,'05.09'!B11:L44,10,0)</f>
        <v>1</v>
      </c>
      <c r="IQ20" s="54"/>
      <c r="IR20" s="54">
        <f>+IL20+IM20-IN20</f>
        <v>8</v>
      </c>
      <c r="IS20" s="54"/>
      <c r="IT20" s="54">
        <f>SUM(IU20:IW20)</f>
        <v>1</v>
      </c>
      <c r="IU20" s="54">
        <f>VLOOKUP(B20,'06.09'!B11:L44,9,0)</f>
        <v>0</v>
      </c>
      <c r="IV20" s="54">
        <f>VLOOKUP(B20,'06.09'!B11:L44,10,0)</f>
        <v>1</v>
      </c>
      <c r="IW20" s="54"/>
      <c r="IX20" s="54">
        <f>+IR20+IS20-IT20</f>
        <v>7</v>
      </c>
      <c r="IY20" s="54"/>
      <c r="IZ20" s="54">
        <f>SUM(JA20:JC20)</f>
        <v>0</v>
      </c>
      <c r="JA20" s="54">
        <f>VLOOKUP(B20,'07.09'!B11:L44,9,0)</f>
        <v>0</v>
      </c>
      <c r="JB20" s="54">
        <f>VLOOKUP(B20,'07.09'!B11:L44,10,0)</f>
        <v>0</v>
      </c>
      <c r="JC20" s="54"/>
      <c r="JD20" s="54">
        <f>+IX20+IY20-IZ20</f>
        <v>7</v>
      </c>
      <c r="JE20" s="54">
        <f>VLOOKUP(B20,'08.09'!B11:Q44,7,0)</f>
        <v>0</v>
      </c>
      <c r="JF20" s="54">
        <f>SUM(JG20:JI20)</f>
        <v>6</v>
      </c>
      <c r="JG20" s="54">
        <f>VLOOKUP(B20,'08.09'!B11:L44,9,0)</f>
        <v>0</v>
      </c>
      <c r="JH20" s="54">
        <f>VLOOKUP(B20,'08.09'!B11:L44,10,0)</f>
        <v>6</v>
      </c>
      <c r="JI20" s="54"/>
      <c r="JJ20" s="54">
        <f>+JD20+JE20-JF20</f>
        <v>1</v>
      </c>
      <c r="JK20" s="54"/>
      <c r="JL20" s="54">
        <f>SUM(JM20:JO20)</f>
        <v>0</v>
      </c>
      <c r="JM20" s="54">
        <f>VLOOKUP(B20,'09.09'!B11:L44,9,0)</f>
        <v>0</v>
      </c>
      <c r="JN20" s="54">
        <f>VLOOKUP(B20,'09.09'!B11:L44,10,0)</f>
        <v>0</v>
      </c>
      <c r="JO20" s="54"/>
      <c r="JP20" s="54">
        <f>+JJ20+JK20-JL20</f>
        <v>1</v>
      </c>
      <c r="JQ20" s="54"/>
      <c r="JR20" s="54">
        <f>SUM(JS20:JU20)</f>
        <v>1</v>
      </c>
      <c r="JS20" s="54">
        <f>VLOOKUP(B20,'10.09'!B11:L44,9,0)</f>
        <v>1</v>
      </c>
      <c r="JT20" s="54">
        <f>VLOOKUP(B20,'10.09'!B11:L44,10,0)</f>
        <v>0</v>
      </c>
      <c r="JU20" s="54"/>
      <c r="JV20" s="54">
        <f>+JP20+JQ20-JR20</f>
        <v>0</v>
      </c>
      <c r="JW20" s="54"/>
      <c r="JX20" s="54">
        <f>SUM(JY20:KA20)</f>
        <v>0</v>
      </c>
      <c r="JY20" s="54">
        <f>VLOOKUP(B20,'11.09'!B11:L44,9,0)</f>
        <v>0</v>
      </c>
      <c r="JZ20" s="54">
        <f>VLOOKUP(B20,'11.09'!B11:L44,10,0)</f>
        <v>0</v>
      </c>
      <c r="KA20" s="54"/>
      <c r="KB20" s="54">
        <f>+JV20+JW20-JX20</f>
        <v>0</v>
      </c>
      <c r="KC20" s="54"/>
      <c r="KD20" s="54">
        <f>SUM(KE20:KG20)</f>
        <v>0</v>
      </c>
      <c r="KE20" s="54">
        <f>VLOOKUP(B20,'12.09'!B11:L44,9,0)</f>
        <v>0</v>
      </c>
      <c r="KF20" s="54">
        <f>VLOOKUP(B20,'12.09'!B11:L44,10,0)</f>
        <v>0</v>
      </c>
      <c r="KG20" s="54"/>
      <c r="KH20" s="54">
        <f>+KB20+KC20-KD20</f>
        <v>0</v>
      </c>
      <c r="KI20" s="54"/>
      <c r="KJ20" s="54">
        <f>SUM(KK20:KM20)</f>
        <v>0</v>
      </c>
      <c r="KK20" s="54">
        <f>VLOOKUP(B20,'13.09'!B11:L44,9,0)</f>
        <v>0</v>
      </c>
      <c r="KL20" s="54">
        <f>VLOOKUP(B20,'13.09'!B11:L44,10,0)</f>
        <v>0</v>
      </c>
      <c r="KM20" s="54"/>
      <c r="KN20" s="54">
        <f>+KH20+KI20-KJ20</f>
        <v>0</v>
      </c>
      <c r="KO20" s="54"/>
      <c r="KP20" s="54">
        <f>SUM(KQ20:KS20)</f>
        <v>0</v>
      </c>
      <c r="KQ20" s="54">
        <f>VLOOKUP(B20,'14.09'!B11:L44,9,0)</f>
        <v>0</v>
      </c>
      <c r="KR20" s="54">
        <f>VLOOKUP(B20,'14.09'!B11:L44,10,0)</f>
        <v>0</v>
      </c>
      <c r="KS20" s="54"/>
      <c r="KT20" s="54">
        <f>+KN20+KO20-KP20</f>
        <v>0</v>
      </c>
      <c r="KU20" s="54"/>
      <c r="KV20" s="54">
        <f>SUM(KW20:KY20)</f>
        <v>0</v>
      </c>
      <c r="KW20" s="54">
        <f>VLOOKUP(B20,'15.09'!B11:L44,9,0)</f>
        <v>0</v>
      </c>
      <c r="KX20" s="54">
        <f>VLOOKUP(B20,'15.09'!B11:L44,10,0)</f>
        <v>0</v>
      </c>
      <c r="KY20" s="54"/>
      <c r="KZ20" s="54">
        <f>+KT20+KU20-KV20</f>
        <v>0</v>
      </c>
      <c r="LA20" s="54"/>
      <c r="LB20" s="54">
        <f>SUM(LC20:LE20)</f>
        <v>0</v>
      </c>
      <c r="LC20" s="54">
        <f>VLOOKUP(B20,'16.09'!B11:L44,9,0)</f>
        <v>0</v>
      </c>
      <c r="LD20" s="54">
        <f>VLOOKUP(B20,'16.09'!B11:L44,10,0)</f>
        <v>0</v>
      </c>
      <c r="LE20" s="54"/>
      <c r="LF20" s="54">
        <f>+KZ20+LA20-LB20</f>
        <v>0</v>
      </c>
      <c r="LG20" s="54"/>
      <c r="LH20" s="54">
        <f>SUM(LI20:LK20)</f>
        <v>0</v>
      </c>
      <c r="LI20" s="54">
        <f>VLOOKUP(B20,'17.09'!B11:L44,9,0)</f>
        <v>0</v>
      </c>
      <c r="LJ20" s="54">
        <f>VLOOKUP(B20,'17.09'!B11:L44,10,0)</f>
        <v>0</v>
      </c>
      <c r="LK20" s="54"/>
      <c r="LL20" s="54">
        <f>+LF20+LG20-LH20</f>
        <v>0</v>
      </c>
      <c r="LM20" s="54"/>
      <c r="LN20" s="54">
        <f>SUM(LO20:LQ20)</f>
        <v>0</v>
      </c>
      <c r="LO20" s="54">
        <f>VLOOKUP(B20,'18.09'!B11:L44,9,0)</f>
        <v>0</v>
      </c>
      <c r="LP20" s="54">
        <f>VLOOKUP(B20,'18.09'!B11:L44,10,0)</f>
        <v>0</v>
      </c>
      <c r="LQ20" s="54"/>
      <c r="LR20" s="54">
        <f>+LL20+LM20-LN20</f>
        <v>0</v>
      </c>
    </row>
    <row r="21" spans="1:330" x14ac:dyDescent="0.2">
      <c r="A21" s="10">
        <v>9</v>
      </c>
      <c r="B21" s="10">
        <v>8500005</v>
      </c>
      <c r="C21" s="10" t="s">
        <v>71</v>
      </c>
      <c r="D21" s="11" t="s">
        <v>43</v>
      </c>
      <c r="E21" s="11" t="s">
        <v>9</v>
      </c>
      <c r="F21" s="12">
        <v>146000</v>
      </c>
      <c r="G21" s="58">
        <f>M21+S21+Y21+AE21+AK21+AQ21+AW21+BC21+BI21+BO21+BU21+CA21+CG21+CM21+CS21+CY21+DE21+DK21+DQ21+DW21+EC21+EI21+EO21+EU21+FA21+FG21+FM21+FS21+FY21+GE21+GK21+GQ21+GW21+HC21+HI21+HO21+HU21+IA21+IG21+IM21+IS21+IY21+JE21+JK21+JQ21+JW21+KC21+KI21+KO21+KU21</f>
        <v>29</v>
      </c>
      <c r="H21" s="58">
        <f>SUM(I21:K21)</f>
        <v>19</v>
      </c>
      <c r="I21" s="58">
        <f>O21+U21+AA21+AG21+AM21+AS21+AY21+BE21+BK21+BQ21+BW21+CC21+CI21+CO21+CU21+DA21+DG21+DM21+DS21+DY21+EE21+EK21+EQ21+EW21+FC21+FI21+FO21+FU21+GA21+GG21+GM21+GS21+GY21+HE21+HK21+HQ21+HW21+IC21+II21+IO21+IU21+JA21+JG21+JM21+JS21+JY21+KE21+KK21+KQ21+KW21</f>
        <v>2</v>
      </c>
      <c r="J21" s="58">
        <f>P21+V21+AB21+AH21+AN21+AT21+AZ21+BF21+BL21+BR21+BX21+CD21+CJ21+CP21+CV21+DB21+DH21+DN21+DT21+DZ21+EF21+EL21+ER21+EX21+FD21+FJ21+FP21+FV21+GB21+GH21+GN21+GT21+GZ21+HF21+HL21+HR21+HX21+ID21+IJ21+IP21+IV21+JB21+JH21+JN21+JT21+JZ21+KF21+KL21+KR21+KX21</f>
        <v>17</v>
      </c>
      <c r="K21" s="58">
        <f>Q21+W21+AC21+AI21+AO21+AU21+BA21+BG21+BM21+BS21+BY21+CE21+CK21+CQ21+CW21+DC21+DI21+DO21+DU21+EA21+EG21+EM21+ES21+EY21+FE21+FK21+FQ21+FW21+GC21+GI21+GO21+GU21+HA21+HG21+HM21+HS21+HY21+IE21+IK21+IQ21+IW21+JC21+JI21+JO21+JU21+KA21+KG21+KM21+KS21+KY21</f>
        <v>0</v>
      </c>
      <c r="L21" s="58">
        <f>G21-H21</f>
        <v>10</v>
      </c>
      <c r="M21" s="54"/>
      <c r="N21" s="54">
        <f>SUM(O21:Q21)</f>
        <v>0</v>
      </c>
      <c r="O21" s="54"/>
      <c r="P21" s="54"/>
      <c r="Q21" s="54"/>
      <c r="R21" s="54"/>
      <c r="S21" s="54"/>
      <c r="T21" s="54">
        <f>SUM(U21:W21)</f>
        <v>0</v>
      </c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9"/>
      <c r="AN21" s="59"/>
      <c r="AO21" s="59"/>
      <c r="AP21" s="54"/>
      <c r="AQ21" s="54"/>
      <c r="AR21" s="54">
        <f>SUM(AS21:AU21)</f>
        <v>0</v>
      </c>
      <c r="AS21" s="54"/>
      <c r="AT21" s="54"/>
      <c r="AU21" s="54"/>
      <c r="AV21" s="54">
        <f>+AP21+AQ21-AR21</f>
        <v>0</v>
      </c>
      <c r="AW21" s="54"/>
      <c r="AX21" s="54">
        <f>SUM(AY21:BA21)</f>
        <v>0</v>
      </c>
      <c r="AY21" s="54"/>
      <c r="AZ21" s="54"/>
      <c r="BA21" s="54"/>
      <c r="BB21" s="54">
        <f>+AV21+AW21-AX21</f>
        <v>0</v>
      </c>
      <c r="BC21" s="54"/>
      <c r="BD21" s="54">
        <f>SUM(BE21:BG21)</f>
        <v>0</v>
      </c>
      <c r="BE21" s="54"/>
      <c r="BF21" s="54"/>
      <c r="BG21" s="54"/>
      <c r="BH21" s="54"/>
      <c r="BI21" s="54">
        <f>VLOOKUP(B21,'05.08'!B16:Q49,7,0)</f>
        <v>0</v>
      </c>
      <c r="BJ21" s="54">
        <f>SUM(BK21:BM21)</f>
        <v>0</v>
      </c>
      <c r="BK21" s="54">
        <f>VLOOKUP(B21,'05.08'!B16:Q49,9,0)</f>
        <v>0</v>
      </c>
      <c r="BL21" s="54">
        <f>VLOOKUP(B21,'05.08'!B16:L49,10,0)</f>
        <v>0</v>
      </c>
      <c r="BM21" s="54"/>
      <c r="BN21" s="54">
        <f>+BH21+BI21-BJ21</f>
        <v>0</v>
      </c>
      <c r="BO21" s="54"/>
      <c r="BP21" s="54">
        <f>SUM(BQ21:BS21)</f>
        <v>0</v>
      </c>
      <c r="BQ21" s="54">
        <f>VLOOKUP(B21,'06.08'!B16:L49,9,0)</f>
        <v>0</v>
      </c>
      <c r="BR21" s="54">
        <f>VLOOKUP(B21,'06.08'!B16:L49,10,0)</f>
        <v>0</v>
      </c>
      <c r="BS21" s="54"/>
      <c r="BT21" s="54">
        <f>+BN21+BO21-BP21</f>
        <v>0</v>
      </c>
      <c r="BU21" s="54"/>
      <c r="BV21" s="54">
        <f>SUM(BW21:BY21)</f>
        <v>0</v>
      </c>
      <c r="BW21" s="54">
        <f>VLOOKUP(B21,'07.08'!B16:L49,9,0)</f>
        <v>0</v>
      </c>
      <c r="BX21" s="54">
        <f>VLOOKUP(B21,'07.08'!B16:L49,10,0)</f>
        <v>0</v>
      </c>
      <c r="BY21" s="54"/>
      <c r="BZ21" s="54">
        <f>+BT21+BU21-BV21</f>
        <v>0</v>
      </c>
      <c r="CA21" s="54"/>
      <c r="CB21" s="54">
        <f>SUM(CC21:CE21)</f>
        <v>0</v>
      </c>
      <c r="CC21" s="54">
        <f>VLOOKUP(B21,'08.08'!B16:L49,9,0)</f>
        <v>0</v>
      </c>
      <c r="CD21" s="54">
        <f>VLOOKUP(B21,'08.08'!B16:L49,10,0)</f>
        <v>0</v>
      </c>
      <c r="CE21" s="54"/>
      <c r="CF21" s="54">
        <f>+BZ21+CA21-CB21</f>
        <v>0</v>
      </c>
      <c r="CG21" s="54"/>
      <c r="CH21" s="54">
        <f>SUM(CI21:CK21)</f>
        <v>0</v>
      </c>
      <c r="CI21" s="54">
        <f>VLOOKUP(B21,'09.08'!B16:L49,9,0)</f>
        <v>0</v>
      </c>
      <c r="CJ21" s="54">
        <f>VLOOKUP(B21,'09.08'!B16:L49,10,0)</f>
        <v>0</v>
      </c>
      <c r="CK21" s="54"/>
      <c r="CL21" s="54">
        <f>+CF21+CG21-CH21</f>
        <v>0</v>
      </c>
      <c r="CM21" s="54"/>
      <c r="CN21" s="54">
        <f>SUM(CO21:CQ21)</f>
        <v>0</v>
      </c>
      <c r="CO21" s="54">
        <f>VLOOKUP(B21,'10.08'!B16:L49,9,0)</f>
        <v>0</v>
      </c>
      <c r="CP21" s="54">
        <f>VLOOKUP(B21,'10.08'!B16:L49,10,0)</f>
        <v>0</v>
      </c>
      <c r="CQ21" s="54"/>
      <c r="CR21" s="54">
        <f>+CL21+CM21-CN21</f>
        <v>0</v>
      </c>
      <c r="CS21" s="54"/>
      <c r="CT21" s="54">
        <f>SUM(CU21:CW21)</f>
        <v>0</v>
      </c>
      <c r="CU21" s="54">
        <f>VLOOKUP(B21,'11.08'!B16:L49,9,0)</f>
        <v>0</v>
      </c>
      <c r="CV21" s="54">
        <f>VLOOKUP(B21,'11.08'!B16:L49,10,0)</f>
        <v>0</v>
      </c>
      <c r="CW21" s="54"/>
      <c r="CX21" s="54">
        <f>+CR21+CS21-CT21</f>
        <v>0</v>
      </c>
      <c r="CY21" s="54">
        <f>VLOOKUP(B21,'12.08'!B16:Q49,7,0)</f>
        <v>0</v>
      </c>
      <c r="CZ21" s="54">
        <f>SUM(DA21:DC21)</f>
        <v>0</v>
      </c>
      <c r="DA21" s="54">
        <f>VLOOKUP(B21,'12.08'!B16:L49,9,0)</f>
        <v>0</v>
      </c>
      <c r="DB21" s="54">
        <f>VLOOKUP(B21,'12.08'!B16:L49,10,0)</f>
        <v>0</v>
      </c>
      <c r="DC21" s="54"/>
      <c r="DD21" s="54">
        <f>+CX21+CY21-CZ21</f>
        <v>0</v>
      </c>
      <c r="DE21" s="54"/>
      <c r="DF21" s="54">
        <f>SUM(DG21:DI21)</f>
        <v>0</v>
      </c>
      <c r="DG21" s="54">
        <f>VLOOKUP(B21,'13.08'!B16:L49,9,0)</f>
        <v>0</v>
      </c>
      <c r="DH21" s="54">
        <f>VLOOKUP(B21,'13.08'!B16:L49,10,0)</f>
        <v>0</v>
      </c>
      <c r="DI21" s="54"/>
      <c r="DJ21" s="54">
        <f>+DD21+DE21-DF21</f>
        <v>0</v>
      </c>
      <c r="DK21" s="54"/>
      <c r="DL21" s="54">
        <f>SUM(DM21:DO21)</f>
        <v>0</v>
      </c>
      <c r="DM21" s="54">
        <f>VLOOKUP(B21,'14.08'!B16:L49,9,0)</f>
        <v>0</v>
      </c>
      <c r="DN21" s="54">
        <f>VLOOKUP(B21,'14.08'!B16:L49,10,0)</f>
        <v>0</v>
      </c>
      <c r="DO21" s="54"/>
      <c r="DP21" s="54">
        <f>+DJ21+DK21-DL21</f>
        <v>0</v>
      </c>
      <c r="DQ21" s="54"/>
      <c r="DR21" s="54">
        <f>SUM(DS21:DU21)</f>
        <v>0</v>
      </c>
      <c r="DS21" s="54">
        <f>VLOOKUP(B21,'15.08'!B16:L49,9,0)</f>
        <v>0</v>
      </c>
      <c r="DT21" s="54">
        <f>VLOOKUP(B21,'15.08'!B16:L49,10,0)</f>
        <v>0</v>
      </c>
      <c r="DU21" s="54"/>
      <c r="DV21" s="54">
        <f>+DP21+DQ21-DR21</f>
        <v>0</v>
      </c>
      <c r="DW21" s="54"/>
      <c r="DX21" s="54">
        <f>SUM(DY21:EA21)</f>
        <v>0</v>
      </c>
      <c r="DY21" s="54">
        <f>VLOOKUP(B21,'16.08'!B16:L49,9,0)</f>
        <v>0</v>
      </c>
      <c r="DZ21" s="54">
        <f>VLOOKUP(B21,'16.08'!B16:L49,10,0)</f>
        <v>0</v>
      </c>
      <c r="EA21" s="54"/>
      <c r="EB21" s="54">
        <f>+DV21+DW21-DX21</f>
        <v>0</v>
      </c>
      <c r="EC21" s="54"/>
      <c r="ED21" s="54">
        <f>SUM(EE21:EG21)</f>
        <v>0</v>
      </c>
      <c r="EE21" s="54">
        <f>VLOOKUP(B21,'17.08'!B16:L49,9,0)</f>
        <v>0</v>
      </c>
      <c r="EF21" s="54">
        <f>VLOOKUP(B21,'17.08'!B16:L49,10,0)</f>
        <v>0</v>
      </c>
      <c r="EG21" s="54"/>
      <c r="EH21" s="54">
        <f>+EB21+EC21-ED21</f>
        <v>0</v>
      </c>
      <c r="EI21" s="54"/>
      <c r="EJ21" s="54">
        <f>SUM(EK21:EM21)</f>
        <v>0</v>
      </c>
      <c r="EK21" s="54">
        <f>VLOOKUP(B21,'18.08'!B16:L49,9,0)</f>
        <v>0</v>
      </c>
      <c r="EL21" s="54">
        <f>VLOOKUP(B21,'18.08'!B16:L49,10,0)</f>
        <v>0</v>
      </c>
      <c r="EM21" s="54"/>
      <c r="EN21" s="54">
        <f>+EH21+EI21-EJ21</f>
        <v>0</v>
      </c>
      <c r="EO21" s="54">
        <f>VLOOKUP(B21,'19.08'!B16:Q49,7,0)</f>
        <v>10</v>
      </c>
      <c r="EP21" s="54">
        <f>SUM(EQ21:ES21)</f>
        <v>0</v>
      </c>
      <c r="EQ21" s="54">
        <f>VLOOKUP(B21,'19.08'!B16:L49,9,0)</f>
        <v>0</v>
      </c>
      <c r="ER21" s="54">
        <f>VLOOKUP(B21,'19.08'!B16:L49,10,0)</f>
        <v>0</v>
      </c>
      <c r="ES21" s="54"/>
      <c r="ET21" s="54">
        <f>+EN21+EO21-EP21</f>
        <v>10</v>
      </c>
      <c r="EU21" s="54"/>
      <c r="EV21" s="54">
        <f>SUM(EW21:EY21)</f>
        <v>0</v>
      </c>
      <c r="EW21" s="54">
        <f>VLOOKUP(B21,'20.08'!B16:L53,9,0)</f>
        <v>0</v>
      </c>
      <c r="EX21" s="54">
        <f>VLOOKUP(B21,'20.08'!B16:L53,10,0)</f>
        <v>0</v>
      </c>
      <c r="EY21" s="54"/>
      <c r="EZ21" s="54">
        <f>+ET21+EU21-EV21</f>
        <v>10</v>
      </c>
      <c r="FA21" s="54"/>
      <c r="FB21" s="54">
        <f>SUM(FC21:FE21)</f>
        <v>0</v>
      </c>
      <c r="FC21" s="54">
        <f>VLOOKUP(B21,'21.08'!B16:L49,9,0)</f>
        <v>0</v>
      </c>
      <c r="FD21" s="54">
        <f>VLOOKUP(B21,'21.08'!B16:L49,10,0)</f>
        <v>0</v>
      </c>
      <c r="FE21" s="54"/>
      <c r="FF21" s="54">
        <f>+EZ21+FA21-FB21</f>
        <v>10</v>
      </c>
      <c r="FG21" s="54"/>
      <c r="FH21" s="54">
        <f>SUM(FI21:FK21)</f>
        <v>1</v>
      </c>
      <c r="FI21" s="54">
        <f>VLOOKUP(B21,'22.08'!B16:L49,9,0)</f>
        <v>0</v>
      </c>
      <c r="FJ21" s="54">
        <f>VLOOKUP(B21,'22.08'!B16:L49,10,0)</f>
        <v>1</v>
      </c>
      <c r="FK21" s="54"/>
      <c r="FL21" s="54">
        <f>+FF21+FG21-FH21</f>
        <v>9</v>
      </c>
      <c r="FM21" s="54"/>
      <c r="FN21" s="54">
        <f>SUM(FO21:FQ21)</f>
        <v>0</v>
      </c>
      <c r="FO21" s="54">
        <f>VLOOKUP(B21,'23.08'!B16:L49,9,0)</f>
        <v>0</v>
      </c>
      <c r="FP21" s="54">
        <f>VLOOKUP(B21,'23.08'!B16:L49,10,0)</f>
        <v>0</v>
      </c>
      <c r="FQ21" s="54"/>
      <c r="FR21" s="54">
        <f>+FL21+FM21-FN21</f>
        <v>9</v>
      </c>
      <c r="FS21" s="54"/>
      <c r="FT21" s="54">
        <f>SUM(FU21:FW21)</f>
        <v>1</v>
      </c>
      <c r="FU21" s="54">
        <f>VLOOKUP(B21,'24.08'!B16:L49,9,0)</f>
        <v>1</v>
      </c>
      <c r="FV21" s="54">
        <f>VLOOKUP(B21,'24.08'!B16:L49,10,0)</f>
        <v>0</v>
      </c>
      <c r="FW21" s="54"/>
      <c r="FX21" s="54">
        <f>+FR21+FS21-FT21</f>
        <v>8</v>
      </c>
      <c r="FY21" s="54"/>
      <c r="FZ21" s="54">
        <f>SUM(GA21:GC21)</f>
        <v>1</v>
      </c>
      <c r="GA21" s="54">
        <f>VLOOKUP(B21,'25.08'!B16:L49,9,0)</f>
        <v>0</v>
      </c>
      <c r="GB21" s="54">
        <f>VLOOKUP(B21,'25.08'!B16:L49,10,0)</f>
        <v>1</v>
      </c>
      <c r="GC21" s="54"/>
      <c r="GD21" s="54">
        <f>+FX21+FY21-FZ21</f>
        <v>7</v>
      </c>
      <c r="GE21" s="54"/>
      <c r="GF21" s="54">
        <f>SUM(GG21:GI21)</f>
        <v>1</v>
      </c>
      <c r="GG21" s="54">
        <f>VLOOKUP(B21,'26.08'!B16:L49,9,0)</f>
        <v>0</v>
      </c>
      <c r="GH21" s="54">
        <f>VLOOKUP(B21,'26.08'!B16:L49,10,0)</f>
        <v>1</v>
      </c>
      <c r="GI21" s="54"/>
      <c r="GJ21" s="54">
        <f>+GD21+GE21-GF21</f>
        <v>6</v>
      </c>
      <c r="GK21" s="54"/>
      <c r="GL21" s="54">
        <f>SUM(GM21:GO21)</f>
        <v>1</v>
      </c>
      <c r="GM21" s="54">
        <f>VLOOKUP(B21,'27.08'!B16:L49,9,0)</f>
        <v>0</v>
      </c>
      <c r="GN21" s="54">
        <f>VLOOKUP(B21,'27.08'!B16:L49,10,0)</f>
        <v>1</v>
      </c>
      <c r="GO21" s="54"/>
      <c r="GP21" s="54">
        <f>+GJ21+GK21-GL21</f>
        <v>5</v>
      </c>
      <c r="GQ21" s="54"/>
      <c r="GR21" s="54">
        <f>SUM(GS21:GU21)</f>
        <v>2</v>
      </c>
      <c r="GS21" s="54">
        <f>VLOOKUP(B21,'28.08'!B16:L49,9,0)</f>
        <v>0</v>
      </c>
      <c r="GT21" s="54">
        <f>VLOOKUP(B21,'28.08'!B16:L49,10,0)</f>
        <v>2</v>
      </c>
      <c r="GU21" s="54"/>
      <c r="GV21" s="54">
        <f>+GP21+GQ21-GR21</f>
        <v>3</v>
      </c>
      <c r="GW21" s="54">
        <f>VLOOKUP(B21,'29.08'!B16:Q49,7,0)</f>
        <v>0</v>
      </c>
      <c r="GX21" s="54">
        <f>SUM(GY21:HA21)</f>
        <v>0</v>
      </c>
      <c r="GY21" s="54">
        <f>VLOOKUP(B21,'29.08'!B16:L49,9,0)</f>
        <v>0</v>
      </c>
      <c r="GZ21" s="54">
        <f>VLOOKUP(B21,'29.08'!B16:L49,10,0)</f>
        <v>0</v>
      </c>
      <c r="HA21" s="54"/>
      <c r="HB21" s="54">
        <f>+GV21+GW21-GX21</f>
        <v>3</v>
      </c>
      <c r="HC21" s="54"/>
      <c r="HD21" s="54">
        <f>SUM(HE21:HG21)</f>
        <v>0</v>
      </c>
      <c r="HE21" s="54">
        <f>VLOOKUP(B21,'30.08'!B16:L49,9,0)</f>
        <v>0</v>
      </c>
      <c r="HF21" s="54">
        <f>VLOOKUP(B21,'30.08'!B16:L49,10,0)</f>
        <v>0</v>
      </c>
      <c r="HG21" s="54"/>
      <c r="HH21" s="54">
        <f>+HB21+HC21-HD21</f>
        <v>3</v>
      </c>
      <c r="HI21" s="54">
        <f>VLOOKUP(B21,'31.08'!B16:Q49,7,0)</f>
        <v>0</v>
      </c>
      <c r="HJ21" s="54">
        <f>SUM(HK21:HM21)</f>
        <v>0</v>
      </c>
      <c r="HK21" s="54">
        <f>VLOOKUP(B21,'31.08'!B16:L49,9,0)</f>
        <v>0</v>
      </c>
      <c r="HL21" s="54">
        <f>VLOOKUP(B21,'31.08'!B16:L49,10,0)</f>
        <v>0</v>
      </c>
      <c r="HM21" s="54"/>
      <c r="HN21" s="54">
        <f>+HH21+HI21-HJ21</f>
        <v>3</v>
      </c>
      <c r="HO21" s="54"/>
      <c r="HP21" s="54">
        <f>SUM(HQ21:HS21)</f>
        <v>2</v>
      </c>
      <c r="HQ21" s="54">
        <f>VLOOKUP(B21,'01.09'!B16:L49,9,0)</f>
        <v>0</v>
      </c>
      <c r="HR21" s="54">
        <f>VLOOKUP(B21,'01.09'!B16:L49,10,0)</f>
        <v>2</v>
      </c>
      <c r="HS21" s="54"/>
      <c r="HT21" s="54">
        <f>+HN21+HO21-HP21</f>
        <v>1</v>
      </c>
      <c r="HU21" s="54">
        <f>VLOOKUP(B21,'02.09'!B16:Q49,7,0)</f>
        <v>10</v>
      </c>
      <c r="HV21" s="54">
        <f>SUM(HW21:HY21)</f>
        <v>0</v>
      </c>
      <c r="HW21" s="54">
        <f>VLOOKUP(B21,'02.09'!B16:L49,9,0)</f>
        <v>0</v>
      </c>
      <c r="HX21" s="54">
        <f>VLOOKUP(B21,'02.09'!B16:L49,10,0)</f>
        <v>0</v>
      </c>
      <c r="HY21" s="54"/>
      <c r="HZ21" s="54">
        <f>+HT21+HU21-HV21</f>
        <v>11</v>
      </c>
      <c r="IA21" s="54"/>
      <c r="IB21" s="54">
        <f>SUM(IC21:IE21)</f>
        <v>0</v>
      </c>
      <c r="IC21" s="54">
        <f>VLOOKUP(B21,'03.09'!B16:L49,9,0)</f>
        <v>0</v>
      </c>
      <c r="ID21" s="54">
        <f>VLOOKUP(B21,'03.09'!B16:L49,10,0)</f>
        <v>0</v>
      </c>
      <c r="IE21" s="54"/>
      <c r="IF21" s="54">
        <f>+HZ21+IA21-IB21</f>
        <v>11</v>
      </c>
      <c r="IG21" s="54"/>
      <c r="IH21" s="54">
        <f>SUM(II21:IK21)</f>
        <v>0</v>
      </c>
      <c r="II21" s="54">
        <f>VLOOKUP(B21,'04.09'!B16:L49,9,0)</f>
        <v>0</v>
      </c>
      <c r="IJ21" s="54">
        <f>VLOOKUP(B21,'04.09'!B16:L49,10,0)</f>
        <v>0</v>
      </c>
      <c r="IK21" s="54"/>
      <c r="IL21" s="54">
        <f>+IF21+IG21-IH21</f>
        <v>11</v>
      </c>
      <c r="IM21" s="54"/>
      <c r="IN21" s="54">
        <f>SUM(IO21:IQ21)</f>
        <v>1</v>
      </c>
      <c r="IO21" s="54">
        <f>VLOOKUP(B21,'05.09'!B16:L49,9,0)</f>
        <v>0</v>
      </c>
      <c r="IP21" s="54">
        <f>VLOOKUP(B21,'05.09'!B16:L49,10,0)</f>
        <v>1</v>
      </c>
      <c r="IQ21" s="54"/>
      <c r="IR21" s="54">
        <f>+IL21+IM21-IN21</f>
        <v>10</v>
      </c>
      <c r="IS21" s="54"/>
      <c r="IT21" s="54">
        <f>SUM(IU21:IW21)</f>
        <v>0</v>
      </c>
      <c r="IU21" s="54">
        <f>VLOOKUP(B21,'06.09'!B16:L49,9,0)</f>
        <v>0</v>
      </c>
      <c r="IV21" s="54">
        <f>VLOOKUP(B21,'06.09'!B16:L49,10,0)</f>
        <v>0</v>
      </c>
      <c r="IW21" s="54"/>
      <c r="IX21" s="54">
        <f>+IR21+IS21-IT21</f>
        <v>10</v>
      </c>
      <c r="IY21" s="54"/>
      <c r="IZ21" s="54">
        <f>SUM(JA21:JC21)</f>
        <v>1</v>
      </c>
      <c r="JA21" s="54">
        <f>VLOOKUP(B21,'07.09'!B16:L49,9,0)</f>
        <v>0</v>
      </c>
      <c r="JB21" s="54">
        <f>VLOOKUP(B21,'07.09'!B16:L49,10,0)</f>
        <v>1</v>
      </c>
      <c r="JC21" s="54"/>
      <c r="JD21" s="54">
        <f>+IX21+IY21-IZ21</f>
        <v>9</v>
      </c>
      <c r="JE21" s="54">
        <f>VLOOKUP(B21,'08.09'!B16:Q49,7,0)</f>
        <v>9</v>
      </c>
      <c r="JF21" s="54">
        <f>SUM(JG21:JI21)</f>
        <v>2</v>
      </c>
      <c r="JG21" s="54">
        <f>VLOOKUP(B21,'08.09'!B16:L49,9,0)</f>
        <v>0</v>
      </c>
      <c r="JH21" s="54">
        <f>VLOOKUP(B21,'08.09'!B16:L49,10,0)</f>
        <v>2</v>
      </c>
      <c r="JI21" s="54"/>
      <c r="JJ21" s="54">
        <f>+JD21+JE21-JF21</f>
        <v>16</v>
      </c>
      <c r="JK21" s="54"/>
      <c r="JL21" s="54">
        <f>SUM(JM21:JO21)</f>
        <v>1</v>
      </c>
      <c r="JM21" s="54">
        <f>VLOOKUP(B21,'09.09'!B16:L49,9,0)</f>
        <v>0</v>
      </c>
      <c r="JN21" s="54">
        <f>VLOOKUP(B21,'09.09'!B16:L49,10,0)</f>
        <v>1</v>
      </c>
      <c r="JO21" s="54"/>
      <c r="JP21" s="54">
        <f>+JJ21+JK21-JL21</f>
        <v>15</v>
      </c>
      <c r="JQ21" s="54"/>
      <c r="JR21" s="54">
        <f>SUM(JS21:JU21)</f>
        <v>1</v>
      </c>
      <c r="JS21" s="54">
        <f>VLOOKUP(B21,'10.09'!B16:L49,9,0)</f>
        <v>1</v>
      </c>
      <c r="JT21" s="54">
        <f>VLOOKUP(B21,'10.09'!B16:L49,10,0)</f>
        <v>0</v>
      </c>
      <c r="JU21" s="54"/>
      <c r="JV21" s="54">
        <f>+JP21+JQ21-JR21</f>
        <v>14</v>
      </c>
      <c r="JW21" s="54"/>
      <c r="JX21" s="54">
        <f>SUM(JY21:KA21)</f>
        <v>1</v>
      </c>
      <c r="JY21" s="54">
        <f>VLOOKUP(B21,'11.09'!B16:L49,9,0)</f>
        <v>0</v>
      </c>
      <c r="JZ21" s="54">
        <f>VLOOKUP(B21,'11.09'!B16:L49,10,0)</f>
        <v>1</v>
      </c>
      <c r="KA21" s="54"/>
      <c r="KB21" s="54">
        <f>+JV21+JW21-JX21</f>
        <v>13</v>
      </c>
      <c r="KC21" s="54"/>
      <c r="KD21" s="54">
        <f>SUM(KE21:KG21)</f>
        <v>1</v>
      </c>
      <c r="KE21" s="54">
        <f>VLOOKUP(B21,'12.09'!B16:L49,9,0)</f>
        <v>0</v>
      </c>
      <c r="KF21" s="54">
        <f>VLOOKUP(B21,'12.09'!B16:L49,10,0)</f>
        <v>1</v>
      </c>
      <c r="KG21" s="54"/>
      <c r="KH21" s="54">
        <f>+KB21+KC21-KD21</f>
        <v>12</v>
      </c>
      <c r="KI21" s="54"/>
      <c r="KJ21" s="54">
        <f>SUM(KK21:KM21)</f>
        <v>0</v>
      </c>
      <c r="KK21" s="54">
        <f>VLOOKUP(B21,'13.09'!B16:L49,9,0)</f>
        <v>0</v>
      </c>
      <c r="KL21" s="54">
        <f>VLOOKUP(B21,'13.09'!B16:L49,10,0)</f>
        <v>0</v>
      </c>
      <c r="KM21" s="54"/>
      <c r="KN21" s="54">
        <f>+KH21+KI21-KJ21</f>
        <v>12</v>
      </c>
      <c r="KO21" s="54"/>
      <c r="KP21" s="54">
        <f>SUM(KQ21:KS21)</f>
        <v>2</v>
      </c>
      <c r="KQ21" s="54">
        <f>VLOOKUP(B21,'14.09'!B16:L49,9,0)</f>
        <v>0</v>
      </c>
      <c r="KR21" s="54">
        <f>VLOOKUP(B21,'14.09'!B16:L49,10,0)</f>
        <v>2</v>
      </c>
      <c r="KS21" s="54"/>
      <c r="KT21" s="54">
        <f>+KN21+KO21-KP21</f>
        <v>10</v>
      </c>
      <c r="KU21" s="54"/>
      <c r="KV21" s="54">
        <f>SUM(KW21:KY21)</f>
        <v>0</v>
      </c>
      <c r="KW21" s="54">
        <f>VLOOKUP(B21,'15.09'!B16:L49,9,0)</f>
        <v>0</v>
      </c>
      <c r="KX21" s="54">
        <f>VLOOKUP(B21,'15.09'!B16:L49,10,0)</f>
        <v>0</v>
      </c>
      <c r="KY21" s="54"/>
      <c r="KZ21" s="54">
        <f>+KT21+KU21-KV21</f>
        <v>10</v>
      </c>
      <c r="LA21" s="54"/>
      <c r="LB21" s="54">
        <f>SUM(LC21:LE21)</f>
        <v>10</v>
      </c>
      <c r="LC21" s="54">
        <f>VLOOKUP(B21,'16.09'!B16:L49,9,0)</f>
        <v>10</v>
      </c>
      <c r="LD21" s="54">
        <f>VLOOKUP(B21,'16.09'!B16:L49,10,0)</f>
        <v>0</v>
      </c>
      <c r="LE21" s="54"/>
      <c r="LF21" s="54">
        <f>+KZ21+LA21-LB21</f>
        <v>0</v>
      </c>
      <c r="LG21" s="54"/>
      <c r="LH21" s="54">
        <f>SUM(LI21:LK21)</f>
        <v>0</v>
      </c>
      <c r="LI21" s="54">
        <f>VLOOKUP(B21,'17.09'!B16:L49,9,0)</f>
        <v>0</v>
      </c>
      <c r="LJ21" s="54">
        <f>VLOOKUP(B21,'17.09'!B16:L49,10,0)</f>
        <v>0</v>
      </c>
      <c r="LK21" s="54"/>
      <c r="LL21" s="54">
        <f>+LF21+LG21-LH21</f>
        <v>0</v>
      </c>
      <c r="LM21" s="54"/>
      <c r="LN21" s="54">
        <f>SUM(LO21:LQ21)</f>
        <v>0</v>
      </c>
      <c r="LO21" s="54">
        <f>VLOOKUP(B21,'18.09'!B16:L49,9,0)</f>
        <v>0</v>
      </c>
      <c r="LP21" s="54">
        <f>VLOOKUP(B21,'18.09'!B16:L49,10,0)</f>
        <v>0</v>
      </c>
      <c r="LQ21" s="54"/>
      <c r="LR21" s="54">
        <f>+LL21+LM21-LN21</f>
        <v>0</v>
      </c>
    </row>
    <row r="22" spans="1:330" x14ac:dyDescent="0.2">
      <c r="A22" s="10">
        <v>7</v>
      </c>
      <c r="B22" s="10">
        <v>8500010</v>
      </c>
      <c r="C22" s="10" t="s">
        <v>81</v>
      </c>
      <c r="D22" s="11" t="s">
        <v>53</v>
      </c>
      <c r="E22" s="11" t="s">
        <v>19</v>
      </c>
      <c r="F22" s="12">
        <v>146000</v>
      </c>
      <c r="G22" s="58">
        <f>M22+S22+Y22+AE22+AK22+AQ22+AW22+BC22+BI22+BO22+BU22+CA22+CG22+CM22+CS22+CY22+DE22+DK22+DQ22+DW22+EC22+EI22+EO22+EU22+FA22+FG22+FM22+FS22+FY22+GE22+GK22+GQ22+GW22+HC22+HI22+HO22+HU22+IA22+IG22+IM22+IS22+IY22+JE22+JK22+JQ22+JW22+KC22+KI22+KO22+KU22</f>
        <v>30</v>
      </c>
      <c r="H22" s="58">
        <f>SUM(I22:K22)</f>
        <v>19</v>
      </c>
      <c r="I22" s="58">
        <f>O22+U22+AA22+AG22+AM22+AS22+AY22+BE22+BK22+BQ22+BW22+CC22+CI22+CO22+CU22+DA22+DG22+DM22+DS22+DY22+EE22+EK22+EQ22+EW22+FC22+FI22+FO22+FU22+GA22+GG22+GM22+GS22+GY22+HE22+HK22+HQ22+HW22+IC22+II22+IO22+IU22+JA22+JG22+JM22+JS22+JY22+KE22+KK22+KQ22+KW22</f>
        <v>4</v>
      </c>
      <c r="J22" s="58">
        <f>P22+V22+AB22+AH22+AN22+AT22+AZ22+BF22+BL22+BR22+BX22+CD22+CJ22+CP22+CV22+DB22+DH22+DN22+DT22+DZ22+EF22+EL22+ER22+EX22+FD22+FJ22+FP22+FV22+GB22+GH22+GN22+GT22+GZ22+HF22+HL22+HR22+HX22+ID22+IJ22+IP22+IV22+JB22+JH22+JN22+JT22+JZ22+KF22+KL22+KR22+KX22</f>
        <v>15</v>
      </c>
      <c r="K22" s="58">
        <f>Q22+W22+AC22+AI22+AO22+AU22+BA22+BG22+BM22+BS22+BY22+CE22+CK22+CQ22+CW22+DC22+DI22+DO22+DU22+EA22+EG22+EM22+ES22+EY22+FE22+FK22+FQ22+FW22+GC22+GI22+GO22+GU22+HA22+HG22+HM22+HS22+HY22+IE22+IK22+IQ22+IW22+JC22+JI22+JO22+JU22+KA22+KG22+KM22+KS22+KY22</f>
        <v>0</v>
      </c>
      <c r="L22" s="58">
        <f>G22-H22</f>
        <v>11</v>
      </c>
      <c r="M22" s="54"/>
      <c r="N22" s="54">
        <f>SUM(O22:Q22)</f>
        <v>0</v>
      </c>
      <c r="O22" s="54"/>
      <c r="P22" s="54"/>
      <c r="Q22" s="54"/>
      <c r="R22" s="54"/>
      <c r="S22" s="54"/>
      <c r="T22" s="54">
        <f>SUM(U22:W22)</f>
        <v>0</v>
      </c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9"/>
      <c r="AN22" s="59"/>
      <c r="AO22" s="59"/>
      <c r="AP22" s="54"/>
      <c r="AQ22" s="54"/>
      <c r="AR22" s="54">
        <f>SUM(AS22:AU22)</f>
        <v>0</v>
      </c>
      <c r="AS22" s="54"/>
      <c r="AT22" s="54"/>
      <c r="AU22" s="54"/>
      <c r="AV22" s="54">
        <f>+AP22+AQ22-AR22</f>
        <v>0</v>
      </c>
      <c r="AW22" s="54"/>
      <c r="AX22" s="54">
        <f>SUM(AY22:BA22)</f>
        <v>0</v>
      </c>
      <c r="AY22" s="54"/>
      <c r="AZ22" s="54"/>
      <c r="BA22" s="54"/>
      <c r="BB22" s="54">
        <f>+AV22+AW22-AX22</f>
        <v>0</v>
      </c>
      <c r="BC22" s="54"/>
      <c r="BD22" s="54">
        <f>SUM(BE22:BG22)</f>
        <v>0</v>
      </c>
      <c r="BE22" s="54"/>
      <c r="BF22" s="54"/>
      <c r="BG22" s="54"/>
      <c r="BH22" s="54"/>
      <c r="BI22" s="54">
        <f>VLOOKUP(B22,'05.08'!B14:Q47,7,0)</f>
        <v>0</v>
      </c>
      <c r="BJ22" s="54">
        <f>SUM(BK22:BM22)</f>
        <v>0</v>
      </c>
      <c r="BK22" s="54">
        <f>VLOOKUP(B22,'05.08'!B14:Q47,9,0)</f>
        <v>0</v>
      </c>
      <c r="BL22" s="54">
        <f>VLOOKUP(B22,'05.08'!B14:L47,10,0)</f>
        <v>0</v>
      </c>
      <c r="BM22" s="54"/>
      <c r="BN22" s="54">
        <f>+BH22+BI22-BJ22</f>
        <v>0</v>
      </c>
      <c r="BO22" s="54"/>
      <c r="BP22" s="54">
        <f>SUM(BQ22:BS22)</f>
        <v>0</v>
      </c>
      <c r="BQ22" s="54">
        <f>VLOOKUP(B22,'06.08'!B14:L47,9,0)</f>
        <v>0</v>
      </c>
      <c r="BR22" s="54">
        <f>VLOOKUP(B22,'06.08'!B14:L47,10,0)</f>
        <v>0</v>
      </c>
      <c r="BS22" s="54"/>
      <c r="BT22" s="54">
        <f>+BN22+BO22-BP22</f>
        <v>0</v>
      </c>
      <c r="BU22" s="54"/>
      <c r="BV22" s="54">
        <f>SUM(BW22:BY22)</f>
        <v>0</v>
      </c>
      <c r="BW22" s="54">
        <f>VLOOKUP(B22,'07.08'!B14:L47,9,0)</f>
        <v>0</v>
      </c>
      <c r="BX22" s="54">
        <f>VLOOKUP(B22,'07.08'!B14:L47,10,0)</f>
        <v>0</v>
      </c>
      <c r="BY22" s="54"/>
      <c r="BZ22" s="54">
        <f>+BT22+BU22-BV22</f>
        <v>0</v>
      </c>
      <c r="CA22" s="54"/>
      <c r="CB22" s="54">
        <f>SUM(CC22:CE22)</f>
        <v>0</v>
      </c>
      <c r="CC22" s="54">
        <f>VLOOKUP(B22,'08.08'!B14:L47,9,0)</f>
        <v>0</v>
      </c>
      <c r="CD22" s="54">
        <f>VLOOKUP(B22,'08.08'!B14:L47,10,0)</f>
        <v>0</v>
      </c>
      <c r="CE22" s="54"/>
      <c r="CF22" s="54">
        <f>+BZ22+CA22-CB22</f>
        <v>0</v>
      </c>
      <c r="CG22" s="54"/>
      <c r="CH22" s="54">
        <f>SUM(CI22:CK22)</f>
        <v>0</v>
      </c>
      <c r="CI22" s="54">
        <f>VLOOKUP(B22,'09.08'!B14:L47,9,0)</f>
        <v>0</v>
      </c>
      <c r="CJ22" s="54">
        <f>VLOOKUP(B22,'09.08'!B14:L47,10,0)</f>
        <v>0</v>
      </c>
      <c r="CK22" s="54"/>
      <c r="CL22" s="54">
        <f>+CF22+CG22-CH22</f>
        <v>0</v>
      </c>
      <c r="CM22" s="54"/>
      <c r="CN22" s="54">
        <f>SUM(CO22:CQ22)</f>
        <v>0</v>
      </c>
      <c r="CO22" s="54">
        <f>VLOOKUP(B22,'10.08'!B14:L47,9,0)</f>
        <v>0</v>
      </c>
      <c r="CP22" s="54">
        <f>VLOOKUP(B22,'10.08'!B14:L47,10,0)</f>
        <v>0</v>
      </c>
      <c r="CQ22" s="54"/>
      <c r="CR22" s="54">
        <f>+CL22+CM22-CN22</f>
        <v>0</v>
      </c>
      <c r="CS22" s="54"/>
      <c r="CT22" s="54">
        <f>SUM(CU22:CW22)</f>
        <v>0</v>
      </c>
      <c r="CU22" s="54">
        <f>VLOOKUP(B22,'11.08'!B14:L47,9,0)</f>
        <v>0</v>
      </c>
      <c r="CV22" s="54">
        <f>VLOOKUP(B22,'11.08'!B14:L47,10,0)</f>
        <v>0</v>
      </c>
      <c r="CW22" s="54"/>
      <c r="CX22" s="54">
        <f>+CR22+CS22-CT22</f>
        <v>0</v>
      </c>
      <c r="CY22" s="54">
        <f>VLOOKUP(B22,'12.08'!B14:Q47,7,0)</f>
        <v>0</v>
      </c>
      <c r="CZ22" s="54">
        <f>SUM(DA22:DC22)</f>
        <v>0</v>
      </c>
      <c r="DA22" s="54">
        <f>VLOOKUP(B22,'12.08'!B14:L47,9,0)</f>
        <v>0</v>
      </c>
      <c r="DB22" s="54">
        <f>VLOOKUP(B22,'12.08'!B14:L47,10,0)</f>
        <v>0</v>
      </c>
      <c r="DC22" s="54"/>
      <c r="DD22" s="54">
        <f>+CX22+CY22-CZ22</f>
        <v>0</v>
      </c>
      <c r="DE22" s="54"/>
      <c r="DF22" s="54">
        <f>SUM(DG22:DI22)</f>
        <v>0</v>
      </c>
      <c r="DG22" s="54">
        <f>VLOOKUP(B22,'13.08'!B14:L47,9,0)</f>
        <v>0</v>
      </c>
      <c r="DH22" s="54">
        <f>VLOOKUP(B22,'13.08'!B14:L47,10,0)</f>
        <v>0</v>
      </c>
      <c r="DI22" s="54"/>
      <c r="DJ22" s="54">
        <f>+DD22+DE22-DF22</f>
        <v>0</v>
      </c>
      <c r="DK22" s="54"/>
      <c r="DL22" s="54">
        <f>SUM(DM22:DO22)</f>
        <v>0</v>
      </c>
      <c r="DM22" s="54">
        <f>VLOOKUP(B22,'14.08'!B14:L47,9,0)</f>
        <v>0</v>
      </c>
      <c r="DN22" s="54">
        <f>VLOOKUP(B22,'14.08'!B14:L47,10,0)</f>
        <v>0</v>
      </c>
      <c r="DO22" s="54"/>
      <c r="DP22" s="54">
        <f>+DJ22+DK22-DL22</f>
        <v>0</v>
      </c>
      <c r="DQ22" s="54"/>
      <c r="DR22" s="54">
        <f>SUM(DS22:DU22)</f>
        <v>0</v>
      </c>
      <c r="DS22" s="54">
        <f>VLOOKUP(B22,'15.08'!B14:L47,9,0)</f>
        <v>0</v>
      </c>
      <c r="DT22" s="54">
        <f>VLOOKUP(B22,'15.08'!B14:L47,10,0)</f>
        <v>0</v>
      </c>
      <c r="DU22" s="54"/>
      <c r="DV22" s="54">
        <f>+DP22+DQ22-DR22</f>
        <v>0</v>
      </c>
      <c r="DW22" s="54"/>
      <c r="DX22" s="54">
        <f>SUM(DY22:EA22)</f>
        <v>0</v>
      </c>
      <c r="DY22" s="54">
        <f>VLOOKUP(B22,'16.08'!B14:L47,9,0)</f>
        <v>0</v>
      </c>
      <c r="DZ22" s="54">
        <f>VLOOKUP(B22,'16.08'!B14:L47,10,0)</f>
        <v>0</v>
      </c>
      <c r="EA22" s="54"/>
      <c r="EB22" s="54">
        <f>+DV22+DW22-DX22</f>
        <v>0</v>
      </c>
      <c r="EC22" s="54"/>
      <c r="ED22" s="54">
        <f>SUM(EE22:EG22)</f>
        <v>0</v>
      </c>
      <c r="EE22" s="54">
        <f>VLOOKUP(B22,'17.08'!B14:L47,9,0)</f>
        <v>0</v>
      </c>
      <c r="EF22" s="54">
        <f>VLOOKUP(B22,'17.08'!B14:L47,10,0)</f>
        <v>0</v>
      </c>
      <c r="EG22" s="54"/>
      <c r="EH22" s="54">
        <f>+EB22+EC22-ED22</f>
        <v>0</v>
      </c>
      <c r="EI22" s="54"/>
      <c r="EJ22" s="54">
        <f>SUM(EK22:EM22)</f>
        <v>0</v>
      </c>
      <c r="EK22" s="54">
        <f>VLOOKUP(B22,'18.08'!B14:L47,9,0)</f>
        <v>0</v>
      </c>
      <c r="EL22" s="54">
        <f>VLOOKUP(B22,'18.08'!B14:L47,10,0)</f>
        <v>0</v>
      </c>
      <c r="EM22" s="54"/>
      <c r="EN22" s="54">
        <f>+EH22+EI22-EJ22</f>
        <v>0</v>
      </c>
      <c r="EO22" s="54">
        <f>VLOOKUP(B22,'19.08'!B14:Q47,7,0)</f>
        <v>10</v>
      </c>
      <c r="EP22" s="54">
        <f>SUM(EQ22:ES22)</f>
        <v>0</v>
      </c>
      <c r="EQ22" s="54">
        <f>VLOOKUP(B22,'19.08'!B14:L47,9,0)</f>
        <v>0</v>
      </c>
      <c r="ER22" s="54">
        <f>VLOOKUP(B22,'19.08'!B14:L47,10,0)</f>
        <v>0</v>
      </c>
      <c r="ES22" s="54"/>
      <c r="ET22" s="54">
        <f>+EN22+EO22-EP22</f>
        <v>10</v>
      </c>
      <c r="EU22" s="54"/>
      <c r="EV22" s="54">
        <f>SUM(EW22:EY22)</f>
        <v>0</v>
      </c>
      <c r="EW22" s="54">
        <f>VLOOKUP(B22,'20.08'!B14:L51,9,0)</f>
        <v>0</v>
      </c>
      <c r="EX22" s="54">
        <f>VLOOKUP(B22,'20.08'!B14:L51,10,0)</f>
        <v>0</v>
      </c>
      <c r="EY22" s="54"/>
      <c r="EZ22" s="54">
        <f>+ET22+EU22-EV22</f>
        <v>10</v>
      </c>
      <c r="FA22" s="54"/>
      <c r="FB22" s="54">
        <f>SUM(FC22:FE22)</f>
        <v>0</v>
      </c>
      <c r="FC22" s="54">
        <f>VLOOKUP(B22,'21.08'!B14:L47,9,0)</f>
        <v>0</v>
      </c>
      <c r="FD22" s="54">
        <f>VLOOKUP(B22,'21.08'!B14:L47,10,0)</f>
        <v>0</v>
      </c>
      <c r="FE22" s="54"/>
      <c r="FF22" s="54">
        <f>+EZ22+FA22-FB22</f>
        <v>10</v>
      </c>
      <c r="FG22" s="54"/>
      <c r="FH22" s="54">
        <f>SUM(FI22:FK22)</f>
        <v>0</v>
      </c>
      <c r="FI22" s="54">
        <f>VLOOKUP(B22,'22.08'!B14:L47,9,0)</f>
        <v>0</v>
      </c>
      <c r="FJ22" s="54">
        <f>VLOOKUP(B22,'22.08'!B14:L47,10,0)</f>
        <v>0</v>
      </c>
      <c r="FK22" s="54"/>
      <c r="FL22" s="54">
        <f>+FF22+FG22-FH22</f>
        <v>10</v>
      </c>
      <c r="FM22" s="54"/>
      <c r="FN22" s="54">
        <f>SUM(FO22:FQ22)</f>
        <v>0</v>
      </c>
      <c r="FO22" s="54">
        <f>VLOOKUP(B22,'23.08'!B14:L47,9,0)</f>
        <v>0</v>
      </c>
      <c r="FP22" s="54">
        <f>VLOOKUP(B22,'23.08'!B14:L47,10,0)</f>
        <v>0</v>
      </c>
      <c r="FQ22" s="54"/>
      <c r="FR22" s="54">
        <f>+FL22+FM22-FN22</f>
        <v>10</v>
      </c>
      <c r="FS22" s="54"/>
      <c r="FT22" s="54">
        <f>SUM(FU22:FW22)</f>
        <v>0</v>
      </c>
      <c r="FU22" s="54">
        <f>VLOOKUP(B22,'24.08'!B14:L47,9,0)</f>
        <v>0</v>
      </c>
      <c r="FV22" s="54">
        <f>VLOOKUP(B22,'24.08'!B14:L47,10,0)</f>
        <v>0</v>
      </c>
      <c r="FW22" s="54"/>
      <c r="FX22" s="54">
        <f>+FR22+FS22-FT22</f>
        <v>10</v>
      </c>
      <c r="FY22" s="54"/>
      <c r="FZ22" s="54">
        <f>SUM(GA22:GC22)</f>
        <v>0</v>
      </c>
      <c r="GA22" s="54">
        <f>VLOOKUP(B22,'25.08'!B14:L47,9,0)</f>
        <v>0</v>
      </c>
      <c r="GB22" s="54">
        <f>VLOOKUP(B22,'25.08'!B14:L47,10,0)</f>
        <v>0</v>
      </c>
      <c r="GC22" s="54"/>
      <c r="GD22" s="54">
        <f>+FX22+FY22-FZ22</f>
        <v>10</v>
      </c>
      <c r="GE22" s="54"/>
      <c r="GF22" s="54">
        <f>SUM(GG22:GI22)</f>
        <v>2</v>
      </c>
      <c r="GG22" s="54">
        <f>VLOOKUP(B22,'26.08'!B14:L47,9,0)</f>
        <v>0</v>
      </c>
      <c r="GH22" s="54">
        <f>VLOOKUP(B22,'26.08'!B14:L47,10,0)</f>
        <v>2</v>
      </c>
      <c r="GI22" s="54"/>
      <c r="GJ22" s="54">
        <f>+GD22+GE22-GF22</f>
        <v>8</v>
      </c>
      <c r="GK22" s="54"/>
      <c r="GL22" s="54">
        <f>SUM(GM22:GO22)</f>
        <v>0</v>
      </c>
      <c r="GM22" s="54">
        <f>VLOOKUP(B22,'27.08'!B14:L47,9,0)</f>
        <v>0</v>
      </c>
      <c r="GN22" s="54">
        <f>VLOOKUP(B22,'27.08'!B14:L47,10,0)</f>
        <v>0</v>
      </c>
      <c r="GO22" s="54"/>
      <c r="GP22" s="54">
        <f>+GJ22+GK22-GL22</f>
        <v>8</v>
      </c>
      <c r="GQ22" s="54"/>
      <c r="GR22" s="54">
        <f>SUM(GS22:GU22)</f>
        <v>1</v>
      </c>
      <c r="GS22" s="54">
        <f>VLOOKUP(B22,'28.08'!B14:L47,9,0)</f>
        <v>0</v>
      </c>
      <c r="GT22" s="54">
        <f>VLOOKUP(B22,'28.08'!B14:L47,10,0)</f>
        <v>1</v>
      </c>
      <c r="GU22" s="54"/>
      <c r="GV22" s="54">
        <f>+GP22+GQ22-GR22</f>
        <v>7</v>
      </c>
      <c r="GW22" s="54">
        <f>VLOOKUP(B22,'29.08'!B14:Q47,7,0)</f>
        <v>0</v>
      </c>
      <c r="GX22" s="54">
        <f>SUM(GY22:HA22)</f>
        <v>3</v>
      </c>
      <c r="GY22" s="54">
        <f>VLOOKUP(B22,'29.08'!B14:L47,9,0)</f>
        <v>0</v>
      </c>
      <c r="GZ22" s="54">
        <f>VLOOKUP(B22,'29.08'!B14:L47,10,0)</f>
        <v>3</v>
      </c>
      <c r="HA22" s="54"/>
      <c r="HB22" s="54">
        <f>+GV22+GW22-GX22</f>
        <v>4</v>
      </c>
      <c r="HC22" s="54"/>
      <c r="HD22" s="54">
        <f>SUM(HE22:HG22)</f>
        <v>0</v>
      </c>
      <c r="HE22" s="54">
        <f>VLOOKUP(B22,'30.08'!B14:L47,9,0)</f>
        <v>0</v>
      </c>
      <c r="HF22" s="54">
        <f>VLOOKUP(B22,'30.08'!B14:L47,10,0)</f>
        <v>0</v>
      </c>
      <c r="HG22" s="54"/>
      <c r="HH22" s="54">
        <f>+HB22+HC22-HD22</f>
        <v>4</v>
      </c>
      <c r="HI22" s="54">
        <f>VLOOKUP(B22,'31.08'!B14:Q47,7,0)</f>
        <v>0</v>
      </c>
      <c r="HJ22" s="54">
        <f>SUM(HK22:HM22)</f>
        <v>0</v>
      </c>
      <c r="HK22" s="54">
        <f>VLOOKUP(B22,'31.08'!B14:L47,9,0)</f>
        <v>0</v>
      </c>
      <c r="HL22" s="54">
        <f>VLOOKUP(B22,'31.08'!B14:L47,10,0)</f>
        <v>0</v>
      </c>
      <c r="HM22" s="54"/>
      <c r="HN22" s="54">
        <f>+HH22+HI22-HJ22</f>
        <v>4</v>
      </c>
      <c r="HO22" s="54"/>
      <c r="HP22" s="54">
        <f>SUM(HQ22:HS22)</f>
        <v>0</v>
      </c>
      <c r="HQ22" s="54">
        <f>VLOOKUP(B22,'01.09'!B14:L47,9,0)</f>
        <v>0</v>
      </c>
      <c r="HR22" s="54">
        <f>VLOOKUP(B22,'01.09'!B14:L47,10,0)</f>
        <v>0</v>
      </c>
      <c r="HS22" s="54"/>
      <c r="HT22" s="54">
        <f>+HN22+HO22-HP22</f>
        <v>4</v>
      </c>
      <c r="HU22" s="54">
        <f>VLOOKUP(B22,'02.09'!B14:Q47,7,0)</f>
        <v>10</v>
      </c>
      <c r="HV22" s="54">
        <f>SUM(HW22:HY22)</f>
        <v>2</v>
      </c>
      <c r="HW22" s="54">
        <f>VLOOKUP(B22,'02.09'!B14:L47,9,0)</f>
        <v>0</v>
      </c>
      <c r="HX22" s="54">
        <f>VLOOKUP(B22,'02.09'!B14:L47,10,0)</f>
        <v>2</v>
      </c>
      <c r="HY22" s="54"/>
      <c r="HZ22" s="54">
        <f>+HT22+HU22-HV22</f>
        <v>12</v>
      </c>
      <c r="IA22" s="54"/>
      <c r="IB22" s="54">
        <f>SUM(IC22:IE22)</f>
        <v>0</v>
      </c>
      <c r="IC22" s="54">
        <f>VLOOKUP(B22,'03.09'!B14:L47,9,0)</f>
        <v>0</v>
      </c>
      <c r="ID22" s="54">
        <f>VLOOKUP(B22,'03.09'!B14:L47,10,0)</f>
        <v>0</v>
      </c>
      <c r="IE22" s="54"/>
      <c r="IF22" s="54">
        <f>+HZ22+IA22-IB22</f>
        <v>12</v>
      </c>
      <c r="IG22" s="54"/>
      <c r="IH22" s="54">
        <f>SUM(II22:IK22)</f>
        <v>0</v>
      </c>
      <c r="II22" s="54">
        <f>VLOOKUP(B22,'04.09'!B14:L47,9,0)</f>
        <v>0</v>
      </c>
      <c r="IJ22" s="54">
        <f>VLOOKUP(B22,'04.09'!B14:L47,10,0)</f>
        <v>0</v>
      </c>
      <c r="IK22" s="54"/>
      <c r="IL22" s="54">
        <f>+IF22+IG22-IH22</f>
        <v>12</v>
      </c>
      <c r="IM22" s="54"/>
      <c r="IN22" s="54">
        <f>SUM(IO22:IQ22)</f>
        <v>1</v>
      </c>
      <c r="IO22" s="54">
        <f>VLOOKUP(B22,'05.09'!B14:L47,9,0)</f>
        <v>0</v>
      </c>
      <c r="IP22" s="54">
        <f>VLOOKUP(B22,'05.09'!B14:L47,10,0)</f>
        <v>1</v>
      </c>
      <c r="IQ22" s="54"/>
      <c r="IR22" s="54">
        <f>+IL22+IM22-IN22</f>
        <v>11</v>
      </c>
      <c r="IS22" s="54"/>
      <c r="IT22" s="54">
        <f>SUM(IU22:IW22)</f>
        <v>1</v>
      </c>
      <c r="IU22" s="54">
        <f>VLOOKUP(B22,'06.09'!B14:L47,9,0)</f>
        <v>0</v>
      </c>
      <c r="IV22" s="54">
        <f>VLOOKUP(B22,'06.09'!B14:L47,10,0)</f>
        <v>1</v>
      </c>
      <c r="IW22" s="54"/>
      <c r="IX22" s="54">
        <f>+IR22+IS22-IT22</f>
        <v>10</v>
      </c>
      <c r="IY22" s="54"/>
      <c r="IZ22" s="54">
        <f>SUM(JA22:JC22)</f>
        <v>1</v>
      </c>
      <c r="JA22" s="54">
        <f>VLOOKUP(B22,'07.09'!B14:L47,9,0)</f>
        <v>0</v>
      </c>
      <c r="JB22" s="54">
        <f>VLOOKUP(B22,'07.09'!B14:L47,10,0)</f>
        <v>1</v>
      </c>
      <c r="JC22" s="54"/>
      <c r="JD22" s="54">
        <f>+IX22+IY22-IZ22</f>
        <v>9</v>
      </c>
      <c r="JE22" s="54">
        <f>VLOOKUP(B22,'08.09'!B14:Q47,7,0)</f>
        <v>10</v>
      </c>
      <c r="JF22" s="54">
        <f>SUM(JG22:JI22)</f>
        <v>0</v>
      </c>
      <c r="JG22" s="54">
        <f>VLOOKUP(B22,'08.09'!B14:L47,9,0)</f>
        <v>0</v>
      </c>
      <c r="JH22" s="54">
        <f>VLOOKUP(B22,'08.09'!B14:L47,10,0)</f>
        <v>0</v>
      </c>
      <c r="JI22" s="54"/>
      <c r="JJ22" s="54">
        <f>+JD22+JE22-JF22</f>
        <v>19</v>
      </c>
      <c r="JK22" s="54"/>
      <c r="JL22" s="54">
        <f>SUM(JM22:JO22)</f>
        <v>0</v>
      </c>
      <c r="JM22" s="54">
        <f>VLOOKUP(B22,'09.09'!B14:L47,9,0)</f>
        <v>0</v>
      </c>
      <c r="JN22" s="54">
        <f>VLOOKUP(B22,'09.09'!B14:L47,10,0)</f>
        <v>0</v>
      </c>
      <c r="JO22" s="54"/>
      <c r="JP22" s="54">
        <f>+JJ22+JK22-JL22</f>
        <v>19</v>
      </c>
      <c r="JQ22" s="54"/>
      <c r="JR22" s="54">
        <f>SUM(JS22:JU22)</f>
        <v>4</v>
      </c>
      <c r="JS22" s="54">
        <f>VLOOKUP(B22,'10.09'!B14:L47,9,0)</f>
        <v>4</v>
      </c>
      <c r="JT22" s="54">
        <f>VLOOKUP(B22,'10.09'!B14:L47,10,0)</f>
        <v>0</v>
      </c>
      <c r="JU22" s="54"/>
      <c r="JV22" s="54">
        <f>+JP22+JQ22-JR22</f>
        <v>15</v>
      </c>
      <c r="JW22" s="54"/>
      <c r="JX22" s="54">
        <f>SUM(JY22:KA22)</f>
        <v>2</v>
      </c>
      <c r="JY22" s="54">
        <f>VLOOKUP(B22,'11.09'!B14:L47,9,0)</f>
        <v>0</v>
      </c>
      <c r="JZ22" s="54">
        <f>VLOOKUP(B22,'11.09'!B14:L47,10,0)</f>
        <v>2</v>
      </c>
      <c r="KA22" s="54"/>
      <c r="KB22" s="54">
        <f>+JV22+JW22-JX22</f>
        <v>13</v>
      </c>
      <c r="KC22" s="54"/>
      <c r="KD22" s="54">
        <f>SUM(KE22:KG22)</f>
        <v>1</v>
      </c>
      <c r="KE22" s="54">
        <f>VLOOKUP(B22,'12.09'!B14:L47,9,0)</f>
        <v>0</v>
      </c>
      <c r="KF22" s="54">
        <f>VLOOKUP(B22,'12.09'!B14:L47,10,0)</f>
        <v>1</v>
      </c>
      <c r="KG22" s="54"/>
      <c r="KH22" s="54">
        <f>+KB22+KC22-KD22</f>
        <v>12</v>
      </c>
      <c r="KI22" s="54"/>
      <c r="KJ22" s="54">
        <f>SUM(KK22:KM22)</f>
        <v>0</v>
      </c>
      <c r="KK22" s="54">
        <f>VLOOKUP(B22,'13.09'!B14:L47,9,0)</f>
        <v>0</v>
      </c>
      <c r="KL22" s="54">
        <f>VLOOKUP(B22,'13.09'!B14:L47,10,0)</f>
        <v>0</v>
      </c>
      <c r="KM22" s="54"/>
      <c r="KN22" s="54">
        <f>+KH22+KI22-KJ22</f>
        <v>12</v>
      </c>
      <c r="KO22" s="54"/>
      <c r="KP22" s="54">
        <f>SUM(KQ22:KS22)</f>
        <v>0</v>
      </c>
      <c r="KQ22" s="54">
        <f>VLOOKUP(B22,'14.09'!B14:L47,9,0)</f>
        <v>0</v>
      </c>
      <c r="KR22" s="54">
        <f>VLOOKUP(B22,'14.09'!B14:L47,10,0)</f>
        <v>0</v>
      </c>
      <c r="KS22" s="54"/>
      <c r="KT22" s="54">
        <f>+KN22+KO22-KP22</f>
        <v>12</v>
      </c>
      <c r="KU22" s="54"/>
      <c r="KV22" s="54">
        <f>SUM(KW22:KY22)</f>
        <v>1</v>
      </c>
      <c r="KW22" s="54">
        <f>VLOOKUP(B22,'15.09'!B14:L47,9,0)</f>
        <v>0</v>
      </c>
      <c r="KX22" s="54">
        <f>VLOOKUP(B22,'15.09'!B14:L47,10,0)</f>
        <v>1</v>
      </c>
      <c r="KY22" s="54"/>
      <c r="KZ22" s="54">
        <f>+KT22+KU22-KV22</f>
        <v>11</v>
      </c>
      <c r="LA22" s="54"/>
      <c r="LB22" s="54">
        <f>SUM(LC22:LE22)</f>
        <v>11</v>
      </c>
      <c r="LC22" s="54">
        <f>VLOOKUP(B22,'16.09'!B14:L47,9,0)</f>
        <v>11</v>
      </c>
      <c r="LD22" s="54">
        <f>VLOOKUP(B22,'16.09'!B14:L47,10,0)</f>
        <v>0</v>
      </c>
      <c r="LE22" s="54"/>
      <c r="LF22" s="54">
        <f>+KZ22+LA22-LB22</f>
        <v>0</v>
      </c>
      <c r="LG22" s="54"/>
      <c r="LH22" s="54">
        <f>SUM(LI22:LK22)</f>
        <v>0</v>
      </c>
      <c r="LI22" s="54">
        <f>VLOOKUP(B22,'17.09'!B14:L47,9,0)</f>
        <v>0</v>
      </c>
      <c r="LJ22" s="54">
        <f>VLOOKUP(B22,'17.09'!B14:L47,10,0)</f>
        <v>0</v>
      </c>
      <c r="LK22" s="54"/>
      <c r="LL22" s="54">
        <f>+LF22+LG22-LH22</f>
        <v>0</v>
      </c>
      <c r="LM22" s="54"/>
      <c r="LN22" s="54">
        <f>SUM(LO22:LQ22)</f>
        <v>0</v>
      </c>
      <c r="LO22" s="54">
        <f>VLOOKUP(B22,'18.09'!B14:L47,9,0)</f>
        <v>0</v>
      </c>
      <c r="LP22" s="54">
        <f>VLOOKUP(B22,'18.09'!B14:L47,10,0)</f>
        <v>0</v>
      </c>
      <c r="LQ22" s="54"/>
      <c r="LR22" s="54">
        <f>+LL22+LM22-LN22</f>
        <v>0</v>
      </c>
    </row>
    <row r="23" spans="1:330" x14ac:dyDescent="0.2">
      <c r="A23" s="10">
        <v>16</v>
      </c>
      <c r="B23" s="10">
        <v>8500034</v>
      </c>
      <c r="C23" s="10" t="s">
        <v>65</v>
      </c>
      <c r="D23" s="11" t="s">
        <v>37</v>
      </c>
      <c r="E23" s="11" t="s">
        <v>3</v>
      </c>
      <c r="F23" s="12">
        <v>240000</v>
      </c>
      <c r="G23" s="58">
        <f>M23+S23+Y23+AE23+AK23+AQ23+AW23+BC23+BI23+BO23+BU23+CA23+CG23+CM23+CS23+CY23+DE23+DK23+DQ23+DW23+EC23+EI23+EO23+EU23+FA23+FG23+FM23+FS23+FY23+GE23+GK23+GQ23+GW23+HC23+HI23+HO23+HU23+IA23+IG23+IM23+IS23+IY23+JE23+JK23+JQ23+JW23+KC23+KI23+KO23+KU23</f>
        <v>15</v>
      </c>
      <c r="H23" s="58">
        <f>SUM(I23:K23)</f>
        <v>15</v>
      </c>
      <c r="I23" s="58">
        <f>O23+U23+AA23+AG23+AM23+AS23+AY23+BE23+BK23+BQ23+BW23+CC23+CI23+CO23+CU23+DA23+DG23+DM23+DS23+DY23+EE23+EK23+EQ23+EW23+FC23+FI23+FO23+FU23+GA23+GG23+GM23+GS23+GY23+HE23+HK23+HQ23+HW23+IC23+II23+IO23+IU23+JA23+JG23+JM23+JS23+JY23+KE23+KK23+KQ23+KW23</f>
        <v>0</v>
      </c>
      <c r="J23" s="58">
        <f>P23+V23+AB23+AH23+AN23+AT23+AZ23+BF23+BL23+BR23+BX23+CD23+CJ23+CP23+CV23+DB23+DH23+DN23+DT23+DZ23+EF23+EL23+ER23+EX23+FD23+FJ23+FP23+FV23+GB23+GH23+GN23+GT23+GZ23+HF23+HL23+HR23+HX23+ID23+IJ23+IP23+IV23+JB23+JH23+JN23+JT23+JZ23+KF23+KL23+KR23+KX23</f>
        <v>15</v>
      </c>
      <c r="K23" s="58">
        <f>Q23+W23+AC23+AI23+AO23+AU23+BA23+BG23+BM23+BS23+BY23+CE23+CK23+CQ23+CW23+DC23+DI23+DO23+DU23+EA23+EG23+EM23+ES23+EY23+FE23+FK23+FQ23+FW23+GC23+GI23+GO23+GU23+HA23+HG23+HM23+HS23+HY23+IE23+IK23+IQ23+IW23+JC23+JI23+JO23+JU23+KA23+KG23+KM23+KS23+KY23</f>
        <v>0</v>
      </c>
      <c r="L23" s="58">
        <f>G23-H23</f>
        <v>0</v>
      </c>
      <c r="M23" s="54"/>
      <c r="N23" s="54">
        <f>SUM(O23:Q23)</f>
        <v>0</v>
      </c>
      <c r="O23" s="54"/>
      <c r="P23" s="54"/>
      <c r="Q23" s="54"/>
      <c r="R23" s="54"/>
      <c r="S23" s="54"/>
      <c r="T23" s="54">
        <f>SUM(U23:W23)</f>
        <v>0</v>
      </c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9"/>
      <c r="AN23" s="59"/>
      <c r="AO23" s="59"/>
      <c r="AP23" s="54"/>
      <c r="AQ23" s="54"/>
      <c r="AR23" s="54">
        <f>SUM(AS23:AU23)</f>
        <v>0</v>
      </c>
      <c r="AS23" s="54"/>
      <c r="AT23" s="54"/>
      <c r="AU23" s="54"/>
      <c r="AV23" s="54">
        <f>+AP23+AQ23-AR23</f>
        <v>0</v>
      </c>
      <c r="AW23" s="54"/>
      <c r="AX23" s="54">
        <f>SUM(AY23:BA23)</f>
        <v>0</v>
      </c>
      <c r="AY23" s="54"/>
      <c r="AZ23" s="54"/>
      <c r="BA23" s="54"/>
      <c r="BB23" s="54">
        <f>+AV23+AW23-AX23</f>
        <v>0</v>
      </c>
      <c r="BC23" s="54"/>
      <c r="BD23" s="54">
        <f>SUM(BE23:BG23)</f>
        <v>0</v>
      </c>
      <c r="BE23" s="54"/>
      <c r="BF23" s="54"/>
      <c r="BG23" s="54"/>
      <c r="BH23" s="54"/>
      <c r="BI23" s="54">
        <f>VLOOKUP(B23,'05.08'!B23:Q56,7,0)</f>
        <v>0</v>
      </c>
      <c r="BJ23" s="54">
        <f>SUM(BK23:BM23)</f>
        <v>0</v>
      </c>
      <c r="BK23" s="54">
        <f>VLOOKUP(B23,'05.08'!B23:Q56,9,0)</f>
        <v>0</v>
      </c>
      <c r="BL23" s="54">
        <f>VLOOKUP(B23,'05.08'!B23:L56,10,0)</f>
        <v>0</v>
      </c>
      <c r="BM23" s="54"/>
      <c r="BN23" s="54">
        <f>+BH23+BI23-BJ23</f>
        <v>0</v>
      </c>
      <c r="BO23" s="54"/>
      <c r="BP23" s="54">
        <f>SUM(BQ23:BS23)</f>
        <v>0</v>
      </c>
      <c r="BQ23" s="54">
        <f>VLOOKUP(B23,'06.08'!B23:L56,9,0)</f>
        <v>0</v>
      </c>
      <c r="BR23" s="54">
        <f>VLOOKUP(B23,'06.08'!B23:L56,10,0)</f>
        <v>0</v>
      </c>
      <c r="BS23" s="54"/>
      <c r="BT23" s="54">
        <f>+BN23+BO23-BP23</f>
        <v>0</v>
      </c>
      <c r="BU23" s="54"/>
      <c r="BV23" s="54">
        <f>SUM(BW23:BY23)</f>
        <v>0</v>
      </c>
      <c r="BW23" s="54">
        <f>VLOOKUP(B23,'07.08'!B23:L56,9,0)</f>
        <v>0</v>
      </c>
      <c r="BX23" s="54">
        <f>VLOOKUP(B23,'07.08'!B23:L56,10,0)</f>
        <v>0</v>
      </c>
      <c r="BY23" s="54"/>
      <c r="BZ23" s="54">
        <f>+BT23+BU23-BV23</f>
        <v>0</v>
      </c>
      <c r="CA23" s="54"/>
      <c r="CB23" s="54">
        <f>SUM(CC23:CE23)</f>
        <v>0</v>
      </c>
      <c r="CC23" s="54">
        <f>VLOOKUP(B23,'08.08'!B23:L56,9,0)</f>
        <v>0</v>
      </c>
      <c r="CD23" s="54">
        <f>VLOOKUP(B23,'08.08'!B23:L56,10,0)</f>
        <v>0</v>
      </c>
      <c r="CE23" s="54"/>
      <c r="CF23" s="54">
        <f>+BZ23+CA23-CB23</f>
        <v>0</v>
      </c>
      <c r="CG23" s="54"/>
      <c r="CH23" s="54">
        <f>SUM(CI23:CK23)</f>
        <v>0</v>
      </c>
      <c r="CI23" s="54">
        <f>VLOOKUP(B23,'09.08'!B23:L56,9,0)</f>
        <v>0</v>
      </c>
      <c r="CJ23" s="54">
        <f>VLOOKUP(B23,'09.08'!B23:L56,10,0)</f>
        <v>0</v>
      </c>
      <c r="CK23" s="54"/>
      <c r="CL23" s="54">
        <f>+CF23+CG23-CH23</f>
        <v>0</v>
      </c>
      <c r="CM23" s="54"/>
      <c r="CN23" s="54">
        <f>SUM(CO23:CQ23)</f>
        <v>0</v>
      </c>
      <c r="CO23" s="54">
        <f>VLOOKUP(B23,'10.08'!B23:L56,9,0)</f>
        <v>0</v>
      </c>
      <c r="CP23" s="54">
        <f>VLOOKUP(B23,'10.08'!B23:L56,10,0)</f>
        <v>0</v>
      </c>
      <c r="CQ23" s="54"/>
      <c r="CR23" s="54">
        <f>+CL23+CM23-CN23</f>
        <v>0</v>
      </c>
      <c r="CS23" s="54"/>
      <c r="CT23" s="54">
        <f>SUM(CU23:CW23)</f>
        <v>0</v>
      </c>
      <c r="CU23" s="54">
        <f>VLOOKUP(B23,'11.08'!B23:L56,9,0)</f>
        <v>0</v>
      </c>
      <c r="CV23" s="54">
        <f>VLOOKUP(B23,'11.08'!B23:L56,10,0)</f>
        <v>0</v>
      </c>
      <c r="CW23" s="54"/>
      <c r="CX23" s="54">
        <f>+CR23+CS23-CT23</f>
        <v>0</v>
      </c>
      <c r="CY23" s="54">
        <f>VLOOKUP(B23,'12.08'!B23:Q56,7,0)</f>
        <v>0</v>
      </c>
      <c r="CZ23" s="54">
        <f>SUM(DA23:DC23)</f>
        <v>0</v>
      </c>
      <c r="DA23" s="54">
        <f>VLOOKUP(B23,'12.08'!B23:L56,9,0)</f>
        <v>0</v>
      </c>
      <c r="DB23" s="54">
        <f>VLOOKUP(B23,'12.08'!B23:L56,10,0)</f>
        <v>0</v>
      </c>
      <c r="DC23" s="54"/>
      <c r="DD23" s="54">
        <f>+CX23+CY23-CZ23</f>
        <v>0</v>
      </c>
      <c r="DE23" s="54"/>
      <c r="DF23" s="54">
        <f>SUM(DG23:DI23)</f>
        <v>0</v>
      </c>
      <c r="DG23" s="54">
        <f>VLOOKUP(B23,'13.08'!B23:L56,9,0)</f>
        <v>0</v>
      </c>
      <c r="DH23" s="54">
        <f>VLOOKUP(B23,'13.08'!B23:L56,10,0)</f>
        <v>0</v>
      </c>
      <c r="DI23" s="54"/>
      <c r="DJ23" s="54">
        <f>+DD23+DE23-DF23</f>
        <v>0</v>
      </c>
      <c r="DK23" s="54"/>
      <c r="DL23" s="54">
        <f>SUM(DM23:DO23)</f>
        <v>0</v>
      </c>
      <c r="DM23" s="54">
        <f>VLOOKUP(B23,'14.08'!B23:L56,9,0)</f>
        <v>0</v>
      </c>
      <c r="DN23" s="54">
        <f>VLOOKUP(B23,'14.08'!B23:L56,10,0)</f>
        <v>0</v>
      </c>
      <c r="DO23" s="54"/>
      <c r="DP23" s="54">
        <f>+DJ23+DK23-DL23</f>
        <v>0</v>
      </c>
      <c r="DQ23" s="54"/>
      <c r="DR23" s="54">
        <f>SUM(DS23:DU23)</f>
        <v>0</v>
      </c>
      <c r="DS23" s="54">
        <f>VLOOKUP(B23,'15.08'!B23:L56,9,0)</f>
        <v>0</v>
      </c>
      <c r="DT23" s="54">
        <f>VLOOKUP(B23,'15.08'!B23:L56,10,0)</f>
        <v>0</v>
      </c>
      <c r="DU23" s="54"/>
      <c r="DV23" s="54">
        <f>+DP23+DQ23-DR23</f>
        <v>0</v>
      </c>
      <c r="DW23" s="54"/>
      <c r="DX23" s="54">
        <f>SUM(DY23:EA23)</f>
        <v>0</v>
      </c>
      <c r="DY23" s="54">
        <f>VLOOKUP(B23,'16.08'!B23:L56,9,0)</f>
        <v>0</v>
      </c>
      <c r="DZ23" s="54">
        <f>VLOOKUP(B23,'16.08'!B23:L56,10,0)</f>
        <v>0</v>
      </c>
      <c r="EA23" s="54"/>
      <c r="EB23" s="54">
        <f>+DV23+DW23-DX23</f>
        <v>0</v>
      </c>
      <c r="EC23" s="54"/>
      <c r="ED23" s="54">
        <f>SUM(EE23:EG23)</f>
        <v>0</v>
      </c>
      <c r="EE23" s="54">
        <f>VLOOKUP(B23,'17.08'!B23:L56,9,0)</f>
        <v>0</v>
      </c>
      <c r="EF23" s="54">
        <f>VLOOKUP(B23,'17.08'!B23:L56,10,0)</f>
        <v>0</v>
      </c>
      <c r="EG23" s="54"/>
      <c r="EH23" s="54">
        <f>+EB23+EC23-ED23</f>
        <v>0</v>
      </c>
      <c r="EI23" s="54"/>
      <c r="EJ23" s="54">
        <f>SUM(EK23:EM23)</f>
        <v>0</v>
      </c>
      <c r="EK23" s="54">
        <f>VLOOKUP(B23,'18.08'!B23:L56,9,0)</f>
        <v>0</v>
      </c>
      <c r="EL23" s="54">
        <f>VLOOKUP(B23,'18.08'!B23:L56,10,0)</f>
        <v>0</v>
      </c>
      <c r="EM23" s="54"/>
      <c r="EN23" s="54">
        <f>+EH23+EI23-EJ23</f>
        <v>0</v>
      </c>
      <c r="EO23" s="54">
        <f>VLOOKUP(B23,'19.08'!B23:Q56,7,0)</f>
        <v>10</v>
      </c>
      <c r="EP23" s="54">
        <f>SUM(EQ23:ES23)</f>
        <v>1</v>
      </c>
      <c r="EQ23" s="54">
        <f>VLOOKUP(B23,'19.08'!B23:L56,9,0)</f>
        <v>0</v>
      </c>
      <c r="ER23" s="54">
        <f>VLOOKUP(B23,'19.08'!B23:L56,10,0)</f>
        <v>1</v>
      </c>
      <c r="ES23" s="54"/>
      <c r="ET23" s="54">
        <f>+EN23+EO23-EP23</f>
        <v>9</v>
      </c>
      <c r="EU23" s="54"/>
      <c r="EV23" s="54">
        <f>SUM(EW23:EY23)</f>
        <v>0</v>
      </c>
      <c r="EW23" s="54">
        <f>VLOOKUP(B23,'20.08'!B23:L60,9,0)</f>
        <v>0</v>
      </c>
      <c r="EX23" s="54">
        <f>VLOOKUP(B23,'20.08'!B23:L60,10,0)</f>
        <v>0</v>
      </c>
      <c r="EY23" s="54"/>
      <c r="EZ23" s="54">
        <f>+ET23+EU23-EV23</f>
        <v>9</v>
      </c>
      <c r="FA23" s="54"/>
      <c r="FB23" s="54">
        <f>SUM(FC23:FE23)</f>
        <v>0</v>
      </c>
      <c r="FC23" s="54">
        <f>VLOOKUP(B23,'21.08'!B23:L56,9,0)</f>
        <v>0</v>
      </c>
      <c r="FD23" s="54">
        <f>VLOOKUP(B23,'21.08'!B23:L56,10,0)</f>
        <v>0</v>
      </c>
      <c r="FE23" s="54"/>
      <c r="FF23" s="54">
        <f>+EZ23+FA23-FB23</f>
        <v>9</v>
      </c>
      <c r="FG23" s="54"/>
      <c r="FH23" s="54">
        <f>SUM(FI23:FK23)</f>
        <v>1</v>
      </c>
      <c r="FI23" s="54">
        <f>VLOOKUP(B23,'22.08'!B23:L56,9,0)</f>
        <v>0</v>
      </c>
      <c r="FJ23" s="54">
        <f>VLOOKUP(B23,'22.08'!B23:L56,10,0)</f>
        <v>1</v>
      </c>
      <c r="FK23" s="54"/>
      <c r="FL23" s="54">
        <f>+FF23+FG23-FH23</f>
        <v>8</v>
      </c>
      <c r="FM23" s="54"/>
      <c r="FN23" s="54">
        <f>SUM(FO23:FQ23)</f>
        <v>0</v>
      </c>
      <c r="FO23" s="54">
        <f>VLOOKUP(B23,'23.08'!B23:L56,9,0)</f>
        <v>0</v>
      </c>
      <c r="FP23" s="54">
        <f>VLOOKUP(B23,'23.08'!B23:L56,10,0)</f>
        <v>0</v>
      </c>
      <c r="FQ23" s="54"/>
      <c r="FR23" s="54">
        <f>+FL23+FM23-FN23</f>
        <v>8</v>
      </c>
      <c r="FS23" s="54"/>
      <c r="FT23" s="54">
        <f>SUM(FU23:FW23)</f>
        <v>0</v>
      </c>
      <c r="FU23" s="54">
        <f>VLOOKUP(B23,'24.08'!B23:L56,9,0)</f>
        <v>0</v>
      </c>
      <c r="FV23" s="54">
        <f>VLOOKUP(B23,'24.08'!B23:L56,10,0)</f>
        <v>0</v>
      </c>
      <c r="FW23" s="54"/>
      <c r="FX23" s="54">
        <f>+FR23+FS23-FT23</f>
        <v>8</v>
      </c>
      <c r="FY23" s="54"/>
      <c r="FZ23" s="54">
        <f>SUM(GA23:GC23)</f>
        <v>0</v>
      </c>
      <c r="GA23" s="54">
        <f>VLOOKUP(B23,'25.08'!B23:L56,9,0)</f>
        <v>0</v>
      </c>
      <c r="GB23" s="54">
        <f>VLOOKUP(B23,'25.08'!B23:L56,10,0)</f>
        <v>0</v>
      </c>
      <c r="GC23" s="54"/>
      <c r="GD23" s="54">
        <f>+FX23+FY23-FZ23</f>
        <v>8</v>
      </c>
      <c r="GE23" s="54"/>
      <c r="GF23" s="54">
        <f>SUM(GG23:GI23)</f>
        <v>1</v>
      </c>
      <c r="GG23" s="54">
        <f>VLOOKUP(B23,'26.08'!B23:L56,9,0)</f>
        <v>0</v>
      </c>
      <c r="GH23" s="54">
        <f>VLOOKUP(B23,'26.08'!B23:L56,10,0)</f>
        <v>1</v>
      </c>
      <c r="GI23" s="54"/>
      <c r="GJ23" s="54">
        <f>+GD23+GE23-GF23</f>
        <v>7</v>
      </c>
      <c r="GK23" s="54"/>
      <c r="GL23" s="54">
        <f>SUM(GM23:GO23)</f>
        <v>0</v>
      </c>
      <c r="GM23" s="54">
        <f>VLOOKUP(B23,'27.08'!B23:L56,9,0)</f>
        <v>0</v>
      </c>
      <c r="GN23" s="54">
        <f>VLOOKUP(B23,'27.08'!B23:L56,10,0)</f>
        <v>0</v>
      </c>
      <c r="GO23" s="54"/>
      <c r="GP23" s="54">
        <f>+GJ23+GK23-GL23</f>
        <v>7</v>
      </c>
      <c r="GQ23" s="54"/>
      <c r="GR23" s="54">
        <f>SUM(GS23:GU23)</f>
        <v>1</v>
      </c>
      <c r="GS23" s="54">
        <f>VLOOKUP(B23,'28.08'!B23:L56,9,0)</f>
        <v>0</v>
      </c>
      <c r="GT23" s="54">
        <f>VLOOKUP(B23,'28.08'!B23:L56,10,0)</f>
        <v>1</v>
      </c>
      <c r="GU23" s="54"/>
      <c r="GV23" s="54">
        <f>+GP23+GQ23-GR23</f>
        <v>6</v>
      </c>
      <c r="GW23" s="54">
        <f>VLOOKUP(B23,'29.08'!B23:Q56,7,0)</f>
        <v>0</v>
      </c>
      <c r="GX23" s="54">
        <f>SUM(GY23:HA23)</f>
        <v>0</v>
      </c>
      <c r="GY23" s="54">
        <f>VLOOKUP(B23,'29.08'!B23:L56,9,0)</f>
        <v>0</v>
      </c>
      <c r="GZ23" s="54">
        <f>VLOOKUP(B23,'29.08'!B23:L56,10,0)</f>
        <v>0</v>
      </c>
      <c r="HA23" s="54"/>
      <c r="HB23" s="54">
        <f>+GV23+GW23-GX23</f>
        <v>6</v>
      </c>
      <c r="HC23" s="54"/>
      <c r="HD23" s="54">
        <f>SUM(HE23:HG23)</f>
        <v>1</v>
      </c>
      <c r="HE23" s="54">
        <f>VLOOKUP(B23,'30.08'!B23:L56,9,0)</f>
        <v>0</v>
      </c>
      <c r="HF23" s="54">
        <f>VLOOKUP(B23,'30.08'!B23:L56,10,0)</f>
        <v>1</v>
      </c>
      <c r="HG23" s="54"/>
      <c r="HH23" s="54">
        <f>+HB23+HC23-HD23</f>
        <v>5</v>
      </c>
      <c r="HI23" s="54">
        <f>VLOOKUP(B23,'31.08'!B23:Q56,7,0)</f>
        <v>0</v>
      </c>
      <c r="HJ23" s="54">
        <f>SUM(HK23:HM23)</f>
        <v>4</v>
      </c>
      <c r="HK23" s="54">
        <f>VLOOKUP(B23,'31.08'!B23:L56,9,0)</f>
        <v>0</v>
      </c>
      <c r="HL23" s="54">
        <f>VLOOKUP(B23,'31.08'!B23:L56,10,0)</f>
        <v>4</v>
      </c>
      <c r="HM23" s="54"/>
      <c r="HN23" s="54">
        <f>+HH23+HI23-HJ23</f>
        <v>1</v>
      </c>
      <c r="HO23" s="54"/>
      <c r="HP23" s="54">
        <f>SUM(HQ23:HS23)</f>
        <v>1</v>
      </c>
      <c r="HQ23" s="54">
        <f>VLOOKUP(B23,'01.09'!B23:L56,9,0)</f>
        <v>0</v>
      </c>
      <c r="HR23" s="54">
        <f>VLOOKUP(B23,'01.09'!B23:L56,10,0)</f>
        <v>1</v>
      </c>
      <c r="HS23" s="54"/>
      <c r="HT23" s="54">
        <f>+HN23+HO23-HP23</f>
        <v>0</v>
      </c>
      <c r="HU23" s="54">
        <f>VLOOKUP(B23,'02.09'!B23:Q56,7,0)</f>
        <v>5</v>
      </c>
      <c r="HV23" s="54">
        <f>SUM(HW23:HY23)</f>
        <v>2</v>
      </c>
      <c r="HW23" s="54">
        <f>VLOOKUP(B23,'02.09'!B23:L56,9,0)</f>
        <v>0</v>
      </c>
      <c r="HX23" s="54">
        <f>VLOOKUP(B23,'02.09'!B23:L56,10,0)</f>
        <v>2</v>
      </c>
      <c r="HY23" s="54"/>
      <c r="HZ23" s="54">
        <f>+HT23+HU23-HV23</f>
        <v>3</v>
      </c>
      <c r="IA23" s="54"/>
      <c r="IB23" s="54">
        <f>SUM(IC23:IE23)</f>
        <v>1</v>
      </c>
      <c r="IC23" s="54">
        <f>VLOOKUP(B23,'03.09'!B23:L56,9,0)</f>
        <v>0</v>
      </c>
      <c r="ID23" s="54">
        <f>VLOOKUP(B23,'03.09'!B23:L56,10,0)</f>
        <v>1</v>
      </c>
      <c r="IE23" s="54"/>
      <c r="IF23" s="54">
        <f>+HZ23+IA23-IB23</f>
        <v>2</v>
      </c>
      <c r="IG23" s="54"/>
      <c r="IH23" s="54">
        <f>SUM(II23:IK23)</f>
        <v>2</v>
      </c>
      <c r="II23" s="54">
        <f>VLOOKUP(B23,'04.09'!B23:L56,9,0)</f>
        <v>0</v>
      </c>
      <c r="IJ23" s="54">
        <f>VLOOKUP(B23,'04.09'!B23:L56,10,0)</f>
        <v>2</v>
      </c>
      <c r="IK23" s="54"/>
      <c r="IL23" s="54">
        <f>+IF23+IG23-IH23</f>
        <v>0</v>
      </c>
      <c r="IM23" s="54"/>
      <c r="IN23" s="54">
        <f>SUM(IO23:IQ23)</f>
        <v>0</v>
      </c>
      <c r="IO23" s="54">
        <f>VLOOKUP(B23,'05.09'!B23:L56,9,0)</f>
        <v>0</v>
      </c>
      <c r="IP23" s="54">
        <f>VLOOKUP(B23,'05.09'!B23:L56,10,0)</f>
        <v>0</v>
      </c>
      <c r="IQ23" s="54"/>
      <c r="IR23" s="54">
        <f>+IL23+IM23-IN23</f>
        <v>0</v>
      </c>
      <c r="IS23" s="54"/>
      <c r="IT23" s="54">
        <f>SUM(IU23:IW23)</f>
        <v>0</v>
      </c>
      <c r="IU23" s="54">
        <f>VLOOKUP(B23,'06.09'!B23:L56,9,0)</f>
        <v>0</v>
      </c>
      <c r="IV23" s="54">
        <f>VLOOKUP(B23,'06.09'!B23:L56,10,0)</f>
        <v>0</v>
      </c>
      <c r="IW23" s="54"/>
      <c r="IX23" s="54">
        <f>+IR23+IS23-IT23</f>
        <v>0</v>
      </c>
      <c r="IY23" s="54"/>
      <c r="IZ23" s="54">
        <f>SUM(JA23:JC23)</f>
        <v>0</v>
      </c>
      <c r="JA23" s="54">
        <f>VLOOKUP(B23,'07.09'!B23:L56,9,0)</f>
        <v>0</v>
      </c>
      <c r="JB23" s="54">
        <f>VLOOKUP(B23,'07.09'!B23:L56,10,0)</f>
        <v>0</v>
      </c>
      <c r="JC23" s="54"/>
      <c r="JD23" s="54">
        <f>+IX23+IY23-IZ23</f>
        <v>0</v>
      </c>
      <c r="JE23" s="54">
        <f>VLOOKUP(B23,'08.09'!B23:Q56,7,0)</f>
        <v>0</v>
      </c>
      <c r="JF23" s="54">
        <f>SUM(JG23:JI23)</f>
        <v>0</v>
      </c>
      <c r="JG23" s="54">
        <f>VLOOKUP(B23,'08.09'!B23:L56,9,0)</f>
        <v>0</v>
      </c>
      <c r="JH23" s="54">
        <f>VLOOKUP(B23,'08.09'!B23:L56,10,0)</f>
        <v>0</v>
      </c>
      <c r="JI23" s="54"/>
      <c r="JJ23" s="54">
        <f>+JD23+JE23-JF23</f>
        <v>0</v>
      </c>
      <c r="JK23" s="54"/>
      <c r="JL23" s="54">
        <f>SUM(JM23:JO23)</f>
        <v>0</v>
      </c>
      <c r="JM23" s="54">
        <f>VLOOKUP(B23,'09.09'!B23:L56,9,0)</f>
        <v>0</v>
      </c>
      <c r="JN23" s="54">
        <f>VLOOKUP(B23,'09.09'!B23:L56,10,0)</f>
        <v>0</v>
      </c>
      <c r="JO23" s="54"/>
      <c r="JP23" s="54">
        <f>+JJ23+JK23-JL23</f>
        <v>0</v>
      </c>
      <c r="JQ23" s="54"/>
      <c r="JR23" s="54">
        <f>SUM(JS23:JU23)</f>
        <v>0</v>
      </c>
      <c r="JS23" s="54">
        <f>VLOOKUP(B23,'10.09'!B23:L56,9,0)</f>
        <v>0</v>
      </c>
      <c r="JT23" s="54">
        <f>VLOOKUP(B23,'10.09'!B23:L56,10,0)</f>
        <v>0</v>
      </c>
      <c r="JU23" s="54"/>
      <c r="JV23" s="54">
        <f>+JP23+JQ23-JR23</f>
        <v>0</v>
      </c>
      <c r="JW23" s="54"/>
      <c r="JX23" s="54">
        <f>SUM(JY23:KA23)</f>
        <v>0</v>
      </c>
      <c r="JY23" s="54">
        <f>VLOOKUP(B23,'11.09'!B23:L56,9,0)</f>
        <v>0</v>
      </c>
      <c r="JZ23" s="54">
        <f>VLOOKUP(B23,'11.09'!B23:L56,10,0)</f>
        <v>0</v>
      </c>
      <c r="KA23" s="54"/>
      <c r="KB23" s="54">
        <f>+JV23+JW23-JX23</f>
        <v>0</v>
      </c>
      <c r="KC23" s="54"/>
      <c r="KD23" s="54">
        <f>SUM(KE23:KG23)</f>
        <v>0</v>
      </c>
      <c r="KE23" s="54">
        <f>VLOOKUP(B23,'12.09'!B23:L56,9,0)</f>
        <v>0</v>
      </c>
      <c r="KF23" s="54">
        <f>VLOOKUP(B23,'12.09'!B23:L56,10,0)</f>
        <v>0</v>
      </c>
      <c r="KG23" s="54"/>
      <c r="KH23" s="54">
        <f>+KB23+KC23-KD23</f>
        <v>0</v>
      </c>
      <c r="KI23" s="54"/>
      <c r="KJ23" s="54">
        <f>SUM(KK23:KM23)</f>
        <v>0</v>
      </c>
      <c r="KK23" s="54">
        <f>VLOOKUP(B23,'13.09'!B23:L56,9,0)</f>
        <v>0</v>
      </c>
      <c r="KL23" s="54">
        <f>VLOOKUP(B23,'13.09'!B23:L56,10,0)</f>
        <v>0</v>
      </c>
      <c r="KM23" s="54"/>
      <c r="KN23" s="54">
        <f>+KH23+KI23-KJ23</f>
        <v>0</v>
      </c>
      <c r="KO23" s="54"/>
      <c r="KP23" s="54">
        <f>SUM(KQ23:KS23)</f>
        <v>0</v>
      </c>
      <c r="KQ23" s="54">
        <f>VLOOKUP(B23,'14.09'!B23:L56,9,0)</f>
        <v>0</v>
      </c>
      <c r="KR23" s="54">
        <f>VLOOKUP(B23,'14.09'!B23:L56,10,0)</f>
        <v>0</v>
      </c>
      <c r="KS23" s="54"/>
      <c r="KT23" s="54">
        <f>+KN23+KO23-KP23</f>
        <v>0</v>
      </c>
      <c r="KU23" s="54"/>
      <c r="KV23" s="54">
        <f>SUM(KW23:KY23)</f>
        <v>0</v>
      </c>
      <c r="KW23" s="54">
        <f>VLOOKUP(B23,'15.09'!B23:L56,9,0)</f>
        <v>0</v>
      </c>
      <c r="KX23" s="54">
        <f>VLOOKUP(B23,'15.09'!B23:L56,10,0)</f>
        <v>0</v>
      </c>
      <c r="KY23" s="54"/>
      <c r="KZ23" s="54">
        <f>+KT23+KU23-KV23</f>
        <v>0</v>
      </c>
      <c r="LA23" s="54"/>
      <c r="LB23" s="54">
        <f>SUM(LC23:LE23)</f>
        <v>0</v>
      </c>
      <c r="LC23" s="54">
        <f>VLOOKUP(B23,'16.09'!B23:L56,9,0)</f>
        <v>0</v>
      </c>
      <c r="LD23" s="54">
        <f>VLOOKUP(B23,'16.09'!B23:L56,10,0)</f>
        <v>0</v>
      </c>
      <c r="LE23" s="54"/>
      <c r="LF23" s="54">
        <f>+KZ23+LA23-LB23</f>
        <v>0</v>
      </c>
      <c r="LG23" s="54"/>
      <c r="LH23" s="54">
        <f>SUM(LI23:LK23)</f>
        <v>0</v>
      </c>
      <c r="LI23" s="54">
        <f>VLOOKUP(B23,'17.09'!B23:L56,9,0)</f>
        <v>0</v>
      </c>
      <c r="LJ23" s="54">
        <f>VLOOKUP(B23,'17.09'!B23:L56,10,0)</f>
        <v>0</v>
      </c>
      <c r="LK23" s="54"/>
      <c r="LL23" s="54">
        <f>+LF23+LG23-LH23</f>
        <v>0</v>
      </c>
      <c r="LM23" s="54"/>
      <c r="LN23" s="54">
        <f>SUM(LO23:LQ23)</f>
        <v>0</v>
      </c>
      <c r="LO23" s="54">
        <f>VLOOKUP(B23,'18.09'!B23:L56,9,0)</f>
        <v>0</v>
      </c>
      <c r="LP23" s="54">
        <f>VLOOKUP(B23,'18.09'!B23:L56,10,0)</f>
        <v>0</v>
      </c>
      <c r="LQ23" s="54"/>
      <c r="LR23" s="54">
        <f>+LL23+LM23-LN23</f>
        <v>0</v>
      </c>
    </row>
    <row r="24" spans="1:330" x14ac:dyDescent="0.2">
      <c r="A24" s="10">
        <v>17</v>
      </c>
      <c r="B24" s="10">
        <v>8500035</v>
      </c>
      <c r="C24" s="10" t="s">
        <v>69</v>
      </c>
      <c r="D24" s="11" t="s">
        <v>41</v>
      </c>
      <c r="E24" s="11" t="s">
        <v>7</v>
      </c>
      <c r="F24" s="12">
        <v>196000</v>
      </c>
      <c r="G24" s="58">
        <f>M24+S24+Y24+AE24+AK24+AQ24+AW24+BC24+BI24+BO24+BU24+CA24+CG24+CM24+CS24+CY24+DE24+DK24+DQ24+DW24+EC24+EI24+EO24+EU24+FA24+FG24+FM24+FS24+FY24+GE24+GK24+GQ24+GW24+HC24+HI24+HO24+HU24+IA24+IG24+IM24+IS24+IY24+JE24+JK24+JQ24+JW24+KC24+KI24+KO24+KU24</f>
        <v>15</v>
      </c>
      <c r="H24" s="58">
        <f>SUM(I24:K24)</f>
        <v>15</v>
      </c>
      <c r="I24" s="58">
        <f>O24+U24+AA24+AG24+AM24+AS24+AY24+BE24+BK24+BQ24+BW24+CC24+CI24+CO24+CU24+DA24+DG24+DM24+DS24+DY24+EE24+EK24+EQ24+EW24+FC24+FI24+FO24+FU24+GA24+GG24+GM24+GS24+GY24+HE24+HK24+HQ24+HW24+IC24+II24+IO24+IU24+JA24+JG24+JM24+JS24+JY24+KE24+KK24+KQ24+KW24</f>
        <v>0</v>
      </c>
      <c r="J24" s="58">
        <f>P24+V24+AB24+AH24+AN24+AT24+AZ24+BF24+BL24+BR24+BX24+CD24+CJ24+CP24+CV24+DB24+DH24+DN24+DT24+DZ24+EF24+EL24+ER24+EX24+FD24+FJ24+FP24+FV24+GB24+GH24+GN24+GT24+GZ24+HF24+HL24+HR24+HX24+ID24+IJ24+IP24+IV24+JB24+JH24+JN24+JT24+JZ24+KF24+KL24+KR24+KX24</f>
        <v>15</v>
      </c>
      <c r="K24" s="58">
        <f>Q24+W24+AC24+AI24+AO24+AU24+BA24+BG24+BM24+BS24+BY24+CE24+CK24+CQ24+CW24+DC24+DI24+DO24+DU24+EA24+EG24+EM24+ES24+EY24+FE24+FK24+FQ24+FW24+GC24+GI24+GO24+GU24+HA24+HG24+HM24+HS24+HY24+IE24+IK24+IQ24+IW24+JC24+JI24+JO24+JU24+KA24+KG24+KM24+KS24+KY24</f>
        <v>0</v>
      </c>
      <c r="L24" s="58">
        <f>G24-H24</f>
        <v>0</v>
      </c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9"/>
      <c r="AN24" s="59"/>
      <c r="AO24" s="59"/>
      <c r="AP24" s="54"/>
      <c r="AQ24" s="54"/>
      <c r="AR24" s="54">
        <f>SUM(AS24:AU24)</f>
        <v>0</v>
      </c>
      <c r="AS24" s="54"/>
      <c r="AT24" s="54"/>
      <c r="AU24" s="54"/>
      <c r="AV24" s="54">
        <f>+AP24+AQ24-AR24</f>
        <v>0</v>
      </c>
      <c r="AW24" s="54"/>
      <c r="AX24" s="54">
        <f>SUM(AY24:BA24)</f>
        <v>0</v>
      </c>
      <c r="AY24" s="54"/>
      <c r="AZ24" s="54"/>
      <c r="BA24" s="54"/>
      <c r="BB24" s="54">
        <f>+AV24+AW24-AX24</f>
        <v>0</v>
      </c>
      <c r="BC24" s="54"/>
      <c r="BD24" s="54">
        <f>SUM(BE24:BG24)</f>
        <v>0</v>
      </c>
      <c r="BE24" s="54"/>
      <c r="BF24" s="54"/>
      <c r="BG24" s="54"/>
      <c r="BH24" s="54"/>
      <c r="BI24" s="54">
        <f>VLOOKUP(B24,'05.08'!B24:Q57,7,0)</f>
        <v>0</v>
      </c>
      <c r="BJ24" s="54">
        <f>SUM(BK24:BM24)</f>
        <v>0</v>
      </c>
      <c r="BK24" s="54">
        <f>VLOOKUP(B24,'05.08'!B24:Q57,9,0)</f>
        <v>0</v>
      </c>
      <c r="BL24" s="54">
        <f>VLOOKUP(B24,'05.08'!B24:L57,10,0)</f>
        <v>0</v>
      </c>
      <c r="BM24" s="54"/>
      <c r="BN24" s="54">
        <f>+BH24+BI24-BJ24</f>
        <v>0</v>
      </c>
      <c r="BO24" s="54"/>
      <c r="BP24" s="54">
        <f>SUM(BQ24:BS24)</f>
        <v>0</v>
      </c>
      <c r="BQ24" s="54">
        <f>VLOOKUP(B24,'06.08'!B24:L57,9,0)</f>
        <v>0</v>
      </c>
      <c r="BR24" s="54">
        <f>VLOOKUP(B24,'06.08'!B24:L57,10,0)</f>
        <v>0</v>
      </c>
      <c r="BS24" s="54"/>
      <c r="BT24" s="54">
        <f>+BN24+BO24-BP24</f>
        <v>0</v>
      </c>
      <c r="BU24" s="54"/>
      <c r="BV24" s="54">
        <f>SUM(BW24:BY24)</f>
        <v>0</v>
      </c>
      <c r="BW24" s="54">
        <f>VLOOKUP(B24,'07.08'!B24:L57,9,0)</f>
        <v>0</v>
      </c>
      <c r="BX24" s="54">
        <f>VLOOKUP(B24,'07.08'!B24:L57,10,0)</f>
        <v>0</v>
      </c>
      <c r="BY24" s="54"/>
      <c r="BZ24" s="54">
        <f>+BT24+BU24-BV24</f>
        <v>0</v>
      </c>
      <c r="CA24" s="54"/>
      <c r="CB24" s="54">
        <f>SUM(CC24:CE24)</f>
        <v>0</v>
      </c>
      <c r="CC24" s="54">
        <f>VLOOKUP(B24,'08.08'!B24:L57,9,0)</f>
        <v>0</v>
      </c>
      <c r="CD24" s="54">
        <f>VLOOKUP(B24,'08.08'!B24:L57,10,0)</f>
        <v>0</v>
      </c>
      <c r="CE24" s="54"/>
      <c r="CF24" s="54">
        <f>+BZ24+CA24-CB24</f>
        <v>0</v>
      </c>
      <c r="CG24" s="54"/>
      <c r="CH24" s="54">
        <f>SUM(CI24:CK24)</f>
        <v>0</v>
      </c>
      <c r="CI24" s="54">
        <f>VLOOKUP(B24,'09.08'!B24:L57,9,0)</f>
        <v>0</v>
      </c>
      <c r="CJ24" s="54">
        <f>VLOOKUP(B24,'09.08'!B24:L57,10,0)</f>
        <v>0</v>
      </c>
      <c r="CK24" s="54"/>
      <c r="CL24" s="54">
        <f>+CF24+CG24-CH24</f>
        <v>0</v>
      </c>
      <c r="CM24" s="54"/>
      <c r="CN24" s="54">
        <f>SUM(CO24:CQ24)</f>
        <v>0</v>
      </c>
      <c r="CO24" s="54">
        <f>VLOOKUP(B24,'10.08'!B24:L57,9,0)</f>
        <v>0</v>
      </c>
      <c r="CP24" s="54">
        <f>VLOOKUP(B24,'10.08'!B24:L57,10,0)</f>
        <v>0</v>
      </c>
      <c r="CQ24" s="54"/>
      <c r="CR24" s="54">
        <f>+CL24+CM24-CN24</f>
        <v>0</v>
      </c>
      <c r="CS24" s="54"/>
      <c r="CT24" s="54">
        <f>SUM(CU24:CW24)</f>
        <v>0</v>
      </c>
      <c r="CU24" s="54">
        <f>VLOOKUP(B24,'11.08'!B24:L57,9,0)</f>
        <v>0</v>
      </c>
      <c r="CV24" s="54">
        <f>VLOOKUP(B24,'11.08'!B24:L57,10,0)</f>
        <v>0</v>
      </c>
      <c r="CW24" s="54"/>
      <c r="CX24" s="54">
        <f>+CR24+CS24-CT24</f>
        <v>0</v>
      </c>
      <c r="CY24" s="54">
        <f>VLOOKUP(B24,'12.08'!B24:Q57,7,0)</f>
        <v>0</v>
      </c>
      <c r="CZ24" s="54">
        <f>SUM(DA24:DC24)</f>
        <v>0</v>
      </c>
      <c r="DA24" s="54">
        <f>VLOOKUP(B24,'12.08'!B24:L57,9,0)</f>
        <v>0</v>
      </c>
      <c r="DB24" s="54">
        <f>VLOOKUP(B24,'12.08'!B24:L57,10,0)</f>
        <v>0</v>
      </c>
      <c r="DC24" s="54"/>
      <c r="DD24" s="54">
        <f>+CX24+CY24-CZ24</f>
        <v>0</v>
      </c>
      <c r="DE24" s="54"/>
      <c r="DF24" s="54">
        <f>SUM(DG24:DI24)</f>
        <v>0</v>
      </c>
      <c r="DG24" s="54">
        <f>VLOOKUP(B24,'13.08'!B24:L57,9,0)</f>
        <v>0</v>
      </c>
      <c r="DH24" s="54">
        <f>VLOOKUP(B24,'13.08'!B24:L57,10,0)</f>
        <v>0</v>
      </c>
      <c r="DI24" s="54"/>
      <c r="DJ24" s="54">
        <f>+DD24+DE24-DF24</f>
        <v>0</v>
      </c>
      <c r="DK24" s="54"/>
      <c r="DL24" s="54">
        <f>SUM(DM24:DO24)</f>
        <v>0</v>
      </c>
      <c r="DM24" s="54">
        <f>VLOOKUP(B24,'14.08'!B24:L57,9,0)</f>
        <v>0</v>
      </c>
      <c r="DN24" s="54">
        <f>VLOOKUP(B24,'14.08'!B24:L57,10,0)</f>
        <v>0</v>
      </c>
      <c r="DO24" s="54"/>
      <c r="DP24" s="54">
        <f>+DJ24+DK24-DL24</f>
        <v>0</v>
      </c>
      <c r="DQ24" s="54"/>
      <c r="DR24" s="54">
        <f>SUM(DS24:DU24)</f>
        <v>0</v>
      </c>
      <c r="DS24" s="54">
        <f>VLOOKUP(B24,'15.08'!B24:L57,9,0)</f>
        <v>0</v>
      </c>
      <c r="DT24" s="54">
        <f>VLOOKUP(B24,'15.08'!B24:L57,10,0)</f>
        <v>0</v>
      </c>
      <c r="DU24" s="54"/>
      <c r="DV24" s="54">
        <f>+DP24+DQ24-DR24</f>
        <v>0</v>
      </c>
      <c r="DW24" s="54"/>
      <c r="DX24" s="54">
        <f>SUM(DY24:EA24)</f>
        <v>0</v>
      </c>
      <c r="DY24" s="54">
        <f>VLOOKUP(B24,'16.08'!B24:L57,9,0)</f>
        <v>0</v>
      </c>
      <c r="DZ24" s="54">
        <f>VLOOKUP(B24,'16.08'!B24:L57,10,0)</f>
        <v>0</v>
      </c>
      <c r="EA24" s="54"/>
      <c r="EB24" s="54">
        <f>+DV24+DW24-DX24</f>
        <v>0</v>
      </c>
      <c r="EC24" s="54"/>
      <c r="ED24" s="54">
        <f>SUM(EE24:EG24)</f>
        <v>0</v>
      </c>
      <c r="EE24" s="54">
        <f>VLOOKUP(B24,'17.08'!B24:L57,9,0)</f>
        <v>0</v>
      </c>
      <c r="EF24" s="54">
        <f>VLOOKUP(B24,'17.08'!B24:L57,10,0)</f>
        <v>0</v>
      </c>
      <c r="EG24" s="54"/>
      <c r="EH24" s="54">
        <f>+EB24+EC24-ED24</f>
        <v>0</v>
      </c>
      <c r="EI24" s="54"/>
      <c r="EJ24" s="54">
        <f>SUM(EK24:EM24)</f>
        <v>0</v>
      </c>
      <c r="EK24" s="54">
        <f>VLOOKUP(B24,'18.08'!B24:L57,9,0)</f>
        <v>0</v>
      </c>
      <c r="EL24" s="54">
        <f>VLOOKUP(B24,'18.08'!B24:L57,10,0)</f>
        <v>0</v>
      </c>
      <c r="EM24" s="54"/>
      <c r="EN24" s="54">
        <f>+EH24+EI24-EJ24</f>
        <v>0</v>
      </c>
      <c r="EO24" s="54">
        <f>VLOOKUP(B24,'19.08'!B24:Q57,7,0)</f>
        <v>10</v>
      </c>
      <c r="EP24" s="54">
        <f>SUM(EQ24:ES24)</f>
        <v>0</v>
      </c>
      <c r="EQ24" s="54">
        <f>VLOOKUP(B24,'19.08'!B24:L57,9,0)</f>
        <v>0</v>
      </c>
      <c r="ER24" s="54">
        <f>VLOOKUP(B24,'19.08'!B24:L57,10,0)</f>
        <v>0</v>
      </c>
      <c r="ES24" s="54"/>
      <c r="ET24" s="54">
        <f>+EN24+EO24-EP24</f>
        <v>10</v>
      </c>
      <c r="EU24" s="54"/>
      <c r="EV24" s="54">
        <f>SUM(EW24:EY24)</f>
        <v>0</v>
      </c>
      <c r="EW24" s="54">
        <f>VLOOKUP(B24,'20.08'!B24:L61,9,0)</f>
        <v>0</v>
      </c>
      <c r="EX24" s="54">
        <f>VLOOKUP(B24,'20.08'!B24:L61,10,0)</f>
        <v>0</v>
      </c>
      <c r="EY24" s="54"/>
      <c r="EZ24" s="54">
        <f>+ET24+EU24-EV24</f>
        <v>10</v>
      </c>
      <c r="FA24" s="54"/>
      <c r="FB24" s="54">
        <f>SUM(FC24:FE24)</f>
        <v>2</v>
      </c>
      <c r="FC24" s="54">
        <f>VLOOKUP(B24,'21.08'!B24:L57,9,0)</f>
        <v>0</v>
      </c>
      <c r="FD24" s="54">
        <f>VLOOKUP(B24,'21.08'!B24:L57,10,0)</f>
        <v>2</v>
      </c>
      <c r="FE24" s="54"/>
      <c r="FF24" s="54">
        <f>+EZ24+FA24-FB24</f>
        <v>8</v>
      </c>
      <c r="FG24" s="54"/>
      <c r="FH24" s="54">
        <f>SUM(FI24:FK24)</f>
        <v>0</v>
      </c>
      <c r="FI24" s="54">
        <f>VLOOKUP(B24,'22.08'!B24:L57,9,0)</f>
        <v>0</v>
      </c>
      <c r="FJ24" s="54">
        <f>VLOOKUP(B24,'22.08'!B24:L57,10,0)</f>
        <v>0</v>
      </c>
      <c r="FK24" s="54"/>
      <c r="FL24" s="54">
        <f>+FF24+FG24-FH24</f>
        <v>8</v>
      </c>
      <c r="FM24" s="54"/>
      <c r="FN24" s="54">
        <f>SUM(FO24:FQ24)</f>
        <v>1</v>
      </c>
      <c r="FO24" s="54">
        <f>VLOOKUP(B24,'23.08'!B24:L57,9,0)</f>
        <v>0</v>
      </c>
      <c r="FP24" s="54">
        <f>VLOOKUP(B24,'23.08'!B24:L57,10,0)</f>
        <v>1</v>
      </c>
      <c r="FQ24" s="54"/>
      <c r="FR24" s="54">
        <f>+FL24+FM24-FN24</f>
        <v>7</v>
      </c>
      <c r="FS24" s="54"/>
      <c r="FT24" s="54">
        <f>SUM(FU24:FW24)</f>
        <v>0</v>
      </c>
      <c r="FU24" s="54">
        <f>VLOOKUP(B24,'24.08'!B24:L57,9,0)</f>
        <v>0</v>
      </c>
      <c r="FV24" s="54">
        <f>VLOOKUP(B24,'24.08'!B24:L57,10,0)</f>
        <v>0</v>
      </c>
      <c r="FW24" s="54"/>
      <c r="FX24" s="54">
        <f>+FR24+FS24-FT24</f>
        <v>7</v>
      </c>
      <c r="FY24" s="54"/>
      <c r="FZ24" s="54">
        <f>SUM(GA24:GC24)</f>
        <v>1</v>
      </c>
      <c r="GA24" s="54">
        <f>VLOOKUP(B24,'25.08'!B24:L57,9,0)</f>
        <v>0</v>
      </c>
      <c r="GB24" s="54">
        <f>VLOOKUP(B24,'25.08'!B24:L57,10,0)</f>
        <v>1</v>
      </c>
      <c r="GC24" s="54"/>
      <c r="GD24" s="54">
        <f>+FX24+FY24-FZ24</f>
        <v>6</v>
      </c>
      <c r="GE24" s="54"/>
      <c r="GF24" s="54">
        <f>SUM(GG24:GI24)</f>
        <v>0</v>
      </c>
      <c r="GG24" s="54">
        <f>VLOOKUP(B24,'26.08'!B24:L57,9,0)</f>
        <v>0</v>
      </c>
      <c r="GH24" s="54">
        <f>VLOOKUP(B24,'26.08'!B24:L57,10,0)</f>
        <v>0</v>
      </c>
      <c r="GI24" s="54"/>
      <c r="GJ24" s="54">
        <f>+GD24+GE24-GF24</f>
        <v>6</v>
      </c>
      <c r="GK24" s="54"/>
      <c r="GL24" s="54">
        <f>SUM(GM24:GO24)</f>
        <v>0</v>
      </c>
      <c r="GM24" s="54">
        <f>VLOOKUP(B24,'27.08'!B24:L57,9,0)</f>
        <v>0</v>
      </c>
      <c r="GN24" s="54">
        <f>VLOOKUP(B24,'27.08'!B24:L57,10,0)</f>
        <v>0</v>
      </c>
      <c r="GO24" s="54"/>
      <c r="GP24" s="54">
        <f>+GJ24+GK24-GL24</f>
        <v>6</v>
      </c>
      <c r="GQ24" s="54"/>
      <c r="GR24" s="54">
        <f>SUM(GS24:GU24)</f>
        <v>1</v>
      </c>
      <c r="GS24" s="54">
        <f>VLOOKUP(B24,'28.08'!B24:L57,9,0)</f>
        <v>0</v>
      </c>
      <c r="GT24" s="54">
        <f>VLOOKUP(B24,'28.08'!B24:L57,10,0)</f>
        <v>1</v>
      </c>
      <c r="GU24" s="54"/>
      <c r="GV24" s="54">
        <f>+GP24+GQ24-GR24</f>
        <v>5</v>
      </c>
      <c r="GW24" s="54">
        <f>VLOOKUP(B24,'29.08'!B24:Q57,7,0)</f>
        <v>0</v>
      </c>
      <c r="GX24" s="54">
        <f>SUM(GY24:HA24)</f>
        <v>1</v>
      </c>
      <c r="GY24" s="54">
        <f>VLOOKUP(B24,'29.08'!B24:L57,9,0)</f>
        <v>0</v>
      </c>
      <c r="GZ24" s="54">
        <f>VLOOKUP(B24,'29.08'!B24:L57,10,0)</f>
        <v>1</v>
      </c>
      <c r="HA24" s="54"/>
      <c r="HB24" s="54">
        <f>+GV24+GW24-GX24</f>
        <v>4</v>
      </c>
      <c r="HC24" s="54"/>
      <c r="HD24" s="54">
        <f>SUM(HE24:HG24)</f>
        <v>0</v>
      </c>
      <c r="HE24" s="54">
        <f>VLOOKUP(B24,'30.08'!B24:L57,9,0)</f>
        <v>0</v>
      </c>
      <c r="HF24" s="54">
        <f>VLOOKUP(B24,'30.08'!B24:L57,10,0)</f>
        <v>0</v>
      </c>
      <c r="HG24" s="54"/>
      <c r="HH24" s="54">
        <f>+HB24+HC24-HD24</f>
        <v>4</v>
      </c>
      <c r="HI24" s="54">
        <f>VLOOKUP(B24,'31.08'!B24:Q57,7,0)</f>
        <v>0</v>
      </c>
      <c r="HJ24" s="54">
        <f>SUM(HK24:HM24)</f>
        <v>1</v>
      </c>
      <c r="HK24" s="54">
        <f>VLOOKUP(B24,'31.08'!B24:L57,9,0)</f>
        <v>0</v>
      </c>
      <c r="HL24" s="54">
        <f>VLOOKUP(B24,'31.08'!B24:L57,10,0)</f>
        <v>1</v>
      </c>
      <c r="HM24" s="54"/>
      <c r="HN24" s="54">
        <f>+HH24+HI24-HJ24</f>
        <v>3</v>
      </c>
      <c r="HO24" s="54"/>
      <c r="HP24" s="54">
        <f>SUM(HQ24:HS24)</f>
        <v>1</v>
      </c>
      <c r="HQ24" s="54">
        <f>VLOOKUP(B24,'01.09'!B24:L57,9,0)</f>
        <v>0</v>
      </c>
      <c r="HR24" s="54">
        <f>VLOOKUP(B24,'01.09'!B24:L57,10,0)</f>
        <v>1</v>
      </c>
      <c r="HS24" s="54"/>
      <c r="HT24" s="54">
        <f>+HN24+HO24-HP24</f>
        <v>2</v>
      </c>
      <c r="HU24" s="54">
        <f>VLOOKUP(B24,'02.09'!B24:Q57,7,0)</f>
        <v>5</v>
      </c>
      <c r="HV24" s="54">
        <f>SUM(HW24:HY24)</f>
        <v>5</v>
      </c>
      <c r="HW24" s="54">
        <f>VLOOKUP(B24,'02.09'!B24:L57,9,0)</f>
        <v>0</v>
      </c>
      <c r="HX24" s="54">
        <f>VLOOKUP(B24,'02.09'!B24:L57,10,0)</f>
        <v>5</v>
      </c>
      <c r="HY24" s="54"/>
      <c r="HZ24" s="54">
        <f>+HT24+HU24-HV24</f>
        <v>2</v>
      </c>
      <c r="IA24" s="54"/>
      <c r="IB24" s="54">
        <f>SUM(IC24:IE24)</f>
        <v>0</v>
      </c>
      <c r="IC24" s="54">
        <f>VLOOKUP(B24,'03.09'!B24:L57,9,0)</f>
        <v>0</v>
      </c>
      <c r="ID24" s="54">
        <f>VLOOKUP(B24,'03.09'!B24:L57,10,0)</f>
        <v>0</v>
      </c>
      <c r="IE24" s="54"/>
      <c r="IF24" s="54">
        <f>+HZ24+IA24-IB24</f>
        <v>2</v>
      </c>
      <c r="IG24" s="54"/>
      <c r="IH24" s="54">
        <f>SUM(II24:IK24)</f>
        <v>2</v>
      </c>
      <c r="II24" s="54">
        <f>VLOOKUP(B24,'04.09'!B24:L57,9,0)</f>
        <v>0</v>
      </c>
      <c r="IJ24" s="54">
        <f>VLOOKUP(B24,'04.09'!B24:L57,10,0)</f>
        <v>2</v>
      </c>
      <c r="IK24" s="54"/>
      <c r="IL24" s="54">
        <f>+IF24+IG24-IH24</f>
        <v>0</v>
      </c>
      <c r="IM24" s="54"/>
      <c r="IN24" s="54">
        <f>SUM(IO24:IQ24)</f>
        <v>0</v>
      </c>
      <c r="IO24" s="54">
        <f>VLOOKUP(B24,'05.09'!B24:L57,9,0)</f>
        <v>0</v>
      </c>
      <c r="IP24" s="54">
        <f>VLOOKUP(B24,'05.09'!B24:L57,10,0)</f>
        <v>0</v>
      </c>
      <c r="IQ24" s="54"/>
      <c r="IR24" s="54">
        <f>+IL24+IM24-IN24</f>
        <v>0</v>
      </c>
      <c r="IS24" s="54"/>
      <c r="IT24" s="54">
        <f>SUM(IU24:IW24)</f>
        <v>0</v>
      </c>
      <c r="IU24" s="54">
        <f>VLOOKUP(B24,'06.09'!B24:L57,9,0)</f>
        <v>0</v>
      </c>
      <c r="IV24" s="54">
        <f>VLOOKUP(B24,'06.09'!B24:L57,10,0)</f>
        <v>0</v>
      </c>
      <c r="IW24" s="54"/>
      <c r="IX24" s="54">
        <f>+IR24+IS24-IT24</f>
        <v>0</v>
      </c>
      <c r="IY24" s="54"/>
      <c r="IZ24" s="54">
        <f>SUM(JA24:JC24)</f>
        <v>0</v>
      </c>
      <c r="JA24" s="54">
        <f>VLOOKUP(B24,'07.09'!B24:L57,9,0)</f>
        <v>0</v>
      </c>
      <c r="JB24" s="54">
        <f>VLOOKUP(B24,'07.09'!B24:L57,10,0)</f>
        <v>0</v>
      </c>
      <c r="JC24" s="54"/>
      <c r="JD24" s="54">
        <f>+IX24+IY24-IZ24</f>
        <v>0</v>
      </c>
      <c r="JE24" s="54">
        <f>VLOOKUP(B24,'08.09'!B24:Q57,7,0)</f>
        <v>0</v>
      </c>
      <c r="JF24" s="54">
        <f>SUM(JG24:JI24)</f>
        <v>0</v>
      </c>
      <c r="JG24" s="54">
        <f>VLOOKUP(B24,'08.09'!B24:L57,9,0)</f>
        <v>0</v>
      </c>
      <c r="JH24" s="54">
        <f>VLOOKUP(B24,'08.09'!B24:L57,10,0)</f>
        <v>0</v>
      </c>
      <c r="JI24" s="54"/>
      <c r="JJ24" s="54">
        <f>+JD24+JE24-JF24</f>
        <v>0</v>
      </c>
      <c r="JK24" s="54"/>
      <c r="JL24" s="54">
        <f>SUM(JM24:JO24)</f>
        <v>0</v>
      </c>
      <c r="JM24" s="54">
        <f>VLOOKUP(B24,'09.09'!B24:L57,9,0)</f>
        <v>0</v>
      </c>
      <c r="JN24" s="54">
        <f>VLOOKUP(B24,'09.09'!B24:L57,10,0)</f>
        <v>0</v>
      </c>
      <c r="JO24" s="54"/>
      <c r="JP24" s="54">
        <f>+JJ24+JK24-JL24</f>
        <v>0</v>
      </c>
      <c r="JQ24" s="54"/>
      <c r="JR24" s="54">
        <f>SUM(JS24:JU24)</f>
        <v>0</v>
      </c>
      <c r="JS24" s="54">
        <f>VLOOKUP(B24,'10.09'!B24:L57,9,0)</f>
        <v>0</v>
      </c>
      <c r="JT24" s="54">
        <f>VLOOKUP(B24,'10.09'!B24:L57,10,0)</f>
        <v>0</v>
      </c>
      <c r="JU24" s="54"/>
      <c r="JV24" s="54">
        <f>+JP24+JQ24-JR24</f>
        <v>0</v>
      </c>
      <c r="JW24" s="54"/>
      <c r="JX24" s="54">
        <f>SUM(JY24:KA24)</f>
        <v>0</v>
      </c>
      <c r="JY24" s="54">
        <f>VLOOKUP(B24,'11.09'!B24:L57,9,0)</f>
        <v>0</v>
      </c>
      <c r="JZ24" s="54">
        <f>VLOOKUP(B24,'11.09'!B24:L57,10,0)</f>
        <v>0</v>
      </c>
      <c r="KA24" s="54"/>
      <c r="KB24" s="54">
        <f>+JV24+JW24-JX24</f>
        <v>0</v>
      </c>
      <c r="KC24" s="54"/>
      <c r="KD24" s="54">
        <f>SUM(KE24:KG24)</f>
        <v>0</v>
      </c>
      <c r="KE24" s="54">
        <f>VLOOKUP(B24,'12.09'!B24:L57,9,0)</f>
        <v>0</v>
      </c>
      <c r="KF24" s="54">
        <f>VLOOKUP(B24,'12.09'!B24:L57,10,0)</f>
        <v>0</v>
      </c>
      <c r="KG24" s="54"/>
      <c r="KH24" s="54">
        <f>+KB24+KC24-KD24</f>
        <v>0</v>
      </c>
      <c r="KI24" s="54"/>
      <c r="KJ24" s="54">
        <f>SUM(KK24:KM24)</f>
        <v>0</v>
      </c>
      <c r="KK24" s="54">
        <f>VLOOKUP(B24,'13.09'!B24:L57,9,0)</f>
        <v>0</v>
      </c>
      <c r="KL24" s="54">
        <f>VLOOKUP(B24,'13.09'!B24:L57,10,0)</f>
        <v>0</v>
      </c>
      <c r="KM24" s="54"/>
      <c r="KN24" s="54">
        <f>+KH24+KI24-KJ24</f>
        <v>0</v>
      </c>
      <c r="KO24" s="54"/>
      <c r="KP24" s="54">
        <f>SUM(KQ24:KS24)</f>
        <v>0</v>
      </c>
      <c r="KQ24" s="54">
        <f>VLOOKUP(B24,'14.09'!B24:L57,9,0)</f>
        <v>0</v>
      </c>
      <c r="KR24" s="54">
        <f>VLOOKUP(B24,'14.09'!B24:L57,10,0)</f>
        <v>0</v>
      </c>
      <c r="KS24" s="54"/>
      <c r="KT24" s="54">
        <f>+KN24+KO24-KP24</f>
        <v>0</v>
      </c>
      <c r="KU24" s="54"/>
      <c r="KV24" s="54">
        <f>SUM(KW24:KY24)</f>
        <v>0</v>
      </c>
      <c r="KW24" s="54">
        <f>VLOOKUP(B24,'15.09'!B24:L57,9,0)</f>
        <v>0</v>
      </c>
      <c r="KX24" s="54">
        <f>VLOOKUP(B24,'15.09'!B24:L57,10,0)</f>
        <v>0</v>
      </c>
      <c r="KY24" s="54"/>
      <c r="KZ24" s="54">
        <f>+KT24+KU24-KV24</f>
        <v>0</v>
      </c>
      <c r="LA24" s="54"/>
      <c r="LB24" s="54">
        <f>SUM(LC24:LE24)</f>
        <v>0</v>
      </c>
      <c r="LC24" s="54">
        <f>VLOOKUP(B24,'16.09'!B24:L57,9,0)</f>
        <v>0</v>
      </c>
      <c r="LD24" s="54">
        <f>VLOOKUP(B24,'16.09'!B24:L57,10,0)</f>
        <v>0</v>
      </c>
      <c r="LE24" s="54"/>
      <c r="LF24" s="54">
        <f>+KZ24+LA24-LB24</f>
        <v>0</v>
      </c>
      <c r="LG24" s="54"/>
      <c r="LH24" s="54">
        <f>SUM(LI24:LK24)</f>
        <v>0</v>
      </c>
      <c r="LI24" s="54">
        <f>VLOOKUP(B24,'17.09'!B24:L57,9,0)</f>
        <v>0</v>
      </c>
      <c r="LJ24" s="54">
        <f>VLOOKUP(B24,'17.09'!B24:L57,10,0)</f>
        <v>0</v>
      </c>
      <c r="LK24" s="54"/>
      <c r="LL24" s="54">
        <f>+LF24+LG24-LH24</f>
        <v>0</v>
      </c>
      <c r="LM24" s="54"/>
      <c r="LN24" s="54">
        <f>SUM(LO24:LQ24)</f>
        <v>0</v>
      </c>
      <c r="LO24" s="54">
        <f>VLOOKUP(B24,'18.09'!B24:L57,9,0)</f>
        <v>0</v>
      </c>
      <c r="LP24" s="54">
        <f>VLOOKUP(B24,'18.09'!B24:L57,10,0)</f>
        <v>0</v>
      </c>
      <c r="LQ24" s="54"/>
      <c r="LR24" s="54">
        <f>+LL24+LM24-LN24</f>
        <v>0</v>
      </c>
    </row>
    <row r="25" spans="1:330" x14ac:dyDescent="0.2">
      <c r="A25" s="10">
        <v>18</v>
      </c>
      <c r="B25" s="10">
        <v>8500036</v>
      </c>
      <c r="C25" s="10" t="s">
        <v>66</v>
      </c>
      <c r="D25" s="11" t="s">
        <v>38</v>
      </c>
      <c r="E25" s="11" t="s">
        <v>4</v>
      </c>
      <c r="F25" s="12">
        <v>188000</v>
      </c>
      <c r="G25" s="58">
        <f>M25+S25+Y25+AE25+AK25+AQ25+AW25+BC25+BI25+BO25+BU25+CA25+CG25+CM25+CS25+CY25+DE25+DK25+DQ25+DW25+EC25+EI25+EO25+EU25+FA25+FG25+FM25+FS25+FY25+GE25+GK25+GQ25+GW25+HC25+HI25+HO25+HU25+IA25+IG25+IM25+IS25+IY25+JE25+JK25+JQ25+JW25+KC25+KI25+KO25+KU25</f>
        <v>15</v>
      </c>
      <c r="H25" s="58">
        <f>SUM(I25:K25)</f>
        <v>15</v>
      </c>
      <c r="I25" s="58">
        <f>O25+U25+AA25+AG25+AM25+AS25+AY25+BE25+BK25+BQ25+BW25+CC25+CI25+CO25+CU25+DA25+DG25+DM25+DS25+DY25+EE25+EK25+EQ25+EW25+FC25+FI25+FO25+FU25+GA25+GG25+GM25+GS25+GY25+HE25+HK25+HQ25+HW25+IC25+II25+IO25+IU25+JA25+JG25+JM25+JS25+JY25+KE25+KK25+KQ25+KW25</f>
        <v>0</v>
      </c>
      <c r="J25" s="58">
        <f>P25+V25+AB25+AH25+AN25+AT25+AZ25+BF25+BL25+BR25+BX25+CD25+CJ25+CP25+CV25+DB25+DH25+DN25+DT25+DZ25+EF25+EL25+ER25+EX25+FD25+FJ25+FP25+FV25+GB25+GH25+GN25+GT25+GZ25+HF25+HL25+HR25+HX25+ID25+IJ25+IP25+IV25+JB25+JH25+JN25+JT25+JZ25+KF25+KL25+KR25+KX25</f>
        <v>15</v>
      </c>
      <c r="K25" s="58">
        <f>Q25+W25+AC25+AI25+AO25+AU25+BA25+BG25+BM25+BS25+BY25+CE25+CK25+CQ25+CW25+DC25+DI25+DO25+DU25+EA25+EG25+EM25+ES25+EY25+FE25+FK25+FQ25+FW25+GC25+GI25+GO25+GU25+HA25+HG25+HM25+HS25+HY25+IE25+IK25+IQ25+IW25+JC25+JI25+JO25+JU25+KA25+KG25+KM25+KS25+KY25</f>
        <v>0</v>
      </c>
      <c r="L25" s="58">
        <f>G25-H25</f>
        <v>0</v>
      </c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9"/>
      <c r="AN25" s="59"/>
      <c r="AO25" s="59"/>
      <c r="AP25" s="54"/>
      <c r="AQ25" s="54"/>
      <c r="AR25" s="54">
        <f>SUM(AS25:AU25)</f>
        <v>0</v>
      </c>
      <c r="AS25" s="54"/>
      <c r="AT25" s="54"/>
      <c r="AU25" s="54"/>
      <c r="AV25" s="54">
        <f>+AP25+AQ25-AR25</f>
        <v>0</v>
      </c>
      <c r="AW25" s="54"/>
      <c r="AX25" s="54">
        <f>SUM(AY25:BA25)</f>
        <v>0</v>
      </c>
      <c r="AY25" s="54"/>
      <c r="AZ25" s="54"/>
      <c r="BA25" s="54"/>
      <c r="BB25" s="54">
        <f>+AV25+AW25-AX25</f>
        <v>0</v>
      </c>
      <c r="BC25" s="54"/>
      <c r="BD25" s="54">
        <f>SUM(BE25:BG25)</f>
        <v>0</v>
      </c>
      <c r="BE25" s="54"/>
      <c r="BF25" s="54"/>
      <c r="BG25" s="54"/>
      <c r="BH25" s="54"/>
      <c r="BI25" s="54">
        <f>VLOOKUP(B25,'05.08'!B25:Q58,7,0)</f>
        <v>0</v>
      </c>
      <c r="BJ25" s="54">
        <f>SUM(BK25:BM25)</f>
        <v>0</v>
      </c>
      <c r="BK25" s="54">
        <f>VLOOKUP(B25,'05.08'!B25:Q58,9,0)</f>
        <v>0</v>
      </c>
      <c r="BL25" s="54">
        <f>VLOOKUP(B25,'05.08'!B25:L58,10,0)</f>
        <v>0</v>
      </c>
      <c r="BM25" s="54"/>
      <c r="BN25" s="54">
        <f>+BH25+BI25-BJ25</f>
        <v>0</v>
      </c>
      <c r="BO25" s="54"/>
      <c r="BP25" s="54">
        <f>SUM(BQ25:BS25)</f>
        <v>0</v>
      </c>
      <c r="BQ25" s="54">
        <f>VLOOKUP(B25,'06.08'!B25:L58,9,0)</f>
        <v>0</v>
      </c>
      <c r="BR25" s="54">
        <f>VLOOKUP(B25,'06.08'!B25:L58,10,0)</f>
        <v>0</v>
      </c>
      <c r="BS25" s="54"/>
      <c r="BT25" s="54">
        <f>+BN25+BO25-BP25</f>
        <v>0</v>
      </c>
      <c r="BU25" s="54"/>
      <c r="BV25" s="54">
        <f>SUM(BW25:BY25)</f>
        <v>0</v>
      </c>
      <c r="BW25" s="54">
        <f>VLOOKUP(B25,'07.08'!B25:L58,9,0)</f>
        <v>0</v>
      </c>
      <c r="BX25" s="54">
        <f>VLOOKUP(B25,'07.08'!B25:L58,10,0)</f>
        <v>0</v>
      </c>
      <c r="BY25" s="54"/>
      <c r="BZ25" s="54">
        <f>+BT25+BU25-BV25</f>
        <v>0</v>
      </c>
      <c r="CA25" s="54"/>
      <c r="CB25" s="54">
        <f>SUM(CC25:CE25)</f>
        <v>0</v>
      </c>
      <c r="CC25" s="54">
        <f>VLOOKUP(B25,'08.08'!B25:L58,9,0)</f>
        <v>0</v>
      </c>
      <c r="CD25" s="54">
        <f>VLOOKUP(B25,'08.08'!B25:L58,10,0)</f>
        <v>0</v>
      </c>
      <c r="CE25" s="54"/>
      <c r="CF25" s="54">
        <f>+BZ25+CA25-CB25</f>
        <v>0</v>
      </c>
      <c r="CG25" s="54"/>
      <c r="CH25" s="54">
        <f>SUM(CI25:CK25)</f>
        <v>0</v>
      </c>
      <c r="CI25" s="54">
        <f>VLOOKUP(B25,'09.08'!B25:L58,9,0)</f>
        <v>0</v>
      </c>
      <c r="CJ25" s="54">
        <f>VLOOKUP(B25,'09.08'!B25:L58,10,0)</f>
        <v>0</v>
      </c>
      <c r="CK25" s="54"/>
      <c r="CL25" s="54">
        <f>+CF25+CG25-CH25</f>
        <v>0</v>
      </c>
      <c r="CM25" s="54"/>
      <c r="CN25" s="54">
        <f>SUM(CO25:CQ25)</f>
        <v>0</v>
      </c>
      <c r="CO25" s="54">
        <f>VLOOKUP(B25,'10.08'!B25:L58,9,0)</f>
        <v>0</v>
      </c>
      <c r="CP25" s="54">
        <f>VLOOKUP(B25,'10.08'!B25:L58,10,0)</f>
        <v>0</v>
      </c>
      <c r="CQ25" s="54"/>
      <c r="CR25" s="54">
        <f>+CL25+CM25-CN25</f>
        <v>0</v>
      </c>
      <c r="CS25" s="54"/>
      <c r="CT25" s="54">
        <f>SUM(CU25:CW25)</f>
        <v>0</v>
      </c>
      <c r="CU25" s="54">
        <f>VLOOKUP(B25,'11.08'!B25:L58,9,0)</f>
        <v>0</v>
      </c>
      <c r="CV25" s="54">
        <f>VLOOKUP(B25,'11.08'!B25:L58,10,0)</f>
        <v>0</v>
      </c>
      <c r="CW25" s="54"/>
      <c r="CX25" s="54">
        <f>+CR25+CS25-CT25</f>
        <v>0</v>
      </c>
      <c r="CY25" s="54">
        <f>VLOOKUP(B25,'12.08'!B25:Q58,7,0)</f>
        <v>0</v>
      </c>
      <c r="CZ25" s="54">
        <f>SUM(DA25:DC25)</f>
        <v>0</v>
      </c>
      <c r="DA25" s="54">
        <f>VLOOKUP(B25,'12.08'!B25:L58,9,0)</f>
        <v>0</v>
      </c>
      <c r="DB25" s="54">
        <f>VLOOKUP(B25,'12.08'!B25:L58,10,0)</f>
        <v>0</v>
      </c>
      <c r="DC25" s="54"/>
      <c r="DD25" s="54">
        <f>+CX25+CY25-CZ25</f>
        <v>0</v>
      </c>
      <c r="DE25" s="54"/>
      <c r="DF25" s="54">
        <f>SUM(DG25:DI25)</f>
        <v>0</v>
      </c>
      <c r="DG25" s="54">
        <f>VLOOKUP(B25,'13.08'!B25:L58,9,0)</f>
        <v>0</v>
      </c>
      <c r="DH25" s="54">
        <f>VLOOKUP(B25,'13.08'!B25:L58,10,0)</f>
        <v>0</v>
      </c>
      <c r="DI25" s="54"/>
      <c r="DJ25" s="54">
        <f>+DD25+DE25-DF25</f>
        <v>0</v>
      </c>
      <c r="DK25" s="54"/>
      <c r="DL25" s="54">
        <f>SUM(DM25:DO25)</f>
        <v>0</v>
      </c>
      <c r="DM25" s="54">
        <f>VLOOKUP(B25,'14.08'!B25:L58,9,0)</f>
        <v>0</v>
      </c>
      <c r="DN25" s="54">
        <f>VLOOKUP(B25,'14.08'!B25:L58,10,0)</f>
        <v>0</v>
      </c>
      <c r="DO25" s="54"/>
      <c r="DP25" s="54">
        <f>+DJ25+DK25-DL25</f>
        <v>0</v>
      </c>
      <c r="DQ25" s="54"/>
      <c r="DR25" s="54">
        <f>SUM(DS25:DU25)</f>
        <v>0</v>
      </c>
      <c r="DS25" s="54">
        <f>VLOOKUP(B25,'15.08'!B25:L58,9,0)</f>
        <v>0</v>
      </c>
      <c r="DT25" s="54">
        <f>VLOOKUP(B25,'15.08'!B25:L58,10,0)</f>
        <v>0</v>
      </c>
      <c r="DU25" s="54"/>
      <c r="DV25" s="54">
        <f>+DP25+DQ25-DR25</f>
        <v>0</v>
      </c>
      <c r="DW25" s="54"/>
      <c r="DX25" s="54">
        <f>SUM(DY25:EA25)</f>
        <v>0</v>
      </c>
      <c r="DY25" s="54">
        <f>VLOOKUP(B25,'16.08'!B25:L58,9,0)</f>
        <v>0</v>
      </c>
      <c r="DZ25" s="54">
        <f>VLOOKUP(B25,'16.08'!B25:L58,10,0)</f>
        <v>0</v>
      </c>
      <c r="EA25" s="54"/>
      <c r="EB25" s="54">
        <f>+DV25+DW25-DX25</f>
        <v>0</v>
      </c>
      <c r="EC25" s="54"/>
      <c r="ED25" s="54">
        <f>SUM(EE25:EG25)</f>
        <v>0</v>
      </c>
      <c r="EE25" s="54">
        <f>VLOOKUP(B25,'17.08'!B25:L58,9,0)</f>
        <v>0</v>
      </c>
      <c r="EF25" s="54">
        <f>VLOOKUP(B25,'17.08'!B25:L58,10,0)</f>
        <v>0</v>
      </c>
      <c r="EG25" s="54"/>
      <c r="EH25" s="54">
        <f>+EB25+EC25-ED25</f>
        <v>0</v>
      </c>
      <c r="EI25" s="54"/>
      <c r="EJ25" s="54">
        <f>SUM(EK25:EM25)</f>
        <v>0</v>
      </c>
      <c r="EK25" s="54">
        <f>VLOOKUP(B25,'18.08'!B25:L58,9,0)</f>
        <v>0</v>
      </c>
      <c r="EL25" s="54">
        <f>VLOOKUP(B25,'18.08'!B25:L58,10,0)</f>
        <v>0</v>
      </c>
      <c r="EM25" s="54"/>
      <c r="EN25" s="54">
        <f>+EH25+EI25-EJ25</f>
        <v>0</v>
      </c>
      <c r="EO25" s="54">
        <f>VLOOKUP(B25,'19.08'!B25:Q58,7,0)</f>
        <v>10</v>
      </c>
      <c r="EP25" s="54">
        <f>SUM(EQ25:ES25)</f>
        <v>1</v>
      </c>
      <c r="EQ25" s="54">
        <f>VLOOKUP(B25,'19.08'!B25:L58,9,0)</f>
        <v>0</v>
      </c>
      <c r="ER25" s="54">
        <f>VLOOKUP(B25,'19.08'!B25:L58,10,0)</f>
        <v>1</v>
      </c>
      <c r="ES25" s="54"/>
      <c r="ET25" s="54">
        <f>+EN25+EO25-EP25</f>
        <v>9</v>
      </c>
      <c r="EU25" s="54"/>
      <c r="EV25" s="54">
        <f>SUM(EW25:EY25)</f>
        <v>1</v>
      </c>
      <c r="EW25" s="54">
        <f>VLOOKUP(B25,'20.08'!B25:L62,9,0)</f>
        <v>0</v>
      </c>
      <c r="EX25" s="54">
        <f>VLOOKUP(B25,'20.08'!B25:L62,10,0)</f>
        <v>1</v>
      </c>
      <c r="EY25" s="54"/>
      <c r="EZ25" s="54">
        <f>+ET25+EU25-EV25</f>
        <v>8</v>
      </c>
      <c r="FA25" s="54"/>
      <c r="FB25" s="54">
        <f>SUM(FC25:FE25)</f>
        <v>0</v>
      </c>
      <c r="FC25" s="54">
        <f>VLOOKUP(B25,'21.08'!B25:L58,9,0)</f>
        <v>0</v>
      </c>
      <c r="FD25" s="54">
        <f>VLOOKUP(B25,'21.08'!B25:L58,10,0)</f>
        <v>0</v>
      </c>
      <c r="FE25" s="54"/>
      <c r="FF25" s="54">
        <f>+EZ25+FA25-FB25</f>
        <v>8</v>
      </c>
      <c r="FG25" s="54"/>
      <c r="FH25" s="54">
        <f>SUM(FI25:FK25)</f>
        <v>1</v>
      </c>
      <c r="FI25" s="54">
        <f>VLOOKUP(B25,'22.08'!B25:L58,9,0)</f>
        <v>0</v>
      </c>
      <c r="FJ25" s="54">
        <f>VLOOKUP(B25,'22.08'!B25:L58,10,0)</f>
        <v>1</v>
      </c>
      <c r="FK25" s="54"/>
      <c r="FL25" s="54">
        <f>+FF25+FG25-FH25</f>
        <v>7</v>
      </c>
      <c r="FM25" s="54"/>
      <c r="FN25" s="54">
        <f>SUM(FO25:FQ25)</f>
        <v>0</v>
      </c>
      <c r="FO25" s="54">
        <f>VLOOKUP(B25,'23.08'!B25:L58,9,0)</f>
        <v>0</v>
      </c>
      <c r="FP25" s="54">
        <f>VLOOKUP(B25,'23.08'!B25:L58,10,0)</f>
        <v>0</v>
      </c>
      <c r="FQ25" s="54"/>
      <c r="FR25" s="54">
        <f>+FL25+FM25-FN25</f>
        <v>7</v>
      </c>
      <c r="FS25" s="54"/>
      <c r="FT25" s="54">
        <f>SUM(FU25:FW25)</f>
        <v>0</v>
      </c>
      <c r="FU25" s="54">
        <f>VLOOKUP(B25,'24.08'!B25:L58,9,0)</f>
        <v>0</v>
      </c>
      <c r="FV25" s="54">
        <f>VLOOKUP(B25,'24.08'!B25:L58,10,0)</f>
        <v>0</v>
      </c>
      <c r="FW25" s="54"/>
      <c r="FX25" s="54">
        <f>+FR25+FS25-FT25</f>
        <v>7</v>
      </c>
      <c r="FY25" s="54"/>
      <c r="FZ25" s="54">
        <f>SUM(GA25:GC25)</f>
        <v>0</v>
      </c>
      <c r="GA25" s="54">
        <f>VLOOKUP(B25,'25.08'!B25:L58,9,0)</f>
        <v>0</v>
      </c>
      <c r="GB25" s="54">
        <f>VLOOKUP(B25,'25.08'!B25:L58,10,0)</f>
        <v>0</v>
      </c>
      <c r="GC25" s="54"/>
      <c r="GD25" s="54">
        <f>+FX25+FY25-FZ25</f>
        <v>7</v>
      </c>
      <c r="GE25" s="54"/>
      <c r="GF25" s="54">
        <f>SUM(GG25:GI25)</f>
        <v>0</v>
      </c>
      <c r="GG25" s="54">
        <f>VLOOKUP(B25,'26.08'!B25:L58,9,0)</f>
        <v>0</v>
      </c>
      <c r="GH25" s="54">
        <f>VLOOKUP(B25,'26.08'!B25:L58,10,0)</f>
        <v>0</v>
      </c>
      <c r="GI25" s="54"/>
      <c r="GJ25" s="54">
        <f>+GD25+GE25-GF25</f>
        <v>7</v>
      </c>
      <c r="GK25" s="54"/>
      <c r="GL25" s="54">
        <f>SUM(GM25:GO25)</f>
        <v>1</v>
      </c>
      <c r="GM25" s="54">
        <f>VLOOKUP(B25,'27.08'!B25:L58,9,0)</f>
        <v>0</v>
      </c>
      <c r="GN25" s="54">
        <f>VLOOKUP(B25,'27.08'!B25:L58,10,0)</f>
        <v>1</v>
      </c>
      <c r="GO25" s="54"/>
      <c r="GP25" s="54">
        <f>+GJ25+GK25-GL25</f>
        <v>6</v>
      </c>
      <c r="GQ25" s="54"/>
      <c r="GR25" s="54">
        <f>SUM(GS25:GU25)</f>
        <v>1</v>
      </c>
      <c r="GS25" s="54">
        <f>VLOOKUP(B25,'28.08'!B25:L58,9,0)</f>
        <v>0</v>
      </c>
      <c r="GT25" s="54">
        <f>VLOOKUP(B25,'28.08'!B25:L58,10,0)</f>
        <v>1</v>
      </c>
      <c r="GU25" s="54"/>
      <c r="GV25" s="54">
        <f>+GP25+GQ25-GR25</f>
        <v>5</v>
      </c>
      <c r="GW25" s="54">
        <f>VLOOKUP(B25,'29.08'!B25:Q58,7,0)</f>
        <v>0</v>
      </c>
      <c r="GX25" s="54">
        <f>SUM(GY25:HA25)</f>
        <v>1</v>
      </c>
      <c r="GY25" s="54">
        <f>VLOOKUP(B25,'29.08'!B25:L58,9,0)</f>
        <v>0</v>
      </c>
      <c r="GZ25" s="54">
        <f>VLOOKUP(B25,'29.08'!B25:L58,10,0)</f>
        <v>1</v>
      </c>
      <c r="HA25" s="54"/>
      <c r="HB25" s="54">
        <f>+GV25+GW25-GX25</f>
        <v>4</v>
      </c>
      <c r="HC25" s="54"/>
      <c r="HD25" s="54">
        <f>SUM(HE25:HG25)</f>
        <v>1</v>
      </c>
      <c r="HE25" s="54">
        <f>VLOOKUP(B25,'30.08'!B25:L58,9,0)</f>
        <v>0</v>
      </c>
      <c r="HF25" s="54">
        <f>VLOOKUP(B25,'30.08'!B25:L58,10,0)</f>
        <v>1</v>
      </c>
      <c r="HG25" s="54"/>
      <c r="HH25" s="54">
        <f>+HB25+HC25-HD25</f>
        <v>3</v>
      </c>
      <c r="HI25" s="54">
        <f>VLOOKUP(B25,'31.08'!B25:Q58,7,0)</f>
        <v>0</v>
      </c>
      <c r="HJ25" s="54">
        <f>SUM(HK25:HM25)</f>
        <v>2</v>
      </c>
      <c r="HK25" s="54">
        <f>VLOOKUP(B25,'31.08'!B25:L58,9,0)</f>
        <v>0</v>
      </c>
      <c r="HL25" s="54">
        <f>VLOOKUP(B25,'31.08'!B25:L58,10,0)</f>
        <v>2</v>
      </c>
      <c r="HM25" s="54"/>
      <c r="HN25" s="54">
        <f>+HH25+HI25-HJ25</f>
        <v>1</v>
      </c>
      <c r="HO25" s="54"/>
      <c r="HP25" s="54">
        <f>SUM(HQ25:HS25)</f>
        <v>0</v>
      </c>
      <c r="HQ25" s="54">
        <f>VLOOKUP(B25,'01.09'!B25:L58,9,0)</f>
        <v>0</v>
      </c>
      <c r="HR25" s="54">
        <f>VLOOKUP(B25,'01.09'!B25:L58,10,0)</f>
        <v>0</v>
      </c>
      <c r="HS25" s="54"/>
      <c r="HT25" s="54">
        <f>+HN25+HO25-HP25</f>
        <v>1</v>
      </c>
      <c r="HU25" s="54">
        <f>VLOOKUP(B25,'02.09'!B25:Q58,7,0)</f>
        <v>5</v>
      </c>
      <c r="HV25" s="54">
        <f>SUM(HW25:HY25)</f>
        <v>4</v>
      </c>
      <c r="HW25" s="54">
        <f>VLOOKUP(B25,'02.09'!B25:L58,9,0)</f>
        <v>0</v>
      </c>
      <c r="HX25" s="54">
        <f>VLOOKUP(B25,'02.09'!B25:L58,10,0)</f>
        <v>4</v>
      </c>
      <c r="HY25" s="54"/>
      <c r="HZ25" s="54">
        <f>+HT25+HU25-HV25</f>
        <v>2</v>
      </c>
      <c r="IA25" s="54"/>
      <c r="IB25" s="54">
        <f>SUM(IC25:IE25)</f>
        <v>1</v>
      </c>
      <c r="IC25" s="54">
        <f>VLOOKUP(B25,'03.09'!B25:L58,9,0)</f>
        <v>0</v>
      </c>
      <c r="ID25" s="54">
        <f>VLOOKUP(B25,'03.09'!B25:L58,10,0)</f>
        <v>1</v>
      </c>
      <c r="IE25" s="54"/>
      <c r="IF25" s="54">
        <f>+HZ25+IA25-IB25</f>
        <v>1</v>
      </c>
      <c r="IG25" s="54"/>
      <c r="IH25" s="54">
        <f>SUM(II25:IK25)</f>
        <v>1</v>
      </c>
      <c r="II25" s="54">
        <f>VLOOKUP(B25,'04.09'!B25:L58,9,0)</f>
        <v>0</v>
      </c>
      <c r="IJ25" s="54">
        <f>VLOOKUP(B25,'04.09'!B25:L58,10,0)</f>
        <v>1</v>
      </c>
      <c r="IK25" s="54"/>
      <c r="IL25" s="54">
        <f>+IF25+IG25-IH25</f>
        <v>0</v>
      </c>
      <c r="IM25" s="54"/>
      <c r="IN25" s="54">
        <f>SUM(IO25:IQ25)</f>
        <v>0</v>
      </c>
      <c r="IO25" s="54">
        <f>VLOOKUP(B25,'05.09'!B25:L58,9,0)</f>
        <v>0</v>
      </c>
      <c r="IP25" s="54">
        <f>VLOOKUP(B25,'05.09'!B25:L58,10,0)</f>
        <v>0</v>
      </c>
      <c r="IQ25" s="54"/>
      <c r="IR25" s="54">
        <f>+IL25+IM25-IN25</f>
        <v>0</v>
      </c>
      <c r="IS25" s="54"/>
      <c r="IT25" s="54">
        <f>SUM(IU25:IW25)</f>
        <v>0</v>
      </c>
      <c r="IU25" s="54">
        <f>VLOOKUP(B25,'06.09'!B25:L58,9,0)</f>
        <v>0</v>
      </c>
      <c r="IV25" s="54">
        <f>VLOOKUP(B25,'06.09'!B25:L58,10,0)</f>
        <v>0</v>
      </c>
      <c r="IW25" s="54"/>
      <c r="IX25" s="54">
        <f>+IR25+IS25-IT25</f>
        <v>0</v>
      </c>
      <c r="IY25" s="54"/>
      <c r="IZ25" s="54">
        <f>SUM(JA25:JC25)</f>
        <v>0</v>
      </c>
      <c r="JA25" s="54">
        <f>VLOOKUP(B25,'07.09'!B25:L58,9,0)</f>
        <v>0</v>
      </c>
      <c r="JB25" s="54">
        <f>VLOOKUP(B25,'07.09'!B25:L58,10,0)</f>
        <v>0</v>
      </c>
      <c r="JC25" s="54"/>
      <c r="JD25" s="54">
        <f>+IX25+IY25-IZ25</f>
        <v>0</v>
      </c>
      <c r="JE25" s="54">
        <f>VLOOKUP(B25,'08.09'!B25:Q58,7,0)</f>
        <v>0</v>
      </c>
      <c r="JF25" s="54">
        <f>SUM(JG25:JI25)</f>
        <v>0</v>
      </c>
      <c r="JG25" s="54">
        <f>VLOOKUP(B25,'08.09'!B25:L58,9,0)</f>
        <v>0</v>
      </c>
      <c r="JH25" s="54">
        <f>VLOOKUP(B25,'08.09'!B25:L58,10,0)</f>
        <v>0</v>
      </c>
      <c r="JI25" s="54"/>
      <c r="JJ25" s="54">
        <f>+JD25+JE25-JF25</f>
        <v>0</v>
      </c>
      <c r="JK25" s="54"/>
      <c r="JL25" s="54">
        <f>SUM(JM25:JO25)</f>
        <v>0</v>
      </c>
      <c r="JM25" s="54">
        <f>VLOOKUP(B25,'09.09'!B25:L58,9,0)</f>
        <v>0</v>
      </c>
      <c r="JN25" s="54">
        <f>VLOOKUP(B25,'09.09'!B25:L58,10,0)</f>
        <v>0</v>
      </c>
      <c r="JO25" s="54"/>
      <c r="JP25" s="54">
        <f>+JJ25+JK25-JL25</f>
        <v>0</v>
      </c>
      <c r="JQ25" s="54"/>
      <c r="JR25" s="54">
        <f>SUM(JS25:JU25)</f>
        <v>0</v>
      </c>
      <c r="JS25" s="54">
        <f>VLOOKUP(B25,'10.09'!B25:L58,9,0)</f>
        <v>0</v>
      </c>
      <c r="JT25" s="54">
        <f>VLOOKUP(B25,'10.09'!B25:L58,10,0)</f>
        <v>0</v>
      </c>
      <c r="JU25" s="54"/>
      <c r="JV25" s="54">
        <f>+JP25+JQ25-JR25</f>
        <v>0</v>
      </c>
      <c r="JW25" s="54"/>
      <c r="JX25" s="54">
        <f>SUM(JY25:KA25)</f>
        <v>0</v>
      </c>
      <c r="JY25" s="54">
        <f>VLOOKUP(B25,'11.09'!B25:L58,9,0)</f>
        <v>0</v>
      </c>
      <c r="JZ25" s="54">
        <f>VLOOKUP(B25,'11.09'!B25:L58,10,0)</f>
        <v>0</v>
      </c>
      <c r="KA25" s="54"/>
      <c r="KB25" s="54">
        <f>+JV25+JW25-JX25</f>
        <v>0</v>
      </c>
      <c r="KC25" s="54"/>
      <c r="KD25" s="54">
        <f>SUM(KE25:KG25)</f>
        <v>0</v>
      </c>
      <c r="KE25" s="54">
        <f>VLOOKUP(B25,'12.09'!B25:L58,9,0)</f>
        <v>0</v>
      </c>
      <c r="KF25" s="54">
        <f>VLOOKUP(B25,'12.09'!B25:L58,10,0)</f>
        <v>0</v>
      </c>
      <c r="KG25" s="54"/>
      <c r="KH25" s="54">
        <f>+KB25+KC25-KD25</f>
        <v>0</v>
      </c>
      <c r="KI25" s="54"/>
      <c r="KJ25" s="54">
        <f>SUM(KK25:KM25)</f>
        <v>0</v>
      </c>
      <c r="KK25" s="54">
        <f>VLOOKUP(B25,'13.09'!B25:L58,9,0)</f>
        <v>0</v>
      </c>
      <c r="KL25" s="54">
        <f>VLOOKUP(B25,'13.09'!B25:L58,10,0)</f>
        <v>0</v>
      </c>
      <c r="KM25" s="54"/>
      <c r="KN25" s="54">
        <f>+KH25+KI25-KJ25</f>
        <v>0</v>
      </c>
      <c r="KO25" s="54"/>
      <c r="KP25" s="54">
        <f>SUM(KQ25:KS25)</f>
        <v>0</v>
      </c>
      <c r="KQ25" s="54">
        <f>VLOOKUP(B25,'14.09'!B25:L58,9,0)</f>
        <v>0</v>
      </c>
      <c r="KR25" s="54">
        <f>VLOOKUP(B25,'14.09'!B25:L58,10,0)</f>
        <v>0</v>
      </c>
      <c r="KS25" s="54"/>
      <c r="KT25" s="54">
        <f>+KN25+KO25-KP25</f>
        <v>0</v>
      </c>
      <c r="KU25" s="54"/>
      <c r="KV25" s="54">
        <f>SUM(KW25:KY25)</f>
        <v>0</v>
      </c>
      <c r="KW25" s="54">
        <f>VLOOKUP(B25,'15.09'!B25:L58,9,0)</f>
        <v>0</v>
      </c>
      <c r="KX25" s="54">
        <f>VLOOKUP(B25,'15.09'!B25:L58,10,0)</f>
        <v>0</v>
      </c>
      <c r="KY25" s="54"/>
      <c r="KZ25" s="54">
        <f>+KT25+KU25-KV25</f>
        <v>0</v>
      </c>
      <c r="LA25" s="54"/>
      <c r="LB25" s="54">
        <f>SUM(LC25:LE25)</f>
        <v>0</v>
      </c>
      <c r="LC25" s="54">
        <f>VLOOKUP(B25,'16.09'!B25:L58,9,0)</f>
        <v>0</v>
      </c>
      <c r="LD25" s="54">
        <f>VLOOKUP(B25,'16.09'!B25:L58,10,0)</f>
        <v>0</v>
      </c>
      <c r="LE25" s="54"/>
      <c r="LF25" s="54">
        <f>+KZ25+LA25-LB25</f>
        <v>0</v>
      </c>
      <c r="LG25" s="54"/>
      <c r="LH25" s="54">
        <f>SUM(LI25:LK25)</f>
        <v>0</v>
      </c>
      <c r="LI25" s="54">
        <f>VLOOKUP(B25,'17.09'!B25:L58,9,0)</f>
        <v>0</v>
      </c>
      <c r="LJ25" s="54">
        <f>VLOOKUP(B25,'17.09'!B25:L58,10,0)</f>
        <v>0</v>
      </c>
      <c r="LK25" s="54"/>
      <c r="LL25" s="54">
        <f>+LF25+LG25-LH25</f>
        <v>0</v>
      </c>
      <c r="LM25" s="54"/>
      <c r="LN25" s="54">
        <f>SUM(LO25:LQ25)</f>
        <v>0</v>
      </c>
      <c r="LO25" s="54">
        <f>VLOOKUP(B25,'18.09'!B25:L58,9,0)</f>
        <v>0</v>
      </c>
      <c r="LP25" s="54">
        <f>VLOOKUP(B25,'18.09'!B25:L58,10,0)</f>
        <v>0</v>
      </c>
      <c r="LQ25" s="54"/>
      <c r="LR25" s="54">
        <f>+LL25+LM25-LN25</f>
        <v>0</v>
      </c>
    </row>
    <row r="26" spans="1:330" x14ac:dyDescent="0.2">
      <c r="A26" s="10">
        <v>20</v>
      </c>
      <c r="B26" s="10">
        <v>8500039</v>
      </c>
      <c r="C26" s="10" t="s">
        <v>77</v>
      </c>
      <c r="D26" s="11" t="s">
        <v>49</v>
      </c>
      <c r="E26" s="11" t="s">
        <v>15</v>
      </c>
      <c r="F26" s="12">
        <v>169000</v>
      </c>
      <c r="G26" s="58">
        <f>M26+S26+Y26+AE26+AK26+AQ26+AW26+BC26+BI26+BO26+BU26+CA26+CG26+CM26+CS26+CY26+DE26+DK26+DQ26+DW26+EC26+EI26+EO26+EU26+FA26+FG26+FM26+FS26+FY26+GE26+GK26+GQ26+GW26+HC26+HI26+HO26+HU26+IA26+IG26+IM26+IS26+IY26+JE26+JK26+JQ26+JW26+KC26+KI26+KO26+KU26</f>
        <v>30</v>
      </c>
      <c r="H26" s="58">
        <f>SUM(I26:K26)</f>
        <v>16</v>
      </c>
      <c r="I26" s="58">
        <f>O26+U26+AA26+AG26+AM26+AS26+AY26+BE26+BK26+BQ26+BW26+CC26+CI26+CO26+CU26+DA26+DG26+DM26+DS26+DY26+EE26+EK26+EQ26+EW26+FC26+FI26+FO26+FU26+GA26+GG26+GM26+GS26+GY26+HE26+HK26+HQ26+HW26+IC26+II26+IO26+IU26+JA26+JG26+JM26+JS26+JY26+KE26+KK26+KQ26+KW26</f>
        <v>1</v>
      </c>
      <c r="J26" s="58">
        <f>P26+V26+AB26+AH26+AN26+AT26+AZ26+BF26+BL26+BR26+BX26+CD26+CJ26+CP26+CV26+DB26+DH26+DN26+DT26+DZ26+EF26+EL26+ER26+EX26+FD26+FJ26+FP26+FV26+GB26+GH26+GN26+GT26+GZ26+HF26+HL26+HR26+HX26+ID26+IJ26+IP26+IV26+JB26+JH26+JN26+JT26+JZ26+KF26+KL26+KR26+KX26</f>
        <v>15</v>
      </c>
      <c r="K26" s="58">
        <f>Q26+W26+AC26+AI26+AO26+AU26+BA26+BG26+BM26+BS26+BY26+CE26+CK26+CQ26+CW26+DC26+DI26+DO26+DU26+EA26+EG26+EM26+ES26+EY26+FE26+FK26+FQ26+FW26+GC26+GI26+GO26+GU26+HA26+HG26+HM26+HS26+HY26+IE26+IK26+IQ26+IW26+JC26+JI26+JO26+JU26+KA26+KG26+KM26+KS26+KY26</f>
        <v>0</v>
      </c>
      <c r="L26" s="58">
        <f>G26-H26</f>
        <v>14</v>
      </c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9"/>
      <c r="AN26" s="59"/>
      <c r="AO26" s="59"/>
      <c r="AP26" s="54"/>
      <c r="AQ26" s="54"/>
      <c r="AR26" s="54">
        <f>SUM(AS26:AU26)</f>
        <v>0</v>
      </c>
      <c r="AS26" s="54"/>
      <c r="AT26" s="54"/>
      <c r="AU26" s="54"/>
      <c r="AV26" s="54">
        <f>+AP26+AQ26-AR26</f>
        <v>0</v>
      </c>
      <c r="AW26" s="54"/>
      <c r="AX26" s="54">
        <f>SUM(AY26:BA26)</f>
        <v>0</v>
      </c>
      <c r="AY26" s="54"/>
      <c r="AZ26" s="54"/>
      <c r="BA26" s="54"/>
      <c r="BB26" s="54">
        <f>+AV26+AW26-AX26</f>
        <v>0</v>
      </c>
      <c r="BC26" s="54"/>
      <c r="BD26" s="54">
        <f>SUM(BE26:BG26)</f>
        <v>0</v>
      </c>
      <c r="BE26" s="54"/>
      <c r="BF26" s="54"/>
      <c r="BG26" s="54"/>
      <c r="BH26" s="54"/>
      <c r="BI26" s="54">
        <f>VLOOKUP(B26,'05.08'!B27:Q60,7,0)</f>
        <v>0</v>
      </c>
      <c r="BJ26" s="54">
        <f>SUM(BK26:BM26)</f>
        <v>0</v>
      </c>
      <c r="BK26" s="54">
        <f>VLOOKUP(B26,'05.08'!B27:Q60,9,0)</f>
        <v>0</v>
      </c>
      <c r="BL26" s="54">
        <f>VLOOKUP(B26,'05.08'!B27:L60,10,0)</f>
        <v>0</v>
      </c>
      <c r="BM26" s="54"/>
      <c r="BN26" s="54">
        <f>+BH26+BI26-BJ26</f>
        <v>0</v>
      </c>
      <c r="BO26" s="54"/>
      <c r="BP26" s="54">
        <f>SUM(BQ26:BS26)</f>
        <v>0</v>
      </c>
      <c r="BQ26" s="54">
        <f>VLOOKUP(B26,'06.08'!B27:L60,9,0)</f>
        <v>0</v>
      </c>
      <c r="BR26" s="54">
        <f>VLOOKUP(B26,'06.08'!B27:L60,10,0)</f>
        <v>0</v>
      </c>
      <c r="BS26" s="54"/>
      <c r="BT26" s="54">
        <f>+BN26+BO26-BP26</f>
        <v>0</v>
      </c>
      <c r="BU26" s="54"/>
      <c r="BV26" s="54">
        <f>SUM(BW26:BY26)</f>
        <v>0</v>
      </c>
      <c r="BW26" s="54">
        <f>VLOOKUP(B26,'07.08'!B27:L60,9,0)</f>
        <v>0</v>
      </c>
      <c r="BX26" s="54">
        <f>VLOOKUP(B26,'07.08'!B27:L60,10,0)</f>
        <v>0</v>
      </c>
      <c r="BY26" s="54"/>
      <c r="BZ26" s="54">
        <f>+BT26+BU26-BV26</f>
        <v>0</v>
      </c>
      <c r="CA26" s="54"/>
      <c r="CB26" s="54">
        <f>SUM(CC26:CE26)</f>
        <v>0</v>
      </c>
      <c r="CC26" s="54">
        <f>VLOOKUP(B26,'08.08'!B27:L60,9,0)</f>
        <v>0</v>
      </c>
      <c r="CD26" s="54">
        <f>VLOOKUP(B26,'08.08'!B27:L60,10,0)</f>
        <v>0</v>
      </c>
      <c r="CE26" s="54"/>
      <c r="CF26" s="54">
        <f>+BZ26+CA26-CB26</f>
        <v>0</v>
      </c>
      <c r="CG26" s="54"/>
      <c r="CH26" s="54">
        <f>SUM(CI26:CK26)</f>
        <v>0</v>
      </c>
      <c r="CI26" s="54">
        <f>VLOOKUP(B26,'09.08'!B27:L60,9,0)</f>
        <v>0</v>
      </c>
      <c r="CJ26" s="54">
        <f>VLOOKUP(B26,'09.08'!B27:L60,10,0)</f>
        <v>0</v>
      </c>
      <c r="CK26" s="54"/>
      <c r="CL26" s="54">
        <f>+CF26+CG26-CH26</f>
        <v>0</v>
      </c>
      <c r="CM26" s="54"/>
      <c r="CN26" s="54">
        <f>SUM(CO26:CQ26)</f>
        <v>0</v>
      </c>
      <c r="CO26" s="54">
        <f>VLOOKUP(B26,'10.08'!B27:L60,9,0)</f>
        <v>0</v>
      </c>
      <c r="CP26" s="54">
        <f>VLOOKUP(B26,'10.08'!B27:L60,10,0)</f>
        <v>0</v>
      </c>
      <c r="CQ26" s="54"/>
      <c r="CR26" s="54">
        <f>+CL26+CM26-CN26</f>
        <v>0</v>
      </c>
      <c r="CS26" s="54"/>
      <c r="CT26" s="54">
        <f>SUM(CU26:CW26)</f>
        <v>0</v>
      </c>
      <c r="CU26" s="54">
        <f>VLOOKUP(B26,'11.08'!B27:L60,9,0)</f>
        <v>0</v>
      </c>
      <c r="CV26" s="54">
        <f>VLOOKUP(B26,'11.08'!B27:L60,10,0)</f>
        <v>0</v>
      </c>
      <c r="CW26" s="54"/>
      <c r="CX26" s="54">
        <f>+CR26+CS26-CT26</f>
        <v>0</v>
      </c>
      <c r="CY26" s="54">
        <f>VLOOKUP(B26,'12.08'!B27:Q60,7,0)</f>
        <v>0</v>
      </c>
      <c r="CZ26" s="54">
        <f>SUM(DA26:DC26)</f>
        <v>0</v>
      </c>
      <c r="DA26" s="54">
        <f>VLOOKUP(B26,'12.08'!B27:L60,9,0)</f>
        <v>0</v>
      </c>
      <c r="DB26" s="54">
        <f>VLOOKUP(B26,'12.08'!B27:L60,10,0)</f>
        <v>0</v>
      </c>
      <c r="DC26" s="54"/>
      <c r="DD26" s="54">
        <f>+CX26+CY26-CZ26</f>
        <v>0</v>
      </c>
      <c r="DE26" s="54"/>
      <c r="DF26" s="54">
        <f>SUM(DG26:DI26)</f>
        <v>0</v>
      </c>
      <c r="DG26" s="54">
        <f>VLOOKUP(B26,'13.08'!B27:L60,9,0)</f>
        <v>0</v>
      </c>
      <c r="DH26" s="54">
        <f>VLOOKUP(B26,'13.08'!B27:L60,10,0)</f>
        <v>0</v>
      </c>
      <c r="DI26" s="54"/>
      <c r="DJ26" s="54">
        <f>+DD26+DE26-DF26</f>
        <v>0</v>
      </c>
      <c r="DK26" s="54"/>
      <c r="DL26" s="54">
        <f>SUM(DM26:DO26)</f>
        <v>0</v>
      </c>
      <c r="DM26" s="54">
        <f>VLOOKUP(B26,'14.08'!B27:L60,9,0)</f>
        <v>0</v>
      </c>
      <c r="DN26" s="54">
        <f>VLOOKUP(B26,'14.08'!B27:L60,10,0)</f>
        <v>0</v>
      </c>
      <c r="DO26" s="54"/>
      <c r="DP26" s="54">
        <f>+DJ26+DK26-DL26</f>
        <v>0</v>
      </c>
      <c r="DQ26" s="54"/>
      <c r="DR26" s="54">
        <f>SUM(DS26:DU26)</f>
        <v>0</v>
      </c>
      <c r="DS26" s="54">
        <f>VLOOKUP(B26,'15.08'!B27:L60,9,0)</f>
        <v>0</v>
      </c>
      <c r="DT26" s="54">
        <f>VLOOKUP(B26,'15.08'!B27:L60,10,0)</f>
        <v>0</v>
      </c>
      <c r="DU26" s="54"/>
      <c r="DV26" s="54">
        <f>+DP26+DQ26-DR26</f>
        <v>0</v>
      </c>
      <c r="DW26" s="54"/>
      <c r="DX26" s="54">
        <f>SUM(DY26:EA26)</f>
        <v>0</v>
      </c>
      <c r="DY26" s="54">
        <f>VLOOKUP(B26,'16.08'!B27:L60,9,0)</f>
        <v>0</v>
      </c>
      <c r="DZ26" s="54">
        <f>VLOOKUP(B26,'16.08'!B27:L60,10,0)</f>
        <v>0</v>
      </c>
      <c r="EA26" s="54"/>
      <c r="EB26" s="54">
        <f>+DV26+DW26-DX26</f>
        <v>0</v>
      </c>
      <c r="EC26" s="54"/>
      <c r="ED26" s="54">
        <f>SUM(EE26:EG26)</f>
        <v>0</v>
      </c>
      <c r="EE26" s="54">
        <f>VLOOKUP(B26,'17.08'!B27:L60,9,0)</f>
        <v>0</v>
      </c>
      <c r="EF26" s="54">
        <f>VLOOKUP(B26,'17.08'!B27:L60,10,0)</f>
        <v>0</v>
      </c>
      <c r="EG26" s="54"/>
      <c r="EH26" s="54">
        <f>+EB26+EC26-ED26</f>
        <v>0</v>
      </c>
      <c r="EI26" s="54"/>
      <c r="EJ26" s="54">
        <f>SUM(EK26:EM26)</f>
        <v>0</v>
      </c>
      <c r="EK26" s="54">
        <f>VLOOKUP(B26,'18.08'!B27:L60,9,0)</f>
        <v>0</v>
      </c>
      <c r="EL26" s="54">
        <f>VLOOKUP(B26,'18.08'!B27:L60,10,0)</f>
        <v>0</v>
      </c>
      <c r="EM26" s="54"/>
      <c r="EN26" s="54">
        <f>+EH26+EI26-EJ26</f>
        <v>0</v>
      </c>
      <c r="EO26" s="54">
        <f>VLOOKUP(B26,'19.08'!B27:Q60,7,0)</f>
        <v>10</v>
      </c>
      <c r="EP26" s="54">
        <f>SUM(EQ26:ES26)</f>
        <v>2</v>
      </c>
      <c r="EQ26" s="54">
        <f>VLOOKUP(B26,'19.08'!B27:L60,9,0)</f>
        <v>0</v>
      </c>
      <c r="ER26" s="54">
        <f>VLOOKUP(B26,'19.08'!B27:L60,10,0)</f>
        <v>2</v>
      </c>
      <c r="ES26" s="54"/>
      <c r="ET26" s="54">
        <f>+EN26+EO26-EP26</f>
        <v>8</v>
      </c>
      <c r="EU26" s="54"/>
      <c r="EV26" s="54">
        <f>SUM(EW26:EY26)</f>
        <v>0</v>
      </c>
      <c r="EW26" s="54">
        <f>VLOOKUP(B26,'20.08'!B27:L64,9,0)</f>
        <v>0</v>
      </c>
      <c r="EX26" s="54">
        <f>VLOOKUP(B26,'20.08'!B27:L64,10,0)</f>
        <v>0</v>
      </c>
      <c r="EY26" s="54"/>
      <c r="EZ26" s="54">
        <f>+ET26+EU26-EV26</f>
        <v>8</v>
      </c>
      <c r="FA26" s="54"/>
      <c r="FB26" s="54">
        <f>SUM(FC26:FE26)</f>
        <v>1</v>
      </c>
      <c r="FC26" s="54">
        <f>VLOOKUP(B26,'21.08'!B27:L60,9,0)</f>
        <v>0</v>
      </c>
      <c r="FD26" s="54">
        <f>VLOOKUP(B26,'21.08'!B27:L60,10,0)</f>
        <v>1</v>
      </c>
      <c r="FE26" s="54"/>
      <c r="FF26" s="54">
        <f>+EZ26+FA26-FB26</f>
        <v>7</v>
      </c>
      <c r="FG26" s="54"/>
      <c r="FH26" s="54">
        <f>SUM(FI26:FK26)</f>
        <v>0</v>
      </c>
      <c r="FI26" s="54">
        <f>VLOOKUP(B26,'22.08'!B27:L60,9,0)</f>
        <v>0</v>
      </c>
      <c r="FJ26" s="54">
        <f>VLOOKUP(B26,'22.08'!B27:L60,10,0)</f>
        <v>0</v>
      </c>
      <c r="FK26" s="54"/>
      <c r="FL26" s="54">
        <f>+FF26+FG26-FH26</f>
        <v>7</v>
      </c>
      <c r="FM26" s="54"/>
      <c r="FN26" s="54">
        <f>SUM(FO26:FQ26)</f>
        <v>0</v>
      </c>
      <c r="FO26" s="54">
        <f>VLOOKUP(B26,'23.08'!B27:L60,9,0)</f>
        <v>0</v>
      </c>
      <c r="FP26" s="54">
        <f>VLOOKUP(B26,'23.08'!B27:L60,10,0)</f>
        <v>0</v>
      </c>
      <c r="FQ26" s="54"/>
      <c r="FR26" s="54">
        <f>+FL26+FM26-FN26</f>
        <v>7</v>
      </c>
      <c r="FS26" s="54"/>
      <c r="FT26" s="54">
        <f>SUM(FU26:FW26)</f>
        <v>1</v>
      </c>
      <c r="FU26" s="54">
        <f>VLOOKUP(B26,'24.08'!B27:L60,9,0)</f>
        <v>0</v>
      </c>
      <c r="FV26" s="54">
        <f>VLOOKUP(B26,'24.08'!B27:L60,10,0)</f>
        <v>1</v>
      </c>
      <c r="FW26" s="54"/>
      <c r="FX26" s="54">
        <f>+FR26+FS26-FT26</f>
        <v>6</v>
      </c>
      <c r="FY26" s="54"/>
      <c r="FZ26" s="54">
        <f>SUM(GA26:GC26)</f>
        <v>1</v>
      </c>
      <c r="GA26" s="54">
        <f>VLOOKUP(B26,'25.08'!B27:L60,9,0)</f>
        <v>0</v>
      </c>
      <c r="GB26" s="54">
        <f>VLOOKUP(B26,'25.08'!B27:L60,10,0)</f>
        <v>1</v>
      </c>
      <c r="GC26" s="54"/>
      <c r="GD26" s="54">
        <f>+FX26+FY26-FZ26</f>
        <v>5</v>
      </c>
      <c r="GE26" s="54"/>
      <c r="GF26" s="54">
        <f>SUM(GG26:GI26)</f>
        <v>2</v>
      </c>
      <c r="GG26" s="54">
        <f>VLOOKUP(B26,'26.08'!B27:L60,9,0)</f>
        <v>0</v>
      </c>
      <c r="GH26" s="54">
        <f>VLOOKUP(B26,'26.08'!B27:L60,10,0)</f>
        <v>2</v>
      </c>
      <c r="GI26" s="54"/>
      <c r="GJ26" s="54">
        <f>+GD26+GE26-GF26</f>
        <v>3</v>
      </c>
      <c r="GK26" s="54"/>
      <c r="GL26" s="54">
        <f>SUM(GM26:GO26)</f>
        <v>0</v>
      </c>
      <c r="GM26" s="54">
        <f>VLOOKUP(B26,'27.08'!B27:L60,9,0)</f>
        <v>0</v>
      </c>
      <c r="GN26" s="54">
        <f>VLOOKUP(B26,'27.08'!B27:L60,10,0)</f>
        <v>0</v>
      </c>
      <c r="GO26" s="54"/>
      <c r="GP26" s="54">
        <f>+GJ26+GK26-GL26</f>
        <v>3</v>
      </c>
      <c r="GQ26" s="54"/>
      <c r="GR26" s="54">
        <f>SUM(GS26:GU26)</f>
        <v>0</v>
      </c>
      <c r="GS26" s="54">
        <f>VLOOKUP(B26,'28.08'!B27:L60,9,0)</f>
        <v>0</v>
      </c>
      <c r="GT26" s="54">
        <f>VLOOKUP(B26,'28.08'!B27:L60,10,0)</f>
        <v>0</v>
      </c>
      <c r="GU26" s="54"/>
      <c r="GV26" s="54">
        <f>+GP26+GQ26-GR26</f>
        <v>3</v>
      </c>
      <c r="GW26" s="54">
        <f>VLOOKUP(B26,'29.08'!B27:Q60,7,0)</f>
        <v>0</v>
      </c>
      <c r="GX26" s="54">
        <f>SUM(GY26:HA26)</f>
        <v>0</v>
      </c>
      <c r="GY26" s="54">
        <f>VLOOKUP(B26,'29.08'!B27:L60,9,0)</f>
        <v>0</v>
      </c>
      <c r="GZ26" s="54">
        <f>VLOOKUP(B26,'29.08'!B27:L60,10,0)</f>
        <v>0</v>
      </c>
      <c r="HA26" s="54"/>
      <c r="HB26" s="54">
        <f>+GV26+GW26-GX26</f>
        <v>3</v>
      </c>
      <c r="HC26" s="54"/>
      <c r="HD26" s="54">
        <f>SUM(HE26:HG26)</f>
        <v>0</v>
      </c>
      <c r="HE26" s="54">
        <f>VLOOKUP(B26,'30.08'!B27:L60,9,0)</f>
        <v>0</v>
      </c>
      <c r="HF26" s="54">
        <f>VLOOKUP(B26,'30.08'!B27:L60,10,0)</f>
        <v>0</v>
      </c>
      <c r="HG26" s="54"/>
      <c r="HH26" s="54">
        <f>+HB26+HC26-HD26</f>
        <v>3</v>
      </c>
      <c r="HI26" s="54">
        <f>VLOOKUP(B26,'31.08'!B27:Q60,7,0)</f>
        <v>0</v>
      </c>
      <c r="HJ26" s="54">
        <f>SUM(HK26:HM26)</f>
        <v>1</v>
      </c>
      <c r="HK26" s="54">
        <f>VLOOKUP(B26,'31.08'!B27:L60,9,0)</f>
        <v>0</v>
      </c>
      <c r="HL26" s="54">
        <f>VLOOKUP(B26,'31.08'!B27:L60,10,0)</f>
        <v>1</v>
      </c>
      <c r="HM26" s="54"/>
      <c r="HN26" s="54">
        <f>+HH26+HI26-HJ26</f>
        <v>2</v>
      </c>
      <c r="HO26" s="54"/>
      <c r="HP26" s="54">
        <f>SUM(HQ26:HS26)</f>
        <v>1</v>
      </c>
      <c r="HQ26" s="54">
        <f>VLOOKUP(B26,'01.09'!B27:L60,9,0)</f>
        <v>0</v>
      </c>
      <c r="HR26" s="54">
        <f>VLOOKUP(B26,'01.09'!B27:L60,10,0)</f>
        <v>1</v>
      </c>
      <c r="HS26" s="54"/>
      <c r="HT26" s="54">
        <f>+HN26+HO26-HP26</f>
        <v>1</v>
      </c>
      <c r="HU26" s="54">
        <f>VLOOKUP(B26,'02.09'!B27:Q60,7,0)</f>
        <v>10</v>
      </c>
      <c r="HV26" s="54">
        <f>SUM(HW26:HY26)</f>
        <v>1</v>
      </c>
      <c r="HW26" s="54">
        <f>VLOOKUP(B26,'02.09'!B27:L60,9,0)</f>
        <v>0</v>
      </c>
      <c r="HX26" s="54">
        <f>VLOOKUP(B26,'02.09'!B27:L60,10,0)</f>
        <v>1</v>
      </c>
      <c r="HY26" s="54"/>
      <c r="HZ26" s="54">
        <f>+HT26+HU26-HV26</f>
        <v>10</v>
      </c>
      <c r="IA26" s="54"/>
      <c r="IB26" s="54">
        <f>SUM(IC26:IE26)</f>
        <v>0</v>
      </c>
      <c r="IC26" s="54">
        <f>VLOOKUP(B26,'03.09'!B27:L60,9,0)</f>
        <v>0</v>
      </c>
      <c r="ID26" s="54">
        <f>VLOOKUP(B26,'03.09'!B27:L60,10,0)</f>
        <v>0</v>
      </c>
      <c r="IE26" s="54"/>
      <c r="IF26" s="54">
        <f>+HZ26+IA26-IB26</f>
        <v>10</v>
      </c>
      <c r="IG26" s="54"/>
      <c r="IH26" s="54">
        <f>SUM(II26:IK26)</f>
        <v>1</v>
      </c>
      <c r="II26" s="54">
        <f>VLOOKUP(B26,'04.09'!B27:L60,9,0)</f>
        <v>0</v>
      </c>
      <c r="IJ26" s="54">
        <f>VLOOKUP(B26,'04.09'!B27:L60,10,0)</f>
        <v>1</v>
      </c>
      <c r="IK26" s="54"/>
      <c r="IL26" s="54">
        <f>+IF26+IG26-IH26</f>
        <v>9</v>
      </c>
      <c r="IM26" s="54"/>
      <c r="IN26" s="54">
        <f>SUM(IO26:IQ26)</f>
        <v>0</v>
      </c>
      <c r="IO26" s="54">
        <f>VLOOKUP(B26,'05.09'!B27:L60,9,0)</f>
        <v>0</v>
      </c>
      <c r="IP26" s="54">
        <f>VLOOKUP(B26,'05.09'!B27:L60,10,0)</f>
        <v>0</v>
      </c>
      <c r="IQ26" s="54"/>
      <c r="IR26" s="54">
        <f>+IL26+IM26-IN26</f>
        <v>9</v>
      </c>
      <c r="IS26" s="54"/>
      <c r="IT26" s="54">
        <f>SUM(IU26:IW26)</f>
        <v>0</v>
      </c>
      <c r="IU26" s="54">
        <f>VLOOKUP(B26,'06.09'!B27:L60,9,0)</f>
        <v>0</v>
      </c>
      <c r="IV26" s="54">
        <f>VLOOKUP(B26,'06.09'!B27:L60,10,0)</f>
        <v>0</v>
      </c>
      <c r="IW26" s="54"/>
      <c r="IX26" s="54">
        <f>+IR26+IS26-IT26</f>
        <v>9</v>
      </c>
      <c r="IY26" s="54"/>
      <c r="IZ26" s="54">
        <f>SUM(JA26:JC26)</f>
        <v>1</v>
      </c>
      <c r="JA26" s="54">
        <f>VLOOKUP(B26,'07.09'!B27:L60,9,0)</f>
        <v>0</v>
      </c>
      <c r="JB26" s="54">
        <f>VLOOKUP(B26,'07.09'!B27:L60,10,0)</f>
        <v>1</v>
      </c>
      <c r="JC26" s="54"/>
      <c r="JD26" s="54">
        <f>+IX26+IY26-IZ26</f>
        <v>8</v>
      </c>
      <c r="JE26" s="54">
        <f>VLOOKUP(B26,'08.09'!B27:Q60,7,0)</f>
        <v>10</v>
      </c>
      <c r="JF26" s="54">
        <f>SUM(JG26:JI26)</f>
        <v>2</v>
      </c>
      <c r="JG26" s="54">
        <f>VLOOKUP(B26,'08.09'!B27:L60,9,0)</f>
        <v>0</v>
      </c>
      <c r="JH26" s="54">
        <f>VLOOKUP(B26,'08.09'!B27:L60,10,0)</f>
        <v>2</v>
      </c>
      <c r="JI26" s="54"/>
      <c r="JJ26" s="54">
        <f>+JD26+JE26-JF26</f>
        <v>16</v>
      </c>
      <c r="JK26" s="54"/>
      <c r="JL26" s="54">
        <f>SUM(JM26:JO26)</f>
        <v>0</v>
      </c>
      <c r="JM26" s="54">
        <f>VLOOKUP(B26,'09.09'!B27:L60,9,0)</f>
        <v>0</v>
      </c>
      <c r="JN26" s="54">
        <f>VLOOKUP(B26,'09.09'!B27:L60,10,0)</f>
        <v>0</v>
      </c>
      <c r="JO26" s="54"/>
      <c r="JP26" s="54">
        <f>+JJ26+JK26-JL26</f>
        <v>16</v>
      </c>
      <c r="JQ26" s="54"/>
      <c r="JR26" s="54">
        <f>SUM(JS26:JU26)</f>
        <v>1</v>
      </c>
      <c r="JS26" s="54">
        <f>VLOOKUP(B26,'10.09'!B27:L60,9,0)</f>
        <v>1</v>
      </c>
      <c r="JT26" s="54">
        <f>VLOOKUP(B26,'10.09'!B27:L60,10,0)</f>
        <v>0</v>
      </c>
      <c r="JU26" s="54"/>
      <c r="JV26" s="54">
        <f>+JP26+JQ26-JR26</f>
        <v>15</v>
      </c>
      <c r="JW26" s="54"/>
      <c r="JX26" s="54">
        <f>SUM(JY26:KA26)</f>
        <v>0</v>
      </c>
      <c r="JY26" s="54">
        <f>VLOOKUP(B26,'11.09'!B27:L60,9,0)</f>
        <v>0</v>
      </c>
      <c r="JZ26" s="54">
        <f>VLOOKUP(B26,'11.09'!B27:L60,10,0)</f>
        <v>0</v>
      </c>
      <c r="KA26" s="54"/>
      <c r="KB26" s="54">
        <f>+JV26+JW26-JX26</f>
        <v>15</v>
      </c>
      <c r="KC26" s="54"/>
      <c r="KD26" s="54">
        <f>SUM(KE26:KG26)</f>
        <v>0</v>
      </c>
      <c r="KE26" s="54">
        <f>VLOOKUP(B26,'12.09'!B27:L60,9,0)</f>
        <v>0</v>
      </c>
      <c r="KF26" s="54">
        <f>VLOOKUP(B26,'12.09'!B27:L60,10,0)</f>
        <v>0</v>
      </c>
      <c r="KG26" s="54"/>
      <c r="KH26" s="54">
        <f>+KB26+KC26-KD26</f>
        <v>15</v>
      </c>
      <c r="KI26" s="54"/>
      <c r="KJ26" s="54">
        <f>SUM(KK26:KM26)</f>
        <v>0</v>
      </c>
      <c r="KK26" s="54">
        <f>VLOOKUP(B26,'13.09'!B27:L60,9,0)</f>
        <v>0</v>
      </c>
      <c r="KL26" s="54">
        <f>VLOOKUP(B26,'13.09'!B27:L60,10,0)</f>
        <v>0</v>
      </c>
      <c r="KM26" s="54"/>
      <c r="KN26" s="54">
        <f>+KH26+KI26-KJ26</f>
        <v>15</v>
      </c>
      <c r="KO26" s="54"/>
      <c r="KP26" s="54">
        <f>SUM(KQ26:KS26)</f>
        <v>0</v>
      </c>
      <c r="KQ26" s="54">
        <f>VLOOKUP(B26,'14.09'!B27:L60,9,0)</f>
        <v>0</v>
      </c>
      <c r="KR26" s="54">
        <f>VLOOKUP(B26,'14.09'!B27:L60,10,0)</f>
        <v>0</v>
      </c>
      <c r="KS26" s="54"/>
      <c r="KT26" s="54">
        <f>+KN26+KO26-KP26</f>
        <v>15</v>
      </c>
      <c r="KU26" s="54"/>
      <c r="KV26" s="54">
        <f>SUM(KW26:KY26)</f>
        <v>1</v>
      </c>
      <c r="KW26" s="54">
        <f>VLOOKUP(B26,'15.09'!B27:L60,9,0)</f>
        <v>0</v>
      </c>
      <c r="KX26" s="54">
        <f>VLOOKUP(B26,'15.09'!B27:L60,10,0)</f>
        <v>1</v>
      </c>
      <c r="KY26" s="54"/>
      <c r="KZ26" s="54">
        <f>+KT26+KU26-KV26</f>
        <v>14</v>
      </c>
      <c r="LA26" s="54"/>
      <c r="LB26" s="54">
        <f>SUM(LC26:LE26)</f>
        <v>14</v>
      </c>
      <c r="LC26" s="54">
        <f>VLOOKUP(B26,'16.09'!B27:L60,9,0)</f>
        <v>14</v>
      </c>
      <c r="LD26" s="54">
        <f>VLOOKUP(B26,'16.09'!B27:L60,10,0)</f>
        <v>0</v>
      </c>
      <c r="LE26" s="54"/>
      <c r="LF26" s="54">
        <f>+KZ26+LA26-LB26</f>
        <v>0</v>
      </c>
      <c r="LG26" s="54"/>
      <c r="LH26" s="54">
        <f>SUM(LI26:LK26)</f>
        <v>0</v>
      </c>
      <c r="LI26" s="54">
        <f>VLOOKUP(B26,'17.09'!B27:L60,9,0)</f>
        <v>0</v>
      </c>
      <c r="LJ26" s="54">
        <f>VLOOKUP(B26,'17.09'!B27:L60,10,0)</f>
        <v>0</v>
      </c>
      <c r="LK26" s="54"/>
      <c r="LL26" s="54">
        <f>+LF26+LG26-LH26</f>
        <v>0</v>
      </c>
      <c r="LM26" s="54"/>
      <c r="LN26" s="54">
        <f>SUM(LO26:LQ26)</f>
        <v>0</v>
      </c>
      <c r="LO26" s="54">
        <f>VLOOKUP(B26,'18.09'!B27:L60,9,0)</f>
        <v>0</v>
      </c>
      <c r="LP26" s="54">
        <f>VLOOKUP(B26,'18.09'!B27:L60,10,0)</f>
        <v>0</v>
      </c>
      <c r="LQ26" s="54"/>
      <c r="LR26" s="54">
        <f>+LL26+LM26-LN26</f>
        <v>0</v>
      </c>
    </row>
    <row r="27" spans="1:330" x14ac:dyDescent="0.2">
      <c r="A27" s="10">
        <v>10</v>
      </c>
      <c r="B27" s="10">
        <v>8500013</v>
      </c>
      <c r="C27" s="10" t="s">
        <v>72</v>
      </c>
      <c r="D27" s="11" t="s">
        <v>44</v>
      </c>
      <c r="E27" s="11" t="s">
        <v>10</v>
      </c>
      <c r="F27" s="12">
        <v>146000</v>
      </c>
      <c r="G27" s="58">
        <f>M27+S27+Y27+AE27+AK27+AQ27+AW27+BC27+BI27+BO27+BU27+CA27+CG27+CM27+CS27+CY27+DE27+DK27+DQ27+DW27+EC27+EI27+EO27+EU27+FA27+FG27+FM27+FS27+FY27+GE27+GK27+GQ27+GW27+HC27+HI27+HO27+HU27+IA27+IG27+IM27+IS27+IY27+JE27+JK27+JQ27+JW27+KC27+KI27+KO27+KU27</f>
        <v>20</v>
      </c>
      <c r="H27" s="58">
        <f>SUM(I27:K27)</f>
        <v>18</v>
      </c>
      <c r="I27" s="58">
        <f>O27+U27+AA27+AG27+AM27+AS27+AY27+BE27+BK27+BQ27+BW27+CC27+CI27+CO27+CU27+DA27+DG27+DM27+DS27+DY27+EE27+EK27+EQ27+EW27+FC27+FI27+FO27+FU27+GA27+GG27+GM27+GS27+GY27+HE27+HK27+HQ27+HW27+IC27+II27+IO27+IU27+JA27+JG27+JM27+JS27+JY27+KE27+KK27+KQ27+KW27</f>
        <v>6</v>
      </c>
      <c r="J27" s="58">
        <f>P27+V27+AB27+AH27+AN27+AT27+AZ27+BF27+BL27+BR27+BX27+CD27+CJ27+CP27+CV27+DB27+DH27+DN27+DT27+DZ27+EF27+EL27+ER27+EX27+FD27+FJ27+FP27+FV27+GB27+GH27+GN27+GT27+GZ27+HF27+HL27+HR27+HX27+ID27+IJ27+IP27+IV27+JB27+JH27+JN27+JT27+JZ27+KF27+KL27+KR27+KX27</f>
        <v>12</v>
      </c>
      <c r="K27" s="58">
        <f>Q27+W27+AC27+AI27+AO27+AU27+BA27+BG27+BM27+BS27+BY27+CE27+CK27+CQ27+CW27+DC27+DI27+DO27+DU27+EA27+EG27+EM27+ES27+EY27+FE27+FK27+FQ27+FW27+GC27+GI27+GO27+GU27+HA27+HG27+HM27+HS27+HY27+IE27+IK27+IQ27+IW27+JC27+JI27+JO27+JU27+KA27+KG27+KM27+KS27+KY27</f>
        <v>0</v>
      </c>
      <c r="L27" s="58">
        <f>G27-H27</f>
        <v>2</v>
      </c>
      <c r="M27" s="54"/>
      <c r="N27" s="54">
        <f>SUM(O27:Q27)</f>
        <v>0</v>
      </c>
      <c r="O27" s="54"/>
      <c r="P27" s="54"/>
      <c r="Q27" s="54"/>
      <c r="R27" s="54"/>
      <c r="S27" s="54"/>
      <c r="T27" s="54">
        <f>SUM(U27:W27)</f>
        <v>0</v>
      </c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9"/>
      <c r="AN27" s="59"/>
      <c r="AO27" s="59"/>
      <c r="AP27" s="54"/>
      <c r="AQ27" s="54"/>
      <c r="AR27" s="54">
        <f>SUM(AS27:AU27)</f>
        <v>0</v>
      </c>
      <c r="AS27" s="54"/>
      <c r="AT27" s="54"/>
      <c r="AU27" s="54"/>
      <c r="AV27" s="54">
        <f>+AP27+AQ27-AR27</f>
        <v>0</v>
      </c>
      <c r="AW27" s="54"/>
      <c r="AX27" s="54">
        <f>SUM(AY27:BA27)</f>
        <v>0</v>
      </c>
      <c r="AY27" s="54"/>
      <c r="AZ27" s="54"/>
      <c r="BA27" s="54"/>
      <c r="BB27" s="54">
        <f>+AV27+AW27-AX27</f>
        <v>0</v>
      </c>
      <c r="BC27" s="54"/>
      <c r="BD27" s="54">
        <f>SUM(BE27:BG27)</f>
        <v>0</v>
      </c>
      <c r="BE27" s="54"/>
      <c r="BF27" s="54"/>
      <c r="BG27" s="54"/>
      <c r="BH27" s="54"/>
      <c r="BI27" s="54">
        <f>VLOOKUP(B27,'05.08'!B17:Q50,7,0)</f>
        <v>0</v>
      </c>
      <c r="BJ27" s="54">
        <f>SUM(BK27:BM27)</f>
        <v>0</v>
      </c>
      <c r="BK27" s="54">
        <f>VLOOKUP(B27,'05.08'!B17:Q50,9,0)</f>
        <v>0</v>
      </c>
      <c r="BL27" s="54">
        <f>VLOOKUP(B27,'05.08'!B17:L50,10,0)</f>
        <v>0</v>
      </c>
      <c r="BM27" s="54"/>
      <c r="BN27" s="54">
        <f>+BH27+BI27-BJ27</f>
        <v>0</v>
      </c>
      <c r="BO27" s="54"/>
      <c r="BP27" s="54">
        <f>SUM(BQ27:BS27)</f>
        <v>0</v>
      </c>
      <c r="BQ27" s="54">
        <f>VLOOKUP(B27,'06.08'!B17:L50,9,0)</f>
        <v>0</v>
      </c>
      <c r="BR27" s="54">
        <f>VLOOKUP(B27,'06.08'!B17:L50,10,0)</f>
        <v>0</v>
      </c>
      <c r="BS27" s="54"/>
      <c r="BT27" s="54">
        <f>+BN27+BO27-BP27</f>
        <v>0</v>
      </c>
      <c r="BU27" s="54"/>
      <c r="BV27" s="54">
        <f>SUM(BW27:BY27)</f>
        <v>0</v>
      </c>
      <c r="BW27" s="54">
        <f>VLOOKUP(B27,'07.08'!B17:L50,9,0)</f>
        <v>0</v>
      </c>
      <c r="BX27" s="54">
        <f>VLOOKUP(B27,'07.08'!B17:L50,10,0)</f>
        <v>0</v>
      </c>
      <c r="BY27" s="54"/>
      <c r="BZ27" s="54">
        <f>+BT27+BU27-BV27</f>
        <v>0</v>
      </c>
      <c r="CA27" s="54"/>
      <c r="CB27" s="54">
        <f>SUM(CC27:CE27)</f>
        <v>0</v>
      </c>
      <c r="CC27" s="54">
        <f>VLOOKUP(B27,'08.08'!B17:L50,9,0)</f>
        <v>0</v>
      </c>
      <c r="CD27" s="54">
        <f>VLOOKUP(B27,'08.08'!B17:L50,10,0)</f>
        <v>0</v>
      </c>
      <c r="CE27" s="54"/>
      <c r="CF27" s="54">
        <f>+BZ27+CA27-CB27</f>
        <v>0</v>
      </c>
      <c r="CG27" s="54"/>
      <c r="CH27" s="54">
        <f>SUM(CI27:CK27)</f>
        <v>0</v>
      </c>
      <c r="CI27" s="54">
        <f>VLOOKUP(B27,'09.08'!B17:L50,9,0)</f>
        <v>0</v>
      </c>
      <c r="CJ27" s="54">
        <f>VLOOKUP(B27,'09.08'!B17:L50,10,0)</f>
        <v>0</v>
      </c>
      <c r="CK27" s="54"/>
      <c r="CL27" s="54">
        <f>+CF27+CG27-CH27</f>
        <v>0</v>
      </c>
      <c r="CM27" s="54"/>
      <c r="CN27" s="54">
        <f>SUM(CO27:CQ27)</f>
        <v>0</v>
      </c>
      <c r="CO27" s="54">
        <f>VLOOKUP(B27,'10.08'!B17:L50,9,0)</f>
        <v>0</v>
      </c>
      <c r="CP27" s="54">
        <f>VLOOKUP(B27,'10.08'!B17:L50,10,0)</f>
        <v>0</v>
      </c>
      <c r="CQ27" s="54"/>
      <c r="CR27" s="54">
        <f>+CL27+CM27-CN27</f>
        <v>0</v>
      </c>
      <c r="CS27" s="54"/>
      <c r="CT27" s="54">
        <f>SUM(CU27:CW27)</f>
        <v>0</v>
      </c>
      <c r="CU27" s="54">
        <f>VLOOKUP(B27,'11.08'!B17:L50,9,0)</f>
        <v>0</v>
      </c>
      <c r="CV27" s="54">
        <f>VLOOKUP(B27,'11.08'!B17:L50,10,0)</f>
        <v>0</v>
      </c>
      <c r="CW27" s="54"/>
      <c r="CX27" s="54">
        <f>+CR27+CS27-CT27</f>
        <v>0</v>
      </c>
      <c r="CY27" s="54">
        <f>VLOOKUP(B27,'12.08'!B17:Q50,7,0)</f>
        <v>0</v>
      </c>
      <c r="CZ27" s="54">
        <f>SUM(DA27:DC27)</f>
        <v>0</v>
      </c>
      <c r="DA27" s="54">
        <f>VLOOKUP(B27,'12.08'!B17:L50,9,0)</f>
        <v>0</v>
      </c>
      <c r="DB27" s="54">
        <f>VLOOKUP(B27,'12.08'!B17:L50,10,0)</f>
        <v>0</v>
      </c>
      <c r="DC27" s="54"/>
      <c r="DD27" s="54">
        <f>+CX27+CY27-CZ27</f>
        <v>0</v>
      </c>
      <c r="DE27" s="54"/>
      <c r="DF27" s="54">
        <f>SUM(DG27:DI27)</f>
        <v>0</v>
      </c>
      <c r="DG27" s="54">
        <f>VLOOKUP(B27,'13.08'!B17:L50,9,0)</f>
        <v>0</v>
      </c>
      <c r="DH27" s="54">
        <f>VLOOKUP(B27,'13.08'!B17:L50,10,0)</f>
        <v>0</v>
      </c>
      <c r="DI27" s="54"/>
      <c r="DJ27" s="54">
        <f>+DD27+DE27-DF27</f>
        <v>0</v>
      </c>
      <c r="DK27" s="54"/>
      <c r="DL27" s="54">
        <f>SUM(DM27:DO27)</f>
        <v>0</v>
      </c>
      <c r="DM27" s="54">
        <f>VLOOKUP(B27,'14.08'!B17:L50,9,0)</f>
        <v>0</v>
      </c>
      <c r="DN27" s="54">
        <f>VLOOKUP(B27,'14.08'!B17:L50,10,0)</f>
        <v>0</v>
      </c>
      <c r="DO27" s="54"/>
      <c r="DP27" s="54">
        <f>+DJ27+DK27-DL27</f>
        <v>0</v>
      </c>
      <c r="DQ27" s="54"/>
      <c r="DR27" s="54">
        <f>SUM(DS27:DU27)</f>
        <v>0</v>
      </c>
      <c r="DS27" s="54">
        <f>VLOOKUP(B27,'15.08'!B17:L50,9,0)</f>
        <v>0</v>
      </c>
      <c r="DT27" s="54">
        <f>VLOOKUP(B27,'15.08'!B17:L50,10,0)</f>
        <v>0</v>
      </c>
      <c r="DU27" s="54"/>
      <c r="DV27" s="54">
        <f>+DP27+DQ27-DR27</f>
        <v>0</v>
      </c>
      <c r="DW27" s="54"/>
      <c r="DX27" s="54">
        <f>SUM(DY27:EA27)</f>
        <v>0</v>
      </c>
      <c r="DY27" s="54">
        <f>VLOOKUP(B27,'16.08'!B17:L50,9,0)</f>
        <v>0</v>
      </c>
      <c r="DZ27" s="54">
        <f>VLOOKUP(B27,'16.08'!B17:L50,10,0)</f>
        <v>0</v>
      </c>
      <c r="EA27" s="54"/>
      <c r="EB27" s="54">
        <f>+DV27+DW27-DX27</f>
        <v>0</v>
      </c>
      <c r="EC27" s="54"/>
      <c r="ED27" s="54">
        <f>SUM(EE27:EG27)</f>
        <v>0</v>
      </c>
      <c r="EE27" s="54">
        <f>VLOOKUP(B27,'17.08'!B17:L50,9,0)</f>
        <v>0</v>
      </c>
      <c r="EF27" s="54">
        <f>VLOOKUP(B27,'17.08'!B17:L50,10,0)</f>
        <v>0</v>
      </c>
      <c r="EG27" s="54"/>
      <c r="EH27" s="54">
        <f>+EB27+EC27-ED27</f>
        <v>0</v>
      </c>
      <c r="EI27" s="54"/>
      <c r="EJ27" s="54">
        <f>SUM(EK27:EM27)</f>
        <v>0</v>
      </c>
      <c r="EK27" s="54">
        <f>VLOOKUP(B27,'18.08'!B17:L50,9,0)</f>
        <v>0</v>
      </c>
      <c r="EL27" s="54">
        <f>VLOOKUP(B27,'18.08'!B17:L50,10,0)</f>
        <v>0</v>
      </c>
      <c r="EM27" s="54"/>
      <c r="EN27" s="54">
        <f>+EH27+EI27-EJ27</f>
        <v>0</v>
      </c>
      <c r="EO27" s="54">
        <f>VLOOKUP(B27,'19.08'!B17:Q50,7,0)</f>
        <v>10</v>
      </c>
      <c r="EP27" s="54">
        <f>SUM(EQ27:ES27)</f>
        <v>0</v>
      </c>
      <c r="EQ27" s="54">
        <f>VLOOKUP(B27,'19.08'!B17:L50,9,0)</f>
        <v>0</v>
      </c>
      <c r="ER27" s="54">
        <f>VLOOKUP(B27,'19.08'!B17:L50,10,0)</f>
        <v>0</v>
      </c>
      <c r="ES27" s="54"/>
      <c r="ET27" s="54">
        <f>+EN27+EO27-EP27</f>
        <v>10</v>
      </c>
      <c r="EU27" s="54"/>
      <c r="EV27" s="54">
        <f>SUM(EW27:EY27)</f>
        <v>0</v>
      </c>
      <c r="EW27" s="54">
        <f>VLOOKUP(B27,'20.08'!B17:L54,9,0)</f>
        <v>0</v>
      </c>
      <c r="EX27" s="54">
        <f>VLOOKUP(B27,'20.08'!B17:L54,10,0)</f>
        <v>0</v>
      </c>
      <c r="EY27" s="54"/>
      <c r="EZ27" s="54">
        <f>+ET27+EU27-EV27</f>
        <v>10</v>
      </c>
      <c r="FA27" s="54"/>
      <c r="FB27" s="54">
        <f>SUM(FC27:FE27)</f>
        <v>0</v>
      </c>
      <c r="FC27" s="54">
        <f>VLOOKUP(B27,'21.08'!B17:L50,9,0)</f>
        <v>0</v>
      </c>
      <c r="FD27" s="54">
        <f>VLOOKUP(B27,'21.08'!B17:L50,10,0)</f>
        <v>0</v>
      </c>
      <c r="FE27" s="54"/>
      <c r="FF27" s="54">
        <f>+EZ27+FA27-FB27</f>
        <v>10</v>
      </c>
      <c r="FG27" s="54"/>
      <c r="FH27" s="54">
        <f>SUM(FI27:FK27)</f>
        <v>0</v>
      </c>
      <c r="FI27" s="54">
        <f>VLOOKUP(B27,'22.08'!B17:L50,9,0)</f>
        <v>0</v>
      </c>
      <c r="FJ27" s="54">
        <f>VLOOKUP(B27,'22.08'!B17:L50,10,0)</f>
        <v>0</v>
      </c>
      <c r="FK27" s="54"/>
      <c r="FL27" s="54">
        <f>+FF27+FG27-FH27</f>
        <v>10</v>
      </c>
      <c r="FM27" s="54"/>
      <c r="FN27" s="54">
        <f>SUM(FO27:FQ27)</f>
        <v>1</v>
      </c>
      <c r="FO27" s="54">
        <f>VLOOKUP(B27,'23.08'!B17:L50,9,0)</f>
        <v>0</v>
      </c>
      <c r="FP27" s="54">
        <f>VLOOKUP(B27,'23.08'!B17:L50,10,0)</f>
        <v>1</v>
      </c>
      <c r="FQ27" s="54"/>
      <c r="FR27" s="54">
        <f>+FL27+FM27-FN27</f>
        <v>9</v>
      </c>
      <c r="FS27" s="54"/>
      <c r="FT27" s="54">
        <f>SUM(FU27:FW27)</f>
        <v>0</v>
      </c>
      <c r="FU27" s="54">
        <f>VLOOKUP(B27,'24.08'!B17:L50,9,0)</f>
        <v>0</v>
      </c>
      <c r="FV27" s="54">
        <f>VLOOKUP(B27,'24.08'!B17:L50,10,0)</f>
        <v>0</v>
      </c>
      <c r="FW27" s="54"/>
      <c r="FX27" s="54">
        <f>+FR27+FS27-FT27</f>
        <v>9</v>
      </c>
      <c r="FY27" s="54"/>
      <c r="FZ27" s="54">
        <f>SUM(GA27:GC27)</f>
        <v>0</v>
      </c>
      <c r="GA27" s="54">
        <f>VLOOKUP(B27,'25.08'!B17:L50,9,0)</f>
        <v>0</v>
      </c>
      <c r="GB27" s="54">
        <f>VLOOKUP(B27,'25.08'!B17:L50,10,0)</f>
        <v>0</v>
      </c>
      <c r="GC27" s="54"/>
      <c r="GD27" s="54">
        <f>+FX27+FY27-FZ27</f>
        <v>9</v>
      </c>
      <c r="GE27" s="54"/>
      <c r="GF27" s="54">
        <f>SUM(GG27:GI27)</f>
        <v>0</v>
      </c>
      <c r="GG27" s="54">
        <f>VLOOKUP(B27,'26.08'!B17:L50,9,0)</f>
        <v>0</v>
      </c>
      <c r="GH27" s="54">
        <f>VLOOKUP(B27,'26.08'!B17:L50,10,0)</f>
        <v>0</v>
      </c>
      <c r="GI27" s="54"/>
      <c r="GJ27" s="54">
        <f>+GD27+GE27-GF27</f>
        <v>9</v>
      </c>
      <c r="GK27" s="54"/>
      <c r="GL27" s="54">
        <f>SUM(GM27:GO27)</f>
        <v>0</v>
      </c>
      <c r="GM27" s="54">
        <f>VLOOKUP(B27,'27.08'!B17:L50,9,0)</f>
        <v>0</v>
      </c>
      <c r="GN27" s="54">
        <f>VLOOKUP(B27,'27.08'!B17:L50,10,0)</f>
        <v>0</v>
      </c>
      <c r="GO27" s="54"/>
      <c r="GP27" s="54">
        <f>+GJ27+GK27-GL27</f>
        <v>9</v>
      </c>
      <c r="GQ27" s="54"/>
      <c r="GR27" s="54">
        <f>SUM(GS27:GU27)</f>
        <v>2</v>
      </c>
      <c r="GS27" s="54">
        <f>VLOOKUP(B27,'28.08'!B17:L50,9,0)</f>
        <v>0</v>
      </c>
      <c r="GT27" s="54">
        <f>VLOOKUP(B27,'28.08'!B17:L50,10,0)</f>
        <v>2</v>
      </c>
      <c r="GU27" s="54"/>
      <c r="GV27" s="54">
        <f>+GP27+GQ27-GR27</f>
        <v>7</v>
      </c>
      <c r="GW27" s="54">
        <f>VLOOKUP(B27,'29.08'!B17:Q50,7,0)</f>
        <v>0</v>
      </c>
      <c r="GX27" s="54">
        <f>SUM(GY27:HA27)</f>
        <v>0</v>
      </c>
      <c r="GY27" s="54">
        <f>VLOOKUP(B27,'29.08'!B17:L50,9,0)</f>
        <v>0</v>
      </c>
      <c r="GZ27" s="54">
        <f>VLOOKUP(B27,'29.08'!B17:L50,10,0)</f>
        <v>0</v>
      </c>
      <c r="HA27" s="54"/>
      <c r="HB27" s="54">
        <f>+GV27+GW27-GX27</f>
        <v>7</v>
      </c>
      <c r="HC27" s="54"/>
      <c r="HD27" s="54">
        <f>SUM(HE27:HG27)</f>
        <v>0</v>
      </c>
      <c r="HE27" s="54">
        <f>VLOOKUP(B27,'30.08'!B17:L50,9,0)</f>
        <v>0</v>
      </c>
      <c r="HF27" s="54">
        <f>VLOOKUP(B27,'30.08'!B17:L50,10,0)</f>
        <v>0</v>
      </c>
      <c r="HG27" s="54"/>
      <c r="HH27" s="54">
        <f>+HB27+HC27-HD27</f>
        <v>7</v>
      </c>
      <c r="HI27" s="54">
        <f>VLOOKUP(B27,'31.08'!B17:Q50,7,0)</f>
        <v>0</v>
      </c>
      <c r="HJ27" s="54">
        <f>SUM(HK27:HM27)</f>
        <v>1</v>
      </c>
      <c r="HK27" s="54">
        <f>VLOOKUP(B27,'31.08'!B17:L50,9,0)</f>
        <v>0</v>
      </c>
      <c r="HL27" s="54">
        <f>VLOOKUP(B27,'31.08'!B17:L50,10,0)</f>
        <v>1</v>
      </c>
      <c r="HM27" s="54"/>
      <c r="HN27" s="54">
        <f>+HH27+HI27-HJ27</f>
        <v>6</v>
      </c>
      <c r="HO27" s="54"/>
      <c r="HP27" s="54">
        <f>SUM(HQ27:HS27)</f>
        <v>0</v>
      </c>
      <c r="HQ27" s="54">
        <f>VLOOKUP(B27,'01.09'!B17:L50,9,0)</f>
        <v>0</v>
      </c>
      <c r="HR27" s="54">
        <f>VLOOKUP(B27,'01.09'!B17:L50,10,0)</f>
        <v>0</v>
      </c>
      <c r="HS27" s="54"/>
      <c r="HT27" s="54">
        <f>+HN27+HO27-HP27</f>
        <v>6</v>
      </c>
      <c r="HU27" s="54">
        <f>VLOOKUP(B27,'02.09'!B17:Q50,7,0)</f>
        <v>0</v>
      </c>
      <c r="HV27" s="54">
        <f>SUM(HW27:HY27)</f>
        <v>0</v>
      </c>
      <c r="HW27" s="54">
        <f>VLOOKUP(B27,'02.09'!B17:L50,9,0)</f>
        <v>0</v>
      </c>
      <c r="HX27" s="54">
        <f>VLOOKUP(B27,'02.09'!B17:L50,10,0)</f>
        <v>0</v>
      </c>
      <c r="HY27" s="54"/>
      <c r="HZ27" s="54">
        <f>+HT27+HU27-HV27</f>
        <v>6</v>
      </c>
      <c r="IA27" s="54"/>
      <c r="IB27" s="54">
        <f>SUM(IC27:IE27)</f>
        <v>0</v>
      </c>
      <c r="IC27" s="54">
        <f>VLOOKUP(B27,'03.09'!B17:L50,9,0)</f>
        <v>0</v>
      </c>
      <c r="ID27" s="54">
        <f>VLOOKUP(B27,'03.09'!B17:L50,10,0)</f>
        <v>0</v>
      </c>
      <c r="IE27" s="54"/>
      <c r="IF27" s="54">
        <f>+HZ27+IA27-IB27</f>
        <v>6</v>
      </c>
      <c r="IG27" s="54"/>
      <c r="IH27" s="54">
        <f>SUM(II27:IK27)</f>
        <v>0</v>
      </c>
      <c r="II27" s="54">
        <f>VLOOKUP(B27,'04.09'!B17:L50,9,0)</f>
        <v>0</v>
      </c>
      <c r="IJ27" s="54">
        <f>VLOOKUP(B27,'04.09'!B17:L50,10,0)</f>
        <v>0</v>
      </c>
      <c r="IK27" s="54"/>
      <c r="IL27" s="54">
        <f>+IF27+IG27-IH27</f>
        <v>6</v>
      </c>
      <c r="IM27" s="54"/>
      <c r="IN27" s="54">
        <f>SUM(IO27:IQ27)</f>
        <v>0</v>
      </c>
      <c r="IO27" s="54">
        <f>VLOOKUP(B27,'05.09'!B17:L50,9,0)</f>
        <v>0</v>
      </c>
      <c r="IP27" s="54">
        <f>VLOOKUP(B27,'05.09'!B17:L50,10,0)</f>
        <v>0</v>
      </c>
      <c r="IQ27" s="54"/>
      <c r="IR27" s="54">
        <f>+IL27+IM27-IN27</f>
        <v>6</v>
      </c>
      <c r="IS27" s="54"/>
      <c r="IT27" s="54">
        <f>SUM(IU27:IW27)</f>
        <v>0</v>
      </c>
      <c r="IU27" s="54">
        <f>VLOOKUP(B27,'06.09'!B17:L50,9,0)</f>
        <v>0</v>
      </c>
      <c r="IV27" s="54">
        <f>VLOOKUP(B27,'06.09'!B17:L50,10,0)</f>
        <v>0</v>
      </c>
      <c r="IW27" s="54"/>
      <c r="IX27" s="54">
        <f>+IR27+IS27-IT27</f>
        <v>6</v>
      </c>
      <c r="IY27" s="54"/>
      <c r="IZ27" s="54">
        <f>SUM(JA27:JC27)</f>
        <v>0</v>
      </c>
      <c r="JA27" s="54">
        <f>VLOOKUP(B27,'07.09'!B17:L50,9,0)</f>
        <v>0</v>
      </c>
      <c r="JB27" s="54">
        <f>VLOOKUP(B27,'07.09'!B17:L50,10,0)</f>
        <v>0</v>
      </c>
      <c r="JC27" s="54"/>
      <c r="JD27" s="54">
        <f>+IX27+IY27-IZ27</f>
        <v>6</v>
      </c>
      <c r="JE27" s="54">
        <f>VLOOKUP(B27,'08.09'!B17:Q50,7,0)</f>
        <v>10</v>
      </c>
      <c r="JF27" s="54">
        <f>SUM(JG27:JI27)</f>
        <v>2</v>
      </c>
      <c r="JG27" s="54">
        <f>VLOOKUP(B27,'08.09'!B17:L50,9,0)</f>
        <v>0</v>
      </c>
      <c r="JH27" s="54">
        <f>VLOOKUP(B27,'08.09'!B17:L50,10,0)</f>
        <v>2</v>
      </c>
      <c r="JI27" s="54"/>
      <c r="JJ27" s="54">
        <f>+JD27+JE27-JF27</f>
        <v>14</v>
      </c>
      <c r="JK27" s="54"/>
      <c r="JL27" s="54">
        <f>SUM(JM27:JO27)</f>
        <v>1</v>
      </c>
      <c r="JM27" s="54">
        <f>VLOOKUP(B27,'09.09'!B17:L50,9,0)</f>
        <v>0</v>
      </c>
      <c r="JN27" s="54">
        <f>VLOOKUP(B27,'09.09'!B17:L50,10,0)</f>
        <v>1</v>
      </c>
      <c r="JO27" s="54"/>
      <c r="JP27" s="54">
        <f>+JJ27+JK27-JL27</f>
        <v>13</v>
      </c>
      <c r="JQ27" s="54"/>
      <c r="JR27" s="54">
        <f>SUM(JS27:JU27)</f>
        <v>6</v>
      </c>
      <c r="JS27" s="54">
        <f>VLOOKUP(B27,'10.09'!B17:L50,9,0)</f>
        <v>6</v>
      </c>
      <c r="JT27" s="54">
        <f>VLOOKUP(B27,'10.09'!B17:L50,10,0)</f>
        <v>0</v>
      </c>
      <c r="JU27" s="54"/>
      <c r="JV27" s="54">
        <f>+JP27+JQ27-JR27</f>
        <v>7</v>
      </c>
      <c r="JW27" s="54"/>
      <c r="JX27" s="54">
        <f>SUM(JY27:KA27)</f>
        <v>4</v>
      </c>
      <c r="JY27" s="54">
        <f>VLOOKUP(B27,'11.09'!B17:L50,9,0)</f>
        <v>0</v>
      </c>
      <c r="JZ27" s="54">
        <f>VLOOKUP(B27,'11.09'!B17:L50,10,0)</f>
        <v>4</v>
      </c>
      <c r="KA27" s="54"/>
      <c r="KB27" s="54">
        <f>+JV27+JW27-JX27</f>
        <v>3</v>
      </c>
      <c r="KC27" s="54"/>
      <c r="KD27" s="54">
        <f>SUM(KE27:KG27)</f>
        <v>1</v>
      </c>
      <c r="KE27" s="54">
        <f>VLOOKUP(B27,'12.09'!B17:L50,9,0)</f>
        <v>0</v>
      </c>
      <c r="KF27" s="54">
        <f>VLOOKUP(B27,'12.09'!B17:L50,10,0)</f>
        <v>1</v>
      </c>
      <c r="KG27" s="54"/>
      <c r="KH27" s="54">
        <f>+KB27+KC27-KD27</f>
        <v>2</v>
      </c>
      <c r="KI27" s="54"/>
      <c r="KJ27" s="54">
        <f>SUM(KK27:KM27)</f>
        <v>0</v>
      </c>
      <c r="KK27" s="54">
        <f>VLOOKUP(B27,'13.09'!B17:L50,9,0)</f>
        <v>0</v>
      </c>
      <c r="KL27" s="54">
        <f>VLOOKUP(B27,'13.09'!B17:L50,10,0)</f>
        <v>0</v>
      </c>
      <c r="KM27" s="54"/>
      <c r="KN27" s="54">
        <f>+KH27+KI27-KJ27</f>
        <v>2</v>
      </c>
      <c r="KO27" s="54"/>
      <c r="KP27" s="54">
        <f>SUM(KQ27:KS27)</f>
        <v>0</v>
      </c>
      <c r="KQ27" s="54">
        <f>VLOOKUP(B27,'14.09'!B17:L50,9,0)</f>
        <v>0</v>
      </c>
      <c r="KR27" s="54">
        <f>VLOOKUP(B27,'14.09'!B17:L50,10,0)</f>
        <v>0</v>
      </c>
      <c r="KS27" s="54"/>
      <c r="KT27" s="54">
        <f>+KN27+KO27-KP27</f>
        <v>2</v>
      </c>
      <c r="KU27" s="54"/>
      <c r="KV27" s="54">
        <f>SUM(KW27:KY27)</f>
        <v>0</v>
      </c>
      <c r="KW27" s="54">
        <f>VLOOKUP(B27,'15.09'!B17:L50,9,0)</f>
        <v>0</v>
      </c>
      <c r="KX27" s="54">
        <f>VLOOKUP(B27,'15.09'!B17:L50,10,0)</f>
        <v>0</v>
      </c>
      <c r="KY27" s="54"/>
      <c r="KZ27" s="54">
        <f>+KT27+KU27-KV27</f>
        <v>2</v>
      </c>
      <c r="LA27" s="54"/>
      <c r="LB27" s="54">
        <f>SUM(LC27:LE27)</f>
        <v>2</v>
      </c>
      <c r="LC27" s="54">
        <f>VLOOKUP(B27,'16.09'!B17:L50,9,0)</f>
        <v>2</v>
      </c>
      <c r="LD27" s="54">
        <f>VLOOKUP(B27,'16.09'!B17:L50,10,0)</f>
        <v>0</v>
      </c>
      <c r="LE27" s="54"/>
      <c r="LF27" s="54">
        <f>+KZ27+LA27-LB27</f>
        <v>0</v>
      </c>
      <c r="LG27" s="54"/>
      <c r="LH27" s="54">
        <f>SUM(LI27:LK27)</f>
        <v>0</v>
      </c>
      <c r="LI27" s="54">
        <f>VLOOKUP(B27,'17.09'!B17:L50,9,0)</f>
        <v>0</v>
      </c>
      <c r="LJ27" s="54">
        <f>VLOOKUP(B27,'17.09'!B17:L50,10,0)</f>
        <v>0</v>
      </c>
      <c r="LK27" s="54"/>
      <c r="LL27" s="54">
        <f>+LF27+LG27-LH27</f>
        <v>0</v>
      </c>
      <c r="LM27" s="54"/>
      <c r="LN27" s="54">
        <f>SUM(LO27:LQ27)</f>
        <v>0</v>
      </c>
      <c r="LO27" s="54">
        <f>VLOOKUP(B27,'18.09'!B17:L50,9,0)</f>
        <v>0</v>
      </c>
      <c r="LP27" s="54">
        <f>VLOOKUP(B27,'18.09'!B17:L50,10,0)</f>
        <v>0</v>
      </c>
      <c r="LQ27" s="54"/>
      <c r="LR27" s="54">
        <f>+LL27+LM27-LN27</f>
        <v>0</v>
      </c>
    </row>
    <row r="28" spans="1:330" x14ac:dyDescent="0.2">
      <c r="A28" s="10">
        <v>8</v>
      </c>
      <c r="B28" s="10">
        <v>8500012</v>
      </c>
      <c r="C28" s="10" t="s">
        <v>70</v>
      </c>
      <c r="D28" s="11" t="s">
        <v>42</v>
      </c>
      <c r="E28" s="11" t="s">
        <v>8</v>
      </c>
      <c r="F28" s="12">
        <v>135000</v>
      </c>
      <c r="G28" s="58">
        <f>M28+S28+Y28+AE28+AK28+AQ28+AW28+BC28+BI28+BO28+BU28+CA28+CG28+CM28+CS28+CY28+DE28+DK28+DQ28+DW28+EC28+EI28+EO28+EU28+FA28+FG28+FM28+FS28+FY28+GE28+GK28+GQ28+GW28+HC28+HI28+HO28+HU28+IA28+IG28+IM28+IS28+IY28+JE28+JK28+JQ28+JW28+KC28+KI28+KO28+KU28</f>
        <v>30</v>
      </c>
      <c r="H28" s="58">
        <f>SUM(I28:K28)</f>
        <v>19</v>
      </c>
      <c r="I28" s="58">
        <f>O28+U28+AA28+AG28+AM28+AS28+AY28+BE28+BK28+BQ28+BW28+CC28+CI28+CO28+CU28+DA28+DG28+DM28+DS28+DY28+EE28+EK28+EQ28+EW28+FC28+FI28+FO28+FU28+GA28+GG28+GM28+GS28+GY28+HE28+HK28+HQ28+HW28+IC28+II28+IO28+IU28+JA28+JG28+JM28+JS28+JY28+KE28+KK28+KQ28+KW28</f>
        <v>8</v>
      </c>
      <c r="J28" s="58">
        <f>P28+V28+AB28+AH28+AN28+AT28+AZ28+BF28+BL28+BR28+BX28+CD28+CJ28+CP28+CV28+DB28+DH28+DN28+DT28+DZ28+EF28+EL28+ER28+EX28+FD28+FJ28+FP28+FV28+GB28+GH28+GN28+GT28+GZ28+HF28+HL28+HR28+HX28+ID28+IJ28+IP28+IV28+JB28+JH28+JN28+JT28+JZ28+KF28+KL28+KR28+KX28</f>
        <v>11</v>
      </c>
      <c r="K28" s="58">
        <f>Q28+W28+AC28+AI28+AO28+AU28+BA28+BG28+BM28+BS28+BY28+CE28+CK28+CQ28+CW28+DC28+DI28+DO28+DU28+EA28+EG28+EM28+ES28+EY28+FE28+FK28+FQ28+FW28+GC28+GI28+GO28+GU28+HA28+HG28+HM28+HS28+HY28+IE28+IK28+IQ28+IW28+JC28+JI28+JO28+JU28+KA28+KG28+KM28+KS28+KY28</f>
        <v>0</v>
      </c>
      <c r="L28" s="58">
        <f>G28-H28</f>
        <v>11</v>
      </c>
      <c r="M28" s="54"/>
      <c r="N28" s="54">
        <f>SUM(O28:Q28)</f>
        <v>0</v>
      </c>
      <c r="O28" s="54"/>
      <c r="P28" s="54"/>
      <c r="Q28" s="54"/>
      <c r="R28" s="54"/>
      <c r="S28" s="54"/>
      <c r="T28" s="54">
        <f>SUM(U28:W28)</f>
        <v>0</v>
      </c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9"/>
      <c r="AN28" s="59"/>
      <c r="AO28" s="59"/>
      <c r="AP28" s="54"/>
      <c r="AQ28" s="54"/>
      <c r="AR28" s="54">
        <f>SUM(AS28:AU28)</f>
        <v>0</v>
      </c>
      <c r="AS28" s="54"/>
      <c r="AT28" s="54"/>
      <c r="AU28" s="54"/>
      <c r="AV28" s="54">
        <f>+AP28+AQ28-AR28</f>
        <v>0</v>
      </c>
      <c r="AW28" s="54"/>
      <c r="AX28" s="54">
        <f>SUM(AY28:BA28)</f>
        <v>0</v>
      </c>
      <c r="AY28" s="54"/>
      <c r="AZ28" s="54"/>
      <c r="BA28" s="54"/>
      <c r="BB28" s="54">
        <f>+AV28+AW28-AX28</f>
        <v>0</v>
      </c>
      <c r="BC28" s="54"/>
      <c r="BD28" s="54">
        <f>SUM(BE28:BG28)</f>
        <v>0</v>
      </c>
      <c r="BE28" s="54"/>
      <c r="BF28" s="54"/>
      <c r="BG28" s="54"/>
      <c r="BH28" s="54"/>
      <c r="BI28" s="54">
        <f>VLOOKUP(B28,'05.08'!B15:Q48,7,0)</f>
        <v>0</v>
      </c>
      <c r="BJ28" s="54">
        <f>SUM(BK28:BM28)</f>
        <v>0</v>
      </c>
      <c r="BK28" s="54">
        <f>VLOOKUP(B28,'05.08'!B15:Q48,9,0)</f>
        <v>0</v>
      </c>
      <c r="BL28" s="54">
        <f>VLOOKUP(B28,'05.08'!B15:L48,10,0)</f>
        <v>0</v>
      </c>
      <c r="BM28" s="54"/>
      <c r="BN28" s="54">
        <f>+BH28+BI28-BJ28</f>
        <v>0</v>
      </c>
      <c r="BO28" s="54"/>
      <c r="BP28" s="54">
        <f>SUM(BQ28:BS28)</f>
        <v>0</v>
      </c>
      <c r="BQ28" s="54">
        <f>VLOOKUP(B28,'06.08'!B15:L48,9,0)</f>
        <v>0</v>
      </c>
      <c r="BR28" s="54">
        <f>VLOOKUP(B28,'06.08'!B15:L48,10,0)</f>
        <v>0</v>
      </c>
      <c r="BS28" s="54"/>
      <c r="BT28" s="54">
        <f>+BN28+BO28-BP28</f>
        <v>0</v>
      </c>
      <c r="BU28" s="54"/>
      <c r="BV28" s="54">
        <f>SUM(BW28:BY28)</f>
        <v>0</v>
      </c>
      <c r="BW28" s="54">
        <f>VLOOKUP(B28,'07.08'!B15:L48,9,0)</f>
        <v>0</v>
      </c>
      <c r="BX28" s="54">
        <f>VLOOKUP(B28,'07.08'!B15:L48,10,0)</f>
        <v>0</v>
      </c>
      <c r="BY28" s="54"/>
      <c r="BZ28" s="54">
        <f>+BT28+BU28-BV28</f>
        <v>0</v>
      </c>
      <c r="CA28" s="54"/>
      <c r="CB28" s="54">
        <f>SUM(CC28:CE28)</f>
        <v>0</v>
      </c>
      <c r="CC28" s="54">
        <f>VLOOKUP(B28,'08.08'!B15:L48,9,0)</f>
        <v>0</v>
      </c>
      <c r="CD28" s="54">
        <f>VLOOKUP(B28,'08.08'!B15:L48,10,0)</f>
        <v>0</v>
      </c>
      <c r="CE28" s="54"/>
      <c r="CF28" s="54">
        <f>+BZ28+CA28-CB28</f>
        <v>0</v>
      </c>
      <c r="CG28" s="54"/>
      <c r="CH28" s="54">
        <f>SUM(CI28:CK28)</f>
        <v>0</v>
      </c>
      <c r="CI28" s="54">
        <f>VLOOKUP(B28,'09.08'!B15:L48,9,0)</f>
        <v>0</v>
      </c>
      <c r="CJ28" s="54">
        <f>VLOOKUP(B28,'09.08'!B15:L48,10,0)</f>
        <v>0</v>
      </c>
      <c r="CK28" s="54"/>
      <c r="CL28" s="54">
        <f>+CF28+CG28-CH28</f>
        <v>0</v>
      </c>
      <c r="CM28" s="54"/>
      <c r="CN28" s="54">
        <f>SUM(CO28:CQ28)</f>
        <v>0</v>
      </c>
      <c r="CO28" s="54">
        <f>VLOOKUP(B28,'10.08'!B15:L48,9,0)</f>
        <v>0</v>
      </c>
      <c r="CP28" s="54">
        <f>VLOOKUP(B28,'10.08'!B15:L48,10,0)</f>
        <v>0</v>
      </c>
      <c r="CQ28" s="54"/>
      <c r="CR28" s="54">
        <f>+CL28+CM28-CN28</f>
        <v>0</v>
      </c>
      <c r="CS28" s="54"/>
      <c r="CT28" s="54">
        <f>SUM(CU28:CW28)</f>
        <v>0</v>
      </c>
      <c r="CU28" s="54">
        <f>VLOOKUP(B28,'11.08'!B15:L48,9,0)</f>
        <v>0</v>
      </c>
      <c r="CV28" s="54">
        <f>VLOOKUP(B28,'11.08'!B15:L48,10,0)</f>
        <v>0</v>
      </c>
      <c r="CW28" s="54"/>
      <c r="CX28" s="54">
        <f>+CR28+CS28-CT28</f>
        <v>0</v>
      </c>
      <c r="CY28" s="54">
        <f>VLOOKUP(B28,'12.08'!B15:Q48,7,0)</f>
        <v>0</v>
      </c>
      <c r="CZ28" s="54">
        <f>SUM(DA28:DC28)</f>
        <v>0</v>
      </c>
      <c r="DA28" s="54">
        <f>VLOOKUP(B28,'12.08'!B15:L48,9,0)</f>
        <v>0</v>
      </c>
      <c r="DB28" s="54">
        <f>VLOOKUP(B28,'12.08'!B15:L48,10,0)</f>
        <v>0</v>
      </c>
      <c r="DC28" s="54"/>
      <c r="DD28" s="54">
        <f>+CX28+CY28-CZ28</f>
        <v>0</v>
      </c>
      <c r="DE28" s="54"/>
      <c r="DF28" s="54">
        <f>SUM(DG28:DI28)</f>
        <v>0</v>
      </c>
      <c r="DG28" s="54">
        <f>VLOOKUP(B28,'13.08'!B15:L48,9,0)</f>
        <v>0</v>
      </c>
      <c r="DH28" s="54">
        <f>VLOOKUP(B28,'13.08'!B15:L48,10,0)</f>
        <v>0</v>
      </c>
      <c r="DI28" s="54"/>
      <c r="DJ28" s="54">
        <f>+DD28+DE28-DF28</f>
        <v>0</v>
      </c>
      <c r="DK28" s="54"/>
      <c r="DL28" s="54">
        <f>SUM(DM28:DO28)</f>
        <v>0</v>
      </c>
      <c r="DM28" s="54">
        <f>VLOOKUP(B28,'14.08'!B15:L48,9,0)</f>
        <v>0</v>
      </c>
      <c r="DN28" s="54">
        <f>VLOOKUP(B28,'14.08'!B15:L48,10,0)</f>
        <v>0</v>
      </c>
      <c r="DO28" s="54"/>
      <c r="DP28" s="54">
        <f>+DJ28+DK28-DL28</f>
        <v>0</v>
      </c>
      <c r="DQ28" s="54"/>
      <c r="DR28" s="54">
        <f>SUM(DS28:DU28)</f>
        <v>0</v>
      </c>
      <c r="DS28" s="54">
        <f>VLOOKUP(B28,'15.08'!B15:L48,9,0)</f>
        <v>0</v>
      </c>
      <c r="DT28" s="54">
        <f>VLOOKUP(B28,'15.08'!B15:L48,10,0)</f>
        <v>0</v>
      </c>
      <c r="DU28" s="54"/>
      <c r="DV28" s="54">
        <f>+DP28+DQ28-DR28</f>
        <v>0</v>
      </c>
      <c r="DW28" s="54"/>
      <c r="DX28" s="54">
        <f>SUM(DY28:EA28)</f>
        <v>0</v>
      </c>
      <c r="DY28" s="54">
        <f>VLOOKUP(B28,'16.08'!B15:L48,9,0)</f>
        <v>0</v>
      </c>
      <c r="DZ28" s="54">
        <f>VLOOKUP(B28,'16.08'!B15:L48,10,0)</f>
        <v>0</v>
      </c>
      <c r="EA28" s="54"/>
      <c r="EB28" s="54">
        <f>+DV28+DW28-DX28</f>
        <v>0</v>
      </c>
      <c r="EC28" s="54"/>
      <c r="ED28" s="54">
        <f>SUM(EE28:EG28)</f>
        <v>0</v>
      </c>
      <c r="EE28" s="54">
        <f>VLOOKUP(B28,'17.08'!B15:L48,9,0)</f>
        <v>0</v>
      </c>
      <c r="EF28" s="54">
        <f>VLOOKUP(B28,'17.08'!B15:L48,10,0)</f>
        <v>0</v>
      </c>
      <c r="EG28" s="54"/>
      <c r="EH28" s="54">
        <f>+EB28+EC28-ED28</f>
        <v>0</v>
      </c>
      <c r="EI28" s="54"/>
      <c r="EJ28" s="54">
        <f>SUM(EK28:EM28)</f>
        <v>0</v>
      </c>
      <c r="EK28" s="54">
        <f>VLOOKUP(B28,'18.08'!B15:L48,9,0)</f>
        <v>0</v>
      </c>
      <c r="EL28" s="54">
        <f>VLOOKUP(B28,'18.08'!B15:L48,10,0)</f>
        <v>0</v>
      </c>
      <c r="EM28" s="54"/>
      <c r="EN28" s="54">
        <f>+EH28+EI28-EJ28</f>
        <v>0</v>
      </c>
      <c r="EO28" s="54">
        <f>VLOOKUP(B28,'19.08'!B15:Q48,7,0)</f>
        <v>10</v>
      </c>
      <c r="EP28" s="54">
        <f>SUM(EQ28:ES28)</f>
        <v>0</v>
      </c>
      <c r="EQ28" s="54">
        <f>VLOOKUP(B28,'19.08'!B15:L48,9,0)</f>
        <v>0</v>
      </c>
      <c r="ER28" s="54">
        <f>VLOOKUP(B28,'19.08'!B15:L48,10,0)</f>
        <v>0</v>
      </c>
      <c r="ES28" s="54"/>
      <c r="ET28" s="54">
        <f>+EN28+EO28-EP28</f>
        <v>10</v>
      </c>
      <c r="EU28" s="54"/>
      <c r="EV28" s="54">
        <f>SUM(EW28:EY28)</f>
        <v>0</v>
      </c>
      <c r="EW28" s="54">
        <f>VLOOKUP(B28,'20.08'!B15:L52,9,0)</f>
        <v>0</v>
      </c>
      <c r="EX28" s="54">
        <f>VLOOKUP(B28,'20.08'!B15:L52,10,0)</f>
        <v>0</v>
      </c>
      <c r="EY28" s="54"/>
      <c r="EZ28" s="54">
        <f>+ET28+EU28-EV28</f>
        <v>10</v>
      </c>
      <c r="FA28" s="54"/>
      <c r="FB28" s="54">
        <f>SUM(FC28:FE28)</f>
        <v>1</v>
      </c>
      <c r="FC28" s="54">
        <f>VLOOKUP(B28,'21.08'!B15:L48,9,0)</f>
        <v>0</v>
      </c>
      <c r="FD28" s="54">
        <f>VLOOKUP(B28,'21.08'!B15:L48,10,0)</f>
        <v>1</v>
      </c>
      <c r="FE28" s="54"/>
      <c r="FF28" s="54">
        <f>+EZ28+FA28-FB28</f>
        <v>9</v>
      </c>
      <c r="FG28" s="54"/>
      <c r="FH28" s="54">
        <f>SUM(FI28:FK28)</f>
        <v>0</v>
      </c>
      <c r="FI28" s="54">
        <f>VLOOKUP(B28,'22.08'!B15:L48,9,0)</f>
        <v>0</v>
      </c>
      <c r="FJ28" s="54">
        <f>VLOOKUP(B28,'22.08'!B15:L48,10,0)</f>
        <v>0</v>
      </c>
      <c r="FK28" s="54"/>
      <c r="FL28" s="54">
        <f>+FF28+FG28-FH28</f>
        <v>9</v>
      </c>
      <c r="FM28" s="54"/>
      <c r="FN28" s="54">
        <f>SUM(FO28:FQ28)</f>
        <v>0</v>
      </c>
      <c r="FO28" s="54">
        <f>VLOOKUP(B28,'23.08'!B15:L48,9,0)</f>
        <v>0</v>
      </c>
      <c r="FP28" s="54">
        <f>VLOOKUP(B28,'23.08'!B15:L48,10,0)</f>
        <v>0</v>
      </c>
      <c r="FQ28" s="54"/>
      <c r="FR28" s="54">
        <f>+FL28+FM28-FN28</f>
        <v>9</v>
      </c>
      <c r="FS28" s="54"/>
      <c r="FT28" s="54">
        <f>SUM(FU28:FW28)</f>
        <v>1</v>
      </c>
      <c r="FU28" s="54">
        <f>VLOOKUP(B28,'24.08'!B15:L48,9,0)</f>
        <v>0</v>
      </c>
      <c r="FV28" s="54">
        <f>VLOOKUP(B28,'24.08'!B15:L48,10,0)</f>
        <v>1</v>
      </c>
      <c r="FW28" s="54"/>
      <c r="FX28" s="54">
        <f>+FR28+FS28-FT28</f>
        <v>8</v>
      </c>
      <c r="FY28" s="54"/>
      <c r="FZ28" s="54">
        <f>SUM(GA28:GC28)</f>
        <v>0</v>
      </c>
      <c r="GA28" s="54">
        <f>VLOOKUP(B28,'25.08'!B15:L48,9,0)</f>
        <v>0</v>
      </c>
      <c r="GB28" s="54">
        <f>VLOOKUP(B28,'25.08'!B15:L48,10,0)</f>
        <v>0</v>
      </c>
      <c r="GC28" s="54"/>
      <c r="GD28" s="54">
        <f>+FX28+FY28-FZ28</f>
        <v>8</v>
      </c>
      <c r="GE28" s="54"/>
      <c r="GF28" s="54">
        <f>SUM(GG28:GI28)</f>
        <v>8</v>
      </c>
      <c r="GG28" s="54">
        <f>VLOOKUP(B28,'26.08'!B15:L48,9,0)</f>
        <v>8</v>
      </c>
      <c r="GH28" s="54">
        <f>VLOOKUP(B28,'26.08'!B15:L48,10,0)</f>
        <v>0</v>
      </c>
      <c r="GI28" s="54"/>
      <c r="GJ28" s="54">
        <f>+GD28+GE28-GF28</f>
        <v>0</v>
      </c>
      <c r="GK28" s="54"/>
      <c r="GL28" s="54">
        <f>SUM(GM28:GO28)</f>
        <v>0</v>
      </c>
      <c r="GM28" s="54">
        <f>VLOOKUP(B28,'27.08'!B15:L48,9,0)</f>
        <v>0</v>
      </c>
      <c r="GN28" s="54">
        <f>VLOOKUP(B28,'27.08'!B15:L48,10,0)</f>
        <v>0</v>
      </c>
      <c r="GO28" s="54"/>
      <c r="GP28" s="54">
        <f>+GJ28+GK28-GL28</f>
        <v>0</v>
      </c>
      <c r="GQ28" s="54"/>
      <c r="GR28" s="54">
        <f>SUM(GS28:GU28)</f>
        <v>0</v>
      </c>
      <c r="GS28" s="54">
        <f>VLOOKUP(B28,'28.08'!B15:L48,9,0)</f>
        <v>0</v>
      </c>
      <c r="GT28" s="54">
        <f>VLOOKUP(B28,'28.08'!B15:L48,10,0)</f>
        <v>0</v>
      </c>
      <c r="GU28" s="54"/>
      <c r="GV28" s="54">
        <f>+GP28+GQ28-GR28</f>
        <v>0</v>
      </c>
      <c r="GW28" s="54">
        <f>VLOOKUP(B28,'29.08'!B15:Q48,7,0)</f>
        <v>0</v>
      </c>
      <c r="GX28" s="54">
        <f>SUM(GY28:HA28)</f>
        <v>0</v>
      </c>
      <c r="GY28" s="54">
        <f>VLOOKUP(B28,'29.08'!B15:L48,9,0)</f>
        <v>0</v>
      </c>
      <c r="GZ28" s="54">
        <f>VLOOKUP(B28,'29.08'!B15:L48,10,0)</f>
        <v>0</v>
      </c>
      <c r="HA28" s="54"/>
      <c r="HB28" s="54">
        <f>+GV28+GW28-GX28</f>
        <v>0</v>
      </c>
      <c r="HC28" s="54"/>
      <c r="HD28" s="54">
        <f>SUM(HE28:HG28)</f>
        <v>0</v>
      </c>
      <c r="HE28" s="54">
        <f>VLOOKUP(B28,'30.08'!B15:L48,9,0)</f>
        <v>0</v>
      </c>
      <c r="HF28" s="54">
        <f>VLOOKUP(B28,'30.08'!B15:L48,10,0)</f>
        <v>0</v>
      </c>
      <c r="HG28" s="54"/>
      <c r="HH28" s="54">
        <f>+HB28+HC28-HD28</f>
        <v>0</v>
      </c>
      <c r="HI28" s="54">
        <f>VLOOKUP(B28,'31.08'!B15:Q48,7,0)</f>
        <v>0</v>
      </c>
      <c r="HJ28" s="54">
        <f>SUM(HK28:HM28)</f>
        <v>0</v>
      </c>
      <c r="HK28" s="54">
        <f>VLOOKUP(B28,'31.08'!B15:L48,9,0)</f>
        <v>0</v>
      </c>
      <c r="HL28" s="54">
        <f>VLOOKUP(B28,'31.08'!B15:L48,10,0)</f>
        <v>0</v>
      </c>
      <c r="HM28" s="54"/>
      <c r="HN28" s="54">
        <f>+HH28+HI28-HJ28</f>
        <v>0</v>
      </c>
      <c r="HO28" s="54"/>
      <c r="HP28" s="54">
        <f>SUM(HQ28:HS28)</f>
        <v>0</v>
      </c>
      <c r="HQ28" s="54">
        <f>VLOOKUP(B28,'01.09'!B15:L48,9,0)</f>
        <v>0</v>
      </c>
      <c r="HR28" s="54">
        <f>VLOOKUP(B28,'01.09'!B15:L48,10,0)</f>
        <v>0</v>
      </c>
      <c r="HS28" s="54"/>
      <c r="HT28" s="54">
        <f>+HN28+HO28-HP28</f>
        <v>0</v>
      </c>
      <c r="HU28" s="54">
        <f>VLOOKUP(B28,'02.09'!B15:Q48,7,0)</f>
        <v>10</v>
      </c>
      <c r="HV28" s="54">
        <f>SUM(HW28:HY28)</f>
        <v>1</v>
      </c>
      <c r="HW28" s="54">
        <f>VLOOKUP(B28,'02.09'!B15:L48,9,0)</f>
        <v>0</v>
      </c>
      <c r="HX28" s="54">
        <f>VLOOKUP(B28,'02.09'!B15:L48,10,0)</f>
        <v>1</v>
      </c>
      <c r="HY28" s="54"/>
      <c r="HZ28" s="54">
        <f>+HT28+HU28-HV28</f>
        <v>9</v>
      </c>
      <c r="IA28" s="54"/>
      <c r="IB28" s="54">
        <f>SUM(IC28:IE28)</f>
        <v>0</v>
      </c>
      <c r="IC28" s="54">
        <f>VLOOKUP(B28,'03.09'!B15:L48,9,0)</f>
        <v>0</v>
      </c>
      <c r="ID28" s="54">
        <f>VLOOKUP(B28,'03.09'!B15:L48,10,0)</f>
        <v>0</v>
      </c>
      <c r="IE28" s="54"/>
      <c r="IF28" s="54">
        <f>+HZ28+IA28-IB28</f>
        <v>9</v>
      </c>
      <c r="IG28" s="54"/>
      <c r="IH28" s="54">
        <f>SUM(II28:IK28)</f>
        <v>2</v>
      </c>
      <c r="II28" s="54">
        <f>VLOOKUP(B28,'04.09'!B15:L48,9,0)</f>
        <v>0</v>
      </c>
      <c r="IJ28" s="54">
        <f>VLOOKUP(B28,'04.09'!B15:L48,10,0)</f>
        <v>2</v>
      </c>
      <c r="IK28" s="54"/>
      <c r="IL28" s="54">
        <f>+IF28+IG28-IH28</f>
        <v>7</v>
      </c>
      <c r="IM28" s="54"/>
      <c r="IN28" s="54">
        <f>SUM(IO28:IQ28)</f>
        <v>0</v>
      </c>
      <c r="IO28" s="54">
        <f>VLOOKUP(B28,'05.09'!B15:L48,9,0)</f>
        <v>0</v>
      </c>
      <c r="IP28" s="54">
        <f>VLOOKUP(B28,'05.09'!B15:L48,10,0)</f>
        <v>0</v>
      </c>
      <c r="IQ28" s="54"/>
      <c r="IR28" s="54">
        <f>+IL28+IM28-IN28</f>
        <v>7</v>
      </c>
      <c r="IS28" s="54"/>
      <c r="IT28" s="54">
        <f>SUM(IU28:IW28)</f>
        <v>1</v>
      </c>
      <c r="IU28" s="54">
        <f>VLOOKUP(B28,'06.09'!B15:L48,9,0)</f>
        <v>0</v>
      </c>
      <c r="IV28" s="54">
        <f>VLOOKUP(B28,'06.09'!B15:L48,10,0)</f>
        <v>1</v>
      </c>
      <c r="IW28" s="54"/>
      <c r="IX28" s="54">
        <f>+IR28+IS28-IT28</f>
        <v>6</v>
      </c>
      <c r="IY28" s="54"/>
      <c r="IZ28" s="54">
        <f>SUM(JA28:JC28)</f>
        <v>0</v>
      </c>
      <c r="JA28" s="54">
        <f>VLOOKUP(B28,'07.09'!B15:L48,9,0)</f>
        <v>0</v>
      </c>
      <c r="JB28" s="54">
        <f>VLOOKUP(B28,'07.09'!B15:L48,10,0)</f>
        <v>0</v>
      </c>
      <c r="JC28" s="54"/>
      <c r="JD28" s="54">
        <f>+IX28+IY28-IZ28</f>
        <v>6</v>
      </c>
      <c r="JE28" s="54">
        <f>VLOOKUP(B28,'08.09'!B15:Q48,7,0)</f>
        <v>10</v>
      </c>
      <c r="JF28" s="54">
        <f>SUM(JG28:JI28)</f>
        <v>2</v>
      </c>
      <c r="JG28" s="54">
        <f>VLOOKUP(B28,'08.09'!B15:L48,9,0)</f>
        <v>0</v>
      </c>
      <c r="JH28" s="54">
        <f>VLOOKUP(B28,'08.09'!B15:L48,10,0)</f>
        <v>2</v>
      </c>
      <c r="JI28" s="54"/>
      <c r="JJ28" s="54">
        <f>+JD28+JE28-JF28</f>
        <v>14</v>
      </c>
      <c r="JK28" s="54"/>
      <c r="JL28" s="54">
        <f>SUM(JM28:JO28)</f>
        <v>0</v>
      </c>
      <c r="JM28" s="54">
        <f>VLOOKUP(B28,'09.09'!B15:L48,9,0)</f>
        <v>0</v>
      </c>
      <c r="JN28" s="54">
        <f>VLOOKUP(B28,'09.09'!B15:L48,10,0)</f>
        <v>0</v>
      </c>
      <c r="JO28" s="54"/>
      <c r="JP28" s="54">
        <f>+JJ28+JK28-JL28</f>
        <v>14</v>
      </c>
      <c r="JQ28" s="54"/>
      <c r="JR28" s="54">
        <f>SUM(JS28:JU28)</f>
        <v>0</v>
      </c>
      <c r="JS28" s="54">
        <f>VLOOKUP(B28,'10.09'!B15:L48,9,0)</f>
        <v>0</v>
      </c>
      <c r="JT28" s="54">
        <f>VLOOKUP(B28,'10.09'!B15:L48,10,0)</f>
        <v>0</v>
      </c>
      <c r="JU28" s="54"/>
      <c r="JV28" s="54">
        <f>+JP28+JQ28-JR28</f>
        <v>14</v>
      </c>
      <c r="JW28" s="54"/>
      <c r="JX28" s="54">
        <f>SUM(JY28:KA28)</f>
        <v>1</v>
      </c>
      <c r="JY28" s="54">
        <f>VLOOKUP(B28,'11.09'!B15:L48,9,0)</f>
        <v>0</v>
      </c>
      <c r="JZ28" s="54">
        <f>VLOOKUP(B28,'11.09'!B15:L48,10,0)</f>
        <v>1</v>
      </c>
      <c r="KA28" s="54"/>
      <c r="KB28" s="54">
        <f>+JV28+JW28-JX28</f>
        <v>13</v>
      </c>
      <c r="KC28" s="54"/>
      <c r="KD28" s="54">
        <f>SUM(KE28:KG28)</f>
        <v>0</v>
      </c>
      <c r="KE28" s="54">
        <f>VLOOKUP(B28,'12.09'!B15:L48,9,0)</f>
        <v>0</v>
      </c>
      <c r="KF28" s="54">
        <f>VLOOKUP(B28,'12.09'!B15:L48,10,0)</f>
        <v>0</v>
      </c>
      <c r="KG28" s="54"/>
      <c r="KH28" s="54">
        <f>+KB28+KC28-KD28</f>
        <v>13</v>
      </c>
      <c r="KI28" s="54"/>
      <c r="KJ28" s="54">
        <f>SUM(KK28:KM28)</f>
        <v>2</v>
      </c>
      <c r="KK28" s="54">
        <f>VLOOKUP(B28,'13.09'!B15:L48,9,0)</f>
        <v>0</v>
      </c>
      <c r="KL28" s="54">
        <f>VLOOKUP(B28,'13.09'!B15:L48,10,0)</f>
        <v>2</v>
      </c>
      <c r="KM28" s="54"/>
      <c r="KN28" s="54">
        <f>+KH28+KI28-KJ28</f>
        <v>11</v>
      </c>
      <c r="KO28" s="54"/>
      <c r="KP28" s="54">
        <f>SUM(KQ28:KS28)</f>
        <v>0</v>
      </c>
      <c r="KQ28" s="54">
        <f>VLOOKUP(B28,'14.09'!B15:L48,9,0)</f>
        <v>0</v>
      </c>
      <c r="KR28" s="54">
        <f>VLOOKUP(B28,'14.09'!B15:L48,10,0)</f>
        <v>0</v>
      </c>
      <c r="KS28" s="54"/>
      <c r="KT28" s="54">
        <f>+KN28+KO28-KP28</f>
        <v>11</v>
      </c>
      <c r="KU28" s="54"/>
      <c r="KV28" s="54">
        <f>SUM(KW28:KY28)</f>
        <v>0</v>
      </c>
      <c r="KW28" s="54">
        <f>VLOOKUP(B28,'15.09'!B15:L48,9,0)</f>
        <v>0</v>
      </c>
      <c r="KX28" s="54">
        <f>VLOOKUP(B28,'15.09'!B15:L48,10,0)</f>
        <v>0</v>
      </c>
      <c r="KY28" s="54"/>
      <c r="KZ28" s="54">
        <f>+KT28+KU28-KV28</f>
        <v>11</v>
      </c>
      <c r="LA28" s="54"/>
      <c r="LB28" s="54">
        <f>SUM(LC28:LE28)</f>
        <v>11</v>
      </c>
      <c r="LC28" s="54">
        <f>VLOOKUP(B28,'16.09'!B15:L48,9,0)</f>
        <v>11</v>
      </c>
      <c r="LD28" s="54">
        <f>VLOOKUP(B28,'16.09'!B15:L48,10,0)</f>
        <v>0</v>
      </c>
      <c r="LE28" s="54"/>
      <c r="LF28" s="54">
        <f>+KZ28+LA28-LB28</f>
        <v>0</v>
      </c>
      <c r="LG28" s="54"/>
      <c r="LH28" s="54">
        <f>SUM(LI28:LK28)</f>
        <v>0</v>
      </c>
      <c r="LI28" s="54">
        <f>VLOOKUP(B28,'17.09'!B15:L48,9,0)</f>
        <v>0</v>
      </c>
      <c r="LJ28" s="54">
        <f>VLOOKUP(B28,'17.09'!B15:L48,10,0)</f>
        <v>0</v>
      </c>
      <c r="LK28" s="54"/>
      <c r="LL28" s="54">
        <f>+LF28+LG28-LH28</f>
        <v>0</v>
      </c>
      <c r="LM28" s="54"/>
      <c r="LN28" s="54">
        <f>SUM(LO28:LQ28)</f>
        <v>0</v>
      </c>
      <c r="LO28" s="54">
        <f>VLOOKUP(B28,'18.09'!B15:L48,9,0)</f>
        <v>0</v>
      </c>
      <c r="LP28" s="54">
        <f>VLOOKUP(B28,'18.09'!B15:L48,10,0)</f>
        <v>0</v>
      </c>
      <c r="LQ28" s="54"/>
      <c r="LR28" s="54">
        <f>+LL28+LM28-LN28</f>
        <v>0</v>
      </c>
    </row>
    <row r="29" spans="1:330" s="2" customFormat="1" x14ac:dyDescent="0.2">
      <c r="A29" s="10">
        <v>24</v>
      </c>
      <c r="B29" s="10">
        <v>8500043</v>
      </c>
      <c r="C29" s="10" t="s">
        <v>64</v>
      </c>
      <c r="D29" s="11" t="s">
        <v>36</v>
      </c>
      <c r="E29" s="11" t="s">
        <v>2</v>
      </c>
      <c r="F29" s="12">
        <v>179000</v>
      </c>
      <c r="G29" s="58">
        <f>M29+S29+Y29+AE29+AK29+AQ29+AW29+BC29+BI29+BO29+BU29+CA29+CG29+CM29+CS29+CY29+DE29+DK29+DQ29+DW29+EC29+EI29+EO29+EU29+FA29+FG29+FM29+FS29+FY29+GE29+GK29+GQ29+GW29+HC29+HI29+HO29+HU29+IA29+IG29+IM29+IS29+IY29+JE29+JK29+JQ29+JW29+KC29+KI29+KO29+KU29</f>
        <v>25</v>
      </c>
      <c r="H29" s="58">
        <f>SUM(I29:K29)</f>
        <v>18</v>
      </c>
      <c r="I29" s="58">
        <f>O29+U29+AA29+AG29+AM29+AS29+AY29+BE29+BK29+BQ29+BW29+CC29+CI29+CO29+CU29+DA29+DG29+DM29+DS29+DY29+EE29+EK29+EQ29+EW29+FC29+FI29+FO29+FU29+GA29+GG29+GM29+GS29+GY29+HE29+HK29+HQ29+HW29+IC29+II29+IO29+IU29+JA29+JG29+JM29+JS29+JY29+KE29+KK29+KQ29+KW29</f>
        <v>8</v>
      </c>
      <c r="J29" s="58">
        <f>P29+V29+AB29+AH29+AN29+AT29+AZ29+BF29+BL29+BR29+BX29+CD29+CJ29+CP29+CV29+DB29+DH29+DN29+DT29+DZ29+EF29+EL29+ER29+EX29+FD29+FJ29+FP29+FV29+GB29+GH29+GN29+GT29+GZ29+HF29+HL29+HR29+HX29+ID29+IJ29+IP29+IV29+JB29+JH29+JN29+JT29+JZ29+KF29+KL29+KR29+KX29</f>
        <v>10</v>
      </c>
      <c r="K29" s="58">
        <f>Q29+W29+AC29+AI29+AO29+AU29+BA29+BG29+BM29+BS29+BY29+CE29+CK29+CQ29+CW29+DC29+DI29+DO29+DU29+EA29+EG29+EM29+ES29+EY29+FE29+FK29+FQ29+FW29+GC29+GI29+GO29+GU29+HA29+HG29+HM29+HS29+HY29+IE29+IK29+IQ29+IW29+JC29+JI29+JO29+JU29+KA29+KG29+KM29+KS29+KY29</f>
        <v>0</v>
      </c>
      <c r="L29" s="58">
        <f>G29-H29</f>
        <v>7</v>
      </c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9"/>
      <c r="AN29" s="59"/>
      <c r="AO29" s="59"/>
      <c r="AP29" s="54"/>
      <c r="AQ29" s="54"/>
      <c r="AR29" s="54">
        <f>SUM(AS29:AU29)</f>
        <v>0</v>
      </c>
      <c r="AS29" s="54"/>
      <c r="AT29" s="54"/>
      <c r="AU29" s="54"/>
      <c r="AV29" s="54">
        <f>+AP29+AQ29-AR29</f>
        <v>0</v>
      </c>
      <c r="AW29" s="54"/>
      <c r="AX29" s="54">
        <f>SUM(AY29:BA29)</f>
        <v>0</v>
      </c>
      <c r="AY29" s="54"/>
      <c r="AZ29" s="54"/>
      <c r="BA29" s="54"/>
      <c r="BB29" s="54">
        <f>+AV29+AW29-AX29</f>
        <v>0</v>
      </c>
      <c r="BC29" s="54"/>
      <c r="BD29" s="54">
        <f>SUM(BE29:BG29)</f>
        <v>0</v>
      </c>
      <c r="BE29" s="54"/>
      <c r="BF29" s="54"/>
      <c r="BG29" s="54"/>
      <c r="BH29" s="54"/>
      <c r="BI29" s="54">
        <f>VLOOKUP(B29,'05.08'!B31:Q64,7,0)</f>
        <v>0</v>
      </c>
      <c r="BJ29" s="54">
        <f>SUM(BK29:BM29)</f>
        <v>0</v>
      </c>
      <c r="BK29" s="54">
        <f>VLOOKUP(B29,'05.08'!B31:Q64,9,0)</f>
        <v>0</v>
      </c>
      <c r="BL29" s="54">
        <f>VLOOKUP(B29,'05.08'!B31:L64,10,0)</f>
        <v>0</v>
      </c>
      <c r="BM29" s="54"/>
      <c r="BN29" s="54">
        <f>+BH29+BI29-BJ29</f>
        <v>0</v>
      </c>
      <c r="BO29" s="54"/>
      <c r="BP29" s="54">
        <f>SUM(BQ29:BS29)</f>
        <v>0</v>
      </c>
      <c r="BQ29" s="54">
        <f>VLOOKUP(B29,'06.08'!B31:L64,9,0)</f>
        <v>0</v>
      </c>
      <c r="BR29" s="54">
        <f>VLOOKUP(B29,'06.08'!B31:L64,10,0)</f>
        <v>0</v>
      </c>
      <c r="BS29" s="54"/>
      <c r="BT29" s="54">
        <f>+BN29+BO29-BP29</f>
        <v>0</v>
      </c>
      <c r="BU29" s="54"/>
      <c r="BV29" s="54">
        <f>SUM(BW29:BY29)</f>
        <v>0</v>
      </c>
      <c r="BW29" s="54">
        <f>VLOOKUP(B29,'07.08'!B31:L64,9,0)</f>
        <v>0</v>
      </c>
      <c r="BX29" s="54">
        <f>VLOOKUP(B29,'07.08'!B31:L64,10,0)</f>
        <v>0</v>
      </c>
      <c r="BY29" s="54"/>
      <c r="BZ29" s="54">
        <f>+BT29+BU29-BV29</f>
        <v>0</v>
      </c>
      <c r="CA29" s="54"/>
      <c r="CB29" s="54">
        <f>SUM(CC29:CE29)</f>
        <v>0</v>
      </c>
      <c r="CC29" s="54">
        <f>VLOOKUP(B29,'08.08'!B31:L64,9,0)</f>
        <v>0</v>
      </c>
      <c r="CD29" s="54">
        <f>VLOOKUP(B29,'08.08'!B31:L64,10,0)</f>
        <v>0</v>
      </c>
      <c r="CE29" s="54"/>
      <c r="CF29" s="54">
        <f>+BZ29+CA29-CB29</f>
        <v>0</v>
      </c>
      <c r="CG29" s="54"/>
      <c r="CH29" s="54">
        <f>SUM(CI29:CK29)</f>
        <v>0</v>
      </c>
      <c r="CI29" s="54">
        <f>VLOOKUP(B29,'09.08'!B31:L64,9,0)</f>
        <v>0</v>
      </c>
      <c r="CJ29" s="54">
        <f>VLOOKUP(B29,'09.08'!B31:L64,10,0)</f>
        <v>0</v>
      </c>
      <c r="CK29" s="54"/>
      <c r="CL29" s="54">
        <f>+CF29+CG29-CH29</f>
        <v>0</v>
      </c>
      <c r="CM29" s="54"/>
      <c r="CN29" s="54">
        <f>SUM(CO29:CQ29)</f>
        <v>0</v>
      </c>
      <c r="CO29" s="54">
        <f>VLOOKUP(B29,'10.08'!B31:L64,9,0)</f>
        <v>0</v>
      </c>
      <c r="CP29" s="54">
        <f>VLOOKUP(B29,'10.08'!B31:L64,10,0)</f>
        <v>0</v>
      </c>
      <c r="CQ29" s="54"/>
      <c r="CR29" s="54">
        <f>+CL29+CM29-CN29</f>
        <v>0</v>
      </c>
      <c r="CS29" s="54"/>
      <c r="CT29" s="54">
        <f>SUM(CU29:CW29)</f>
        <v>0</v>
      </c>
      <c r="CU29" s="54">
        <f>VLOOKUP(B29,'11.08'!B31:L64,9,0)</f>
        <v>0</v>
      </c>
      <c r="CV29" s="54">
        <f>VLOOKUP(B29,'11.08'!B31:L64,10,0)</f>
        <v>0</v>
      </c>
      <c r="CW29" s="54"/>
      <c r="CX29" s="54">
        <f>+CR29+CS29-CT29</f>
        <v>0</v>
      </c>
      <c r="CY29" s="54">
        <f>VLOOKUP(B29,'12.08'!B31:Q64,7,0)</f>
        <v>0</v>
      </c>
      <c r="CZ29" s="54">
        <f>SUM(DA29:DC29)</f>
        <v>0</v>
      </c>
      <c r="DA29" s="54">
        <f>VLOOKUP(B29,'12.08'!B31:L64,9,0)</f>
        <v>0</v>
      </c>
      <c r="DB29" s="54">
        <f>VLOOKUP(B29,'12.08'!B31:L64,10,0)</f>
        <v>0</v>
      </c>
      <c r="DC29" s="54"/>
      <c r="DD29" s="54">
        <f>+CX29+CY29-CZ29</f>
        <v>0</v>
      </c>
      <c r="DE29" s="54"/>
      <c r="DF29" s="54">
        <f>SUM(DG29:DI29)</f>
        <v>0</v>
      </c>
      <c r="DG29" s="54">
        <f>VLOOKUP(B29,'13.08'!B31:L64,9,0)</f>
        <v>0</v>
      </c>
      <c r="DH29" s="54">
        <f>VLOOKUP(B29,'13.08'!B31:L64,10,0)</f>
        <v>0</v>
      </c>
      <c r="DI29" s="54"/>
      <c r="DJ29" s="54">
        <f>+DD29+DE29-DF29</f>
        <v>0</v>
      </c>
      <c r="DK29" s="54"/>
      <c r="DL29" s="54">
        <f>SUM(DM29:DO29)</f>
        <v>0</v>
      </c>
      <c r="DM29" s="54">
        <f>VLOOKUP(B29,'14.08'!B31:L64,9,0)</f>
        <v>0</v>
      </c>
      <c r="DN29" s="54">
        <f>VLOOKUP(B29,'14.08'!B31:L64,10,0)</f>
        <v>0</v>
      </c>
      <c r="DO29" s="54"/>
      <c r="DP29" s="54">
        <f>+DJ29+DK29-DL29</f>
        <v>0</v>
      </c>
      <c r="DQ29" s="54"/>
      <c r="DR29" s="54">
        <f>SUM(DS29:DU29)</f>
        <v>0</v>
      </c>
      <c r="DS29" s="54">
        <f>VLOOKUP(B29,'15.08'!B31:L64,9,0)</f>
        <v>0</v>
      </c>
      <c r="DT29" s="54">
        <f>VLOOKUP(B29,'15.08'!B31:L64,10,0)</f>
        <v>0</v>
      </c>
      <c r="DU29" s="54"/>
      <c r="DV29" s="54">
        <f>+DP29+DQ29-DR29</f>
        <v>0</v>
      </c>
      <c r="DW29" s="54"/>
      <c r="DX29" s="54">
        <f>SUM(DY29:EA29)</f>
        <v>0</v>
      </c>
      <c r="DY29" s="54">
        <f>VLOOKUP(B29,'16.08'!B31:L64,9,0)</f>
        <v>0</v>
      </c>
      <c r="DZ29" s="54">
        <f>VLOOKUP(B29,'16.08'!B31:L64,10,0)</f>
        <v>0</v>
      </c>
      <c r="EA29" s="54"/>
      <c r="EB29" s="54">
        <f>+DV29+DW29-DX29</f>
        <v>0</v>
      </c>
      <c r="EC29" s="54"/>
      <c r="ED29" s="54">
        <f>SUM(EE29:EG29)</f>
        <v>0</v>
      </c>
      <c r="EE29" s="54">
        <f>VLOOKUP(B29,'17.08'!B31:L64,9,0)</f>
        <v>0</v>
      </c>
      <c r="EF29" s="54">
        <f>VLOOKUP(B29,'17.08'!B31:L64,10,0)</f>
        <v>0</v>
      </c>
      <c r="EG29" s="54"/>
      <c r="EH29" s="54">
        <f>+EB29+EC29-ED29</f>
        <v>0</v>
      </c>
      <c r="EI29" s="54"/>
      <c r="EJ29" s="54">
        <f>SUM(EK29:EM29)</f>
        <v>0</v>
      </c>
      <c r="EK29" s="54">
        <f>VLOOKUP(B29,'18.08'!B31:L64,9,0)</f>
        <v>0</v>
      </c>
      <c r="EL29" s="54">
        <f>VLOOKUP(B29,'18.08'!B31:L64,10,0)</f>
        <v>0</v>
      </c>
      <c r="EM29" s="54"/>
      <c r="EN29" s="54">
        <f>+EH29+EI29-EJ29</f>
        <v>0</v>
      </c>
      <c r="EO29" s="54">
        <f>VLOOKUP(B29,'19.08'!B31:Q64,7,0)</f>
        <v>10</v>
      </c>
      <c r="EP29" s="54">
        <f>SUM(EQ29:ES29)</f>
        <v>1</v>
      </c>
      <c r="EQ29" s="54">
        <f>VLOOKUP(B29,'19.08'!B31:L64,9,0)</f>
        <v>0</v>
      </c>
      <c r="ER29" s="54">
        <f>VLOOKUP(B29,'19.08'!B31:L64,10,0)</f>
        <v>1</v>
      </c>
      <c r="ES29" s="54"/>
      <c r="ET29" s="54">
        <f>+EN29+EO29-EP29</f>
        <v>9</v>
      </c>
      <c r="EU29" s="54"/>
      <c r="EV29" s="54">
        <f>SUM(EW29:EY29)</f>
        <v>0</v>
      </c>
      <c r="EW29" s="54">
        <f>VLOOKUP(B29,'20.08'!B31:L68,9,0)</f>
        <v>0</v>
      </c>
      <c r="EX29" s="54">
        <f>VLOOKUP(B29,'20.08'!B31:L68,10,0)</f>
        <v>0</v>
      </c>
      <c r="EY29" s="54"/>
      <c r="EZ29" s="54">
        <f>+ET29+EU29-EV29</f>
        <v>9</v>
      </c>
      <c r="FA29" s="54"/>
      <c r="FB29" s="54">
        <f>SUM(FC29:FE29)</f>
        <v>0</v>
      </c>
      <c r="FC29" s="54">
        <f>VLOOKUP(B29,'21.08'!B31:L64,9,0)</f>
        <v>0</v>
      </c>
      <c r="FD29" s="54">
        <f>VLOOKUP(B29,'21.08'!B31:L64,10,0)</f>
        <v>0</v>
      </c>
      <c r="FE29" s="54"/>
      <c r="FF29" s="54">
        <f>+EZ29+FA29-FB29</f>
        <v>9</v>
      </c>
      <c r="FG29" s="54"/>
      <c r="FH29" s="54">
        <f>SUM(FI29:FK29)</f>
        <v>0</v>
      </c>
      <c r="FI29" s="54">
        <f>VLOOKUP(B29,'22.08'!B31:L64,9,0)</f>
        <v>0</v>
      </c>
      <c r="FJ29" s="54">
        <f>VLOOKUP(B29,'22.08'!B31:L64,10,0)</f>
        <v>0</v>
      </c>
      <c r="FK29" s="54"/>
      <c r="FL29" s="54">
        <f>+FF29+FG29-FH29</f>
        <v>9</v>
      </c>
      <c r="FM29" s="54"/>
      <c r="FN29" s="54">
        <f>SUM(FO29:FQ29)</f>
        <v>0</v>
      </c>
      <c r="FO29" s="54">
        <f>VLOOKUP(B29,'23.08'!B31:L64,9,0)</f>
        <v>0</v>
      </c>
      <c r="FP29" s="54">
        <f>VLOOKUP(B29,'23.08'!B31:L64,10,0)</f>
        <v>0</v>
      </c>
      <c r="FQ29" s="54"/>
      <c r="FR29" s="54">
        <f>+FL29+FM29-FN29</f>
        <v>9</v>
      </c>
      <c r="FS29" s="54"/>
      <c r="FT29" s="54">
        <f>SUM(FU29:FW29)</f>
        <v>0</v>
      </c>
      <c r="FU29" s="54">
        <f>VLOOKUP(B29,'24.08'!B31:L64,9,0)</f>
        <v>0</v>
      </c>
      <c r="FV29" s="54">
        <f>VLOOKUP(B29,'24.08'!B31:L64,10,0)</f>
        <v>0</v>
      </c>
      <c r="FW29" s="54"/>
      <c r="FX29" s="54">
        <f>+FR29+FS29-FT29</f>
        <v>9</v>
      </c>
      <c r="FY29" s="54"/>
      <c r="FZ29" s="54">
        <f>SUM(GA29:GC29)</f>
        <v>1</v>
      </c>
      <c r="GA29" s="54">
        <f>VLOOKUP(B29,'25.08'!B31:L64,9,0)</f>
        <v>0</v>
      </c>
      <c r="GB29" s="54">
        <f>VLOOKUP(B29,'25.08'!B31:L64,10,0)</f>
        <v>1</v>
      </c>
      <c r="GC29" s="54"/>
      <c r="GD29" s="54">
        <f>+FX29+FY29-FZ29</f>
        <v>8</v>
      </c>
      <c r="GE29" s="54"/>
      <c r="GF29" s="54">
        <f>SUM(GG29:GI29)</f>
        <v>0</v>
      </c>
      <c r="GG29" s="54">
        <f>VLOOKUP(B29,'26.08'!B31:L64,9,0)</f>
        <v>0</v>
      </c>
      <c r="GH29" s="54">
        <f>VLOOKUP(B29,'26.08'!B31:L64,10,0)</f>
        <v>0</v>
      </c>
      <c r="GI29" s="54"/>
      <c r="GJ29" s="54">
        <f>+GD29+GE29-GF29</f>
        <v>8</v>
      </c>
      <c r="GK29" s="54"/>
      <c r="GL29" s="54">
        <f>SUM(GM29:GO29)</f>
        <v>0</v>
      </c>
      <c r="GM29" s="54">
        <f>VLOOKUP(B29,'27.08'!B31:L64,9,0)</f>
        <v>0</v>
      </c>
      <c r="GN29" s="54">
        <f>VLOOKUP(B29,'27.08'!B31:L64,10,0)</f>
        <v>0</v>
      </c>
      <c r="GO29" s="54"/>
      <c r="GP29" s="54">
        <f>+GJ29+GK29-GL29</f>
        <v>8</v>
      </c>
      <c r="GQ29" s="54"/>
      <c r="GR29" s="54">
        <f>SUM(GS29:GU29)</f>
        <v>0</v>
      </c>
      <c r="GS29" s="54">
        <f>VLOOKUP(B29,'28.08'!B31:L64,9,0)</f>
        <v>0</v>
      </c>
      <c r="GT29" s="54">
        <f>VLOOKUP(B29,'28.08'!B31:L64,10,0)</f>
        <v>0</v>
      </c>
      <c r="GU29" s="54"/>
      <c r="GV29" s="54">
        <f>+GP29+GQ29-GR29</f>
        <v>8</v>
      </c>
      <c r="GW29" s="54">
        <f>VLOOKUP(B29,'29.08'!B31:Q64,7,0)</f>
        <v>0</v>
      </c>
      <c r="GX29" s="54">
        <f>SUM(GY29:HA29)</f>
        <v>0</v>
      </c>
      <c r="GY29" s="54">
        <f>VLOOKUP(B29,'29.08'!B31:L64,9,0)</f>
        <v>0</v>
      </c>
      <c r="GZ29" s="54">
        <f>VLOOKUP(B29,'29.08'!B31:L64,10,0)</f>
        <v>0</v>
      </c>
      <c r="HA29" s="54"/>
      <c r="HB29" s="54">
        <f>+GV29+GW29-GX29</f>
        <v>8</v>
      </c>
      <c r="HC29" s="54"/>
      <c r="HD29" s="54">
        <f>SUM(HE29:HG29)</f>
        <v>0</v>
      </c>
      <c r="HE29" s="54">
        <f>VLOOKUP(B29,'30.08'!B31:L64,9,0)</f>
        <v>0</v>
      </c>
      <c r="HF29" s="54">
        <f>VLOOKUP(B29,'30.08'!B31:L64,10,0)</f>
        <v>0</v>
      </c>
      <c r="HG29" s="54"/>
      <c r="HH29" s="54">
        <f>+HB29+HC29-HD29</f>
        <v>8</v>
      </c>
      <c r="HI29" s="54">
        <f>VLOOKUP(B29,'31.08'!B31:Q64,7,0)</f>
        <v>0</v>
      </c>
      <c r="HJ29" s="54">
        <f>SUM(HK29:HM29)</f>
        <v>0</v>
      </c>
      <c r="HK29" s="54">
        <f>VLOOKUP(B29,'31.08'!B31:L64,9,0)</f>
        <v>0</v>
      </c>
      <c r="HL29" s="54">
        <f>VLOOKUP(B29,'31.08'!B31:L64,10,0)</f>
        <v>0</v>
      </c>
      <c r="HM29" s="54"/>
      <c r="HN29" s="54">
        <f>+HH29+HI29-HJ29</f>
        <v>8</v>
      </c>
      <c r="HO29" s="54"/>
      <c r="HP29" s="54">
        <f>SUM(HQ29:HS29)</f>
        <v>0</v>
      </c>
      <c r="HQ29" s="54">
        <f>VLOOKUP(B29,'01.09'!B31:L64,9,0)</f>
        <v>0</v>
      </c>
      <c r="HR29" s="54">
        <f>VLOOKUP(B29,'01.09'!B31:L64,10,0)</f>
        <v>0</v>
      </c>
      <c r="HS29" s="54"/>
      <c r="HT29" s="54">
        <f>+HN29+HO29-HP29</f>
        <v>8</v>
      </c>
      <c r="HU29" s="54">
        <f>VLOOKUP(B29,'02.09'!B31:Q64,7,0)</f>
        <v>5</v>
      </c>
      <c r="HV29" s="54">
        <f>SUM(HW29:HY29)</f>
        <v>0</v>
      </c>
      <c r="HW29" s="54">
        <f>VLOOKUP(B29,'02.09'!B31:L64,9,0)</f>
        <v>0</v>
      </c>
      <c r="HX29" s="54">
        <f>VLOOKUP(B29,'02.09'!B31:L64,10,0)</f>
        <v>0</v>
      </c>
      <c r="HY29" s="54"/>
      <c r="HZ29" s="54">
        <f>+HT29+HU29-HV29</f>
        <v>13</v>
      </c>
      <c r="IA29" s="54"/>
      <c r="IB29" s="54">
        <f>SUM(IC29:IE29)</f>
        <v>0</v>
      </c>
      <c r="IC29" s="54">
        <f>VLOOKUP(B29,'03.09'!B31:L64,9,0)</f>
        <v>0</v>
      </c>
      <c r="ID29" s="54">
        <f>VLOOKUP(B29,'03.09'!B31:L64,10,0)</f>
        <v>0</v>
      </c>
      <c r="IE29" s="54"/>
      <c r="IF29" s="54">
        <f>+HZ29+IA29-IB29</f>
        <v>13</v>
      </c>
      <c r="IG29" s="54"/>
      <c r="IH29" s="54">
        <f>SUM(II29:IK29)</f>
        <v>2</v>
      </c>
      <c r="II29" s="54">
        <f>VLOOKUP(B29,'04.09'!B31:L64,9,0)</f>
        <v>0</v>
      </c>
      <c r="IJ29" s="54">
        <f>VLOOKUP(B29,'04.09'!B31:L64,10,0)</f>
        <v>2</v>
      </c>
      <c r="IK29" s="54"/>
      <c r="IL29" s="54">
        <f>+IF29+IG29-IH29</f>
        <v>11</v>
      </c>
      <c r="IM29" s="54"/>
      <c r="IN29" s="54">
        <f>SUM(IO29:IQ29)</f>
        <v>0</v>
      </c>
      <c r="IO29" s="54">
        <f>VLOOKUP(B29,'05.09'!B31:L64,9,0)</f>
        <v>0</v>
      </c>
      <c r="IP29" s="54">
        <f>VLOOKUP(B29,'05.09'!B31:L64,10,0)</f>
        <v>0</v>
      </c>
      <c r="IQ29" s="54"/>
      <c r="IR29" s="54">
        <f>+IL29+IM29-IN29</f>
        <v>11</v>
      </c>
      <c r="IS29" s="54"/>
      <c r="IT29" s="54">
        <f>SUM(IU29:IW29)</f>
        <v>0</v>
      </c>
      <c r="IU29" s="54">
        <f>VLOOKUP(B29,'06.09'!B31:L64,9,0)</f>
        <v>0</v>
      </c>
      <c r="IV29" s="54">
        <f>VLOOKUP(B29,'06.09'!B31:L64,10,0)</f>
        <v>0</v>
      </c>
      <c r="IW29" s="54"/>
      <c r="IX29" s="54">
        <f>+IR29+IS29-IT29</f>
        <v>11</v>
      </c>
      <c r="IY29" s="54"/>
      <c r="IZ29" s="54">
        <f>SUM(JA29:JC29)</f>
        <v>0</v>
      </c>
      <c r="JA29" s="54">
        <f>VLOOKUP(B29,'07.09'!B31:L64,9,0)</f>
        <v>0</v>
      </c>
      <c r="JB29" s="54">
        <f>VLOOKUP(B29,'07.09'!B31:L64,10,0)</f>
        <v>0</v>
      </c>
      <c r="JC29" s="54"/>
      <c r="JD29" s="54">
        <f>+IX29+IY29-IZ29</f>
        <v>11</v>
      </c>
      <c r="JE29" s="54">
        <f>VLOOKUP(B29,'08.09'!B31:Q64,7,0)</f>
        <v>10</v>
      </c>
      <c r="JF29" s="54">
        <f>SUM(JG29:JI29)</f>
        <v>1</v>
      </c>
      <c r="JG29" s="54">
        <f>VLOOKUP(B29,'08.09'!B31:L64,9,0)</f>
        <v>0</v>
      </c>
      <c r="JH29" s="54">
        <f>VLOOKUP(B29,'08.09'!B31:L64,10,0)</f>
        <v>1</v>
      </c>
      <c r="JI29" s="54"/>
      <c r="JJ29" s="54">
        <f>+JD29+JE29-JF29</f>
        <v>20</v>
      </c>
      <c r="JK29" s="54"/>
      <c r="JL29" s="54">
        <f>SUM(JM29:JO29)</f>
        <v>1</v>
      </c>
      <c r="JM29" s="54">
        <f>VLOOKUP(B29,'09.09'!B31:L64,9,0)</f>
        <v>0</v>
      </c>
      <c r="JN29" s="54">
        <f>VLOOKUP(B29,'09.09'!B31:L64,10,0)</f>
        <v>1</v>
      </c>
      <c r="JO29" s="54"/>
      <c r="JP29" s="54">
        <f>+JJ29+JK29-JL29</f>
        <v>19</v>
      </c>
      <c r="JQ29" s="54"/>
      <c r="JR29" s="54">
        <f>SUM(JS29:JU29)</f>
        <v>8</v>
      </c>
      <c r="JS29" s="54">
        <f>VLOOKUP(B29,'10.09'!B31:L64,9,0)</f>
        <v>8</v>
      </c>
      <c r="JT29" s="54">
        <f>VLOOKUP(B29,'10.09'!B31:L64,10,0)</f>
        <v>0</v>
      </c>
      <c r="JU29" s="54"/>
      <c r="JV29" s="54">
        <f>+JP29+JQ29-JR29</f>
        <v>11</v>
      </c>
      <c r="JW29" s="54"/>
      <c r="JX29" s="54">
        <f>SUM(JY29:KA29)</f>
        <v>0</v>
      </c>
      <c r="JY29" s="54">
        <f>VLOOKUP(B29,'11.09'!B31:L64,9,0)</f>
        <v>0</v>
      </c>
      <c r="JZ29" s="54">
        <f>VLOOKUP(B29,'11.09'!B31:L64,10,0)</f>
        <v>0</v>
      </c>
      <c r="KA29" s="54"/>
      <c r="KB29" s="54">
        <f>+JV29+JW29-JX29</f>
        <v>11</v>
      </c>
      <c r="KC29" s="54"/>
      <c r="KD29" s="54">
        <f>SUM(KE29:KG29)</f>
        <v>0</v>
      </c>
      <c r="KE29" s="54">
        <f>VLOOKUP(B29,'12.09'!B31:L64,9,0)</f>
        <v>0</v>
      </c>
      <c r="KF29" s="54">
        <f>VLOOKUP(B29,'12.09'!B31:L64,10,0)</f>
        <v>0</v>
      </c>
      <c r="KG29" s="54"/>
      <c r="KH29" s="54">
        <f>+KB29+KC29-KD29</f>
        <v>11</v>
      </c>
      <c r="KI29" s="54"/>
      <c r="KJ29" s="54">
        <f>SUM(KK29:KM29)</f>
        <v>3</v>
      </c>
      <c r="KK29" s="54">
        <f>VLOOKUP(B29,'13.09'!B31:L64,9,0)</f>
        <v>0</v>
      </c>
      <c r="KL29" s="54">
        <f>VLOOKUP(B29,'13.09'!B31:L64,10,0)</f>
        <v>3</v>
      </c>
      <c r="KM29" s="54"/>
      <c r="KN29" s="54">
        <f>+KH29+KI29-KJ29</f>
        <v>8</v>
      </c>
      <c r="KO29" s="54"/>
      <c r="KP29" s="54">
        <f>SUM(KQ29:KS29)</f>
        <v>1</v>
      </c>
      <c r="KQ29" s="54">
        <f>VLOOKUP(B29,'14.09'!B31:L64,9,0)</f>
        <v>0</v>
      </c>
      <c r="KR29" s="54">
        <f>VLOOKUP(B29,'14.09'!B31:L64,10,0)</f>
        <v>1</v>
      </c>
      <c r="KS29" s="54"/>
      <c r="KT29" s="54">
        <f>+KN29+KO29-KP29</f>
        <v>7</v>
      </c>
      <c r="KU29" s="54"/>
      <c r="KV29" s="54">
        <f>SUM(KW29:KY29)</f>
        <v>0</v>
      </c>
      <c r="KW29" s="54">
        <f>VLOOKUP(B29,'15.09'!B31:L64,9,0)</f>
        <v>0</v>
      </c>
      <c r="KX29" s="54">
        <f>VLOOKUP(B29,'15.09'!B31:L64,10,0)</f>
        <v>0</v>
      </c>
      <c r="KY29" s="54"/>
      <c r="KZ29" s="54">
        <f>+KT29+KU29-KV29</f>
        <v>7</v>
      </c>
      <c r="LA29" s="54"/>
      <c r="LB29" s="54">
        <f>SUM(LC29:LE29)</f>
        <v>7</v>
      </c>
      <c r="LC29" s="54">
        <f>VLOOKUP(B29,'16.09'!B31:L64,9,0)</f>
        <v>7</v>
      </c>
      <c r="LD29" s="54">
        <f>VLOOKUP(B29,'16.09'!B31:L64,10,0)</f>
        <v>0</v>
      </c>
      <c r="LE29" s="54"/>
      <c r="LF29" s="54">
        <f>+KZ29+LA29-LB29</f>
        <v>0</v>
      </c>
      <c r="LG29" s="54"/>
      <c r="LH29" s="54">
        <f>SUM(LI29:LK29)</f>
        <v>0</v>
      </c>
      <c r="LI29" s="54">
        <f>VLOOKUP(B29,'17.09'!B31:L64,9,0)</f>
        <v>0</v>
      </c>
      <c r="LJ29" s="54">
        <f>VLOOKUP(B29,'17.09'!B31:L64,10,0)</f>
        <v>0</v>
      </c>
      <c r="LK29" s="54"/>
      <c r="LL29" s="54">
        <f>+LF29+LG29-LH29</f>
        <v>0</v>
      </c>
      <c r="LM29" s="54"/>
      <c r="LN29" s="54">
        <f>SUM(LO29:LQ29)</f>
        <v>0</v>
      </c>
      <c r="LO29" s="54">
        <f>VLOOKUP(B29,'18.09'!B31:L64,9,0)</f>
        <v>0</v>
      </c>
      <c r="LP29" s="54">
        <f>VLOOKUP(B29,'18.09'!B31:L64,10,0)</f>
        <v>0</v>
      </c>
      <c r="LQ29" s="54"/>
      <c r="LR29" s="54">
        <f>+LL29+LM29-LN29</f>
        <v>0</v>
      </c>
    </row>
    <row r="30" spans="1:330" x14ac:dyDescent="0.2">
      <c r="A30" s="10">
        <v>19</v>
      </c>
      <c r="B30" s="10">
        <v>8500037</v>
      </c>
      <c r="C30" s="10" t="s">
        <v>68</v>
      </c>
      <c r="D30" s="11" t="s">
        <v>40</v>
      </c>
      <c r="E30" s="11" t="s">
        <v>6</v>
      </c>
      <c r="F30" s="12">
        <v>179000</v>
      </c>
      <c r="G30" s="58">
        <f>M30+S30+Y30+AE30+AK30+AQ30+AW30+BC30+BI30+BO30+BU30+CA30+CG30+CM30+CS30+CY30+DE30+DK30+DQ30+DW30+EC30+EI30+EO30+EU30+FA30+FG30+FM30+FS30+FY30+GE30+GK30+GQ30+GW30+HC30+HI30+HO30+HU30+IA30+IG30+IM30+IS30+IY30+JE30+JK30+JQ30+JW30+KC30+KI30+KO30+KU30</f>
        <v>25</v>
      </c>
      <c r="H30" s="58">
        <f>SUM(I30:K30)</f>
        <v>14</v>
      </c>
      <c r="I30" s="58">
        <f>O30+U30+AA30+AG30+AM30+AS30+AY30+BE30+BK30+BQ30+BW30+CC30+CI30+CO30+CU30+DA30+DG30+DM30+DS30+DY30+EE30+EK30+EQ30+EW30+FC30+FI30+FO30+FU30+GA30+GG30+GM30+GS30+GY30+HE30+HK30+HQ30+HW30+IC30+II30+IO30+IU30+JA30+JG30+JM30+JS30+JY30+KE30+KK30+KQ30+KW30</f>
        <v>5</v>
      </c>
      <c r="J30" s="58">
        <f>P30+V30+AB30+AH30+AN30+AT30+AZ30+BF30+BL30+BR30+BX30+CD30+CJ30+CP30+CV30+DB30+DH30+DN30+DT30+DZ30+EF30+EL30+ER30+EX30+FD30+FJ30+FP30+FV30+GB30+GH30+GN30+GT30+GZ30+HF30+HL30+HR30+HX30+ID30+IJ30+IP30+IV30+JB30+JH30+JN30+JT30+JZ30+KF30+KL30+KR30+KX30</f>
        <v>9</v>
      </c>
      <c r="K30" s="58">
        <f>Q30+W30+AC30+AI30+AO30+AU30+BA30+BG30+BM30+BS30+BY30+CE30+CK30+CQ30+CW30+DC30+DI30+DO30+DU30+EA30+EG30+EM30+ES30+EY30+FE30+FK30+FQ30+FW30+GC30+GI30+GO30+GU30+HA30+HG30+HM30+HS30+HY30+IE30+IK30+IQ30+IW30+JC30+JI30+JO30+JU30+KA30+KG30+KM30+KS30+KY30</f>
        <v>0</v>
      </c>
      <c r="L30" s="58">
        <f>G30-H30</f>
        <v>11</v>
      </c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9"/>
      <c r="AN30" s="59"/>
      <c r="AO30" s="59"/>
      <c r="AP30" s="54"/>
      <c r="AQ30" s="54"/>
      <c r="AR30" s="54">
        <f>SUM(AS30:AU30)</f>
        <v>0</v>
      </c>
      <c r="AS30" s="54"/>
      <c r="AT30" s="54"/>
      <c r="AU30" s="54"/>
      <c r="AV30" s="54">
        <f>+AP30+AQ30-AR30</f>
        <v>0</v>
      </c>
      <c r="AW30" s="54"/>
      <c r="AX30" s="54">
        <f>SUM(AY30:BA30)</f>
        <v>0</v>
      </c>
      <c r="AY30" s="54"/>
      <c r="AZ30" s="54"/>
      <c r="BA30" s="54"/>
      <c r="BB30" s="54">
        <f>+AV30+AW30-AX30</f>
        <v>0</v>
      </c>
      <c r="BC30" s="54"/>
      <c r="BD30" s="54">
        <f>SUM(BE30:BG30)</f>
        <v>0</v>
      </c>
      <c r="BE30" s="54"/>
      <c r="BF30" s="54"/>
      <c r="BG30" s="54"/>
      <c r="BH30" s="54"/>
      <c r="BI30" s="54">
        <f>VLOOKUP(B30,'05.08'!B26:Q59,7,0)</f>
        <v>0</v>
      </c>
      <c r="BJ30" s="54">
        <f>SUM(BK30:BM30)</f>
        <v>0</v>
      </c>
      <c r="BK30" s="54">
        <f>VLOOKUP(B30,'05.08'!B26:Q59,9,0)</f>
        <v>0</v>
      </c>
      <c r="BL30" s="54">
        <f>VLOOKUP(B30,'05.08'!B26:L59,10,0)</f>
        <v>0</v>
      </c>
      <c r="BM30" s="54"/>
      <c r="BN30" s="54">
        <f>+BH30+BI30-BJ30</f>
        <v>0</v>
      </c>
      <c r="BO30" s="54"/>
      <c r="BP30" s="54">
        <f>SUM(BQ30:BS30)</f>
        <v>0</v>
      </c>
      <c r="BQ30" s="54">
        <f>VLOOKUP(B30,'06.08'!B26:L59,9,0)</f>
        <v>0</v>
      </c>
      <c r="BR30" s="54">
        <f>VLOOKUP(B30,'06.08'!B26:L59,10,0)</f>
        <v>0</v>
      </c>
      <c r="BS30" s="54"/>
      <c r="BT30" s="54">
        <f>+BN30+BO30-BP30</f>
        <v>0</v>
      </c>
      <c r="BU30" s="54"/>
      <c r="BV30" s="54">
        <f>SUM(BW30:BY30)</f>
        <v>0</v>
      </c>
      <c r="BW30" s="54">
        <f>VLOOKUP(B30,'07.08'!B26:L59,9,0)</f>
        <v>0</v>
      </c>
      <c r="BX30" s="54">
        <f>VLOOKUP(B30,'07.08'!B26:L59,10,0)</f>
        <v>0</v>
      </c>
      <c r="BY30" s="54"/>
      <c r="BZ30" s="54">
        <f>+BT30+BU30-BV30</f>
        <v>0</v>
      </c>
      <c r="CA30" s="54"/>
      <c r="CB30" s="54">
        <f>SUM(CC30:CE30)</f>
        <v>0</v>
      </c>
      <c r="CC30" s="54">
        <f>VLOOKUP(B30,'08.08'!B26:L59,9,0)</f>
        <v>0</v>
      </c>
      <c r="CD30" s="54">
        <f>VLOOKUP(B30,'08.08'!B26:L59,10,0)</f>
        <v>0</v>
      </c>
      <c r="CE30" s="54"/>
      <c r="CF30" s="54">
        <f>+BZ30+CA30-CB30</f>
        <v>0</v>
      </c>
      <c r="CG30" s="54"/>
      <c r="CH30" s="54">
        <f>SUM(CI30:CK30)</f>
        <v>0</v>
      </c>
      <c r="CI30" s="54">
        <f>VLOOKUP(B30,'09.08'!B26:L59,9,0)</f>
        <v>0</v>
      </c>
      <c r="CJ30" s="54">
        <f>VLOOKUP(B30,'09.08'!B26:L59,10,0)</f>
        <v>0</v>
      </c>
      <c r="CK30" s="54"/>
      <c r="CL30" s="54">
        <f>+CF30+CG30-CH30</f>
        <v>0</v>
      </c>
      <c r="CM30" s="54"/>
      <c r="CN30" s="54">
        <f>SUM(CO30:CQ30)</f>
        <v>0</v>
      </c>
      <c r="CO30" s="54">
        <f>VLOOKUP(B30,'10.08'!B26:L59,9,0)</f>
        <v>0</v>
      </c>
      <c r="CP30" s="54">
        <f>VLOOKUP(B30,'10.08'!B26:L59,10,0)</f>
        <v>0</v>
      </c>
      <c r="CQ30" s="54"/>
      <c r="CR30" s="54">
        <f>+CL30+CM30-CN30</f>
        <v>0</v>
      </c>
      <c r="CS30" s="54"/>
      <c r="CT30" s="54">
        <f>SUM(CU30:CW30)</f>
        <v>0</v>
      </c>
      <c r="CU30" s="54">
        <f>VLOOKUP(B30,'11.08'!B26:L59,9,0)</f>
        <v>0</v>
      </c>
      <c r="CV30" s="54">
        <f>VLOOKUP(B30,'11.08'!B26:L59,10,0)</f>
        <v>0</v>
      </c>
      <c r="CW30" s="54"/>
      <c r="CX30" s="54">
        <f>+CR30+CS30-CT30</f>
        <v>0</v>
      </c>
      <c r="CY30" s="54">
        <f>VLOOKUP(B30,'12.08'!B26:Q59,7,0)</f>
        <v>0</v>
      </c>
      <c r="CZ30" s="54">
        <f>SUM(DA30:DC30)</f>
        <v>0</v>
      </c>
      <c r="DA30" s="54">
        <f>VLOOKUP(B30,'12.08'!B26:L59,9,0)</f>
        <v>0</v>
      </c>
      <c r="DB30" s="54">
        <f>VLOOKUP(B30,'12.08'!B26:L59,10,0)</f>
        <v>0</v>
      </c>
      <c r="DC30" s="54"/>
      <c r="DD30" s="54">
        <f>+CX30+CY30-CZ30</f>
        <v>0</v>
      </c>
      <c r="DE30" s="54"/>
      <c r="DF30" s="54">
        <f>SUM(DG30:DI30)</f>
        <v>0</v>
      </c>
      <c r="DG30" s="54">
        <f>VLOOKUP(B30,'13.08'!B26:L59,9,0)</f>
        <v>0</v>
      </c>
      <c r="DH30" s="54">
        <f>VLOOKUP(B30,'13.08'!B26:L59,10,0)</f>
        <v>0</v>
      </c>
      <c r="DI30" s="54"/>
      <c r="DJ30" s="54">
        <f>+DD30+DE30-DF30</f>
        <v>0</v>
      </c>
      <c r="DK30" s="54"/>
      <c r="DL30" s="54">
        <f>SUM(DM30:DO30)</f>
        <v>0</v>
      </c>
      <c r="DM30" s="54">
        <f>VLOOKUP(B30,'14.08'!B26:L59,9,0)</f>
        <v>0</v>
      </c>
      <c r="DN30" s="54">
        <f>VLOOKUP(B30,'14.08'!B26:L59,10,0)</f>
        <v>0</v>
      </c>
      <c r="DO30" s="54"/>
      <c r="DP30" s="54">
        <f>+DJ30+DK30-DL30</f>
        <v>0</v>
      </c>
      <c r="DQ30" s="54"/>
      <c r="DR30" s="54">
        <f>SUM(DS30:DU30)</f>
        <v>0</v>
      </c>
      <c r="DS30" s="54">
        <f>VLOOKUP(B30,'15.08'!B26:L59,9,0)</f>
        <v>0</v>
      </c>
      <c r="DT30" s="54">
        <f>VLOOKUP(B30,'15.08'!B26:L59,10,0)</f>
        <v>0</v>
      </c>
      <c r="DU30" s="54"/>
      <c r="DV30" s="54">
        <f>+DP30+DQ30-DR30</f>
        <v>0</v>
      </c>
      <c r="DW30" s="54"/>
      <c r="DX30" s="54">
        <f>SUM(DY30:EA30)</f>
        <v>0</v>
      </c>
      <c r="DY30" s="54">
        <f>VLOOKUP(B30,'16.08'!B26:L59,9,0)</f>
        <v>0</v>
      </c>
      <c r="DZ30" s="54">
        <f>VLOOKUP(B30,'16.08'!B26:L59,10,0)</f>
        <v>0</v>
      </c>
      <c r="EA30" s="54"/>
      <c r="EB30" s="54">
        <f>+DV30+DW30-DX30</f>
        <v>0</v>
      </c>
      <c r="EC30" s="54"/>
      <c r="ED30" s="54">
        <f>SUM(EE30:EG30)</f>
        <v>0</v>
      </c>
      <c r="EE30" s="54">
        <f>VLOOKUP(B30,'17.08'!B26:L59,9,0)</f>
        <v>0</v>
      </c>
      <c r="EF30" s="54">
        <f>VLOOKUP(B30,'17.08'!B26:L59,10,0)</f>
        <v>0</v>
      </c>
      <c r="EG30" s="54"/>
      <c r="EH30" s="54">
        <f>+EB30+EC30-ED30</f>
        <v>0</v>
      </c>
      <c r="EI30" s="54"/>
      <c r="EJ30" s="54">
        <f>SUM(EK30:EM30)</f>
        <v>0</v>
      </c>
      <c r="EK30" s="54">
        <f>VLOOKUP(B30,'18.08'!B26:L59,9,0)</f>
        <v>0</v>
      </c>
      <c r="EL30" s="54">
        <f>VLOOKUP(B30,'18.08'!B26:L59,10,0)</f>
        <v>0</v>
      </c>
      <c r="EM30" s="54"/>
      <c r="EN30" s="54">
        <f>+EH30+EI30-EJ30</f>
        <v>0</v>
      </c>
      <c r="EO30" s="54">
        <f>VLOOKUP(B30,'19.08'!B26:Q59,7,0)</f>
        <v>10</v>
      </c>
      <c r="EP30" s="54">
        <f>SUM(EQ30:ES30)</f>
        <v>0</v>
      </c>
      <c r="EQ30" s="54">
        <f>VLOOKUP(B30,'19.08'!B26:L59,9,0)</f>
        <v>0</v>
      </c>
      <c r="ER30" s="54">
        <f>VLOOKUP(B30,'19.08'!B26:L59,10,0)</f>
        <v>0</v>
      </c>
      <c r="ES30" s="54"/>
      <c r="ET30" s="54">
        <f>+EN30+EO30-EP30</f>
        <v>10</v>
      </c>
      <c r="EU30" s="54"/>
      <c r="EV30" s="54">
        <f>SUM(EW30:EY30)</f>
        <v>0</v>
      </c>
      <c r="EW30" s="54">
        <f>VLOOKUP(B30,'20.08'!B26:L63,9,0)</f>
        <v>0</v>
      </c>
      <c r="EX30" s="54">
        <f>VLOOKUP(B30,'20.08'!B26:L63,10,0)</f>
        <v>0</v>
      </c>
      <c r="EY30" s="54"/>
      <c r="EZ30" s="54">
        <f>+ET30+EU30-EV30</f>
        <v>10</v>
      </c>
      <c r="FA30" s="54"/>
      <c r="FB30" s="54">
        <f>SUM(FC30:FE30)</f>
        <v>0</v>
      </c>
      <c r="FC30" s="54">
        <f>VLOOKUP(B30,'21.08'!B26:L59,9,0)</f>
        <v>0</v>
      </c>
      <c r="FD30" s="54">
        <f>VLOOKUP(B30,'21.08'!B26:L59,10,0)</f>
        <v>0</v>
      </c>
      <c r="FE30" s="54"/>
      <c r="FF30" s="54">
        <f>+EZ30+FA30-FB30</f>
        <v>10</v>
      </c>
      <c r="FG30" s="54"/>
      <c r="FH30" s="54">
        <f>SUM(FI30:FK30)</f>
        <v>1</v>
      </c>
      <c r="FI30" s="54">
        <f>VLOOKUP(B30,'22.08'!B26:L59,9,0)</f>
        <v>0</v>
      </c>
      <c r="FJ30" s="54">
        <f>VLOOKUP(B30,'22.08'!B26:L59,10,0)</f>
        <v>1</v>
      </c>
      <c r="FK30" s="54"/>
      <c r="FL30" s="54">
        <f>+FF30+FG30-FH30</f>
        <v>9</v>
      </c>
      <c r="FM30" s="54"/>
      <c r="FN30" s="54">
        <f>SUM(FO30:FQ30)</f>
        <v>0</v>
      </c>
      <c r="FO30" s="54">
        <f>VLOOKUP(B30,'23.08'!B26:L59,9,0)</f>
        <v>0</v>
      </c>
      <c r="FP30" s="54">
        <f>VLOOKUP(B30,'23.08'!B26:L59,10,0)</f>
        <v>0</v>
      </c>
      <c r="FQ30" s="54"/>
      <c r="FR30" s="54">
        <f>+FL30+FM30-FN30</f>
        <v>9</v>
      </c>
      <c r="FS30" s="54"/>
      <c r="FT30" s="54">
        <f>SUM(FU30:FW30)</f>
        <v>0</v>
      </c>
      <c r="FU30" s="54">
        <f>VLOOKUP(B30,'24.08'!B26:L59,9,0)</f>
        <v>0</v>
      </c>
      <c r="FV30" s="54">
        <f>VLOOKUP(B30,'24.08'!B26:L59,10,0)</f>
        <v>0</v>
      </c>
      <c r="FW30" s="54"/>
      <c r="FX30" s="54">
        <f>+FR30+FS30-FT30</f>
        <v>9</v>
      </c>
      <c r="FY30" s="54"/>
      <c r="FZ30" s="54">
        <f>SUM(GA30:GC30)</f>
        <v>0</v>
      </c>
      <c r="GA30" s="54">
        <f>VLOOKUP(B30,'25.08'!B26:L59,9,0)</f>
        <v>0</v>
      </c>
      <c r="GB30" s="54">
        <f>VLOOKUP(B30,'25.08'!B26:L59,10,0)</f>
        <v>0</v>
      </c>
      <c r="GC30" s="54"/>
      <c r="GD30" s="54">
        <f>+FX30+FY30-FZ30</f>
        <v>9</v>
      </c>
      <c r="GE30" s="54"/>
      <c r="GF30" s="54">
        <f>SUM(GG30:GI30)</f>
        <v>1</v>
      </c>
      <c r="GG30" s="54">
        <f>VLOOKUP(B30,'26.08'!B26:L59,9,0)</f>
        <v>0</v>
      </c>
      <c r="GH30" s="54">
        <f>VLOOKUP(B30,'26.08'!B26:L59,10,0)</f>
        <v>1</v>
      </c>
      <c r="GI30" s="54"/>
      <c r="GJ30" s="54">
        <f>+GD30+GE30-GF30</f>
        <v>8</v>
      </c>
      <c r="GK30" s="54"/>
      <c r="GL30" s="54">
        <f>SUM(GM30:GO30)</f>
        <v>0</v>
      </c>
      <c r="GM30" s="54">
        <f>VLOOKUP(B30,'27.08'!B26:L59,9,0)</f>
        <v>0</v>
      </c>
      <c r="GN30" s="54">
        <f>VLOOKUP(B30,'27.08'!B26:L59,10,0)</f>
        <v>0</v>
      </c>
      <c r="GO30" s="54"/>
      <c r="GP30" s="54">
        <f>+GJ30+GK30-GL30</f>
        <v>8</v>
      </c>
      <c r="GQ30" s="54"/>
      <c r="GR30" s="54">
        <f>SUM(GS30:GU30)</f>
        <v>0</v>
      </c>
      <c r="GS30" s="54">
        <f>VLOOKUP(B30,'28.08'!B26:L59,9,0)</f>
        <v>0</v>
      </c>
      <c r="GT30" s="54">
        <f>VLOOKUP(B30,'28.08'!B26:L59,10,0)</f>
        <v>0</v>
      </c>
      <c r="GU30" s="54"/>
      <c r="GV30" s="54">
        <f>+GP30+GQ30-GR30</f>
        <v>8</v>
      </c>
      <c r="GW30" s="54">
        <f>VLOOKUP(B30,'29.08'!B26:Q59,7,0)</f>
        <v>0</v>
      </c>
      <c r="GX30" s="54">
        <f>SUM(GY30:HA30)</f>
        <v>0</v>
      </c>
      <c r="GY30" s="54">
        <f>VLOOKUP(B30,'29.08'!B26:L59,9,0)</f>
        <v>0</v>
      </c>
      <c r="GZ30" s="54">
        <f>VLOOKUP(B30,'29.08'!B26:L59,10,0)</f>
        <v>0</v>
      </c>
      <c r="HA30" s="54"/>
      <c r="HB30" s="54">
        <f>+GV30+GW30-GX30</f>
        <v>8</v>
      </c>
      <c r="HC30" s="54"/>
      <c r="HD30" s="54">
        <f>SUM(HE30:HG30)</f>
        <v>1</v>
      </c>
      <c r="HE30" s="54">
        <f>VLOOKUP(B30,'30.08'!B26:L59,9,0)</f>
        <v>0</v>
      </c>
      <c r="HF30" s="54">
        <f>VLOOKUP(B30,'30.08'!B26:L59,10,0)</f>
        <v>1</v>
      </c>
      <c r="HG30" s="54"/>
      <c r="HH30" s="54">
        <f>+HB30+HC30-HD30</f>
        <v>7</v>
      </c>
      <c r="HI30" s="54">
        <f>VLOOKUP(B30,'31.08'!B26:Q59,7,0)</f>
        <v>0</v>
      </c>
      <c r="HJ30" s="54">
        <f>SUM(HK30:HM30)</f>
        <v>1</v>
      </c>
      <c r="HK30" s="54">
        <f>VLOOKUP(B30,'31.08'!B26:L59,9,0)</f>
        <v>0</v>
      </c>
      <c r="HL30" s="54">
        <f>VLOOKUP(B30,'31.08'!B26:L59,10,0)</f>
        <v>1</v>
      </c>
      <c r="HM30" s="54"/>
      <c r="HN30" s="54">
        <f>+HH30+HI30-HJ30</f>
        <v>6</v>
      </c>
      <c r="HO30" s="54"/>
      <c r="HP30" s="54">
        <f>SUM(HQ30:HS30)</f>
        <v>1</v>
      </c>
      <c r="HQ30" s="54">
        <f>VLOOKUP(B30,'01.09'!B26:L59,9,0)</f>
        <v>0</v>
      </c>
      <c r="HR30" s="54">
        <f>VLOOKUP(B30,'01.09'!B26:L59,10,0)</f>
        <v>1</v>
      </c>
      <c r="HS30" s="54"/>
      <c r="HT30" s="54">
        <f>+HN30+HO30-HP30</f>
        <v>5</v>
      </c>
      <c r="HU30" s="54">
        <f>VLOOKUP(B30,'02.09'!B26:Q59,7,0)</f>
        <v>5</v>
      </c>
      <c r="HV30" s="54">
        <f>SUM(HW30:HY30)</f>
        <v>0</v>
      </c>
      <c r="HW30" s="54">
        <f>VLOOKUP(B30,'02.09'!B26:L59,9,0)</f>
        <v>0</v>
      </c>
      <c r="HX30" s="54">
        <f>VLOOKUP(B30,'02.09'!B26:L59,10,0)</f>
        <v>0</v>
      </c>
      <c r="HY30" s="54"/>
      <c r="HZ30" s="54">
        <f>+HT30+HU30-HV30</f>
        <v>10</v>
      </c>
      <c r="IA30" s="54"/>
      <c r="IB30" s="54">
        <f>SUM(IC30:IE30)</f>
        <v>0</v>
      </c>
      <c r="IC30" s="54">
        <f>VLOOKUP(B30,'03.09'!B26:L59,9,0)</f>
        <v>0</v>
      </c>
      <c r="ID30" s="54">
        <f>VLOOKUP(B30,'03.09'!B26:L59,10,0)</f>
        <v>0</v>
      </c>
      <c r="IE30" s="54"/>
      <c r="IF30" s="54">
        <f>+HZ30+IA30-IB30</f>
        <v>10</v>
      </c>
      <c r="IG30" s="54"/>
      <c r="IH30" s="54">
        <f>SUM(II30:IK30)</f>
        <v>1</v>
      </c>
      <c r="II30" s="54">
        <f>VLOOKUP(B30,'04.09'!B26:L59,9,0)</f>
        <v>0</v>
      </c>
      <c r="IJ30" s="54">
        <f>VLOOKUP(B30,'04.09'!B26:L59,10,0)</f>
        <v>1</v>
      </c>
      <c r="IK30" s="54"/>
      <c r="IL30" s="54">
        <f>+IF30+IG30-IH30</f>
        <v>9</v>
      </c>
      <c r="IM30" s="54"/>
      <c r="IN30" s="54">
        <f>SUM(IO30:IQ30)</f>
        <v>0</v>
      </c>
      <c r="IO30" s="54">
        <f>VLOOKUP(B30,'05.09'!B26:L59,9,0)</f>
        <v>0</v>
      </c>
      <c r="IP30" s="54">
        <f>VLOOKUP(B30,'05.09'!B26:L59,10,0)</f>
        <v>0</v>
      </c>
      <c r="IQ30" s="54"/>
      <c r="IR30" s="54">
        <f>+IL30+IM30-IN30</f>
        <v>9</v>
      </c>
      <c r="IS30" s="54"/>
      <c r="IT30" s="54">
        <f>SUM(IU30:IW30)</f>
        <v>0</v>
      </c>
      <c r="IU30" s="54">
        <f>VLOOKUP(B30,'06.09'!B26:L59,9,0)</f>
        <v>0</v>
      </c>
      <c r="IV30" s="54">
        <f>VLOOKUP(B30,'06.09'!B26:L59,10,0)</f>
        <v>0</v>
      </c>
      <c r="IW30" s="54"/>
      <c r="IX30" s="54">
        <f>+IR30+IS30-IT30</f>
        <v>9</v>
      </c>
      <c r="IY30" s="54"/>
      <c r="IZ30" s="54">
        <f>SUM(JA30:JC30)</f>
        <v>0</v>
      </c>
      <c r="JA30" s="54">
        <f>VLOOKUP(B30,'07.09'!B26:L59,9,0)</f>
        <v>0</v>
      </c>
      <c r="JB30" s="54">
        <f>VLOOKUP(B30,'07.09'!B26:L59,10,0)</f>
        <v>0</v>
      </c>
      <c r="JC30" s="54"/>
      <c r="JD30" s="54">
        <f>+IX30+IY30-IZ30</f>
        <v>9</v>
      </c>
      <c r="JE30" s="54">
        <f>VLOOKUP(B30,'08.09'!B26:Q59,7,0)</f>
        <v>10</v>
      </c>
      <c r="JF30" s="54">
        <f>SUM(JG30:JI30)</f>
        <v>0</v>
      </c>
      <c r="JG30" s="54">
        <f>VLOOKUP(B30,'08.09'!B26:L59,9,0)</f>
        <v>0</v>
      </c>
      <c r="JH30" s="54">
        <f>VLOOKUP(B30,'08.09'!B26:L59,10,0)</f>
        <v>0</v>
      </c>
      <c r="JI30" s="54"/>
      <c r="JJ30" s="54">
        <f>+JD30+JE30-JF30</f>
        <v>19</v>
      </c>
      <c r="JK30" s="54"/>
      <c r="JL30" s="54">
        <f>SUM(JM30:JO30)</f>
        <v>0</v>
      </c>
      <c r="JM30" s="54">
        <f>VLOOKUP(B30,'09.09'!B26:L59,9,0)</f>
        <v>0</v>
      </c>
      <c r="JN30" s="54">
        <f>VLOOKUP(B30,'09.09'!B26:L59,10,0)</f>
        <v>0</v>
      </c>
      <c r="JO30" s="54"/>
      <c r="JP30" s="54">
        <f>+JJ30+JK30-JL30</f>
        <v>19</v>
      </c>
      <c r="JQ30" s="54"/>
      <c r="JR30" s="54">
        <f>SUM(JS30:JU30)</f>
        <v>5</v>
      </c>
      <c r="JS30" s="54">
        <f>VLOOKUP(B30,'10.09'!B26:L59,9,0)</f>
        <v>5</v>
      </c>
      <c r="JT30" s="54">
        <f>VLOOKUP(B30,'10.09'!B26:L59,10,0)</f>
        <v>0</v>
      </c>
      <c r="JU30" s="54"/>
      <c r="JV30" s="54">
        <f>+JP30+JQ30-JR30</f>
        <v>14</v>
      </c>
      <c r="JW30" s="54"/>
      <c r="JX30" s="54">
        <f>SUM(JY30:KA30)</f>
        <v>1</v>
      </c>
      <c r="JY30" s="54">
        <f>VLOOKUP(B30,'11.09'!B26:L59,9,0)</f>
        <v>0</v>
      </c>
      <c r="JZ30" s="54">
        <f>VLOOKUP(B30,'11.09'!B26:L59,10,0)</f>
        <v>1</v>
      </c>
      <c r="KA30" s="54"/>
      <c r="KB30" s="54">
        <f>+JV30+JW30-JX30</f>
        <v>13</v>
      </c>
      <c r="KC30" s="54"/>
      <c r="KD30" s="54">
        <f>SUM(KE30:KG30)</f>
        <v>0</v>
      </c>
      <c r="KE30" s="54">
        <f>VLOOKUP(B30,'12.09'!B26:L59,9,0)</f>
        <v>0</v>
      </c>
      <c r="KF30" s="54">
        <f>VLOOKUP(B30,'12.09'!B26:L59,10,0)</f>
        <v>0</v>
      </c>
      <c r="KG30" s="54"/>
      <c r="KH30" s="54">
        <f>+KB30+KC30-KD30</f>
        <v>13</v>
      </c>
      <c r="KI30" s="54"/>
      <c r="KJ30" s="54">
        <f>SUM(KK30:KM30)</f>
        <v>0</v>
      </c>
      <c r="KK30" s="54">
        <f>VLOOKUP(B30,'13.09'!B26:L59,9,0)</f>
        <v>0</v>
      </c>
      <c r="KL30" s="54">
        <f>VLOOKUP(B30,'13.09'!B26:L59,10,0)</f>
        <v>0</v>
      </c>
      <c r="KM30" s="54"/>
      <c r="KN30" s="54">
        <f>+KH30+KI30-KJ30</f>
        <v>13</v>
      </c>
      <c r="KO30" s="54"/>
      <c r="KP30" s="54">
        <f>SUM(KQ30:KS30)</f>
        <v>2</v>
      </c>
      <c r="KQ30" s="54">
        <f>VLOOKUP(B30,'14.09'!B26:L59,9,0)</f>
        <v>0</v>
      </c>
      <c r="KR30" s="54">
        <f>VLOOKUP(B30,'14.09'!B26:L59,10,0)</f>
        <v>2</v>
      </c>
      <c r="KS30" s="54"/>
      <c r="KT30" s="54">
        <f>+KN30+KO30-KP30</f>
        <v>11</v>
      </c>
      <c r="KU30" s="54"/>
      <c r="KV30" s="54">
        <f>SUM(KW30:KY30)</f>
        <v>0</v>
      </c>
      <c r="KW30" s="54">
        <f>VLOOKUP(B30,'15.09'!B26:L59,9,0)</f>
        <v>0</v>
      </c>
      <c r="KX30" s="54">
        <f>VLOOKUP(B30,'15.09'!B26:L59,10,0)</f>
        <v>0</v>
      </c>
      <c r="KY30" s="54"/>
      <c r="KZ30" s="54">
        <f>+KT30+KU30-KV30</f>
        <v>11</v>
      </c>
      <c r="LA30" s="54"/>
      <c r="LB30" s="54">
        <f>SUM(LC30:LE30)</f>
        <v>11</v>
      </c>
      <c r="LC30" s="54">
        <f>VLOOKUP(B30,'16.09'!B26:L59,9,0)</f>
        <v>11</v>
      </c>
      <c r="LD30" s="54">
        <f>VLOOKUP(B30,'16.09'!B26:L59,10,0)</f>
        <v>0</v>
      </c>
      <c r="LE30" s="54"/>
      <c r="LF30" s="54">
        <f>+KZ30+LA30-LB30</f>
        <v>0</v>
      </c>
      <c r="LG30" s="54"/>
      <c r="LH30" s="54">
        <f>SUM(LI30:LK30)</f>
        <v>0</v>
      </c>
      <c r="LI30" s="54">
        <f>VLOOKUP(B30,'17.09'!B26:L59,9,0)</f>
        <v>0</v>
      </c>
      <c r="LJ30" s="54">
        <f>VLOOKUP(B30,'17.09'!B26:L59,10,0)</f>
        <v>0</v>
      </c>
      <c r="LK30" s="54"/>
      <c r="LL30" s="54">
        <f>+LF30+LG30-LH30</f>
        <v>0</v>
      </c>
      <c r="LM30" s="54"/>
      <c r="LN30" s="54">
        <f>SUM(LO30:LQ30)</f>
        <v>0</v>
      </c>
      <c r="LO30" s="54">
        <f>VLOOKUP(B30,'18.09'!B26:L59,9,0)</f>
        <v>0</v>
      </c>
      <c r="LP30" s="54">
        <f>VLOOKUP(B30,'18.09'!B26:L59,10,0)</f>
        <v>0</v>
      </c>
      <c r="LQ30" s="54"/>
      <c r="LR30" s="54">
        <f>+LL30+LM30-LN30</f>
        <v>0</v>
      </c>
    </row>
    <row r="31" spans="1:330" x14ac:dyDescent="0.2">
      <c r="A31" s="10">
        <v>23</v>
      </c>
      <c r="B31" s="10">
        <v>8500041</v>
      </c>
      <c r="C31" s="10" t="s">
        <v>63</v>
      </c>
      <c r="D31" s="11" t="s">
        <v>35</v>
      </c>
      <c r="E31" s="11" t="s">
        <v>1</v>
      </c>
      <c r="F31" s="12">
        <v>179000</v>
      </c>
      <c r="G31" s="58">
        <f>M31+S31+Y31+AE31+AK31+AQ31+AW31+BC31+BI31+BO31+BU31+CA31+CG31+CM31+CS31+CY31+DE31+DK31+DQ31+DW31+EC31+EI31+EO31+EU31+FA31+FG31+FM31+FS31+FY31+GE31+GK31+GQ31+GW31+HC31+HI31+HO31+HU31+IA31+IG31+IM31+IS31+IY31+JE31+JK31+JQ31+JW31+KC31+KI31+KO31+KU31</f>
        <v>15</v>
      </c>
      <c r="H31" s="58">
        <f>SUM(I31:K31)</f>
        <v>15</v>
      </c>
      <c r="I31" s="58">
        <f>O31+U31+AA31+AG31+AM31+AS31+AY31+BE31+BK31+BQ31+BW31+CC31+CI31+CO31+CU31+DA31+DG31+DM31+DS31+DY31+EE31+EK31+EQ31+EW31+FC31+FI31+FO31+FU31+GA31+GG31+GM31+GS31+GY31+HE31+HK31+HQ31+HW31+IC31+II31+IO31+IU31+JA31+JG31+JM31+JS31+JY31+KE31+KK31+KQ31+KW31</f>
        <v>6</v>
      </c>
      <c r="J31" s="58">
        <f>P31+V31+AB31+AH31+AN31+AT31+AZ31+BF31+BL31+BR31+BX31+CD31+CJ31+CP31+CV31+DB31+DH31+DN31+DT31+DZ31+EF31+EL31+ER31+EX31+FD31+FJ31+FP31+FV31+GB31+GH31+GN31+GT31+GZ31+HF31+HL31+HR31+HX31+ID31+IJ31+IP31+IV31+JB31+JH31+JN31+JT31+JZ31+KF31+KL31+KR31+KX31</f>
        <v>9</v>
      </c>
      <c r="K31" s="58">
        <f>Q31+W31+AC31+AI31+AO31+AU31+BA31+BG31+BM31+BS31+BY31+CE31+CK31+CQ31+CW31+DC31+DI31+DO31+DU31+EA31+EG31+EM31+ES31+EY31+FE31+FK31+FQ31+FW31+GC31+GI31+GO31+GU31+HA31+HG31+HM31+HS31+HY31+IE31+IK31+IQ31+IW31+JC31+JI31+JO31+JU31+KA31+KG31+KM31+KS31+KY31</f>
        <v>0</v>
      </c>
      <c r="L31" s="58">
        <f>G31-H31</f>
        <v>0</v>
      </c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9"/>
      <c r="AN31" s="59"/>
      <c r="AO31" s="59"/>
      <c r="AP31" s="54"/>
      <c r="AQ31" s="54"/>
      <c r="AR31" s="54">
        <f>SUM(AS31:AU31)</f>
        <v>0</v>
      </c>
      <c r="AS31" s="54"/>
      <c r="AT31" s="54"/>
      <c r="AU31" s="54"/>
      <c r="AV31" s="54">
        <f>+AP31+AQ31-AR31</f>
        <v>0</v>
      </c>
      <c r="AW31" s="54"/>
      <c r="AX31" s="54">
        <f>SUM(AY31:BA31)</f>
        <v>0</v>
      </c>
      <c r="AY31" s="54"/>
      <c r="AZ31" s="54"/>
      <c r="BA31" s="54"/>
      <c r="BB31" s="54">
        <f>+AV31+AW31-AX31</f>
        <v>0</v>
      </c>
      <c r="BC31" s="54"/>
      <c r="BD31" s="54">
        <f>SUM(BE31:BG31)</f>
        <v>0</v>
      </c>
      <c r="BE31" s="54"/>
      <c r="BF31" s="54"/>
      <c r="BG31" s="54"/>
      <c r="BH31" s="54"/>
      <c r="BI31" s="54">
        <f>VLOOKUP(B31,'05.08'!B30:Q63,7,0)</f>
        <v>0</v>
      </c>
      <c r="BJ31" s="54">
        <f>SUM(BK31:BM31)</f>
        <v>0</v>
      </c>
      <c r="BK31" s="54">
        <f>VLOOKUP(B31,'05.08'!B30:Q63,9,0)</f>
        <v>0</v>
      </c>
      <c r="BL31" s="54">
        <f>VLOOKUP(B31,'05.08'!B30:L63,10,0)</f>
        <v>0</v>
      </c>
      <c r="BM31" s="54"/>
      <c r="BN31" s="54">
        <f>+BH31+BI31-BJ31</f>
        <v>0</v>
      </c>
      <c r="BO31" s="54"/>
      <c r="BP31" s="54">
        <f>SUM(BQ31:BS31)</f>
        <v>0</v>
      </c>
      <c r="BQ31" s="54">
        <f>VLOOKUP(B31,'06.08'!B30:L63,9,0)</f>
        <v>0</v>
      </c>
      <c r="BR31" s="54">
        <f>VLOOKUP(B31,'06.08'!B30:L63,10,0)</f>
        <v>0</v>
      </c>
      <c r="BS31" s="54"/>
      <c r="BT31" s="54">
        <f>+BN31+BO31-BP31</f>
        <v>0</v>
      </c>
      <c r="BU31" s="54"/>
      <c r="BV31" s="54">
        <f>SUM(BW31:BY31)</f>
        <v>0</v>
      </c>
      <c r="BW31" s="54">
        <f>VLOOKUP(B31,'07.08'!B30:L63,9,0)</f>
        <v>0</v>
      </c>
      <c r="BX31" s="54">
        <f>VLOOKUP(B31,'07.08'!B30:L63,10,0)</f>
        <v>0</v>
      </c>
      <c r="BY31" s="54"/>
      <c r="BZ31" s="54">
        <f>+BT31+BU31-BV31</f>
        <v>0</v>
      </c>
      <c r="CA31" s="54"/>
      <c r="CB31" s="54">
        <f>SUM(CC31:CE31)</f>
        <v>0</v>
      </c>
      <c r="CC31" s="54">
        <f>VLOOKUP(B31,'08.08'!B30:L63,9,0)</f>
        <v>0</v>
      </c>
      <c r="CD31" s="54">
        <f>VLOOKUP(B31,'08.08'!B30:L63,10,0)</f>
        <v>0</v>
      </c>
      <c r="CE31" s="54"/>
      <c r="CF31" s="54">
        <f>+BZ31+CA31-CB31</f>
        <v>0</v>
      </c>
      <c r="CG31" s="54"/>
      <c r="CH31" s="54">
        <f>SUM(CI31:CK31)</f>
        <v>0</v>
      </c>
      <c r="CI31" s="54">
        <f>VLOOKUP(B31,'09.08'!B30:L63,9,0)</f>
        <v>0</v>
      </c>
      <c r="CJ31" s="54">
        <f>VLOOKUP(B31,'09.08'!B30:L63,10,0)</f>
        <v>0</v>
      </c>
      <c r="CK31" s="54"/>
      <c r="CL31" s="54">
        <f>+CF31+CG31-CH31</f>
        <v>0</v>
      </c>
      <c r="CM31" s="54"/>
      <c r="CN31" s="54">
        <f>SUM(CO31:CQ31)</f>
        <v>0</v>
      </c>
      <c r="CO31" s="54">
        <f>VLOOKUP(B31,'10.08'!B30:L63,9,0)</f>
        <v>0</v>
      </c>
      <c r="CP31" s="54">
        <f>VLOOKUP(B31,'10.08'!B30:L63,10,0)</f>
        <v>0</v>
      </c>
      <c r="CQ31" s="54"/>
      <c r="CR31" s="54">
        <f>+CL31+CM31-CN31</f>
        <v>0</v>
      </c>
      <c r="CS31" s="54"/>
      <c r="CT31" s="54">
        <f>SUM(CU31:CW31)</f>
        <v>0</v>
      </c>
      <c r="CU31" s="54">
        <f>VLOOKUP(B31,'11.08'!B30:L63,9,0)</f>
        <v>0</v>
      </c>
      <c r="CV31" s="54">
        <f>VLOOKUP(B31,'11.08'!B30:L63,10,0)</f>
        <v>0</v>
      </c>
      <c r="CW31" s="54"/>
      <c r="CX31" s="54">
        <f>+CR31+CS31-CT31</f>
        <v>0</v>
      </c>
      <c r="CY31" s="54">
        <f>VLOOKUP(B31,'12.08'!B30:Q63,7,0)</f>
        <v>0</v>
      </c>
      <c r="CZ31" s="54">
        <f>SUM(DA31:DC31)</f>
        <v>0</v>
      </c>
      <c r="DA31" s="54">
        <f>VLOOKUP(B31,'12.08'!B30:L63,9,0)</f>
        <v>0</v>
      </c>
      <c r="DB31" s="54">
        <f>VLOOKUP(B31,'12.08'!B30:L63,10,0)</f>
        <v>0</v>
      </c>
      <c r="DC31" s="54"/>
      <c r="DD31" s="54">
        <f>+CX31+CY31-CZ31</f>
        <v>0</v>
      </c>
      <c r="DE31" s="54"/>
      <c r="DF31" s="54">
        <f>SUM(DG31:DI31)</f>
        <v>0</v>
      </c>
      <c r="DG31" s="54">
        <f>VLOOKUP(B31,'13.08'!B30:L63,9,0)</f>
        <v>0</v>
      </c>
      <c r="DH31" s="54">
        <f>VLOOKUP(B31,'13.08'!B30:L63,10,0)</f>
        <v>0</v>
      </c>
      <c r="DI31" s="54"/>
      <c r="DJ31" s="54">
        <f>+DD31+DE31-DF31</f>
        <v>0</v>
      </c>
      <c r="DK31" s="54"/>
      <c r="DL31" s="54">
        <f>SUM(DM31:DO31)</f>
        <v>0</v>
      </c>
      <c r="DM31" s="54">
        <f>VLOOKUP(B31,'14.08'!B30:L63,9,0)</f>
        <v>0</v>
      </c>
      <c r="DN31" s="54">
        <f>VLOOKUP(B31,'14.08'!B30:L63,10,0)</f>
        <v>0</v>
      </c>
      <c r="DO31" s="54"/>
      <c r="DP31" s="54">
        <f>+DJ31+DK31-DL31</f>
        <v>0</v>
      </c>
      <c r="DQ31" s="54"/>
      <c r="DR31" s="54">
        <f>SUM(DS31:DU31)</f>
        <v>0</v>
      </c>
      <c r="DS31" s="54">
        <f>VLOOKUP(B31,'15.08'!B30:L63,9,0)</f>
        <v>0</v>
      </c>
      <c r="DT31" s="54">
        <f>VLOOKUP(B31,'15.08'!B30:L63,10,0)</f>
        <v>0</v>
      </c>
      <c r="DU31" s="54"/>
      <c r="DV31" s="54">
        <f>+DP31+DQ31-DR31</f>
        <v>0</v>
      </c>
      <c r="DW31" s="54"/>
      <c r="DX31" s="54">
        <f>SUM(DY31:EA31)</f>
        <v>0</v>
      </c>
      <c r="DY31" s="54">
        <f>VLOOKUP(B31,'16.08'!B30:L63,9,0)</f>
        <v>0</v>
      </c>
      <c r="DZ31" s="54">
        <f>VLOOKUP(B31,'16.08'!B30:L63,10,0)</f>
        <v>0</v>
      </c>
      <c r="EA31" s="54"/>
      <c r="EB31" s="54">
        <f>+DV31+DW31-DX31</f>
        <v>0</v>
      </c>
      <c r="EC31" s="54"/>
      <c r="ED31" s="54">
        <f>SUM(EE31:EG31)</f>
        <v>0</v>
      </c>
      <c r="EE31" s="54">
        <f>VLOOKUP(B31,'17.08'!B30:L63,9,0)</f>
        <v>0</v>
      </c>
      <c r="EF31" s="54">
        <f>VLOOKUP(B31,'17.08'!B30:L63,10,0)</f>
        <v>0</v>
      </c>
      <c r="EG31" s="54"/>
      <c r="EH31" s="54">
        <f>+EB31+EC31-ED31</f>
        <v>0</v>
      </c>
      <c r="EI31" s="54"/>
      <c r="EJ31" s="54">
        <f>SUM(EK31:EM31)</f>
        <v>0</v>
      </c>
      <c r="EK31" s="54">
        <f>VLOOKUP(B31,'18.08'!B30:L63,9,0)</f>
        <v>0</v>
      </c>
      <c r="EL31" s="54">
        <f>VLOOKUP(B31,'18.08'!B30:L63,10,0)</f>
        <v>0</v>
      </c>
      <c r="EM31" s="54"/>
      <c r="EN31" s="54">
        <f>+EH31+EI31-EJ31</f>
        <v>0</v>
      </c>
      <c r="EO31" s="54">
        <f>VLOOKUP(B31,'19.08'!B30:Q63,7,0)</f>
        <v>10</v>
      </c>
      <c r="EP31" s="54">
        <f>SUM(EQ31:ES31)</f>
        <v>0</v>
      </c>
      <c r="EQ31" s="54">
        <f>VLOOKUP(B31,'19.08'!B30:L63,9,0)</f>
        <v>0</v>
      </c>
      <c r="ER31" s="54">
        <f>VLOOKUP(B31,'19.08'!B30:L63,10,0)</f>
        <v>0</v>
      </c>
      <c r="ES31" s="54"/>
      <c r="ET31" s="54">
        <f>+EN31+EO31-EP31</f>
        <v>10</v>
      </c>
      <c r="EU31" s="54"/>
      <c r="EV31" s="54">
        <f>SUM(EW31:EY31)</f>
        <v>0</v>
      </c>
      <c r="EW31" s="54">
        <f>VLOOKUP(B31,'20.08'!B30:L67,9,0)</f>
        <v>0</v>
      </c>
      <c r="EX31" s="54">
        <f>VLOOKUP(B31,'20.08'!B30:L67,10,0)</f>
        <v>0</v>
      </c>
      <c r="EY31" s="54"/>
      <c r="EZ31" s="54">
        <f>+ET31+EU31-EV31</f>
        <v>10</v>
      </c>
      <c r="FA31" s="54"/>
      <c r="FB31" s="54">
        <f>SUM(FC31:FE31)</f>
        <v>0</v>
      </c>
      <c r="FC31" s="54">
        <f>VLOOKUP(B31,'21.08'!B30:L63,9,0)</f>
        <v>0</v>
      </c>
      <c r="FD31" s="54">
        <f>VLOOKUP(B31,'21.08'!B30:L63,10,0)</f>
        <v>0</v>
      </c>
      <c r="FE31" s="54"/>
      <c r="FF31" s="54">
        <f>+EZ31+FA31-FB31</f>
        <v>10</v>
      </c>
      <c r="FG31" s="54"/>
      <c r="FH31" s="54">
        <f>SUM(FI31:FK31)</f>
        <v>0</v>
      </c>
      <c r="FI31" s="54">
        <f>VLOOKUP(B31,'22.08'!B30:L63,9,0)</f>
        <v>0</v>
      </c>
      <c r="FJ31" s="54">
        <f>VLOOKUP(B31,'22.08'!B30:L63,10,0)</f>
        <v>0</v>
      </c>
      <c r="FK31" s="54"/>
      <c r="FL31" s="54">
        <f>+FF31+FG31-FH31</f>
        <v>10</v>
      </c>
      <c r="FM31" s="54"/>
      <c r="FN31" s="54">
        <f>SUM(FO31:FQ31)</f>
        <v>0</v>
      </c>
      <c r="FO31" s="54">
        <f>VLOOKUP(B31,'23.08'!B30:L63,9,0)</f>
        <v>0</v>
      </c>
      <c r="FP31" s="54">
        <f>VLOOKUP(B31,'23.08'!B30:L63,10,0)</f>
        <v>0</v>
      </c>
      <c r="FQ31" s="54"/>
      <c r="FR31" s="54">
        <f>+FL31+FM31-FN31</f>
        <v>10</v>
      </c>
      <c r="FS31" s="54"/>
      <c r="FT31" s="54">
        <f>SUM(FU31:FW31)</f>
        <v>0</v>
      </c>
      <c r="FU31" s="54">
        <f>VLOOKUP(B31,'24.08'!B30:L63,9,0)</f>
        <v>0</v>
      </c>
      <c r="FV31" s="54">
        <f>VLOOKUP(B31,'24.08'!B30:L63,10,0)</f>
        <v>0</v>
      </c>
      <c r="FW31" s="54"/>
      <c r="FX31" s="54">
        <f>+FR31+FS31-FT31</f>
        <v>10</v>
      </c>
      <c r="FY31" s="54"/>
      <c r="FZ31" s="54">
        <f>SUM(GA31:GC31)</f>
        <v>1</v>
      </c>
      <c r="GA31" s="54">
        <f>VLOOKUP(B31,'25.08'!B30:L63,9,0)</f>
        <v>0</v>
      </c>
      <c r="GB31" s="54">
        <f>VLOOKUP(B31,'25.08'!B30:L63,10,0)</f>
        <v>1</v>
      </c>
      <c r="GC31" s="54"/>
      <c r="GD31" s="54">
        <f>+FX31+FY31-FZ31</f>
        <v>9</v>
      </c>
      <c r="GE31" s="54"/>
      <c r="GF31" s="54">
        <f>SUM(GG31:GI31)</f>
        <v>1</v>
      </c>
      <c r="GG31" s="54">
        <f>VLOOKUP(B31,'26.08'!B30:L63,9,0)</f>
        <v>0</v>
      </c>
      <c r="GH31" s="54">
        <f>VLOOKUP(B31,'26.08'!B30:L63,10,0)</f>
        <v>1</v>
      </c>
      <c r="GI31" s="54"/>
      <c r="GJ31" s="54">
        <f>+GD31+GE31-GF31</f>
        <v>8</v>
      </c>
      <c r="GK31" s="54"/>
      <c r="GL31" s="54">
        <f>SUM(GM31:GO31)</f>
        <v>0</v>
      </c>
      <c r="GM31" s="54">
        <f>VLOOKUP(B31,'27.08'!B30:L63,9,0)</f>
        <v>0</v>
      </c>
      <c r="GN31" s="54">
        <f>VLOOKUP(B31,'27.08'!B30:L63,10,0)</f>
        <v>0</v>
      </c>
      <c r="GO31" s="54"/>
      <c r="GP31" s="54">
        <f>+GJ31+GK31-GL31</f>
        <v>8</v>
      </c>
      <c r="GQ31" s="54"/>
      <c r="GR31" s="54">
        <f>SUM(GS31:GU31)</f>
        <v>1</v>
      </c>
      <c r="GS31" s="54">
        <f>VLOOKUP(B31,'28.08'!B30:L63,9,0)</f>
        <v>0</v>
      </c>
      <c r="GT31" s="54">
        <f>VLOOKUP(B31,'28.08'!B30:L63,10,0)</f>
        <v>1</v>
      </c>
      <c r="GU31" s="54"/>
      <c r="GV31" s="54">
        <f>+GP31+GQ31-GR31</f>
        <v>7</v>
      </c>
      <c r="GW31" s="54">
        <f>VLOOKUP(B31,'29.08'!B30:Q63,7,0)</f>
        <v>0</v>
      </c>
      <c r="GX31" s="54">
        <f>SUM(GY31:HA31)</f>
        <v>0</v>
      </c>
      <c r="GY31" s="54">
        <f>VLOOKUP(B31,'29.08'!B30:L63,9,0)</f>
        <v>0</v>
      </c>
      <c r="GZ31" s="54">
        <f>VLOOKUP(B31,'29.08'!B30:L63,10,0)</f>
        <v>0</v>
      </c>
      <c r="HA31" s="54"/>
      <c r="HB31" s="54">
        <f>+GV31+GW31-GX31</f>
        <v>7</v>
      </c>
      <c r="HC31" s="54"/>
      <c r="HD31" s="54">
        <f>SUM(HE31:HG31)</f>
        <v>0</v>
      </c>
      <c r="HE31" s="54">
        <f>VLOOKUP(B31,'30.08'!B30:L63,9,0)</f>
        <v>0</v>
      </c>
      <c r="HF31" s="54">
        <f>VLOOKUP(B31,'30.08'!B30:L63,10,0)</f>
        <v>0</v>
      </c>
      <c r="HG31" s="54"/>
      <c r="HH31" s="54">
        <f>+HB31+HC31-HD31</f>
        <v>7</v>
      </c>
      <c r="HI31" s="54">
        <f>VLOOKUP(B31,'31.08'!B30:Q63,7,0)</f>
        <v>0</v>
      </c>
      <c r="HJ31" s="54">
        <f>SUM(HK31:HM31)</f>
        <v>1</v>
      </c>
      <c r="HK31" s="54">
        <f>VLOOKUP(B31,'31.08'!B30:L63,9,0)</f>
        <v>0</v>
      </c>
      <c r="HL31" s="54">
        <f>VLOOKUP(B31,'31.08'!B30:L63,10,0)</f>
        <v>1</v>
      </c>
      <c r="HM31" s="54"/>
      <c r="HN31" s="54">
        <f>+HH31+HI31-HJ31</f>
        <v>6</v>
      </c>
      <c r="HO31" s="54"/>
      <c r="HP31" s="54">
        <f>SUM(HQ31:HS31)</f>
        <v>0</v>
      </c>
      <c r="HQ31" s="54">
        <f>VLOOKUP(B31,'01.09'!B30:L63,9,0)</f>
        <v>0</v>
      </c>
      <c r="HR31" s="54">
        <f>VLOOKUP(B31,'01.09'!B30:L63,10,0)</f>
        <v>0</v>
      </c>
      <c r="HS31" s="54"/>
      <c r="HT31" s="54">
        <f>+HN31+HO31-HP31</f>
        <v>6</v>
      </c>
      <c r="HU31" s="54">
        <f>VLOOKUP(B31,'02.09'!B30:Q63,7,0)</f>
        <v>5</v>
      </c>
      <c r="HV31" s="54">
        <f>SUM(HW31:HY31)</f>
        <v>1</v>
      </c>
      <c r="HW31" s="54">
        <f>VLOOKUP(B31,'02.09'!B30:L63,9,0)</f>
        <v>0</v>
      </c>
      <c r="HX31" s="54">
        <f>VLOOKUP(B31,'02.09'!B30:L63,10,0)</f>
        <v>1</v>
      </c>
      <c r="HY31" s="54"/>
      <c r="HZ31" s="54">
        <f>+HT31+HU31-HV31</f>
        <v>10</v>
      </c>
      <c r="IA31" s="54"/>
      <c r="IB31" s="54">
        <f>SUM(IC31:IE31)</f>
        <v>1</v>
      </c>
      <c r="IC31" s="54">
        <f>VLOOKUP(B31,'03.09'!B30:L63,9,0)</f>
        <v>0</v>
      </c>
      <c r="ID31" s="54">
        <f>VLOOKUP(B31,'03.09'!B30:L63,10,0)</f>
        <v>1</v>
      </c>
      <c r="IE31" s="54"/>
      <c r="IF31" s="54">
        <f>+HZ31+IA31-IB31</f>
        <v>9</v>
      </c>
      <c r="IG31" s="54"/>
      <c r="IH31" s="54">
        <f>SUM(II31:IK31)</f>
        <v>2</v>
      </c>
      <c r="II31" s="54">
        <f>VLOOKUP(B31,'04.09'!B30:L63,9,0)</f>
        <v>0</v>
      </c>
      <c r="IJ31" s="54">
        <f>VLOOKUP(B31,'04.09'!B30:L63,10,0)</f>
        <v>2</v>
      </c>
      <c r="IK31" s="54"/>
      <c r="IL31" s="54">
        <f>+IF31+IG31-IH31</f>
        <v>7</v>
      </c>
      <c r="IM31" s="54"/>
      <c r="IN31" s="54">
        <f>SUM(IO31:IQ31)</f>
        <v>1</v>
      </c>
      <c r="IO31" s="54">
        <f>VLOOKUP(B31,'05.09'!B30:L63,9,0)</f>
        <v>0</v>
      </c>
      <c r="IP31" s="54">
        <f>VLOOKUP(B31,'05.09'!B30:L63,10,0)</f>
        <v>1</v>
      </c>
      <c r="IQ31" s="54"/>
      <c r="IR31" s="54">
        <f>+IL31+IM31-IN31</f>
        <v>6</v>
      </c>
      <c r="IS31" s="54"/>
      <c r="IT31" s="54">
        <f>SUM(IU31:IW31)</f>
        <v>0</v>
      </c>
      <c r="IU31" s="54">
        <f>VLOOKUP(B31,'06.09'!B30:L63,9,0)</f>
        <v>0</v>
      </c>
      <c r="IV31" s="54">
        <f>VLOOKUP(B31,'06.09'!B30:L63,10,0)</f>
        <v>0</v>
      </c>
      <c r="IW31" s="54"/>
      <c r="IX31" s="54">
        <f>+IR31+IS31-IT31</f>
        <v>6</v>
      </c>
      <c r="IY31" s="54"/>
      <c r="IZ31" s="54">
        <f>SUM(JA31:JC31)</f>
        <v>0</v>
      </c>
      <c r="JA31" s="54">
        <f>VLOOKUP(B31,'07.09'!B30:L63,9,0)</f>
        <v>0</v>
      </c>
      <c r="JB31" s="54">
        <f>VLOOKUP(B31,'07.09'!B30:L63,10,0)</f>
        <v>0</v>
      </c>
      <c r="JC31" s="54"/>
      <c r="JD31" s="54">
        <f>+IX31+IY31-IZ31</f>
        <v>6</v>
      </c>
      <c r="JE31" s="54">
        <f>VLOOKUP(B31,'08.09'!B30:Q63,7,0)</f>
        <v>0</v>
      </c>
      <c r="JF31" s="54">
        <f>SUM(JG31:JI31)</f>
        <v>0</v>
      </c>
      <c r="JG31" s="54">
        <f>VLOOKUP(B31,'08.09'!B30:L63,9,0)</f>
        <v>0</v>
      </c>
      <c r="JH31" s="54">
        <f>VLOOKUP(B31,'08.09'!B30:L63,10,0)</f>
        <v>0</v>
      </c>
      <c r="JI31" s="54"/>
      <c r="JJ31" s="54">
        <f>+JD31+JE31-JF31</f>
        <v>6</v>
      </c>
      <c r="JK31" s="54"/>
      <c r="JL31" s="54">
        <f>SUM(JM31:JO31)</f>
        <v>0</v>
      </c>
      <c r="JM31" s="54">
        <f>VLOOKUP(B31,'09.09'!B30:L63,9,0)</f>
        <v>0</v>
      </c>
      <c r="JN31" s="54">
        <f>VLOOKUP(B31,'09.09'!B30:L63,10,0)</f>
        <v>0</v>
      </c>
      <c r="JO31" s="54"/>
      <c r="JP31" s="54">
        <f>+JJ31+JK31-JL31</f>
        <v>6</v>
      </c>
      <c r="JQ31" s="54"/>
      <c r="JR31" s="54">
        <f>SUM(JS31:JU31)</f>
        <v>6</v>
      </c>
      <c r="JS31" s="54">
        <f>VLOOKUP(B31,'10.09'!B30:L63,9,0)</f>
        <v>6</v>
      </c>
      <c r="JT31" s="54">
        <f>VLOOKUP(B31,'10.09'!B30:L63,10,0)</f>
        <v>0</v>
      </c>
      <c r="JU31" s="54"/>
      <c r="JV31" s="54">
        <f>+JP31+JQ31-JR31</f>
        <v>0</v>
      </c>
      <c r="JW31" s="54"/>
      <c r="JX31" s="54">
        <f>SUM(JY31:KA31)</f>
        <v>0</v>
      </c>
      <c r="JY31" s="54">
        <f>VLOOKUP(B31,'11.09'!B30:L63,9,0)</f>
        <v>0</v>
      </c>
      <c r="JZ31" s="54">
        <f>VLOOKUP(B31,'11.09'!B30:L63,10,0)</f>
        <v>0</v>
      </c>
      <c r="KA31" s="54"/>
      <c r="KB31" s="54">
        <f>+JV31+JW31-JX31</f>
        <v>0</v>
      </c>
      <c r="KC31" s="54"/>
      <c r="KD31" s="54">
        <f>SUM(KE31:KG31)</f>
        <v>0</v>
      </c>
      <c r="KE31" s="54">
        <f>VLOOKUP(B31,'12.09'!B30:L63,9,0)</f>
        <v>0</v>
      </c>
      <c r="KF31" s="54">
        <f>VLOOKUP(B31,'12.09'!B30:L63,10,0)</f>
        <v>0</v>
      </c>
      <c r="KG31" s="54"/>
      <c r="KH31" s="54">
        <f>+KB31+KC31-KD31</f>
        <v>0</v>
      </c>
      <c r="KI31" s="54"/>
      <c r="KJ31" s="54">
        <f>SUM(KK31:KM31)</f>
        <v>0</v>
      </c>
      <c r="KK31" s="54">
        <f>VLOOKUP(B31,'13.09'!B30:L63,9,0)</f>
        <v>0</v>
      </c>
      <c r="KL31" s="54">
        <f>VLOOKUP(B31,'13.09'!B30:L63,10,0)</f>
        <v>0</v>
      </c>
      <c r="KM31" s="54"/>
      <c r="KN31" s="54">
        <f>+KH31+KI31-KJ31</f>
        <v>0</v>
      </c>
      <c r="KO31" s="54"/>
      <c r="KP31" s="54">
        <f>SUM(KQ31:KS31)</f>
        <v>0</v>
      </c>
      <c r="KQ31" s="54">
        <f>VLOOKUP(B31,'14.09'!B30:L63,9,0)</f>
        <v>0</v>
      </c>
      <c r="KR31" s="54">
        <f>VLOOKUP(B31,'14.09'!B30:L63,10,0)</f>
        <v>0</v>
      </c>
      <c r="KS31" s="54"/>
      <c r="KT31" s="54">
        <f>+KN31+KO31-KP31</f>
        <v>0</v>
      </c>
      <c r="KU31" s="54"/>
      <c r="KV31" s="54">
        <f>SUM(KW31:KY31)</f>
        <v>0</v>
      </c>
      <c r="KW31" s="54">
        <f>VLOOKUP(B31,'15.09'!B30:L63,9,0)</f>
        <v>0</v>
      </c>
      <c r="KX31" s="54">
        <f>VLOOKUP(B31,'15.09'!B30:L63,10,0)</f>
        <v>0</v>
      </c>
      <c r="KY31" s="54"/>
      <c r="KZ31" s="54">
        <f>+KT31+KU31-KV31</f>
        <v>0</v>
      </c>
      <c r="LA31" s="54"/>
      <c r="LB31" s="54">
        <f>SUM(LC31:LE31)</f>
        <v>0</v>
      </c>
      <c r="LC31" s="54">
        <f>VLOOKUP(B31,'16.09'!B30:L63,9,0)</f>
        <v>0</v>
      </c>
      <c r="LD31" s="54">
        <f>VLOOKUP(B31,'16.09'!B30:L63,10,0)</f>
        <v>0</v>
      </c>
      <c r="LE31" s="54"/>
      <c r="LF31" s="54">
        <f>+KZ31+LA31-LB31</f>
        <v>0</v>
      </c>
      <c r="LG31" s="54"/>
      <c r="LH31" s="54">
        <f>SUM(LI31:LK31)</f>
        <v>0</v>
      </c>
      <c r="LI31" s="54">
        <f>VLOOKUP(B31,'17.09'!B30:L63,9,0)</f>
        <v>0</v>
      </c>
      <c r="LJ31" s="54">
        <f>VLOOKUP(B31,'17.09'!B30:L63,10,0)</f>
        <v>0</v>
      </c>
      <c r="LK31" s="54"/>
      <c r="LL31" s="54">
        <f>+LF31+LG31-LH31</f>
        <v>0</v>
      </c>
      <c r="LM31" s="54"/>
      <c r="LN31" s="54">
        <f>SUM(LO31:LQ31)</f>
        <v>0</v>
      </c>
      <c r="LO31" s="54">
        <f>VLOOKUP(B31,'18.09'!B30:L63,9,0)</f>
        <v>0</v>
      </c>
      <c r="LP31" s="54">
        <f>VLOOKUP(B31,'18.09'!B30:L63,10,0)</f>
        <v>0</v>
      </c>
      <c r="LQ31" s="54"/>
      <c r="LR31" s="54">
        <f>+LL31+LM31-LN31</f>
        <v>0</v>
      </c>
    </row>
    <row r="32" spans="1:330" x14ac:dyDescent="0.2">
      <c r="A32" s="10">
        <v>22</v>
      </c>
      <c r="B32" s="10">
        <v>8500040</v>
      </c>
      <c r="C32" s="10" t="s">
        <v>62</v>
      </c>
      <c r="D32" s="11" t="s">
        <v>34</v>
      </c>
      <c r="E32" s="11" t="s">
        <v>0</v>
      </c>
      <c r="F32" s="12">
        <v>169000</v>
      </c>
      <c r="G32" s="58">
        <f>M32+S32+Y32+AE32+AK32+AQ32+AW32+BC32+BI32+BO32+BU32+CA32+CG32+CM32+CS32+CY32+DE32+DK32+DQ32+DW32+EC32+EI32+EO32+EU32+FA32+FG32+FM32+FS32+FY32+GE32+GK32+GQ32+GW32+HC32+HI32+HO32+HU32+IA32+IG32+IM32+IS32+IY32+JE32+JK32+JQ32+JW32+KC32+KI32+KO32+KU32</f>
        <v>25</v>
      </c>
      <c r="H32" s="58">
        <f>SUM(I32:K32)</f>
        <v>15</v>
      </c>
      <c r="I32" s="58">
        <f>O32+U32+AA32+AG32+AM32+AS32+AY32+BE32+BK32+BQ32+BW32+CC32+CI32+CO32+CU32+DA32+DG32+DM32+DS32+DY32+EE32+EK32+EQ32+EW32+FC32+FI32+FO32+FU32+GA32+GG32+GM32+GS32+GY32+HE32+HK32+HQ32+HW32+IC32+II32+IO32+IU32+JA32+JG32+JM32+JS32+JY32+KE32+KK32+KQ32+KW32</f>
        <v>7</v>
      </c>
      <c r="J32" s="58">
        <f>P32+V32+AB32+AH32+AN32+AT32+AZ32+BF32+BL32+BR32+BX32+CD32+CJ32+CP32+CV32+DB32+DH32+DN32+DT32+DZ32+EF32+EL32+ER32+EX32+FD32+FJ32+FP32+FV32+GB32+GH32+GN32+GT32+GZ32+HF32+HL32+HR32+HX32+ID32+IJ32+IP32+IV32+JB32+JH32+JN32+JT32+JZ32+KF32+KL32+KR32+KX32</f>
        <v>8</v>
      </c>
      <c r="K32" s="58">
        <f>Q32+W32+AC32+AI32+AO32+AU32+BA32+BG32+BM32+BS32+BY32+CE32+CK32+CQ32+CW32+DC32+DI32+DO32+DU32+EA32+EG32+EM32+ES32+EY32+FE32+FK32+FQ32+FW32+GC32+GI32+GO32+GU32+HA32+HG32+HM32+HS32+HY32+IE32+IK32+IQ32+IW32+JC32+JI32+JO32+JU32+KA32+KG32+KM32+KS32+KY32</f>
        <v>0</v>
      </c>
      <c r="L32" s="58">
        <f>G32-H32</f>
        <v>10</v>
      </c>
      <c r="M32" s="57"/>
      <c r="N32" s="54"/>
      <c r="O32" s="54"/>
      <c r="P32" s="54"/>
      <c r="Q32" s="54"/>
      <c r="R32" s="54"/>
      <c r="S32" s="57"/>
      <c r="T32" s="54"/>
      <c r="U32" s="54"/>
      <c r="V32" s="54"/>
      <c r="W32" s="54"/>
      <c r="X32" s="54"/>
      <c r="Y32" s="57"/>
      <c r="Z32" s="54"/>
      <c r="AA32" s="54"/>
      <c r="AB32" s="54"/>
      <c r="AC32" s="54"/>
      <c r="AD32" s="54"/>
      <c r="AE32" s="57"/>
      <c r="AF32" s="54"/>
      <c r="AG32" s="54"/>
      <c r="AH32" s="54"/>
      <c r="AI32" s="54"/>
      <c r="AJ32" s="54"/>
      <c r="AK32" s="54"/>
      <c r="AL32" s="54"/>
      <c r="AM32" s="59"/>
      <c r="AN32" s="59"/>
      <c r="AO32" s="59"/>
      <c r="AP32" s="54"/>
      <c r="AQ32" s="57"/>
      <c r="AR32" s="54">
        <f>SUM(AS32:AU32)</f>
        <v>0</v>
      </c>
      <c r="AS32" s="54"/>
      <c r="AT32" s="54"/>
      <c r="AU32" s="54"/>
      <c r="AV32" s="54">
        <f>+AP32+AQ32-AR32</f>
        <v>0</v>
      </c>
      <c r="AW32" s="57"/>
      <c r="AX32" s="54">
        <f>SUM(AY32:BA32)</f>
        <v>0</v>
      </c>
      <c r="AY32" s="54"/>
      <c r="AZ32" s="54"/>
      <c r="BA32" s="54"/>
      <c r="BB32" s="54">
        <f>+AV32+AW32-AX32</f>
        <v>0</v>
      </c>
      <c r="BC32" s="57"/>
      <c r="BD32" s="54">
        <f>SUM(BE32:BG32)</f>
        <v>0</v>
      </c>
      <c r="BE32" s="54"/>
      <c r="BF32" s="54"/>
      <c r="BG32" s="54"/>
      <c r="BH32" s="54"/>
      <c r="BI32" s="54">
        <f>VLOOKUP(B32,'05.08'!B29:Q62,7,0)</f>
        <v>0</v>
      </c>
      <c r="BJ32" s="54">
        <f>SUM(BK32:BM32)</f>
        <v>0</v>
      </c>
      <c r="BK32" s="54">
        <f>VLOOKUP(B32,'05.08'!B29:Q62,9,0)</f>
        <v>0</v>
      </c>
      <c r="BL32" s="54">
        <f>VLOOKUP(B32,'05.08'!B29:L62,10,0)</f>
        <v>0</v>
      </c>
      <c r="BM32" s="54"/>
      <c r="BN32" s="54">
        <f>+BH32+BI32-BJ32</f>
        <v>0</v>
      </c>
      <c r="BO32" s="57"/>
      <c r="BP32" s="54">
        <f>SUM(BQ32:BS32)</f>
        <v>0</v>
      </c>
      <c r="BQ32" s="54">
        <f>VLOOKUP(B32,'06.08'!B29:L62,9,0)</f>
        <v>0</v>
      </c>
      <c r="BR32" s="54">
        <f>VLOOKUP(B32,'06.08'!B29:L62,10,0)</f>
        <v>0</v>
      </c>
      <c r="BS32" s="54"/>
      <c r="BT32" s="54">
        <f>+BN32+BO32-BP32</f>
        <v>0</v>
      </c>
      <c r="BU32" s="57"/>
      <c r="BV32" s="54">
        <f>SUM(BW32:BY32)</f>
        <v>0</v>
      </c>
      <c r="BW32" s="54">
        <f>VLOOKUP(B32,'07.08'!B29:L62,9,0)</f>
        <v>0</v>
      </c>
      <c r="BX32" s="54">
        <f>VLOOKUP(B32,'07.08'!B29:L62,10,0)</f>
        <v>0</v>
      </c>
      <c r="BY32" s="54"/>
      <c r="BZ32" s="54">
        <f>+BT32+BU32-BV32</f>
        <v>0</v>
      </c>
      <c r="CA32" s="57"/>
      <c r="CB32" s="54">
        <f>SUM(CC32:CE32)</f>
        <v>0</v>
      </c>
      <c r="CC32" s="54">
        <f>VLOOKUP(B32,'08.08'!B29:L62,9,0)</f>
        <v>0</v>
      </c>
      <c r="CD32" s="54">
        <f>VLOOKUP(B32,'08.08'!B29:L62,10,0)</f>
        <v>0</v>
      </c>
      <c r="CE32" s="54"/>
      <c r="CF32" s="54">
        <f>+BZ32+CA32-CB32</f>
        <v>0</v>
      </c>
      <c r="CG32" s="57"/>
      <c r="CH32" s="54">
        <f>SUM(CI32:CK32)</f>
        <v>0</v>
      </c>
      <c r="CI32" s="54">
        <f>VLOOKUP(B32,'09.08'!B29:L62,9,0)</f>
        <v>0</v>
      </c>
      <c r="CJ32" s="54">
        <f>VLOOKUP(B32,'09.08'!B29:L62,10,0)</f>
        <v>0</v>
      </c>
      <c r="CK32" s="54"/>
      <c r="CL32" s="54">
        <f>+CF32+CG32-CH32</f>
        <v>0</v>
      </c>
      <c r="CM32" s="57"/>
      <c r="CN32" s="54">
        <f>SUM(CO32:CQ32)</f>
        <v>0</v>
      </c>
      <c r="CO32" s="54">
        <f>VLOOKUP(B32,'10.08'!B29:L62,9,0)</f>
        <v>0</v>
      </c>
      <c r="CP32" s="54">
        <f>VLOOKUP(B32,'10.08'!B29:L62,10,0)</f>
        <v>0</v>
      </c>
      <c r="CQ32" s="54"/>
      <c r="CR32" s="54">
        <f>+CL32+CM32-CN32</f>
        <v>0</v>
      </c>
      <c r="CS32" s="57"/>
      <c r="CT32" s="54">
        <f>SUM(CU32:CW32)</f>
        <v>0</v>
      </c>
      <c r="CU32" s="54">
        <f>VLOOKUP(B32,'11.08'!B29:L62,9,0)</f>
        <v>0</v>
      </c>
      <c r="CV32" s="54">
        <f>VLOOKUP(B32,'11.08'!B29:L62,10,0)</f>
        <v>0</v>
      </c>
      <c r="CW32" s="54"/>
      <c r="CX32" s="54">
        <f>+CR32+CS32-CT32</f>
        <v>0</v>
      </c>
      <c r="CY32" s="54">
        <f>VLOOKUP(B32,'12.08'!B29:Q62,7,0)</f>
        <v>0</v>
      </c>
      <c r="CZ32" s="54">
        <f>SUM(DA32:DC32)</f>
        <v>0</v>
      </c>
      <c r="DA32" s="54">
        <f>VLOOKUP(B32,'12.08'!B29:L62,9,0)</f>
        <v>0</v>
      </c>
      <c r="DB32" s="54">
        <f>VLOOKUP(B32,'12.08'!B29:L62,10,0)</f>
        <v>0</v>
      </c>
      <c r="DC32" s="54"/>
      <c r="DD32" s="54">
        <f>+CX32+CY32-CZ32</f>
        <v>0</v>
      </c>
      <c r="DE32" s="57"/>
      <c r="DF32" s="54">
        <f>SUM(DG32:DI32)</f>
        <v>0</v>
      </c>
      <c r="DG32" s="54">
        <f>VLOOKUP(B32,'13.08'!B29:L62,9,0)</f>
        <v>0</v>
      </c>
      <c r="DH32" s="54">
        <f>VLOOKUP(B32,'13.08'!B29:L62,10,0)</f>
        <v>0</v>
      </c>
      <c r="DI32" s="54"/>
      <c r="DJ32" s="54">
        <f>+DD32+DE32-DF32</f>
        <v>0</v>
      </c>
      <c r="DK32" s="57"/>
      <c r="DL32" s="54">
        <f>SUM(DM32:DO32)</f>
        <v>0</v>
      </c>
      <c r="DM32" s="54">
        <f>VLOOKUP(B32,'14.08'!B29:L62,9,0)</f>
        <v>0</v>
      </c>
      <c r="DN32" s="54">
        <f>VLOOKUP(B32,'14.08'!B29:L62,10,0)</f>
        <v>0</v>
      </c>
      <c r="DO32" s="54"/>
      <c r="DP32" s="54">
        <f>+DJ32+DK32-DL32</f>
        <v>0</v>
      </c>
      <c r="DQ32" s="57"/>
      <c r="DR32" s="54">
        <f>SUM(DS32:DU32)</f>
        <v>0</v>
      </c>
      <c r="DS32" s="54">
        <f>VLOOKUP(B32,'15.08'!B29:L62,9,0)</f>
        <v>0</v>
      </c>
      <c r="DT32" s="54">
        <f>VLOOKUP(B32,'15.08'!B29:L62,10,0)</f>
        <v>0</v>
      </c>
      <c r="DU32" s="54"/>
      <c r="DV32" s="54">
        <f>+DP32+DQ32-DR32</f>
        <v>0</v>
      </c>
      <c r="DW32" s="57"/>
      <c r="DX32" s="54">
        <f>SUM(DY32:EA32)</f>
        <v>0</v>
      </c>
      <c r="DY32" s="54">
        <f>VLOOKUP(B32,'16.08'!B29:L62,9,0)</f>
        <v>0</v>
      </c>
      <c r="DZ32" s="54">
        <f>VLOOKUP(B32,'16.08'!B29:L62,10,0)</f>
        <v>0</v>
      </c>
      <c r="EA32" s="54"/>
      <c r="EB32" s="54">
        <f>+DV32+DW32-DX32</f>
        <v>0</v>
      </c>
      <c r="EC32" s="57"/>
      <c r="ED32" s="54">
        <f>SUM(EE32:EG32)</f>
        <v>0</v>
      </c>
      <c r="EE32" s="54">
        <f>VLOOKUP(B32,'17.08'!B29:L62,9,0)</f>
        <v>0</v>
      </c>
      <c r="EF32" s="54">
        <f>VLOOKUP(B32,'17.08'!B29:L62,10,0)</f>
        <v>0</v>
      </c>
      <c r="EG32" s="54"/>
      <c r="EH32" s="54">
        <f>+EB32+EC32-ED32</f>
        <v>0</v>
      </c>
      <c r="EI32" s="57"/>
      <c r="EJ32" s="54">
        <f>SUM(EK32:EM32)</f>
        <v>0</v>
      </c>
      <c r="EK32" s="54">
        <f>VLOOKUP(B32,'18.08'!B29:L62,9,0)</f>
        <v>0</v>
      </c>
      <c r="EL32" s="54">
        <f>VLOOKUP(B32,'18.08'!B29:L62,10,0)</f>
        <v>0</v>
      </c>
      <c r="EM32" s="54"/>
      <c r="EN32" s="54">
        <f>+EH32+EI32-EJ32</f>
        <v>0</v>
      </c>
      <c r="EO32" s="54">
        <f>VLOOKUP(B32,'19.08'!B29:Q62,7,0)</f>
        <v>10</v>
      </c>
      <c r="EP32" s="54">
        <f>SUM(EQ32:ES32)</f>
        <v>0</v>
      </c>
      <c r="EQ32" s="54">
        <f>VLOOKUP(B32,'19.08'!B29:L62,9,0)</f>
        <v>0</v>
      </c>
      <c r="ER32" s="54">
        <f>VLOOKUP(B32,'19.08'!B29:L62,10,0)</f>
        <v>0</v>
      </c>
      <c r="ES32" s="54"/>
      <c r="ET32" s="54">
        <f>+EN32+EO32-EP32</f>
        <v>10</v>
      </c>
      <c r="EU32" s="57"/>
      <c r="EV32" s="54">
        <f>SUM(EW32:EY32)</f>
        <v>0</v>
      </c>
      <c r="EW32" s="54">
        <f>VLOOKUP(B32,'20.08'!B29:L66,9,0)</f>
        <v>0</v>
      </c>
      <c r="EX32" s="54">
        <f>VLOOKUP(B32,'20.08'!B29:L66,10,0)</f>
        <v>0</v>
      </c>
      <c r="EY32" s="54"/>
      <c r="EZ32" s="54">
        <f>+ET32+EU32-EV32</f>
        <v>10</v>
      </c>
      <c r="FA32" s="57"/>
      <c r="FB32" s="54">
        <f>SUM(FC32:FE32)</f>
        <v>0</v>
      </c>
      <c r="FC32" s="54">
        <f>VLOOKUP(B32,'21.08'!B29:L62,9,0)</f>
        <v>0</v>
      </c>
      <c r="FD32" s="54">
        <f>VLOOKUP(B32,'21.08'!B29:L62,10,0)</f>
        <v>0</v>
      </c>
      <c r="FE32" s="54"/>
      <c r="FF32" s="54">
        <f>+EZ32+FA32-FB32</f>
        <v>10</v>
      </c>
      <c r="FG32" s="57"/>
      <c r="FH32" s="54">
        <f>SUM(FI32:FK32)</f>
        <v>1</v>
      </c>
      <c r="FI32" s="54">
        <f>VLOOKUP(B32,'22.08'!B29:L62,9,0)</f>
        <v>0</v>
      </c>
      <c r="FJ32" s="54">
        <f>VLOOKUP(B32,'22.08'!B29:L62,10,0)</f>
        <v>1</v>
      </c>
      <c r="FK32" s="54"/>
      <c r="FL32" s="54">
        <f>+FF32+FG32-FH32</f>
        <v>9</v>
      </c>
      <c r="FM32" s="57"/>
      <c r="FN32" s="54">
        <f>SUM(FO32:FQ32)</f>
        <v>1</v>
      </c>
      <c r="FO32" s="54">
        <f>VLOOKUP(B32,'23.08'!B29:L62,9,0)</f>
        <v>0</v>
      </c>
      <c r="FP32" s="54">
        <f>VLOOKUP(B32,'23.08'!B29:L62,10,0)</f>
        <v>1</v>
      </c>
      <c r="FQ32" s="54"/>
      <c r="FR32" s="54">
        <f>+FL32+FM32-FN32</f>
        <v>8</v>
      </c>
      <c r="FS32" s="57"/>
      <c r="FT32" s="54">
        <f>SUM(FU32:FW32)</f>
        <v>0</v>
      </c>
      <c r="FU32" s="54">
        <f>VLOOKUP(B32,'24.08'!B29:L62,9,0)</f>
        <v>0</v>
      </c>
      <c r="FV32" s="54">
        <f>VLOOKUP(B32,'24.08'!B29:L62,10,0)</f>
        <v>0</v>
      </c>
      <c r="FW32" s="54"/>
      <c r="FX32" s="54">
        <f>+FR32+FS32-FT32</f>
        <v>8</v>
      </c>
      <c r="FY32" s="57"/>
      <c r="FZ32" s="54">
        <f>SUM(GA32:GC32)</f>
        <v>1</v>
      </c>
      <c r="GA32" s="54">
        <f>VLOOKUP(B32,'25.08'!B29:L62,9,0)</f>
        <v>0</v>
      </c>
      <c r="GB32" s="54">
        <f>VLOOKUP(B32,'25.08'!B29:L62,10,0)</f>
        <v>1</v>
      </c>
      <c r="GC32" s="54"/>
      <c r="GD32" s="54">
        <f>+FX32+FY32-FZ32</f>
        <v>7</v>
      </c>
      <c r="GE32" s="57"/>
      <c r="GF32" s="54">
        <f>SUM(GG32:GI32)</f>
        <v>0</v>
      </c>
      <c r="GG32" s="54">
        <f>VLOOKUP(B32,'26.08'!B29:L62,9,0)</f>
        <v>0</v>
      </c>
      <c r="GH32" s="54">
        <f>VLOOKUP(B32,'26.08'!B29:L62,10,0)</f>
        <v>0</v>
      </c>
      <c r="GI32" s="54"/>
      <c r="GJ32" s="54">
        <f>+GD32+GE32-GF32</f>
        <v>7</v>
      </c>
      <c r="GK32" s="57"/>
      <c r="GL32" s="54">
        <f>SUM(GM32:GO32)</f>
        <v>0</v>
      </c>
      <c r="GM32" s="54">
        <f>VLOOKUP(B32,'27.08'!B29:L62,9,0)</f>
        <v>0</v>
      </c>
      <c r="GN32" s="54">
        <f>VLOOKUP(B32,'27.08'!B29:L62,10,0)</f>
        <v>0</v>
      </c>
      <c r="GO32" s="54"/>
      <c r="GP32" s="54">
        <f>+GJ32+GK32-GL32</f>
        <v>7</v>
      </c>
      <c r="GQ32" s="57"/>
      <c r="GR32" s="54">
        <f>SUM(GS32:GU32)</f>
        <v>0</v>
      </c>
      <c r="GS32" s="54">
        <f>VLOOKUP(B32,'28.08'!B29:L62,9,0)</f>
        <v>0</v>
      </c>
      <c r="GT32" s="54">
        <f>VLOOKUP(B32,'28.08'!B29:L62,10,0)</f>
        <v>0</v>
      </c>
      <c r="GU32" s="54"/>
      <c r="GV32" s="54">
        <f>+GP32+GQ32-GR32</f>
        <v>7</v>
      </c>
      <c r="GW32" s="54">
        <f>VLOOKUP(B32,'29.08'!B29:Q62,7,0)</f>
        <v>0</v>
      </c>
      <c r="GX32" s="54">
        <f>SUM(GY32:HA32)</f>
        <v>0</v>
      </c>
      <c r="GY32" s="54">
        <f>VLOOKUP(B32,'29.08'!B29:L62,9,0)</f>
        <v>0</v>
      </c>
      <c r="GZ32" s="54">
        <f>VLOOKUP(B32,'29.08'!B29:L62,10,0)</f>
        <v>0</v>
      </c>
      <c r="HA32" s="54"/>
      <c r="HB32" s="54">
        <f>+GV32+GW32-GX32</f>
        <v>7</v>
      </c>
      <c r="HC32" s="57"/>
      <c r="HD32" s="54">
        <f>SUM(HE32:HG32)</f>
        <v>0</v>
      </c>
      <c r="HE32" s="54">
        <f>VLOOKUP(B32,'30.08'!B29:L62,9,0)</f>
        <v>0</v>
      </c>
      <c r="HF32" s="54">
        <f>VLOOKUP(B32,'30.08'!B29:L62,10,0)</f>
        <v>0</v>
      </c>
      <c r="HG32" s="54"/>
      <c r="HH32" s="54">
        <f>+HB32+HC32-HD32</f>
        <v>7</v>
      </c>
      <c r="HI32" s="54">
        <f>VLOOKUP(B32,'31.08'!B29:Q62,7,0)</f>
        <v>0</v>
      </c>
      <c r="HJ32" s="54">
        <f>SUM(HK32:HM32)</f>
        <v>0</v>
      </c>
      <c r="HK32" s="54">
        <f>VLOOKUP(B32,'31.08'!B29:L62,9,0)</f>
        <v>0</v>
      </c>
      <c r="HL32" s="54">
        <f>VLOOKUP(B32,'31.08'!B29:L62,10,0)</f>
        <v>0</v>
      </c>
      <c r="HM32" s="54"/>
      <c r="HN32" s="54">
        <f>+HH32+HI32-HJ32</f>
        <v>7</v>
      </c>
      <c r="HO32" s="57"/>
      <c r="HP32" s="54">
        <f>SUM(HQ32:HS32)</f>
        <v>0</v>
      </c>
      <c r="HQ32" s="54">
        <f>VLOOKUP(B32,'01.09'!B29:L62,9,0)</f>
        <v>0</v>
      </c>
      <c r="HR32" s="54">
        <f>VLOOKUP(B32,'01.09'!B29:L62,10,0)</f>
        <v>0</v>
      </c>
      <c r="HS32" s="54"/>
      <c r="HT32" s="54">
        <f>+HN32+HO32-HP32</f>
        <v>7</v>
      </c>
      <c r="HU32" s="54">
        <f>VLOOKUP(B32,'02.09'!B29:Q62,7,0)</f>
        <v>5</v>
      </c>
      <c r="HV32" s="54">
        <f>SUM(HW32:HY32)</f>
        <v>0</v>
      </c>
      <c r="HW32" s="54">
        <f>VLOOKUP(B32,'02.09'!B29:L62,9,0)</f>
        <v>0</v>
      </c>
      <c r="HX32" s="54">
        <f>VLOOKUP(B32,'02.09'!B29:L62,10,0)</f>
        <v>0</v>
      </c>
      <c r="HY32" s="54"/>
      <c r="HZ32" s="54">
        <f>+HT32+HU32-HV32</f>
        <v>12</v>
      </c>
      <c r="IA32" s="57"/>
      <c r="IB32" s="54">
        <f>SUM(IC32:IE32)</f>
        <v>0</v>
      </c>
      <c r="IC32" s="54">
        <f>VLOOKUP(B32,'03.09'!B29:L62,9,0)</f>
        <v>0</v>
      </c>
      <c r="ID32" s="54">
        <f>VLOOKUP(B32,'03.09'!B29:L62,10,0)</f>
        <v>0</v>
      </c>
      <c r="IE32" s="54"/>
      <c r="IF32" s="54">
        <f>+HZ32+IA32-IB32</f>
        <v>12</v>
      </c>
      <c r="IG32" s="57"/>
      <c r="IH32" s="54">
        <f>SUM(II32:IK32)</f>
        <v>2</v>
      </c>
      <c r="II32" s="54">
        <f>VLOOKUP(B32,'04.09'!B29:L62,9,0)</f>
        <v>0</v>
      </c>
      <c r="IJ32" s="54">
        <f>VLOOKUP(B32,'04.09'!B29:L62,10,0)</f>
        <v>2</v>
      </c>
      <c r="IK32" s="54"/>
      <c r="IL32" s="54">
        <f>+IF32+IG32-IH32</f>
        <v>10</v>
      </c>
      <c r="IM32" s="57"/>
      <c r="IN32" s="54">
        <f>SUM(IO32:IQ32)</f>
        <v>1</v>
      </c>
      <c r="IO32" s="54">
        <f>VLOOKUP(B32,'05.09'!B29:L62,9,0)</f>
        <v>0</v>
      </c>
      <c r="IP32" s="54">
        <f>VLOOKUP(B32,'05.09'!B29:L62,10,0)</f>
        <v>1</v>
      </c>
      <c r="IQ32" s="54"/>
      <c r="IR32" s="54">
        <f>+IL32+IM32-IN32</f>
        <v>9</v>
      </c>
      <c r="IS32" s="57"/>
      <c r="IT32" s="54">
        <f>SUM(IU32:IW32)</f>
        <v>1</v>
      </c>
      <c r="IU32" s="54">
        <f>VLOOKUP(B32,'06.09'!B29:L62,9,0)</f>
        <v>0</v>
      </c>
      <c r="IV32" s="54">
        <f>VLOOKUP(B32,'06.09'!B29:L62,10,0)</f>
        <v>1</v>
      </c>
      <c r="IW32" s="54"/>
      <c r="IX32" s="54">
        <f>+IR32+IS32-IT32</f>
        <v>8</v>
      </c>
      <c r="IY32" s="57"/>
      <c r="IZ32" s="54">
        <f>SUM(JA32:JC32)</f>
        <v>0</v>
      </c>
      <c r="JA32" s="54">
        <f>VLOOKUP(B32,'07.09'!B29:L62,9,0)</f>
        <v>0</v>
      </c>
      <c r="JB32" s="54">
        <f>VLOOKUP(B32,'07.09'!B29:L62,10,0)</f>
        <v>0</v>
      </c>
      <c r="JC32" s="54"/>
      <c r="JD32" s="54">
        <f>+IX32+IY32-IZ32</f>
        <v>8</v>
      </c>
      <c r="JE32" s="54">
        <f>VLOOKUP(B32,'08.09'!B29:Q62,7,0)</f>
        <v>10</v>
      </c>
      <c r="JF32" s="54">
        <f>SUM(JG32:JI32)</f>
        <v>1</v>
      </c>
      <c r="JG32" s="54">
        <f>VLOOKUP(B32,'08.09'!B29:L62,9,0)</f>
        <v>0</v>
      </c>
      <c r="JH32" s="54">
        <f>VLOOKUP(B32,'08.09'!B29:L62,10,0)</f>
        <v>1</v>
      </c>
      <c r="JI32" s="54"/>
      <c r="JJ32" s="54">
        <f>+JD32+JE32-JF32</f>
        <v>17</v>
      </c>
      <c r="JK32" s="57"/>
      <c r="JL32" s="54">
        <f>SUM(JM32:JO32)</f>
        <v>0</v>
      </c>
      <c r="JM32" s="54">
        <f>VLOOKUP(B32,'09.09'!B29:L62,9,0)</f>
        <v>0</v>
      </c>
      <c r="JN32" s="54">
        <f>VLOOKUP(B32,'09.09'!B29:L62,10,0)</f>
        <v>0</v>
      </c>
      <c r="JO32" s="54"/>
      <c r="JP32" s="54">
        <f>+JJ32+JK32-JL32</f>
        <v>17</v>
      </c>
      <c r="JQ32" s="57"/>
      <c r="JR32" s="54">
        <f>SUM(JS32:JU32)</f>
        <v>7</v>
      </c>
      <c r="JS32" s="54">
        <f>VLOOKUP(B32,'10.09'!B29:L62,9,0)</f>
        <v>7</v>
      </c>
      <c r="JT32" s="54">
        <f>VLOOKUP(B32,'10.09'!B29:L62,10,0)</f>
        <v>0</v>
      </c>
      <c r="JU32" s="54"/>
      <c r="JV32" s="54">
        <f>+JP32+JQ32-JR32</f>
        <v>10</v>
      </c>
      <c r="JW32" s="57"/>
      <c r="JX32" s="54">
        <f>SUM(JY32:KA32)</f>
        <v>0</v>
      </c>
      <c r="JY32" s="54">
        <f>VLOOKUP(B32,'11.09'!B29:L62,9,0)</f>
        <v>0</v>
      </c>
      <c r="JZ32" s="54">
        <f>VLOOKUP(B32,'11.09'!B29:L62,10,0)</f>
        <v>0</v>
      </c>
      <c r="KA32" s="54"/>
      <c r="KB32" s="54">
        <f>+JV32+JW32-JX32</f>
        <v>10</v>
      </c>
      <c r="KC32" s="57"/>
      <c r="KD32" s="54">
        <f>SUM(KE32:KG32)</f>
        <v>0</v>
      </c>
      <c r="KE32" s="54">
        <f>VLOOKUP(B32,'12.09'!B29:L62,9,0)</f>
        <v>0</v>
      </c>
      <c r="KF32" s="54">
        <f>VLOOKUP(B32,'12.09'!B29:L62,10,0)</f>
        <v>0</v>
      </c>
      <c r="KG32" s="54"/>
      <c r="KH32" s="54">
        <f>+KB32+KC32-KD32</f>
        <v>10</v>
      </c>
      <c r="KI32" s="57"/>
      <c r="KJ32" s="54">
        <f>SUM(KK32:KM32)</f>
        <v>0</v>
      </c>
      <c r="KK32" s="54">
        <f>VLOOKUP(B32,'13.09'!B29:L62,9,0)</f>
        <v>0</v>
      </c>
      <c r="KL32" s="54">
        <f>VLOOKUP(B32,'13.09'!B29:L62,10,0)</f>
        <v>0</v>
      </c>
      <c r="KM32" s="54"/>
      <c r="KN32" s="54">
        <f>+KH32+KI32-KJ32</f>
        <v>10</v>
      </c>
      <c r="KO32" s="57"/>
      <c r="KP32" s="54">
        <f>SUM(KQ32:KS32)</f>
        <v>0</v>
      </c>
      <c r="KQ32" s="54">
        <f>VLOOKUP(B32,'14.09'!B29:L62,9,0)</f>
        <v>0</v>
      </c>
      <c r="KR32" s="54">
        <f>VLOOKUP(B32,'14.09'!B29:L62,10,0)</f>
        <v>0</v>
      </c>
      <c r="KS32" s="54"/>
      <c r="KT32" s="54">
        <f>+KN32+KO32-KP32</f>
        <v>10</v>
      </c>
      <c r="KU32" s="57"/>
      <c r="KV32" s="54">
        <f>SUM(KW32:KY32)</f>
        <v>0</v>
      </c>
      <c r="KW32" s="54">
        <f>VLOOKUP(B32,'15.09'!B29:L62,9,0)</f>
        <v>0</v>
      </c>
      <c r="KX32" s="54">
        <f>VLOOKUP(B32,'15.09'!B29:L62,10,0)</f>
        <v>0</v>
      </c>
      <c r="KY32" s="54"/>
      <c r="KZ32" s="54">
        <f>+KT32+KU32-KV32</f>
        <v>10</v>
      </c>
      <c r="LA32" s="57"/>
      <c r="LB32" s="54">
        <f>SUM(LC32:LE32)</f>
        <v>10</v>
      </c>
      <c r="LC32" s="54">
        <f>VLOOKUP(B32,'16.09'!B29:L62,9,0)</f>
        <v>10</v>
      </c>
      <c r="LD32" s="54">
        <f>VLOOKUP(B32,'16.09'!B29:L62,10,0)</f>
        <v>0</v>
      </c>
      <c r="LE32" s="54"/>
      <c r="LF32" s="54">
        <f>+KZ32+LA32-LB32</f>
        <v>0</v>
      </c>
      <c r="LG32" s="57"/>
      <c r="LH32" s="54">
        <f>SUM(LI32:LK32)</f>
        <v>0</v>
      </c>
      <c r="LI32" s="54">
        <f>VLOOKUP(B32,'17.09'!B29:L62,9,0)</f>
        <v>0</v>
      </c>
      <c r="LJ32" s="54">
        <f>VLOOKUP(B32,'17.09'!B29:L62,10,0)</f>
        <v>0</v>
      </c>
      <c r="LK32" s="54"/>
      <c r="LL32" s="54">
        <f>+LF32+LG32-LH32</f>
        <v>0</v>
      </c>
      <c r="LM32" s="57"/>
      <c r="LN32" s="54">
        <f>SUM(LO32:LQ32)</f>
        <v>0</v>
      </c>
      <c r="LO32" s="54">
        <f>VLOOKUP(B32,'18.09'!B29:L62,9,0)</f>
        <v>0</v>
      </c>
      <c r="LP32" s="54">
        <f>VLOOKUP(B32,'18.09'!B29:L62,10,0)</f>
        <v>0</v>
      </c>
      <c r="LQ32" s="54"/>
      <c r="LR32" s="54">
        <f>+LL32+LM32-LN32</f>
        <v>0</v>
      </c>
    </row>
    <row r="33" spans="1:330" x14ac:dyDescent="0.2">
      <c r="A33" s="10">
        <v>6</v>
      </c>
      <c r="B33" s="10">
        <v>8500011</v>
      </c>
      <c r="C33" s="10" t="s">
        <v>78</v>
      </c>
      <c r="D33" s="11" t="s">
        <v>50</v>
      </c>
      <c r="E33" s="11" t="s">
        <v>16</v>
      </c>
      <c r="F33" s="12">
        <v>135000</v>
      </c>
      <c r="G33" s="58">
        <f>M33+S33+Y33+AE33+AK33+AQ33+AW33+BC33+BI33+BO33+BU33+CA33+CG33+CM33+CS33+CY33+DE33+DK33+DQ33+DW33+EC33+EI33+EO33+EU33+FA33+FG33+FM33+FS33+FY33+GE33+GK33+GQ33+GW33+HC33+HI33+HO33+HU33+IA33+IG33+IM33+IS33+IY33+JE33+JK33+JQ33+JW33+KC33+KI33+KO33+KU33</f>
        <v>26</v>
      </c>
      <c r="H33" s="58">
        <f>SUM(I33:K33)</f>
        <v>17</v>
      </c>
      <c r="I33" s="58">
        <f>O33+U33+AA33+AG33+AM33+AS33+AY33+BE33+BK33+BQ33+BW33+CC33+CI33+CO33+CU33+DA33+DG33+DM33+DS33+DY33+EE33+EK33+EQ33+EW33+FC33+FI33+FO33+FU33+GA33+GG33+GM33+GS33+GY33+HE33+HK33+HQ33+HW33+IC33+II33+IO33+IU33+JA33+JG33+JM33+JS33+JY33+KE33+KK33+KQ33+KW33</f>
        <v>10</v>
      </c>
      <c r="J33" s="58">
        <f>P33+V33+AB33+AH33+AN33+AT33+AZ33+BF33+BL33+BR33+BX33+CD33+CJ33+CP33+CV33+DB33+DH33+DN33+DT33+DZ33+EF33+EL33+ER33+EX33+FD33+FJ33+FP33+FV33+GB33+GH33+GN33+GT33+GZ33+HF33+HL33+HR33+HX33+ID33+IJ33+IP33+IV33+JB33+JH33+JN33+JT33+JZ33+KF33+KL33+KR33+KX33</f>
        <v>7</v>
      </c>
      <c r="K33" s="58">
        <f>Q33+W33+AC33+AI33+AO33+AU33+BA33+BG33+BM33+BS33+BY33+CE33+CK33+CQ33+CW33+DC33+DI33+DO33+DU33+EA33+EG33+EM33+ES33+EY33+FE33+FK33+FQ33+FW33+GC33+GI33+GO33+GU33+HA33+HG33+HM33+HS33+HY33+IE33+IK33+IQ33+IW33+JC33+JI33+JO33+JU33+KA33+KG33+KM33+KS33+KY33</f>
        <v>0</v>
      </c>
      <c r="L33" s="58">
        <f>G33-H33</f>
        <v>9</v>
      </c>
      <c r="M33" s="54"/>
      <c r="N33" s="54">
        <f>SUM(O33:Q33)</f>
        <v>0</v>
      </c>
      <c r="O33" s="54"/>
      <c r="P33" s="54"/>
      <c r="Q33" s="54"/>
      <c r="R33" s="54"/>
      <c r="S33" s="54"/>
      <c r="T33" s="54">
        <f>SUM(U33:W33)</f>
        <v>0</v>
      </c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9"/>
      <c r="AN33" s="59"/>
      <c r="AO33" s="59"/>
      <c r="AP33" s="54"/>
      <c r="AQ33" s="54"/>
      <c r="AR33" s="54">
        <f>SUM(AS33:AU33)</f>
        <v>0</v>
      </c>
      <c r="AS33" s="54"/>
      <c r="AT33" s="54"/>
      <c r="AU33" s="54"/>
      <c r="AV33" s="54">
        <f>+AP33+AQ33-AR33</f>
        <v>0</v>
      </c>
      <c r="AW33" s="54"/>
      <c r="AX33" s="54">
        <f>SUM(AY33:BA33)</f>
        <v>0</v>
      </c>
      <c r="AY33" s="54"/>
      <c r="AZ33" s="54"/>
      <c r="BA33" s="54"/>
      <c r="BB33" s="54">
        <f>+AV33+AW33-AX33</f>
        <v>0</v>
      </c>
      <c r="BC33" s="54"/>
      <c r="BD33" s="54">
        <f>SUM(BE33:BG33)</f>
        <v>0</v>
      </c>
      <c r="BE33" s="54"/>
      <c r="BF33" s="54"/>
      <c r="BG33" s="54"/>
      <c r="BH33" s="54"/>
      <c r="BI33" s="54">
        <f>VLOOKUP(B33,'05.08'!B13:Q46,7,0)</f>
        <v>0</v>
      </c>
      <c r="BJ33" s="54">
        <f>SUM(BK33:BM33)</f>
        <v>0</v>
      </c>
      <c r="BK33" s="54">
        <f>VLOOKUP(B33,'05.08'!B13:Q46,9,0)</f>
        <v>0</v>
      </c>
      <c r="BL33" s="54">
        <f>VLOOKUP(B33,'05.08'!B13:L46,10,0)</f>
        <v>0</v>
      </c>
      <c r="BM33" s="54"/>
      <c r="BN33" s="54">
        <f>+BH33+BI33-BJ33</f>
        <v>0</v>
      </c>
      <c r="BO33" s="54"/>
      <c r="BP33" s="54">
        <f>SUM(BQ33:BS33)</f>
        <v>0</v>
      </c>
      <c r="BQ33" s="54">
        <f>VLOOKUP(B33,'06.08'!B13:L46,9,0)</f>
        <v>0</v>
      </c>
      <c r="BR33" s="54">
        <f>VLOOKUP(B33,'06.08'!B13:L46,10,0)</f>
        <v>0</v>
      </c>
      <c r="BS33" s="54"/>
      <c r="BT33" s="54">
        <f>+BN33+BO33-BP33</f>
        <v>0</v>
      </c>
      <c r="BU33" s="54"/>
      <c r="BV33" s="54">
        <f>SUM(BW33:BY33)</f>
        <v>0</v>
      </c>
      <c r="BW33" s="54">
        <f>VLOOKUP(B33,'07.08'!B13:L46,9,0)</f>
        <v>0</v>
      </c>
      <c r="BX33" s="54">
        <f>VLOOKUP(B33,'07.08'!B13:L46,10,0)</f>
        <v>0</v>
      </c>
      <c r="BY33" s="54"/>
      <c r="BZ33" s="54">
        <f>+BT33+BU33-BV33</f>
        <v>0</v>
      </c>
      <c r="CA33" s="54"/>
      <c r="CB33" s="54">
        <f>SUM(CC33:CE33)</f>
        <v>0</v>
      </c>
      <c r="CC33" s="54">
        <f>VLOOKUP(B33,'08.08'!B13:L46,9,0)</f>
        <v>0</v>
      </c>
      <c r="CD33" s="54">
        <f>VLOOKUP(B33,'08.08'!B13:L46,10,0)</f>
        <v>0</v>
      </c>
      <c r="CE33" s="54"/>
      <c r="CF33" s="54">
        <f>+BZ33+CA33-CB33</f>
        <v>0</v>
      </c>
      <c r="CG33" s="54"/>
      <c r="CH33" s="54">
        <f>SUM(CI33:CK33)</f>
        <v>0</v>
      </c>
      <c r="CI33" s="54">
        <f>VLOOKUP(B33,'09.08'!B13:L46,9,0)</f>
        <v>0</v>
      </c>
      <c r="CJ33" s="54">
        <f>VLOOKUP(B33,'09.08'!B13:L46,10,0)</f>
        <v>0</v>
      </c>
      <c r="CK33" s="54"/>
      <c r="CL33" s="54">
        <f>+CF33+CG33-CH33</f>
        <v>0</v>
      </c>
      <c r="CM33" s="54"/>
      <c r="CN33" s="54">
        <f>SUM(CO33:CQ33)</f>
        <v>0</v>
      </c>
      <c r="CO33" s="54">
        <f>VLOOKUP(B33,'10.08'!B13:L46,9,0)</f>
        <v>0</v>
      </c>
      <c r="CP33" s="54">
        <f>VLOOKUP(B33,'10.08'!B13:L46,10,0)</f>
        <v>0</v>
      </c>
      <c r="CQ33" s="54"/>
      <c r="CR33" s="54">
        <f>+CL33+CM33-CN33</f>
        <v>0</v>
      </c>
      <c r="CS33" s="54"/>
      <c r="CT33" s="54">
        <f>SUM(CU33:CW33)</f>
        <v>0</v>
      </c>
      <c r="CU33" s="54">
        <f>VLOOKUP(B33,'11.08'!B13:L46,9,0)</f>
        <v>0</v>
      </c>
      <c r="CV33" s="54">
        <f>VLOOKUP(B33,'11.08'!B13:L46,10,0)</f>
        <v>0</v>
      </c>
      <c r="CW33" s="54"/>
      <c r="CX33" s="54">
        <f>+CR33+CS33-CT33</f>
        <v>0</v>
      </c>
      <c r="CY33" s="54">
        <f>VLOOKUP(B33,'12.08'!B13:Q46,7,0)</f>
        <v>0</v>
      </c>
      <c r="CZ33" s="54">
        <f>SUM(DA33:DC33)</f>
        <v>0</v>
      </c>
      <c r="DA33" s="54">
        <f>VLOOKUP(B33,'12.08'!B13:L46,9,0)</f>
        <v>0</v>
      </c>
      <c r="DB33" s="54">
        <f>VLOOKUP(B33,'12.08'!B13:L46,10,0)</f>
        <v>0</v>
      </c>
      <c r="DC33" s="54"/>
      <c r="DD33" s="54">
        <f>+CX33+CY33-CZ33</f>
        <v>0</v>
      </c>
      <c r="DE33" s="54"/>
      <c r="DF33" s="54">
        <f>SUM(DG33:DI33)</f>
        <v>0</v>
      </c>
      <c r="DG33" s="54">
        <f>VLOOKUP(B33,'13.08'!B13:L46,9,0)</f>
        <v>0</v>
      </c>
      <c r="DH33" s="54">
        <f>VLOOKUP(B33,'13.08'!B13:L46,10,0)</f>
        <v>0</v>
      </c>
      <c r="DI33" s="54"/>
      <c r="DJ33" s="54">
        <f>+DD33+DE33-DF33</f>
        <v>0</v>
      </c>
      <c r="DK33" s="54"/>
      <c r="DL33" s="54">
        <f>SUM(DM33:DO33)</f>
        <v>0</v>
      </c>
      <c r="DM33" s="54">
        <f>VLOOKUP(B33,'14.08'!B13:L46,9,0)</f>
        <v>0</v>
      </c>
      <c r="DN33" s="54">
        <f>VLOOKUP(B33,'14.08'!B13:L46,10,0)</f>
        <v>0</v>
      </c>
      <c r="DO33" s="54"/>
      <c r="DP33" s="54">
        <f>+DJ33+DK33-DL33</f>
        <v>0</v>
      </c>
      <c r="DQ33" s="54"/>
      <c r="DR33" s="54">
        <f>SUM(DS33:DU33)</f>
        <v>0</v>
      </c>
      <c r="DS33" s="54">
        <f>VLOOKUP(B33,'15.08'!B13:L46,9,0)</f>
        <v>0</v>
      </c>
      <c r="DT33" s="54">
        <f>VLOOKUP(B33,'15.08'!B13:L46,10,0)</f>
        <v>0</v>
      </c>
      <c r="DU33" s="54"/>
      <c r="DV33" s="54">
        <f>+DP33+DQ33-DR33</f>
        <v>0</v>
      </c>
      <c r="DW33" s="54"/>
      <c r="DX33" s="54">
        <f>SUM(DY33:EA33)</f>
        <v>0</v>
      </c>
      <c r="DY33" s="54">
        <f>VLOOKUP(B33,'16.08'!B13:L46,9,0)</f>
        <v>0</v>
      </c>
      <c r="DZ33" s="54">
        <f>VLOOKUP(B33,'16.08'!B13:L46,10,0)</f>
        <v>0</v>
      </c>
      <c r="EA33" s="54"/>
      <c r="EB33" s="54">
        <f>+DV33+DW33-DX33</f>
        <v>0</v>
      </c>
      <c r="EC33" s="54"/>
      <c r="ED33" s="54">
        <f>SUM(EE33:EG33)</f>
        <v>0</v>
      </c>
      <c r="EE33" s="54">
        <f>VLOOKUP(B33,'17.08'!B13:L46,9,0)</f>
        <v>0</v>
      </c>
      <c r="EF33" s="54">
        <f>VLOOKUP(B33,'17.08'!B13:L46,10,0)</f>
        <v>0</v>
      </c>
      <c r="EG33" s="54"/>
      <c r="EH33" s="54">
        <f>+EB33+EC33-ED33</f>
        <v>0</v>
      </c>
      <c r="EI33" s="54"/>
      <c r="EJ33" s="54">
        <f>SUM(EK33:EM33)</f>
        <v>0</v>
      </c>
      <c r="EK33" s="54">
        <f>VLOOKUP(B33,'18.08'!B13:L46,9,0)</f>
        <v>0</v>
      </c>
      <c r="EL33" s="54">
        <f>VLOOKUP(B33,'18.08'!B13:L46,10,0)</f>
        <v>0</v>
      </c>
      <c r="EM33" s="54"/>
      <c r="EN33" s="54">
        <f>+EH33+EI33-EJ33</f>
        <v>0</v>
      </c>
      <c r="EO33" s="54">
        <f>VLOOKUP(B33,'19.08'!B13:Q46,7,0)</f>
        <v>10</v>
      </c>
      <c r="EP33" s="54">
        <f>SUM(EQ33:ES33)</f>
        <v>0</v>
      </c>
      <c r="EQ33" s="54">
        <f>VLOOKUP(B33,'19.08'!B13:L46,9,0)</f>
        <v>0</v>
      </c>
      <c r="ER33" s="54">
        <f>VLOOKUP(B33,'19.08'!B13:L46,10,0)</f>
        <v>0</v>
      </c>
      <c r="ES33" s="54"/>
      <c r="ET33" s="54">
        <f>+EN33+EO33-EP33</f>
        <v>10</v>
      </c>
      <c r="EU33" s="54"/>
      <c r="EV33" s="54">
        <f>SUM(EW33:EY33)</f>
        <v>0</v>
      </c>
      <c r="EW33" s="54">
        <f>VLOOKUP(B33,'20.08'!B13:L50,9,0)</f>
        <v>0</v>
      </c>
      <c r="EX33" s="54">
        <f>VLOOKUP(B33,'20.08'!B13:L50,10,0)</f>
        <v>0</v>
      </c>
      <c r="EY33" s="54"/>
      <c r="EZ33" s="54">
        <f>+ET33+EU33-EV33</f>
        <v>10</v>
      </c>
      <c r="FA33" s="54"/>
      <c r="FB33" s="54">
        <f>SUM(FC33:FE33)</f>
        <v>0</v>
      </c>
      <c r="FC33" s="54">
        <f>VLOOKUP(B33,'21.08'!B13:L46,9,0)</f>
        <v>0</v>
      </c>
      <c r="FD33" s="54">
        <f>VLOOKUP(B33,'21.08'!B13:L46,10,0)</f>
        <v>0</v>
      </c>
      <c r="FE33" s="54"/>
      <c r="FF33" s="54">
        <f>+EZ33+FA33-FB33</f>
        <v>10</v>
      </c>
      <c r="FG33" s="54"/>
      <c r="FH33" s="54">
        <f>SUM(FI33:FK33)</f>
        <v>0</v>
      </c>
      <c r="FI33" s="54">
        <f>VLOOKUP(B33,'22.08'!B13:L46,9,0)</f>
        <v>0</v>
      </c>
      <c r="FJ33" s="54">
        <f>VLOOKUP(B33,'22.08'!B13:L46,10,0)</f>
        <v>0</v>
      </c>
      <c r="FK33" s="54"/>
      <c r="FL33" s="54">
        <f>+FF33+FG33-FH33</f>
        <v>10</v>
      </c>
      <c r="FM33" s="54"/>
      <c r="FN33" s="54">
        <f>SUM(FO33:FQ33)</f>
        <v>0</v>
      </c>
      <c r="FO33" s="54">
        <f>VLOOKUP(B33,'23.08'!B13:L46,9,0)</f>
        <v>0</v>
      </c>
      <c r="FP33" s="54">
        <f>VLOOKUP(B33,'23.08'!B13:L46,10,0)</f>
        <v>0</v>
      </c>
      <c r="FQ33" s="54"/>
      <c r="FR33" s="54">
        <f>+FL33+FM33-FN33</f>
        <v>10</v>
      </c>
      <c r="FS33" s="54"/>
      <c r="FT33" s="54">
        <f>SUM(FU33:FW33)</f>
        <v>1</v>
      </c>
      <c r="FU33" s="54">
        <f>VLOOKUP(B33,'24.08'!B13:L46,9,0)</f>
        <v>1</v>
      </c>
      <c r="FV33" s="54">
        <f>VLOOKUP(B33,'24.08'!B13:L46,10,0)</f>
        <v>0</v>
      </c>
      <c r="FW33" s="54"/>
      <c r="FX33" s="54">
        <f>+FR33+FS33-FT33</f>
        <v>9</v>
      </c>
      <c r="FY33" s="54"/>
      <c r="FZ33" s="54">
        <f>SUM(GA33:GC33)</f>
        <v>0</v>
      </c>
      <c r="GA33" s="54">
        <f>VLOOKUP(B33,'25.08'!B13:L46,9,0)</f>
        <v>0</v>
      </c>
      <c r="GB33" s="54">
        <f>VLOOKUP(B33,'25.08'!B13:L46,10,0)</f>
        <v>0</v>
      </c>
      <c r="GC33" s="54"/>
      <c r="GD33" s="54">
        <f>+FX33+FY33-FZ33</f>
        <v>9</v>
      </c>
      <c r="GE33" s="54"/>
      <c r="GF33" s="54">
        <f>SUM(GG33:GI33)</f>
        <v>9</v>
      </c>
      <c r="GG33" s="54">
        <f>VLOOKUP(B33,'26.08'!B13:L46,9,0)</f>
        <v>9</v>
      </c>
      <c r="GH33" s="54">
        <f>VLOOKUP(B33,'26.08'!B13:L46,10,0)</f>
        <v>0</v>
      </c>
      <c r="GI33" s="54"/>
      <c r="GJ33" s="54">
        <f>+GD33+GE33-GF33</f>
        <v>0</v>
      </c>
      <c r="GK33" s="54"/>
      <c r="GL33" s="54">
        <f>SUM(GM33:GO33)</f>
        <v>0</v>
      </c>
      <c r="GM33" s="54">
        <f>VLOOKUP(B33,'27.08'!B13:L46,9,0)</f>
        <v>0</v>
      </c>
      <c r="GN33" s="54">
        <f>VLOOKUP(B33,'27.08'!B13:L46,10,0)</f>
        <v>0</v>
      </c>
      <c r="GO33" s="54"/>
      <c r="GP33" s="54">
        <f>+GJ33+GK33-GL33</f>
        <v>0</v>
      </c>
      <c r="GQ33" s="54"/>
      <c r="GR33" s="54">
        <f>SUM(GS33:GU33)</f>
        <v>0</v>
      </c>
      <c r="GS33" s="54">
        <f>VLOOKUP(B33,'28.08'!B13:L46,9,0)</f>
        <v>0</v>
      </c>
      <c r="GT33" s="54">
        <f>VLOOKUP(B33,'28.08'!B13:L46,10,0)</f>
        <v>0</v>
      </c>
      <c r="GU33" s="54"/>
      <c r="GV33" s="54">
        <f>+GP33+GQ33-GR33</f>
        <v>0</v>
      </c>
      <c r="GW33" s="54">
        <f>VLOOKUP(B33,'29.08'!B13:Q46,7,0)</f>
        <v>0</v>
      </c>
      <c r="GX33" s="54">
        <f>SUM(GY33:HA33)</f>
        <v>0</v>
      </c>
      <c r="GY33" s="54">
        <f>VLOOKUP(B33,'29.08'!B13:L46,9,0)</f>
        <v>0</v>
      </c>
      <c r="GZ33" s="54">
        <f>VLOOKUP(B33,'29.08'!B13:L46,10,0)</f>
        <v>0</v>
      </c>
      <c r="HA33" s="54"/>
      <c r="HB33" s="54">
        <f>+GV33+GW33-GX33</f>
        <v>0</v>
      </c>
      <c r="HC33" s="54"/>
      <c r="HD33" s="54">
        <f>SUM(HE33:HG33)</f>
        <v>0</v>
      </c>
      <c r="HE33" s="54">
        <f>VLOOKUP(B33,'30.08'!B13:L46,9,0)</f>
        <v>0</v>
      </c>
      <c r="HF33" s="54">
        <f>VLOOKUP(B33,'30.08'!B13:L46,10,0)</f>
        <v>0</v>
      </c>
      <c r="HG33" s="54"/>
      <c r="HH33" s="54">
        <f>+HB33+HC33-HD33</f>
        <v>0</v>
      </c>
      <c r="HI33" s="54">
        <f>VLOOKUP(B33,'31.08'!B13:Q46,7,0)</f>
        <v>0</v>
      </c>
      <c r="HJ33" s="54">
        <f>SUM(HK33:HM33)</f>
        <v>0</v>
      </c>
      <c r="HK33" s="54">
        <f>VLOOKUP(B33,'31.08'!B13:L46,9,0)</f>
        <v>0</v>
      </c>
      <c r="HL33" s="54">
        <f>VLOOKUP(B33,'31.08'!B13:L46,10,0)</f>
        <v>0</v>
      </c>
      <c r="HM33" s="54"/>
      <c r="HN33" s="54">
        <f>+HH33+HI33-HJ33</f>
        <v>0</v>
      </c>
      <c r="HO33" s="54"/>
      <c r="HP33" s="54">
        <f>SUM(HQ33:HS33)</f>
        <v>0</v>
      </c>
      <c r="HQ33" s="54">
        <f>VLOOKUP(B33,'01.09'!B13:L46,9,0)</f>
        <v>0</v>
      </c>
      <c r="HR33" s="54">
        <f>VLOOKUP(B33,'01.09'!B13:L46,10,0)</f>
        <v>0</v>
      </c>
      <c r="HS33" s="54"/>
      <c r="HT33" s="54">
        <f>+HN33+HO33-HP33</f>
        <v>0</v>
      </c>
      <c r="HU33" s="54">
        <f>VLOOKUP(B33,'02.09'!B13:Q46,7,0)</f>
        <v>6</v>
      </c>
      <c r="HV33" s="54">
        <f>SUM(HW33:HY33)</f>
        <v>0</v>
      </c>
      <c r="HW33" s="54">
        <f>VLOOKUP(B33,'02.09'!B13:L46,9,0)</f>
        <v>0</v>
      </c>
      <c r="HX33" s="54">
        <f>VLOOKUP(B33,'02.09'!B13:L46,10,0)</f>
        <v>0</v>
      </c>
      <c r="HY33" s="54"/>
      <c r="HZ33" s="54">
        <f>+HT33+HU33-HV33</f>
        <v>6</v>
      </c>
      <c r="IA33" s="54"/>
      <c r="IB33" s="54">
        <f>SUM(IC33:IE33)</f>
        <v>0</v>
      </c>
      <c r="IC33" s="54">
        <f>VLOOKUP(B33,'03.09'!B13:L46,9,0)</f>
        <v>0</v>
      </c>
      <c r="ID33" s="54">
        <f>VLOOKUP(B33,'03.09'!B13:L46,10,0)</f>
        <v>0</v>
      </c>
      <c r="IE33" s="54"/>
      <c r="IF33" s="54">
        <f>+HZ33+IA33-IB33</f>
        <v>6</v>
      </c>
      <c r="IG33" s="54"/>
      <c r="IH33" s="54">
        <f>SUM(II33:IK33)</f>
        <v>2</v>
      </c>
      <c r="II33" s="54">
        <f>VLOOKUP(B33,'04.09'!B13:L46,9,0)</f>
        <v>0</v>
      </c>
      <c r="IJ33" s="54">
        <f>VLOOKUP(B33,'04.09'!B13:L46,10,0)</f>
        <v>2</v>
      </c>
      <c r="IK33" s="54"/>
      <c r="IL33" s="54">
        <f>+IF33+IG33-IH33</f>
        <v>4</v>
      </c>
      <c r="IM33" s="54"/>
      <c r="IN33" s="54">
        <f>SUM(IO33:IQ33)</f>
        <v>0</v>
      </c>
      <c r="IO33" s="54">
        <f>VLOOKUP(B33,'05.09'!B13:L46,9,0)</f>
        <v>0</v>
      </c>
      <c r="IP33" s="54">
        <f>VLOOKUP(B33,'05.09'!B13:L46,10,0)</f>
        <v>0</v>
      </c>
      <c r="IQ33" s="54"/>
      <c r="IR33" s="54">
        <f>+IL33+IM33-IN33</f>
        <v>4</v>
      </c>
      <c r="IS33" s="54"/>
      <c r="IT33" s="54">
        <f>SUM(IU33:IW33)</f>
        <v>0</v>
      </c>
      <c r="IU33" s="54">
        <f>VLOOKUP(B33,'06.09'!B13:L46,9,0)</f>
        <v>0</v>
      </c>
      <c r="IV33" s="54">
        <f>VLOOKUP(B33,'06.09'!B13:L46,10,0)</f>
        <v>0</v>
      </c>
      <c r="IW33" s="54"/>
      <c r="IX33" s="54">
        <f>+IR33+IS33-IT33</f>
        <v>4</v>
      </c>
      <c r="IY33" s="54"/>
      <c r="IZ33" s="54">
        <f>SUM(JA33:JC33)</f>
        <v>0</v>
      </c>
      <c r="JA33" s="54">
        <f>VLOOKUP(B33,'07.09'!B13:L46,9,0)</f>
        <v>0</v>
      </c>
      <c r="JB33" s="54">
        <f>VLOOKUP(B33,'07.09'!B13:L46,10,0)</f>
        <v>0</v>
      </c>
      <c r="JC33" s="54"/>
      <c r="JD33" s="54">
        <f>+IX33+IY33-IZ33</f>
        <v>4</v>
      </c>
      <c r="JE33" s="54">
        <f>VLOOKUP(B33,'08.09'!B13:Q46,7,0)</f>
        <v>10</v>
      </c>
      <c r="JF33" s="54">
        <f>SUM(JG33:JI33)</f>
        <v>1</v>
      </c>
      <c r="JG33" s="54">
        <f>VLOOKUP(B33,'08.09'!B13:L46,9,0)</f>
        <v>0</v>
      </c>
      <c r="JH33" s="54">
        <f>VLOOKUP(B33,'08.09'!B13:L46,10,0)</f>
        <v>1</v>
      </c>
      <c r="JI33" s="54"/>
      <c r="JJ33" s="54">
        <f>+JD33+JE33-JF33</f>
        <v>13</v>
      </c>
      <c r="JK33" s="54"/>
      <c r="JL33" s="54">
        <f>SUM(JM33:JO33)</f>
        <v>0</v>
      </c>
      <c r="JM33" s="54">
        <f>VLOOKUP(B33,'09.09'!B13:L46,9,0)</f>
        <v>0</v>
      </c>
      <c r="JN33" s="54">
        <f>VLOOKUP(B33,'09.09'!B13:L46,10,0)</f>
        <v>0</v>
      </c>
      <c r="JO33" s="54"/>
      <c r="JP33" s="54">
        <f>+JJ33+JK33-JL33</f>
        <v>13</v>
      </c>
      <c r="JQ33" s="54"/>
      <c r="JR33" s="54">
        <f>SUM(JS33:JU33)</f>
        <v>0</v>
      </c>
      <c r="JS33" s="54">
        <f>VLOOKUP(B33,'10.09'!B13:L46,9,0)</f>
        <v>0</v>
      </c>
      <c r="JT33" s="54">
        <f>VLOOKUP(B33,'10.09'!B13:L46,10,0)</f>
        <v>0</v>
      </c>
      <c r="JU33" s="54"/>
      <c r="JV33" s="54">
        <f>+JP33+JQ33-JR33</f>
        <v>13</v>
      </c>
      <c r="JW33" s="54"/>
      <c r="JX33" s="54">
        <f>SUM(JY33:KA33)</f>
        <v>2</v>
      </c>
      <c r="JY33" s="54">
        <f>VLOOKUP(B33,'11.09'!B13:L46,9,0)</f>
        <v>0</v>
      </c>
      <c r="JZ33" s="54">
        <f>VLOOKUP(B33,'11.09'!B13:L46,10,0)</f>
        <v>2</v>
      </c>
      <c r="KA33" s="54"/>
      <c r="KB33" s="54">
        <f>+JV33+JW33-JX33</f>
        <v>11</v>
      </c>
      <c r="KC33" s="54"/>
      <c r="KD33" s="54">
        <f>SUM(KE33:KG33)</f>
        <v>0</v>
      </c>
      <c r="KE33" s="54">
        <f>VLOOKUP(B33,'12.09'!B13:L46,9,0)</f>
        <v>0</v>
      </c>
      <c r="KF33" s="54">
        <f>VLOOKUP(B33,'12.09'!B13:L46,10,0)</f>
        <v>0</v>
      </c>
      <c r="KG33" s="54"/>
      <c r="KH33" s="54">
        <f>+KB33+KC33-KD33</f>
        <v>11</v>
      </c>
      <c r="KI33" s="54"/>
      <c r="KJ33" s="54">
        <f>SUM(KK33:KM33)</f>
        <v>1</v>
      </c>
      <c r="KK33" s="54">
        <f>VLOOKUP(B33,'13.09'!B13:L46,9,0)</f>
        <v>0</v>
      </c>
      <c r="KL33" s="54">
        <f>VLOOKUP(B33,'13.09'!B13:L46,10,0)</f>
        <v>1</v>
      </c>
      <c r="KM33" s="54"/>
      <c r="KN33" s="54">
        <f>+KH33+KI33-KJ33</f>
        <v>10</v>
      </c>
      <c r="KO33" s="54"/>
      <c r="KP33" s="54">
        <f>SUM(KQ33:KS33)</f>
        <v>1</v>
      </c>
      <c r="KQ33" s="54">
        <f>VLOOKUP(B33,'14.09'!B13:L46,9,0)</f>
        <v>0</v>
      </c>
      <c r="KR33" s="54">
        <f>VLOOKUP(B33,'14.09'!B13:L46,10,0)</f>
        <v>1</v>
      </c>
      <c r="KS33" s="54"/>
      <c r="KT33" s="54">
        <f>+KN33+KO33-KP33</f>
        <v>9</v>
      </c>
      <c r="KU33" s="54"/>
      <c r="KV33" s="54">
        <f>SUM(KW33:KY33)</f>
        <v>0</v>
      </c>
      <c r="KW33" s="54">
        <f>VLOOKUP(B33,'15.09'!B13:L46,9,0)</f>
        <v>0</v>
      </c>
      <c r="KX33" s="54">
        <f>VLOOKUP(B33,'15.09'!B13:L46,10,0)</f>
        <v>0</v>
      </c>
      <c r="KY33" s="54"/>
      <c r="KZ33" s="54">
        <f>+KT33+KU33-KV33</f>
        <v>9</v>
      </c>
      <c r="LA33" s="54"/>
      <c r="LB33" s="54">
        <f>SUM(LC33:LE33)</f>
        <v>9</v>
      </c>
      <c r="LC33" s="54">
        <f>VLOOKUP(B33,'16.09'!B13:L46,9,0)</f>
        <v>9</v>
      </c>
      <c r="LD33" s="54">
        <f>VLOOKUP(B33,'16.09'!B13:L46,10,0)</f>
        <v>0</v>
      </c>
      <c r="LE33" s="54"/>
      <c r="LF33" s="54">
        <f>+KZ33+LA33-LB33</f>
        <v>0</v>
      </c>
      <c r="LG33" s="54"/>
      <c r="LH33" s="54">
        <f>SUM(LI33:LK33)</f>
        <v>0</v>
      </c>
      <c r="LI33" s="54">
        <f>VLOOKUP(B33,'17.09'!B13:L46,9,0)</f>
        <v>0</v>
      </c>
      <c r="LJ33" s="54">
        <f>VLOOKUP(B33,'17.09'!B13:L46,10,0)</f>
        <v>0</v>
      </c>
      <c r="LK33" s="54"/>
      <c r="LL33" s="54">
        <f>+LF33+LG33-LH33</f>
        <v>0</v>
      </c>
      <c r="LM33" s="54"/>
      <c r="LN33" s="54">
        <f>SUM(LO33:LQ33)</f>
        <v>0</v>
      </c>
      <c r="LO33" s="54">
        <f>VLOOKUP(B33,'18.09'!B13:L46,9,0)</f>
        <v>0</v>
      </c>
      <c r="LP33" s="54">
        <f>VLOOKUP(B33,'18.09'!B13:L46,10,0)</f>
        <v>0</v>
      </c>
      <c r="LQ33" s="54"/>
      <c r="LR33" s="54">
        <f>+LL33+LM33-LN33</f>
        <v>0</v>
      </c>
    </row>
    <row r="34" spans="1:330" x14ac:dyDescent="0.2">
      <c r="A34" s="10">
        <v>15</v>
      </c>
      <c r="B34" s="10">
        <v>8500033</v>
      </c>
      <c r="C34" s="10" t="s">
        <v>67</v>
      </c>
      <c r="D34" s="11" t="s">
        <v>39</v>
      </c>
      <c r="E34" s="11" t="s">
        <v>5</v>
      </c>
      <c r="F34" s="12">
        <v>337000</v>
      </c>
      <c r="G34" s="58">
        <f>M34+S34+Y34+AE34+AK34+AQ34+AW34+BC34+BI34+BO34+BU34+CA34+CG34+CM34+CS34+CY34+DE34+DK34+DQ34+DW34+EC34+EI34+EO34+EU34+FA34+FG34+FM34+FS34+FY34+GE34+GK34+GQ34+GW34+HC34+HI34+HO34+HU34+IA34+IG34+IM34+IS34+IY34+JE34+JK34+JQ34+JW34+KC34+KI34+KO34+KU34</f>
        <v>10</v>
      </c>
      <c r="H34" s="58">
        <f>SUM(I34:K34)</f>
        <v>10</v>
      </c>
      <c r="I34" s="58">
        <f>O34+U34+AA34+AG34+AM34+AS34+AY34+BE34+BK34+BQ34+BW34+CC34+CI34+CO34+CU34+DA34+DG34+DM34+DS34+DY34+EE34+EK34+EQ34+EW34+FC34+FI34+FO34+FU34+GA34+GG34+GM34+GS34+GY34+HE34+HK34+HQ34+HW34+IC34+II34+IO34+IU34+JA34+JG34+JM34+JS34+JY34+KE34+KK34+KQ34+KW34</f>
        <v>4</v>
      </c>
      <c r="J34" s="58">
        <f>P34+V34+AB34+AH34+AN34+AT34+AZ34+BF34+BL34+BR34+BX34+CD34+CJ34+CP34+CV34+DB34+DH34+DN34+DT34+DZ34+EF34+EL34+ER34+EX34+FD34+FJ34+FP34+FV34+GB34+GH34+GN34+GT34+GZ34+HF34+HL34+HR34+HX34+ID34+IJ34+IP34+IV34+JB34+JH34+JN34+JT34+JZ34+KF34+KL34+KR34+KX34</f>
        <v>6</v>
      </c>
      <c r="K34" s="58">
        <f>Q34+W34+AC34+AI34+AO34+AU34+BA34+BG34+BM34+BS34+BY34+CE34+CK34+CQ34+CW34+DC34+DI34+DO34+DU34+EA34+EG34+EM34+ES34+EY34+FE34+FK34+FQ34+FW34+GC34+GI34+GO34+GU34+HA34+HG34+HM34+HS34+HY34+IE34+IK34+IQ34+IW34+JC34+JI34+JO34+JU34+KA34+KG34+KM34+KS34+KY34</f>
        <v>0</v>
      </c>
      <c r="L34" s="58">
        <f>G34-H34</f>
        <v>0</v>
      </c>
      <c r="M34" s="54"/>
      <c r="N34" s="54">
        <f>SUM(O34:Q34)</f>
        <v>0</v>
      </c>
      <c r="O34" s="54"/>
      <c r="P34" s="54"/>
      <c r="Q34" s="54"/>
      <c r="R34" s="54"/>
      <c r="S34" s="54"/>
      <c r="T34" s="54">
        <f>SUM(U34:W34)</f>
        <v>0</v>
      </c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9"/>
      <c r="AN34" s="59"/>
      <c r="AO34" s="59"/>
      <c r="AP34" s="54"/>
      <c r="AQ34" s="54"/>
      <c r="AR34" s="54">
        <f>SUM(AS34:AU34)</f>
        <v>0</v>
      </c>
      <c r="AS34" s="54"/>
      <c r="AT34" s="54"/>
      <c r="AU34" s="54"/>
      <c r="AV34" s="54">
        <f>+AP34+AQ34-AR34</f>
        <v>0</v>
      </c>
      <c r="AW34" s="54"/>
      <c r="AX34" s="54">
        <f>SUM(AY34:BA34)</f>
        <v>0</v>
      </c>
      <c r="AY34" s="54"/>
      <c r="AZ34" s="54"/>
      <c r="BA34" s="54"/>
      <c r="BB34" s="54">
        <f>+AV34+AW34-AX34</f>
        <v>0</v>
      </c>
      <c r="BC34" s="54"/>
      <c r="BD34" s="54">
        <f>SUM(BE34:BG34)</f>
        <v>0</v>
      </c>
      <c r="BE34" s="54"/>
      <c r="BF34" s="54"/>
      <c r="BG34" s="54"/>
      <c r="BH34" s="54"/>
      <c r="BI34" s="54">
        <f>VLOOKUP(B34,'05.08'!B22:Q55,7,0)</f>
        <v>0</v>
      </c>
      <c r="BJ34" s="54">
        <f>SUM(BK34:BM34)</f>
        <v>0</v>
      </c>
      <c r="BK34" s="54">
        <f>VLOOKUP(B34,'05.08'!B22:Q55,9,0)</f>
        <v>0</v>
      </c>
      <c r="BL34" s="54">
        <f>VLOOKUP(B34,'05.08'!B22:L55,10,0)</f>
        <v>0</v>
      </c>
      <c r="BM34" s="54"/>
      <c r="BN34" s="54">
        <f>+BH34+BI34-BJ34</f>
        <v>0</v>
      </c>
      <c r="BO34" s="54"/>
      <c r="BP34" s="54">
        <f>SUM(BQ34:BS34)</f>
        <v>0</v>
      </c>
      <c r="BQ34" s="54">
        <f>VLOOKUP(B34,'06.08'!B22:L55,9,0)</f>
        <v>0</v>
      </c>
      <c r="BR34" s="54">
        <f>VLOOKUP(B34,'06.08'!B22:L55,10,0)</f>
        <v>0</v>
      </c>
      <c r="BS34" s="54"/>
      <c r="BT34" s="54">
        <f>+BN34+BO34-BP34</f>
        <v>0</v>
      </c>
      <c r="BU34" s="54"/>
      <c r="BV34" s="54">
        <f>SUM(BW34:BY34)</f>
        <v>0</v>
      </c>
      <c r="BW34" s="54">
        <f>VLOOKUP(B34,'07.08'!B22:L55,9,0)</f>
        <v>0</v>
      </c>
      <c r="BX34" s="54">
        <f>VLOOKUP(B34,'07.08'!B22:L55,10,0)</f>
        <v>0</v>
      </c>
      <c r="BY34" s="54"/>
      <c r="BZ34" s="54">
        <f>+BT34+BU34-BV34</f>
        <v>0</v>
      </c>
      <c r="CA34" s="54"/>
      <c r="CB34" s="54">
        <f>SUM(CC34:CE34)</f>
        <v>0</v>
      </c>
      <c r="CC34" s="54">
        <f>VLOOKUP(B34,'08.08'!B22:L55,9,0)</f>
        <v>0</v>
      </c>
      <c r="CD34" s="54">
        <f>VLOOKUP(B34,'08.08'!B22:L55,10,0)</f>
        <v>0</v>
      </c>
      <c r="CE34" s="54"/>
      <c r="CF34" s="54">
        <f>+BZ34+CA34-CB34</f>
        <v>0</v>
      </c>
      <c r="CG34" s="54"/>
      <c r="CH34" s="54">
        <f>SUM(CI34:CK34)</f>
        <v>0</v>
      </c>
      <c r="CI34" s="54">
        <f>VLOOKUP(B34,'09.08'!B22:L55,9,0)</f>
        <v>0</v>
      </c>
      <c r="CJ34" s="54">
        <f>VLOOKUP(B34,'09.08'!B22:L55,10,0)</f>
        <v>0</v>
      </c>
      <c r="CK34" s="54"/>
      <c r="CL34" s="54">
        <f>+CF34+CG34-CH34</f>
        <v>0</v>
      </c>
      <c r="CM34" s="54"/>
      <c r="CN34" s="54">
        <f>SUM(CO34:CQ34)</f>
        <v>0</v>
      </c>
      <c r="CO34" s="54">
        <f>VLOOKUP(B34,'10.08'!B22:L55,9,0)</f>
        <v>0</v>
      </c>
      <c r="CP34" s="54">
        <f>VLOOKUP(B34,'10.08'!B22:L55,10,0)</f>
        <v>0</v>
      </c>
      <c r="CQ34" s="54"/>
      <c r="CR34" s="54">
        <f>+CL34+CM34-CN34</f>
        <v>0</v>
      </c>
      <c r="CS34" s="54"/>
      <c r="CT34" s="54">
        <f>SUM(CU34:CW34)</f>
        <v>0</v>
      </c>
      <c r="CU34" s="54">
        <f>VLOOKUP(B34,'11.08'!B22:L55,9,0)</f>
        <v>0</v>
      </c>
      <c r="CV34" s="54">
        <f>VLOOKUP(B34,'11.08'!B22:L55,10,0)</f>
        <v>0</v>
      </c>
      <c r="CW34" s="54"/>
      <c r="CX34" s="54">
        <f>+CR34+CS34-CT34</f>
        <v>0</v>
      </c>
      <c r="CY34" s="54">
        <f>VLOOKUP(B34,'12.08'!B22:Q55,7,0)</f>
        <v>0</v>
      </c>
      <c r="CZ34" s="54">
        <f>SUM(DA34:DC34)</f>
        <v>0</v>
      </c>
      <c r="DA34" s="54">
        <f>VLOOKUP(B34,'12.08'!B22:L55,9,0)</f>
        <v>0</v>
      </c>
      <c r="DB34" s="54">
        <f>VLOOKUP(B34,'12.08'!B22:L55,10,0)</f>
        <v>0</v>
      </c>
      <c r="DC34" s="54"/>
      <c r="DD34" s="54">
        <f>+CX34+CY34-CZ34</f>
        <v>0</v>
      </c>
      <c r="DE34" s="54"/>
      <c r="DF34" s="54">
        <f>SUM(DG34:DI34)</f>
        <v>0</v>
      </c>
      <c r="DG34" s="54">
        <f>VLOOKUP(B34,'13.08'!B22:L55,9,0)</f>
        <v>0</v>
      </c>
      <c r="DH34" s="54">
        <f>VLOOKUP(B34,'13.08'!B22:L55,10,0)</f>
        <v>0</v>
      </c>
      <c r="DI34" s="54"/>
      <c r="DJ34" s="54">
        <f>+DD34+DE34-DF34</f>
        <v>0</v>
      </c>
      <c r="DK34" s="54"/>
      <c r="DL34" s="54">
        <f>SUM(DM34:DO34)</f>
        <v>0</v>
      </c>
      <c r="DM34" s="54">
        <f>VLOOKUP(B34,'14.08'!B22:L55,9,0)</f>
        <v>0</v>
      </c>
      <c r="DN34" s="54">
        <f>VLOOKUP(B34,'14.08'!B22:L55,10,0)</f>
        <v>0</v>
      </c>
      <c r="DO34" s="54"/>
      <c r="DP34" s="54">
        <f>+DJ34+DK34-DL34</f>
        <v>0</v>
      </c>
      <c r="DQ34" s="54"/>
      <c r="DR34" s="54">
        <f>SUM(DS34:DU34)</f>
        <v>0</v>
      </c>
      <c r="DS34" s="54">
        <f>VLOOKUP(B34,'15.08'!B22:L55,9,0)</f>
        <v>0</v>
      </c>
      <c r="DT34" s="54">
        <f>VLOOKUP(B34,'15.08'!B22:L55,10,0)</f>
        <v>0</v>
      </c>
      <c r="DU34" s="54"/>
      <c r="DV34" s="54">
        <f>+DP34+DQ34-DR34</f>
        <v>0</v>
      </c>
      <c r="DW34" s="54"/>
      <c r="DX34" s="54">
        <f>SUM(DY34:EA34)</f>
        <v>0</v>
      </c>
      <c r="DY34" s="54">
        <f>VLOOKUP(B34,'16.08'!B22:L55,9,0)</f>
        <v>0</v>
      </c>
      <c r="DZ34" s="54">
        <f>VLOOKUP(B34,'16.08'!B22:L55,10,0)</f>
        <v>0</v>
      </c>
      <c r="EA34" s="54"/>
      <c r="EB34" s="54">
        <f>+DV34+DW34-DX34</f>
        <v>0</v>
      </c>
      <c r="EC34" s="54"/>
      <c r="ED34" s="54">
        <f>SUM(EE34:EG34)</f>
        <v>0</v>
      </c>
      <c r="EE34" s="54">
        <f>VLOOKUP(B34,'17.08'!B22:L55,9,0)</f>
        <v>0</v>
      </c>
      <c r="EF34" s="54">
        <f>VLOOKUP(B34,'17.08'!B22:L55,10,0)</f>
        <v>0</v>
      </c>
      <c r="EG34" s="54"/>
      <c r="EH34" s="54">
        <f>+EB34+EC34-ED34</f>
        <v>0</v>
      </c>
      <c r="EI34" s="54"/>
      <c r="EJ34" s="54">
        <f>SUM(EK34:EM34)</f>
        <v>0</v>
      </c>
      <c r="EK34" s="54">
        <f>VLOOKUP(B34,'18.08'!B22:L55,9,0)</f>
        <v>0</v>
      </c>
      <c r="EL34" s="54">
        <f>VLOOKUP(B34,'18.08'!B22:L55,10,0)</f>
        <v>0</v>
      </c>
      <c r="EM34" s="54"/>
      <c r="EN34" s="54">
        <f>+EH34+EI34-EJ34</f>
        <v>0</v>
      </c>
      <c r="EO34" s="54">
        <f>VLOOKUP(B34,'19.08'!B22:Q55,7,0)</f>
        <v>10</v>
      </c>
      <c r="EP34" s="54">
        <f>SUM(EQ34:ES34)</f>
        <v>0</v>
      </c>
      <c r="EQ34" s="54">
        <f>VLOOKUP(B34,'19.08'!B22:L55,9,0)</f>
        <v>0</v>
      </c>
      <c r="ER34" s="54">
        <f>VLOOKUP(B34,'19.08'!B22:L55,10,0)</f>
        <v>0</v>
      </c>
      <c r="ES34" s="54"/>
      <c r="ET34" s="54">
        <f>+EN34+EO34-EP34</f>
        <v>10</v>
      </c>
      <c r="EU34" s="54"/>
      <c r="EV34" s="54">
        <f>SUM(EW34:EY34)</f>
        <v>0</v>
      </c>
      <c r="EW34" s="54">
        <f>VLOOKUP(B34,'20.08'!B22:L59,9,0)</f>
        <v>0</v>
      </c>
      <c r="EX34" s="54">
        <f>VLOOKUP(B34,'20.08'!B22:L59,10,0)</f>
        <v>0</v>
      </c>
      <c r="EY34" s="54"/>
      <c r="EZ34" s="54">
        <f>+ET34+EU34-EV34</f>
        <v>10</v>
      </c>
      <c r="FA34" s="54"/>
      <c r="FB34" s="54">
        <f>SUM(FC34:FE34)</f>
        <v>1</v>
      </c>
      <c r="FC34" s="54">
        <f>VLOOKUP(B34,'21.08'!B22:L55,9,0)</f>
        <v>0</v>
      </c>
      <c r="FD34" s="54">
        <f>VLOOKUP(B34,'21.08'!B22:L55,10,0)</f>
        <v>1</v>
      </c>
      <c r="FE34" s="54"/>
      <c r="FF34" s="54">
        <f>+EZ34+FA34-FB34</f>
        <v>9</v>
      </c>
      <c r="FG34" s="54"/>
      <c r="FH34" s="54">
        <f>SUM(FI34:FK34)</f>
        <v>0</v>
      </c>
      <c r="FI34" s="54">
        <f>VLOOKUP(B34,'22.08'!B22:L55,9,0)</f>
        <v>0</v>
      </c>
      <c r="FJ34" s="54">
        <f>VLOOKUP(B34,'22.08'!B22:L55,10,0)</f>
        <v>0</v>
      </c>
      <c r="FK34" s="54"/>
      <c r="FL34" s="54">
        <f>+FF34+FG34-FH34</f>
        <v>9</v>
      </c>
      <c r="FM34" s="54"/>
      <c r="FN34" s="54">
        <f>SUM(FO34:FQ34)</f>
        <v>1</v>
      </c>
      <c r="FO34" s="54">
        <f>VLOOKUP(B34,'23.08'!B22:L55,9,0)</f>
        <v>0</v>
      </c>
      <c r="FP34" s="54">
        <f>VLOOKUP(B34,'23.08'!B22:L55,10,0)</f>
        <v>1</v>
      </c>
      <c r="FQ34" s="54"/>
      <c r="FR34" s="54">
        <f>+FL34+FM34-FN34</f>
        <v>8</v>
      </c>
      <c r="FS34" s="54"/>
      <c r="FT34" s="54">
        <f>SUM(FU34:FW34)</f>
        <v>0</v>
      </c>
      <c r="FU34" s="54">
        <f>VLOOKUP(B34,'24.08'!B22:L55,9,0)</f>
        <v>0</v>
      </c>
      <c r="FV34" s="54">
        <f>VLOOKUP(B34,'24.08'!B22:L55,10,0)</f>
        <v>0</v>
      </c>
      <c r="FW34" s="54"/>
      <c r="FX34" s="54">
        <f>+FR34+FS34-FT34</f>
        <v>8</v>
      </c>
      <c r="FY34" s="54"/>
      <c r="FZ34" s="54">
        <f>SUM(GA34:GC34)</f>
        <v>0</v>
      </c>
      <c r="GA34" s="54">
        <f>VLOOKUP(B34,'25.08'!B22:L55,9,0)</f>
        <v>0</v>
      </c>
      <c r="GB34" s="54">
        <f>VLOOKUP(B34,'25.08'!B22:L55,10,0)</f>
        <v>0</v>
      </c>
      <c r="GC34" s="54"/>
      <c r="GD34" s="54">
        <f>+FX34+FY34-FZ34</f>
        <v>8</v>
      </c>
      <c r="GE34" s="54"/>
      <c r="GF34" s="54">
        <f>SUM(GG34:GI34)</f>
        <v>0</v>
      </c>
      <c r="GG34" s="54">
        <f>VLOOKUP(B34,'26.08'!B22:L55,9,0)</f>
        <v>0</v>
      </c>
      <c r="GH34" s="54">
        <f>VLOOKUP(B34,'26.08'!B22:L55,10,0)</f>
        <v>0</v>
      </c>
      <c r="GI34" s="54"/>
      <c r="GJ34" s="54">
        <f>+GD34+GE34-GF34</f>
        <v>8</v>
      </c>
      <c r="GK34" s="54"/>
      <c r="GL34" s="54">
        <f>SUM(GM34:GO34)</f>
        <v>0</v>
      </c>
      <c r="GM34" s="54">
        <f>VLOOKUP(B34,'27.08'!B22:L55,9,0)</f>
        <v>0</v>
      </c>
      <c r="GN34" s="54">
        <f>VLOOKUP(B34,'27.08'!B22:L55,10,0)</f>
        <v>0</v>
      </c>
      <c r="GO34" s="54"/>
      <c r="GP34" s="54">
        <f>+GJ34+GK34-GL34</f>
        <v>8</v>
      </c>
      <c r="GQ34" s="54"/>
      <c r="GR34" s="54">
        <f>SUM(GS34:GU34)</f>
        <v>0</v>
      </c>
      <c r="GS34" s="54">
        <f>VLOOKUP(B34,'28.08'!B22:L55,9,0)</f>
        <v>0</v>
      </c>
      <c r="GT34" s="54">
        <f>VLOOKUP(B34,'28.08'!B22:L55,10,0)</f>
        <v>0</v>
      </c>
      <c r="GU34" s="54"/>
      <c r="GV34" s="54">
        <f>+GP34+GQ34-GR34</f>
        <v>8</v>
      </c>
      <c r="GW34" s="54">
        <f>VLOOKUP(B34,'29.08'!B22:Q55,7,0)</f>
        <v>0</v>
      </c>
      <c r="GX34" s="54">
        <f>SUM(GY34:HA34)</f>
        <v>0</v>
      </c>
      <c r="GY34" s="54">
        <f>VLOOKUP(B34,'29.08'!B22:L55,9,0)</f>
        <v>0</v>
      </c>
      <c r="GZ34" s="54">
        <f>VLOOKUP(B34,'29.08'!B22:L55,10,0)</f>
        <v>0</v>
      </c>
      <c r="HA34" s="54"/>
      <c r="HB34" s="54">
        <f>+GV34+GW34-GX34</f>
        <v>8</v>
      </c>
      <c r="HC34" s="54"/>
      <c r="HD34" s="54">
        <f>SUM(HE34:HG34)</f>
        <v>1</v>
      </c>
      <c r="HE34" s="54">
        <f>VLOOKUP(B34,'30.08'!B22:L55,9,0)</f>
        <v>0</v>
      </c>
      <c r="HF34" s="54">
        <f>VLOOKUP(B34,'30.08'!B22:L55,10,0)</f>
        <v>1</v>
      </c>
      <c r="HG34" s="54"/>
      <c r="HH34" s="54">
        <f>+HB34+HC34-HD34</f>
        <v>7</v>
      </c>
      <c r="HI34" s="54">
        <f>VLOOKUP(B34,'31.08'!B22:Q55,7,0)</f>
        <v>0</v>
      </c>
      <c r="HJ34" s="54">
        <f>SUM(HK34:HM34)</f>
        <v>2</v>
      </c>
      <c r="HK34" s="54">
        <f>VLOOKUP(B34,'31.08'!B22:L55,9,0)</f>
        <v>0</v>
      </c>
      <c r="HL34" s="54">
        <f>VLOOKUP(B34,'31.08'!B22:L55,10,0)</f>
        <v>2</v>
      </c>
      <c r="HM34" s="54"/>
      <c r="HN34" s="54">
        <f>+HH34+HI34-HJ34</f>
        <v>5</v>
      </c>
      <c r="HO34" s="54"/>
      <c r="HP34" s="54">
        <f>SUM(HQ34:HS34)</f>
        <v>1</v>
      </c>
      <c r="HQ34" s="54">
        <f>VLOOKUP(B34,'01.09'!B22:L55,9,0)</f>
        <v>0</v>
      </c>
      <c r="HR34" s="54">
        <f>VLOOKUP(B34,'01.09'!B22:L55,10,0)</f>
        <v>1</v>
      </c>
      <c r="HS34" s="54"/>
      <c r="HT34" s="54">
        <f>+HN34+HO34-HP34</f>
        <v>4</v>
      </c>
      <c r="HU34" s="54">
        <f>VLOOKUP(B34,'02.09'!B22:Q55,7,0)</f>
        <v>0</v>
      </c>
      <c r="HV34" s="54">
        <f>SUM(HW34:HY34)</f>
        <v>0</v>
      </c>
      <c r="HW34" s="54">
        <f>VLOOKUP(B34,'02.09'!B22:L55,9,0)</f>
        <v>0</v>
      </c>
      <c r="HX34" s="54">
        <f>VLOOKUP(B34,'02.09'!B22:L55,10,0)</f>
        <v>0</v>
      </c>
      <c r="HY34" s="54"/>
      <c r="HZ34" s="54">
        <f>+HT34+HU34-HV34</f>
        <v>4</v>
      </c>
      <c r="IA34" s="54"/>
      <c r="IB34" s="54">
        <f>SUM(IC34:IE34)</f>
        <v>0</v>
      </c>
      <c r="IC34" s="54">
        <f>VLOOKUP(B34,'03.09'!B22:L55,9,0)</f>
        <v>0</v>
      </c>
      <c r="ID34" s="54">
        <f>VLOOKUP(B34,'03.09'!B22:L55,10,0)</f>
        <v>0</v>
      </c>
      <c r="IE34" s="54"/>
      <c r="IF34" s="54">
        <f>+HZ34+IA34-IB34</f>
        <v>4</v>
      </c>
      <c r="IG34" s="54"/>
      <c r="IH34" s="54">
        <f>SUM(II34:IK34)</f>
        <v>0</v>
      </c>
      <c r="II34" s="54">
        <f>VLOOKUP(B34,'04.09'!B22:L55,9,0)</f>
        <v>0</v>
      </c>
      <c r="IJ34" s="54">
        <f>VLOOKUP(B34,'04.09'!B22:L55,10,0)</f>
        <v>0</v>
      </c>
      <c r="IK34" s="54"/>
      <c r="IL34" s="54">
        <f>+IF34+IG34-IH34</f>
        <v>4</v>
      </c>
      <c r="IM34" s="54"/>
      <c r="IN34" s="54">
        <f>SUM(IO34:IQ34)</f>
        <v>0</v>
      </c>
      <c r="IO34" s="54">
        <f>VLOOKUP(B34,'05.09'!B22:L55,9,0)</f>
        <v>0</v>
      </c>
      <c r="IP34" s="54">
        <f>VLOOKUP(B34,'05.09'!B22:L55,10,0)</f>
        <v>0</v>
      </c>
      <c r="IQ34" s="54"/>
      <c r="IR34" s="54">
        <f>+IL34+IM34-IN34</f>
        <v>4</v>
      </c>
      <c r="IS34" s="54"/>
      <c r="IT34" s="54">
        <f>SUM(IU34:IW34)</f>
        <v>0</v>
      </c>
      <c r="IU34" s="54">
        <f>VLOOKUP(B34,'06.09'!B22:L55,9,0)</f>
        <v>0</v>
      </c>
      <c r="IV34" s="54">
        <f>VLOOKUP(B34,'06.09'!B22:L55,10,0)</f>
        <v>0</v>
      </c>
      <c r="IW34" s="54"/>
      <c r="IX34" s="54">
        <f>+IR34+IS34-IT34</f>
        <v>4</v>
      </c>
      <c r="IY34" s="54"/>
      <c r="IZ34" s="54">
        <f>SUM(JA34:JC34)</f>
        <v>0</v>
      </c>
      <c r="JA34" s="54">
        <f>VLOOKUP(B34,'07.09'!B22:L55,9,0)</f>
        <v>0</v>
      </c>
      <c r="JB34" s="54">
        <f>VLOOKUP(B34,'07.09'!B22:L55,10,0)</f>
        <v>0</v>
      </c>
      <c r="JC34" s="54"/>
      <c r="JD34" s="54">
        <f>+IX34+IY34-IZ34</f>
        <v>4</v>
      </c>
      <c r="JE34" s="54">
        <f>VLOOKUP(B34,'08.09'!B22:Q55,7,0)</f>
        <v>0</v>
      </c>
      <c r="JF34" s="54">
        <f>SUM(JG34:JI34)</f>
        <v>0</v>
      </c>
      <c r="JG34" s="54">
        <f>VLOOKUP(B34,'08.09'!B22:L55,9,0)</f>
        <v>0</v>
      </c>
      <c r="JH34" s="54">
        <f>VLOOKUP(B34,'08.09'!B22:L55,10,0)</f>
        <v>0</v>
      </c>
      <c r="JI34" s="54"/>
      <c r="JJ34" s="54">
        <f>+JD34+JE34-JF34</f>
        <v>4</v>
      </c>
      <c r="JK34" s="54"/>
      <c r="JL34" s="54">
        <f>SUM(JM34:JO34)</f>
        <v>0</v>
      </c>
      <c r="JM34" s="54">
        <f>VLOOKUP(B34,'09.09'!B22:L55,9,0)</f>
        <v>0</v>
      </c>
      <c r="JN34" s="54">
        <f>VLOOKUP(B34,'09.09'!B22:L55,10,0)</f>
        <v>0</v>
      </c>
      <c r="JO34" s="54"/>
      <c r="JP34" s="54">
        <f>+JJ34+JK34-JL34</f>
        <v>4</v>
      </c>
      <c r="JQ34" s="54"/>
      <c r="JR34" s="54">
        <f>SUM(JS34:JU34)</f>
        <v>4</v>
      </c>
      <c r="JS34" s="54">
        <f>VLOOKUP(B34,'10.09'!B22:L55,9,0)</f>
        <v>4</v>
      </c>
      <c r="JT34" s="54">
        <f>VLOOKUP(B34,'10.09'!B22:L55,10,0)</f>
        <v>0</v>
      </c>
      <c r="JU34" s="54"/>
      <c r="JV34" s="54">
        <f>+JP34+JQ34-JR34</f>
        <v>0</v>
      </c>
      <c r="JW34" s="54"/>
      <c r="JX34" s="54">
        <f>SUM(JY34:KA34)</f>
        <v>0</v>
      </c>
      <c r="JY34" s="54">
        <f>VLOOKUP(B34,'11.09'!B22:L55,9,0)</f>
        <v>0</v>
      </c>
      <c r="JZ34" s="54">
        <f>VLOOKUP(B34,'11.09'!B22:L55,10,0)</f>
        <v>0</v>
      </c>
      <c r="KA34" s="54"/>
      <c r="KB34" s="54">
        <f>+JV34+JW34-JX34</f>
        <v>0</v>
      </c>
      <c r="KC34" s="54"/>
      <c r="KD34" s="54">
        <f>SUM(KE34:KG34)</f>
        <v>0</v>
      </c>
      <c r="KE34" s="54">
        <f>VLOOKUP(B34,'12.09'!B22:L55,9,0)</f>
        <v>0</v>
      </c>
      <c r="KF34" s="54">
        <f>VLOOKUP(B34,'12.09'!B22:L55,10,0)</f>
        <v>0</v>
      </c>
      <c r="KG34" s="54"/>
      <c r="KH34" s="54">
        <f>+KB34+KC34-KD34</f>
        <v>0</v>
      </c>
      <c r="KI34" s="54"/>
      <c r="KJ34" s="54">
        <f>SUM(KK34:KM34)</f>
        <v>0</v>
      </c>
      <c r="KK34" s="54">
        <f>VLOOKUP(B34,'13.09'!B22:L55,9,0)</f>
        <v>0</v>
      </c>
      <c r="KL34" s="54">
        <f>VLOOKUP(B34,'13.09'!B22:L55,10,0)</f>
        <v>0</v>
      </c>
      <c r="KM34" s="54"/>
      <c r="KN34" s="54">
        <f>+KH34+KI34-KJ34</f>
        <v>0</v>
      </c>
      <c r="KO34" s="54"/>
      <c r="KP34" s="54">
        <f>SUM(KQ34:KS34)</f>
        <v>0</v>
      </c>
      <c r="KQ34" s="54">
        <f>VLOOKUP(B34,'14.09'!B22:L55,9,0)</f>
        <v>0</v>
      </c>
      <c r="KR34" s="54">
        <f>VLOOKUP(B34,'14.09'!B22:L55,10,0)</f>
        <v>0</v>
      </c>
      <c r="KS34" s="54"/>
      <c r="KT34" s="54">
        <f>+KN34+KO34-KP34</f>
        <v>0</v>
      </c>
      <c r="KU34" s="54"/>
      <c r="KV34" s="54">
        <f>SUM(KW34:KY34)</f>
        <v>0</v>
      </c>
      <c r="KW34" s="54">
        <f>VLOOKUP(B34,'15.09'!B22:L55,9,0)</f>
        <v>0</v>
      </c>
      <c r="KX34" s="54">
        <f>VLOOKUP(B34,'15.09'!B22:L55,10,0)</f>
        <v>0</v>
      </c>
      <c r="KY34" s="54"/>
      <c r="KZ34" s="54">
        <f>+KT34+KU34-KV34</f>
        <v>0</v>
      </c>
      <c r="LA34" s="54"/>
      <c r="LB34" s="54">
        <f>SUM(LC34:LE34)</f>
        <v>0</v>
      </c>
      <c r="LC34" s="54">
        <f>VLOOKUP(B34,'16.09'!B22:L55,9,0)</f>
        <v>0</v>
      </c>
      <c r="LD34" s="54">
        <f>VLOOKUP(B34,'16.09'!B22:L55,10,0)</f>
        <v>0</v>
      </c>
      <c r="LE34" s="54"/>
      <c r="LF34" s="54">
        <f>+KZ34+LA34-LB34</f>
        <v>0</v>
      </c>
      <c r="LG34" s="54"/>
      <c r="LH34" s="54">
        <f>SUM(LI34:LK34)</f>
        <v>0</v>
      </c>
      <c r="LI34" s="54">
        <f>VLOOKUP(B34,'17.09'!B22:L55,9,0)</f>
        <v>0</v>
      </c>
      <c r="LJ34" s="54">
        <f>VLOOKUP(B34,'17.09'!B22:L55,10,0)</f>
        <v>0</v>
      </c>
      <c r="LK34" s="54"/>
      <c r="LL34" s="54">
        <f>+LF34+LG34-LH34</f>
        <v>0</v>
      </c>
      <c r="LM34" s="54"/>
      <c r="LN34" s="54">
        <f>SUM(LO34:LQ34)</f>
        <v>0</v>
      </c>
      <c r="LO34" s="54">
        <f>VLOOKUP(B34,'18.09'!B22:L55,9,0)</f>
        <v>0</v>
      </c>
      <c r="LP34" s="54">
        <f>VLOOKUP(B34,'18.09'!B22:L55,10,0)</f>
        <v>0</v>
      </c>
      <c r="LQ34" s="54"/>
      <c r="LR34" s="54">
        <f>+LL34+LM34-LN34</f>
        <v>0</v>
      </c>
    </row>
    <row r="35" spans="1:330" s="2" customFormat="1" x14ac:dyDescent="0.2">
      <c r="A35" s="10">
        <v>5</v>
      </c>
      <c r="B35" s="10">
        <v>8500031</v>
      </c>
      <c r="C35" s="10" t="s">
        <v>76</v>
      </c>
      <c r="D35" s="11" t="s">
        <v>48</v>
      </c>
      <c r="E35" s="11" t="s">
        <v>14</v>
      </c>
      <c r="F35" s="12">
        <v>146000</v>
      </c>
      <c r="G35" s="58">
        <f>M35+S35+Y35+AE35+AK35+AQ35+AW35+BC35+BI35+BO35+BU35+CA35+CG35+CM35+CS35+CY35+DE35+DK35+DQ35+DW35+EC35+EI35+EO35+EU35+FA35+FG35+FM35+FS35+FY35+GE35+GK35+GQ35+GW35+HC35+HI35+HO35+HU35+IA35+IG35+IM35+IS35+IY35+JE35+JK35+JQ35+JW35+KC35+KI35+KO35+KU35</f>
        <v>20</v>
      </c>
      <c r="H35" s="58">
        <f>SUM(I35:K35)</f>
        <v>10</v>
      </c>
      <c r="I35" s="58">
        <f>O35+U35+AA35+AG35+AM35+AS35+AY35+BE35+BK35+BQ35+BW35+CC35+CI35+CO35+CU35+DA35+DG35+DM35+DS35+DY35+EE35+EK35+EQ35+EW35+FC35+FI35+FO35+FU35+GA35+GG35+GM35+GS35+GY35+HE35+HK35+HQ35+HW35+IC35+II35+IO35+IU35+JA35+JG35+JM35+JS35+JY35+KE35+KK35+KQ35+KW35</f>
        <v>9</v>
      </c>
      <c r="J35" s="58">
        <f>P35+V35+AB35+AH35+AN35+AT35+AZ35+BF35+BL35+BR35+BX35+CD35+CJ35+CP35+CV35+DB35+DH35+DN35+DT35+DZ35+EF35+EL35+ER35+EX35+FD35+FJ35+FP35+FV35+GB35+GH35+GN35+GT35+GZ35+HF35+HL35+HR35+HX35+ID35+IJ35+IP35+IV35+JB35+JH35+JN35+JT35+JZ35+KF35+KL35+KR35+KX35</f>
        <v>1</v>
      </c>
      <c r="K35" s="58">
        <f>Q35+W35+AC35+AI35+AO35+AU35+BA35+BG35+BM35+BS35+BY35+CE35+CK35+CQ35+CW35+DC35+DI35+DO35+DU35+EA35+EG35+EM35+ES35+EY35+FE35+FK35+FQ35+FW35+GC35+GI35+GO35+GU35+HA35+HG35+HM35+HS35+HY35+IE35+IK35+IQ35+IW35+JC35+JI35+JO35+JU35+KA35+KG35+KM35+KS35+KY35</f>
        <v>0</v>
      </c>
      <c r="L35" s="58">
        <f>G35-H35</f>
        <v>10</v>
      </c>
      <c r="M35" s="54"/>
      <c r="N35" s="54">
        <f>SUM(O35:Q35)</f>
        <v>0</v>
      </c>
      <c r="O35" s="54"/>
      <c r="P35" s="54"/>
      <c r="Q35" s="54"/>
      <c r="R35" s="54"/>
      <c r="S35" s="54"/>
      <c r="T35" s="54">
        <f>SUM(U35:W35)</f>
        <v>0</v>
      </c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9"/>
      <c r="AN35" s="59"/>
      <c r="AO35" s="59"/>
      <c r="AP35" s="54"/>
      <c r="AQ35" s="54"/>
      <c r="AR35" s="54">
        <f>SUM(AS35:AU35)</f>
        <v>0</v>
      </c>
      <c r="AS35" s="54"/>
      <c r="AT35" s="54"/>
      <c r="AU35" s="54"/>
      <c r="AV35" s="54">
        <f>+AP35+AQ35-AR35</f>
        <v>0</v>
      </c>
      <c r="AW35" s="54"/>
      <c r="AX35" s="54">
        <f>SUM(AY35:BA35)</f>
        <v>0</v>
      </c>
      <c r="AY35" s="54"/>
      <c r="AZ35" s="54"/>
      <c r="BA35" s="54"/>
      <c r="BB35" s="54">
        <f>+AV35+AW35-AX35</f>
        <v>0</v>
      </c>
      <c r="BC35" s="54"/>
      <c r="BD35" s="54">
        <f>SUM(BE35:BG35)</f>
        <v>0</v>
      </c>
      <c r="BE35" s="54"/>
      <c r="BF35" s="54"/>
      <c r="BG35" s="54"/>
      <c r="BH35" s="54"/>
      <c r="BI35" s="54">
        <f>VLOOKUP(B35,'05.08'!B12:Q45,7,0)</f>
        <v>0</v>
      </c>
      <c r="BJ35" s="54">
        <f>SUM(BK35:BM35)</f>
        <v>0</v>
      </c>
      <c r="BK35" s="54">
        <f>VLOOKUP(B35,'05.08'!B12:Q45,9,0)</f>
        <v>0</v>
      </c>
      <c r="BL35" s="54">
        <f>VLOOKUP(B35,'05.08'!B12:L45,10,0)</f>
        <v>0</v>
      </c>
      <c r="BM35" s="54"/>
      <c r="BN35" s="54">
        <f>+BH35+BI35-BJ35</f>
        <v>0</v>
      </c>
      <c r="BO35" s="54"/>
      <c r="BP35" s="54">
        <f>SUM(BQ35:BS35)</f>
        <v>0</v>
      </c>
      <c r="BQ35" s="54">
        <f>VLOOKUP(B35,'06.08'!B12:L45,9,0)</f>
        <v>0</v>
      </c>
      <c r="BR35" s="54">
        <f>VLOOKUP(B35,'06.08'!B12:L45,10,0)</f>
        <v>0</v>
      </c>
      <c r="BS35" s="54"/>
      <c r="BT35" s="54">
        <f>+BN35+BO35-BP35</f>
        <v>0</v>
      </c>
      <c r="BU35" s="54"/>
      <c r="BV35" s="54">
        <f>SUM(BW35:BY35)</f>
        <v>0</v>
      </c>
      <c r="BW35" s="54">
        <f>VLOOKUP(B35,'07.08'!B12:L45,9,0)</f>
        <v>0</v>
      </c>
      <c r="BX35" s="54">
        <f>VLOOKUP(B35,'07.08'!B12:L45,10,0)</f>
        <v>0</v>
      </c>
      <c r="BY35" s="54"/>
      <c r="BZ35" s="54">
        <f>+BT35+BU35-BV35</f>
        <v>0</v>
      </c>
      <c r="CA35" s="54"/>
      <c r="CB35" s="54">
        <f>SUM(CC35:CE35)</f>
        <v>0</v>
      </c>
      <c r="CC35" s="54">
        <f>VLOOKUP(B35,'08.08'!B12:L45,9,0)</f>
        <v>0</v>
      </c>
      <c r="CD35" s="54">
        <f>VLOOKUP(B35,'08.08'!B12:L45,10,0)</f>
        <v>0</v>
      </c>
      <c r="CE35" s="54"/>
      <c r="CF35" s="54">
        <f>+BZ35+CA35-CB35</f>
        <v>0</v>
      </c>
      <c r="CG35" s="54"/>
      <c r="CH35" s="54">
        <f>SUM(CI35:CK35)</f>
        <v>0</v>
      </c>
      <c r="CI35" s="54">
        <f>VLOOKUP(B35,'09.08'!B12:L45,9,0)</f>
        <v>0</v>
      </c>
      <c r="CJ35" s="54">
        <f>VLOOKUP(B35,'09.08'!B12:L45,10,0)</f>
        <v>0</v>
      </c>
      <c r="CK35" s="54"/>
      <c r="CL35" s="54">
        <f>+CF35+CG35-CH35</f>
        <v>0</v>
      </c>
      <c r="CM35" s="54"/>
      <c r="CN35" s="54">
        <f>SUM(CO35:CQ35)</f>
        <v>0</v>
      </c>
      <c r="CO35" s="54">
        <f>VLOOKUP(B35,'10.08'!B12:L45,9,0)</f>
        <v>0</v>
      </c>
      <c r="CP35" s="54">
        <f>VLOOKUP(B35,'10.08'!B12:L45,10,0)</f>
        <v>0</v>
      </c>
      <c r="CQ35" s="54"/>
      <c r="CR35" s="54">
        <f>+CL35+CM35-CN35</f>
        <v>0</v>
      </c>
      <c r="CS35" s="54"/>
      <c r="CT35" s="54">
        <f>SUM(CU35:CW35)</f>
        <v>0</v>
      </c>
      <c r="CU35" s="54">
        <f>VLOOKUP(B35,'11.08'!B12:L45,9,0)</f>
        <v>0</v>
      </c>
      <c r="CV35" s="54">
        <f>VLOOKUP(B35,'11.08'!B12:L45,10,0)</f>
        <v>0</v>
      </c>
      <c r="CW35" s="54"/>
      <c r="CX35" s="54">
        <f>+CR35+CS35-CT35</f>
        <v>0</v>
      </c>
      <c r="CY35" s="54">
        <f>VLOOKUP(B35,'12.08'!B12:Q45,7,0)</f>
        <v>0</v>
      </c>
      <c r="CZ35" s="54">
        <f>SUM(DA35:DC35)</f>
        <v>0</v>
      </c>
      <c r="DA35" s="54">
        <f>VLOOKUP(B35,'12.08'!B12:L45,9,0)</f>
        <v>0</v>
      </c>
      <c r="DB35" s="54">
        <f>VLOOKUP(B35,'12.08'!B12:L45,10,0)</f>
        <v>0</v>
      </c>
      <c r="DC35" s="54"/>
      <c r="DD35" s="54">
        <f>+CX35+CY35-CZ35</f>
        <v>0</v>
      </c>
      <c r="DE35" s="54"/>
      <c r="DF35" s="54">
        <f>SUM(DG35:DI35)</f>
        <v>0</v>
      </c>
      <c r="DG35" s="54">
        <f>VLOOKUP(B35,'13.08'!B12:L45,9,0)</f>
        <v>0</v>
      </c>
      <c r="DH35" s="54">
        <f>VLOOKUP(B35,'13.08'!B12:L45,10,0)</f>
        <v>0</v>
      </c>
      <c r="DI35" s="54"/>
      <c r="DJ35" s="54">
        <f>+DD35+DE35-DF35</f>
        <v>0</v>
      </c>
      <c r="DK35" s="54"/>
      <c r="DL35" s="54">
        <f>SUM(DM35:DO35)</f>
        <v>0</v>
      </c>
      <c r="DM35" s="54">
        <f>VLOOKUP(B35,'14.08'!B12:L45,9,0)</f>
        <v>0</v>
      </c>
      <c r="DN35" s="54">
        <f>VLOOKUP(B35,'14.08'!B12:L45,10,0)</f>
        <v>0</v>
      </c>
      <c r="DO35" s="54"/>
      <c r="DP35" s="54">
        <f>+DJ35+DK35-DL35</f>
        <v>0</v>
      </c>
      <c r="DQ35" s="54"/>
      <c r="DR35" s="54">
        <f>SUM(DS35:DU35)</f>
        <v>0</v>
      </c>
      <c r="DS35" s="54">
        <f>VLOOKUP(B35,'15.08'!B12:L45,9,0)</f>
        <v>0</v>
      </c>
      <c r="DT35" s="54">
        <f>VLOOKUP(B35,'15.08'!B12:L45,10,0)</f>
        <v>0</v>
      </c>
      <c r="DU35" s="54"/>
      <c r="DV35" s="54">
        <f>+DP35+DQ35-DR35</f>
        <v>0</v>
      </c>
      <c r="DW35" s="54"/>
      <c r="DX35" s="54">
        <f>SUM(DY35:EA35)</f>
        <v>0</v>
      </c>
      <c r="DY35" s="54">
        <f>VLOOKUP(B35,'16.08'!B12:L45,9,0)</f>
        <v>0</v>
      </c>
      <c r="DZ35" s="54">
        <f>VLOOKUP(B35,'16.08'!B12:L45,10,0)</f>
        <v>0</v>
      </c>
      <c r="EA35" s="54"/>
      <c r="EB35" s="54">
        <f>+DV35+DW35-DX35</f>
        <v>0</v>
      </c>
      <c r="EC35" s="54"/>
      <c r="ED35" s="54">
        <f>SUM(EE35:EG35)</f>
        <v>0</v>
      </c>
      <c r="EE35" s="54">
        <f>VLOOKUP(B35,'17.08'!B12:L45,9,0)</f>
        <v>0</v>
      </c>
      <c r="EF35" s="54">
        <f>VLOOKUP(B35,'17.08'!B12:L45,10,0)</f>
        <v>0</v>
      </c>
      <c r="EG35" s="54"/>
      <c r="EH35" s="54">
        <f>+EB35+EC35-ED35</f>
        <v>0</v>
      </c>
      <c r="EI35" s="54"/>
      <c r="EJ35" s="54">
        <f>SUM(EK35:EM35)</f>
        <v>0</v>
      </c>
      <c r="EK35" s="54">
        <f>VLOOKUP(B35,'18.08'!B12:L45,9,0)</f>
        <v>0</v>
      </c>
      <c r="EL35" s="54">
        <f>VLOOKUP(B35,'18.08'!B12:L45,10,0)</f>
        <v>0</v>
      </c>
      <c r="EM35" s="54"/>
      <c r="EN35" s="54">
        <f>+EH35+EI35-EJ35</f>
        <v>0</v>
      </c>
      <c r="EO35" s="54">
        <f>VLOOKUP(B35,'19.08'!B12:Q45,7,0)</f>
        <v>10</v>
      </c>
      <c r="EP35" s="54">
        <f>SUM(EQ35:ES35)</f>
        <v>0</v>
      </c>
      <c r="EQ35" s="54">
        <f>VLOOKUP(B35,'19.08'!B12:L45,9,0)</f>
        <v>0</v>
      </c>
      <c r="ER35" s="54">
        <f>VLOOKUP(B35,'19.08'!B12:L45,10,0)</f>
        <v>0</v>
      </c>
      <c r="ES35" s="54"/>
      <c r="ET35" s="54">
        <f>+EN35+EO35-EP35</f>
        <v>10</v>
      </c>
      <c r="EU35" s="54"/>
      <c r="EV35" s="54">
        <f>SUM(EW35:EY35)</f>
        <v>0</v>
      </c>
      <c r="EW35" s="54">
        <f>VLOOKUP(B35,'20.08'!B12:L49,9,0)</f>
        <v>0</v>
      </c>
      <c r="EX35" s="54">
        <f>VLOOKUP(B35,'20.08'!B12:L49,10,0)</f>
        <v>0</v>
      </c>
      <c r="EY35" s="54"/>
      <c r="EZ35" s="54">
        <f>+ET35+EU35-EV35</f>
        <v>10</v>
      </c>
      <c r="FA35" s="54"/>
      <c r="FB35" s="54">
        <f>SUM(FC35:FE35)</f>
        <v>0</v>
      </c>
      <c r="FC35" s="54">
        <f>VLOOKUP(B35,'21.08'!B12:L45,9,0)</f>
        <v>0</v>
      </c>
      <c r="FD35" s="54">
        <f>VLOOKUP(B35,'21.08'!B12:L45,10,0)</f>
        <v>0</v>
      </c>
      <c r="FE35" s="54"/>
      <c r="FF35" s="54">
        <f>+EZ35+FA35-FB35</f>
        <v>10</v>
      </c>
      <c r="FG35" s="54"/>
      <c r="FH35" s="54">
        <f>SUM(FI35:FK35)</f>
        <v>0</v>
      </c>
      <c r="FI35" s="54">
        <f>VLOOKUP(B35,'22.08'!B12:L45,9,0)</f>
        <v>0</v>
      </c>
      <c r="FJ35" s="54">
        <f>VLOOKUP(B35,'22.08'!B12:L45,10,0)</f>
        <v>0</v>
      </c>
      <c r="FK35" s="54"/>
      <c r="FL35" s="54">
        <f>+FF35+FG35-FH35</f>
        <v>10</v>
      </c>
      <c r="FM35" s="54"/>
      <c r="FN35" s="54">
        <f>SUM(FO35:FQ35)</f>
        <v>0</v>
      </c>
      <c r="FO35" s="54">
        <f>VLOOKUP(B35,'23.08'!B12:L45,9,0)</f>
        <v>0</v>
      </c>
      <c r="FP35" s="54">
        <f>VLOOKUP(B35,'23.08'!B12:L45,10,0)</f>
        <v>0</v>
      </c>
      <c r="FQ35" s="54"/>
      <c r="FR35" s="54">
        <f>+FL35+FM35-FN35</f>
        <v>10</v>
      </c>
      <c r="FS35" s="54"/>
      <c r="FT35" s="54">
        <f>SUM(FU35:FW35)</f>
        <v>0</v>
      </c>
      <c r="FU35" s="54">
        <f>VLOOKUP(B35,'24.08'!B12:L45,9,0)</f>
        <v>0</v>
      </c>
      <c r="FV35" s="54">
        <f>VLOOKUP(B35,'24.08'!B12:L45,10,0)</f>
        <v>0</v>
      </c>
      <c r="FW35" s="54"/>
      <c r="FX35" s="54">
        <f>+FR35+FS35-FT35</f>
        <v>10</v>
      </c>
      <c r="FY35" s="54"/>
      <c r="FZ35" s="54">
        <f>SUM(GA35:GC35)</f>
        <v>0</v>
      </c>
      <c r="GA35" s="54">
        <f>VLOOKUP(B35,'25.08'!B12:L45,9,0)</f>
        <v>0</v>
      </c>
      <c r="GB35" s="54">
        <f>VLOOKUP(B35,'25.08'!B12:L45,10,0)</f>
        <v>0</v>
      </c>
      <c r="GC35" s="54"/>
      <c r="GD35" s="54">
        <f>+FX35+FY35-FZ35</f>
        <v>10</v>
      </c>
      <c r="GE35" s="54"/>
      <c r="GF35" s="54">
        <f>SUM(GG35:GI35)</f>
        <v>0</v>
      </c>
      <c r="GG35" s="54">
        <f>VLOOKUP(B35,'26.08'!B12:L45,9,0)</f>
        <v>0</v>
      </c>
      <c r="GH35" s="54">
        <f>VLOOKUP(B35,'26.08'!B12:L45,10,0)</f>
        <v>0</v>
      </c>
      <c r="GI35" s="54"/>
      <c r="GJ35" s="54">
        <f>+GD35+GE35-GF35</f>
        <v>10</v>
      </c>
      <c r="GK35" s="54"/>
      <c r="GL35" s="54">
        <f>SUM(GM35:GO35)</f>
        <v>0</v>
      </c>
      <c r="GM35" s="54">
        <f>VLOOKUP(B35,'27.08'!B12:L45,9,0)</f>
        <v>0</v>
      </c>
      <c r="GN35" s="54">
        <f>VLOOKUP(B35,'27.08'!B12:L45,10,0)</f>
        <v>0</v>
      </c>
      <c r="GO35" s="54"/>
      <c r="GP35" s="54">
        <f>+GJ35+GK35-GL35</f>
        <v>10</v>
      </c>
      <c r="GQ35" s="54"/>
      <c r="GR35" s="54">
        <f>SUM(GS35:GU35)</f>
        <v>1</v>
      </c>
      <c r="GS35" s="54">
        <f>VLOOKUP(B35,'28.08'!B12:L45,9,0)</f>
        <v>0</v>
      </c>
      <c r="GT35" s="54">
        <f>VLOOKUP(B35,'28.08'!B12:L45,10,0)</f>
        <v>1</v>
      </c>
      <c r="GU35" s="54"/>
      <c r="GV35" s="54">
        <f>+GP35+GQ35-GR35</f>
        <v>9</v>
      </c>
      <c r="GW35" s="54">
        <f>VLOOKUP(B35,'29.08'!B12:Q45,7,0)</f>
        <v>0</v>
      </c>
      <c r="GX35" s="54">
        <f>SUM(GY35:HA35)</f>
        <v>1</v>
      </c>
      <c r="GY35" s="54">
        <f>VLOOKUP(B35,'29.08'!B12:L45,9,0)</f>
        <v>1</v>
      </c>
      <c r="GZ35" s="54">
        <f>VLOOKUP(B35,'29.08'!B12:L45,10,0)</f>
        <v>0</v>
      </c>
      <c r="HA35" s="54"/>
      <c r="HB35" s="54">
        <f>+GV35+GW35-GX35</f>
        <v>8</v>
      </c>
      <c r="HC35" s="54"/>
      <c r="HD35" s="54">
        <f>SUM(HE35:HG35)</f>
        <v>0</v>
      </c>
      <c r="HE35" s="54">
        <f>VLOOKUP(B35,'30.08'!B12:L45,9,0)</f>
        <v>0</v>
      </c>
      <c r="HF35" s="54">
        <f>VLOOKUP(B35,'30.08'!B12:L45,10,0)</f>
        <v>0</v>
      </c>
      <c r="HG35" s="54"/>
      <c r="HH35" s="54">
        <f>+HB35+HC35-HD35</f>
        <v>8</v>
      </c>
      <c r="HI35" s="54">
        <f>VLOOKUP(B35,'31.08'!B12:Q45,7,0)</f>
        <v>0</v>
      </c>
      <c r="HJ35" s="54">
        <f>SUM(HK35:HM35)</f>
        <v>0</v>
      </c>
      <c r="HK35" s="54">
        <f>VLOOKUP(B35,'31.08'!B12:L45,9,0)</f>
        <v>0</v>
      </c>
      <c r="HL35" s="54">
        <f>VLOOKUP(B35,'31.08'!B12:L45,10,0)</f>
        <v>0</v>
      </c>
      <c r="HM35" s="54"/>
      <c r="HN35" s="54">
        <f>+HH35+HI35-HJ35</f>
        <v>8</v>
      </c>
      <c r="HO35" s="54"/>
      <c r="HP35" s="54">
        <f>SUM(HQ35:HS35)</f>
        <v>0</v>
      </c>
      <c r="HQ35" s="54">
        <f>VLOOKUP(B35,'01.09'!B12:L45,9,0)</f>
        <v>0</v>
      </c>
      <c r="HR35" s="54">
        <f>VLOOKUP(B35,'01.09'!B12:L45,10,0)</f>
        <v>0</v>
      </c>
      <c r="HS35" s="54"/>
      <c r="HT35" s="54">
        <f>+HN35+HO35-HP35</f>
        <v>8</v>
      </c>
      <c r="HU35" s="54">
        <f>VLOOKUP(B35,'02.09'!B12:Q45,7,0)</f>
        <v>0</v>
      </c>
      <c r="HV35" s="54">
        <f>SUM(HW35:HY35)</f>
        <v>0</v>
      </c>
      <c r="HW35" s="54">
        <f>VLOOKUP(B35,'02.09'!B12:L45,9,0)</f>
        <v>0</v>
      </c>
      <c r="HX35" s="54">
        <f>VLOOKUP(B35,'02.09'!B12:L45,10,0)</f>
        <v>0</v>
      </c>
      <c r="HY35" s="54"/>
      <c r="HZ35" s="54">
        <f>+HT35+HU35-HV35</f>
        <v>8</v>
      </c>
      <c r="IA35" s="54"/>
      <c r="IB35" s="54">
        <f>SUM(IC35:IE35)</f>
        <v>0</v>
      </c>
      <c r="IC35" s="54">
        <f>VLOOKUP(B35,'03.09'!B12:L45,9,0)</f>
        <v>0</v>
      </c>
      <c r="ID35" s="54">
        <f>VLOOKUP(B35,'03.09'!B12:L45,10,0)</f>
        <v>0</v>
      </c>
      <c r="IE35" s="54"/>
      <c r="IF35" s="54">
        <f>+HZ35+IA35-IB35</f>
        <v>8</v>
      </c>
      <c r="IG35" s="54"/>
      <c r="IH35" s="54">
        <f>SUM(II35:IK35)</f>
        <v>0</v>
      </c>
      <c r="II35" s="54">
        <f>VLOOKUP(B35,'04.09'!B12:L45,9,0)</f>
        <v>0</v>
      </c>
      <c r="IJ35" s="54">
        <f>VLOOKUP(B35,'04.09'!B12:L45,10,0)</f>
        <v>0</v>
      </c>
      <c r="IK35" s="54"/>
      <c r="IL35" s="54">
        <f>+IF35+IG35-IH35</f>
        <v>8</v>
      </c>
      <c r="IM35" s="54"/>
      <c r="IN35" s="54">
        <f>SUM(IO35:IQ35)</f>
        <v>0</v>
      </c>
      <c r="IO35" s="54">
        <f>VLOOKUP(B35,'05.09'!B12:L45,9,0)</f>
        <v>0</v>
      </c>
      <c r="IP35" s="54">
        <f>VLOOKUP(B35,'05.09'!B12:L45,10,0)</f>
        <v>0</v>
      </c>
      <c r="IQ35" s="54"/>
      <c r="IR35" s="54">
        <f>+IL35+IM35-IN35</f>
        <v>8</v>
      </c>
      <c r="IS35" s="54"/>
      <c r="IT35" s="54">
        <f>SUM(IU35:IW35)</f>
        <v>0</v>
      </c>
      <c r="IU35" s="54">
        <f>VLOOKUP(B35,'06.09'!B12:L45,9,0)</f>
        <v>0</v>
      </c>
      <c r="IV35" s="54">
        <f>VLOOKUP(B35,'06.09'!B12:L45,10,0)</f>
        <v>0</v>
      </c>
      <c r="IW35" s="54"/>
      <c r="IX35" s="54">
        <f>+IR35+IS35-IT35</f>
        <v>8</v>
      </c>
      <c r="IY35" s="54"/>
      <c r="IZ35" s="54">
        <f>SUM(JA35:JC35)</f>
        <v>0</v>
      </c>
      <c r="JA35" s="54">
        <f>VLOOKUP(B35,'07.09'!B12:L45,9,0)</f>
        <v>0</v>
      </c>
      <c r="JB35" s="54">
        <f>VLOOKUP(B35,'07.09'!B12:L45,10,0)</f>
        <v>0</v>
      </c>
      <c r="JC35" s="54"/>
      <c r="JD35" s="54">
        <f>+IX35+IY35-IZ35</f>
        <v>8</v>
      </c>
      <c r="JE35" s="54">
        <f>VLOOKUP(B35,'08.09'!B12:Q45,7,0)</f>
        <v>10</v>
      </c>
      <c r="JF35" s="54">
        <f>SUM(JG35:JI35)</f>
        <v>0</v>
      </c>
      <c r="JG35" s="54">
        <f>VLOOKUP(B35,'08.09'!B12:L45,9,0)</f>
        <v>0</v>
      </c>
      <c r="JH35" s="54">
        <f>VLOOKUP(B35,'08.09'!B12:L45,10,0)</f>
        <v>0</v>
      </c>
      <c r="JI35" s="54"/>
      <c r="JJ35" s="54">
        <f>+JD35+JE35-JF35</f>
        <v>18</v>
      </c>
      <c r="JK35" s="54"/>
      <c r="JL35" s="54">
        <f>SUM(JM35:JO35)</f>
        <v>0</v>
      </c>
      <c r="JM35" s="54">
        <f>VLOOKUP(B35,'09.09'!B12:L45,9,0)</f>
        <v>0</v>
      </c>
      <c r="JN35" s="54">
        <f>VLOOKUP(B35,'09.09'!B12:L45,10,0)</f>
        <v>0</v>
      </c>
      <c r="JO35" s="54"/>
      <c r="JP35" s="54">
        <f>+JJ35+JK35-JL35</f>
        <v>18</v>
      </c>
      <c r="JQ35" s="54"/>
      <c r="JR35" s="54">
        <f>SUM(JS35:JU35)</f>
        <v>8</v>
      </c>
      <c r="JS35" s="54">
        <f>VLOOKUP(B35,'10.09'!B12:L45,9,0)</f>
        <v>8</v>
      </c>
      <c r="JT35" s="54">
        <f>VLOOKUP(B35,'10.09'!B12:L45,10,0)</f>
        <v>0</v>
      </c>
      <c r="JU35" s="54"/>
      <c r="JV35" s="54">
        <f>+JP35+JQ35-JR35</f>
        <v>10</v>
      </c>
      <c r="JW35" s="54"/>
      <c r="JX35" s="54">
        <f>SUM(JY35:KA35)</f>
        <v>0</v>
      </c>
      <c r="JY35" s="54">
        <f>VLOOKUP(B35,'11.09'!B12:L45,9,0)</f>
        <v>0</v>
      </c>
      <c r="JZ35" s="54">
        <f>VLOOKUP(B35,'11.09'!B12:L45,10,0)</f>
        <v>0</v>
      </c>
      <c r="KA35" s="54"/>
      <c r="KB35" s="54">
        <f>+JV35+JW35-JX35</f>
        <v>10</v>
      </c>
      <c r="KC35" s="54"/>
      <c r="KD35" s="54">
        <f>SUM(KE35:KG35)</f>
        <v>0</v>
      </c>
      <c r="KE35" s="54">
        <f>VLOOKUP(B35,'12.09'!B12:L45,9,0)</f>
        <v>0</v>
      </c>
      <c r="KF35" s="54">
        <f>VLOOKUP(B35,'12.09'!B12:L45,10,0)</f>
        <v>0</v>
      </c>
      <c r="KG35" s="54"/>
      <c r="KH35" s="54">
        <f>+KB35+KC35-KD35</f>
        <v>10</v>
      </c>
      <c r="KI35" s="54"/>
      <c r="KJ35" s="54">
        <f>SUM(KK35:KM35)</f>
        <v>0</v>
      </c>
      <c r="KK35" s="54">
        <f>VLOOKUP(B35,'13.09'!B12:L45,9,0)</f>
        <v>0</v>
      </c>
      <c r="KL35" s="54">
        <f>VLOOKUP(B35,'13.09'!B12:L45,10,0)</f>
        <v>0</v>
      </c>
      <c r="KM35" s="54"/>
      <c r="KN35" s="54">
        <f>+KH35+KI35-KJ35</f>
        <v>10</v>
      </c>
      <c r="KO35" s="54"/>
      <c r="KP35" s="54">
        <f>SUM(KQ35:KS35)</f>
        <v>0</v>
      </c>
      <c r="KQ35" s="54">
        <f>VLOOKUP(B35,'14.09'!B12:L45,9,0)</f>
        <v>0</v>
      </c>
      <c r="KR35" s="54">
        <f>VLOOKUP(B35,'14.09'!B12:L45,10,0)</f>
        <v>0</v>
      </c>
      <c r="KS35" s="54"/>
      <c r="KT35" s="54">
        <f>+KN35+KO35-KP35</f>
        <v>10</v>
      </c>
      <c r="KU35" s="54"/>
      <c r="KV35" s="54">
        <f>SUM(KW35:KY35)</f>
        <v>0</v>
      </c>
      <c r="KW35" s="54">
        <f>VLOOKUP(B35,'15.09'!B12:L45,9,0)</f>
        <v>0</v>
      </c>
      <c r="KX35" s="54">
        <f>VLOOKUP(B35,'15.09'!B12:L45,10,0)</f>
        <v>0</v>
      </c>
      <c r="KY35" s="54"/>
      <c r="KZ35" s="54">
        <f>+KT35+KU35-KV35</f>
        <v>10</v>
      </c>
      <c r="LA35" s="54"/>
      <c r="LB35" s="54">
        <f>SUM(LC35:LE35)</f>
        <v>10</v>
      </c>
      <c r="LC35" s="54">
        <f>VLOOKUP(B35,'16.09'!B12:L45,9,0)</f>
        <v>10</v>
      </c>
      <c r="LD35" s="54">
        <f>VLOOKUP(B35,'16.09'!B12:L45,10,0)</f>
        <v>0</v>
      </c>
      <c r="LE35" s="54"/>
      <c r="LF35" s="54">
        <f>+KZ35+LA35-LB35</f>
        <v>0</v>
      </c>
      <c r="LG35" s="54"/>
      <c r="LH35" s="54">
        <f>SUM(LI35:LK35)</f>
        <v>0</v>
      </c>
      <c r="LI35" s="54">
        <f>VLOOKUP(B35,'17.09'!B12:L45,9,0)</f>
        <v>0</v>
      </c>
      <c r="LJ35" s="54">
        <f>VLOOKUP(B35,'17.09'!B12:L45,10,0)</f>
        <v>0</v>
      </c>
      <c r="LK35" s="54"/>
      <c r="LL35" s="54">
        <f>+LF35+LG35-LH35</f>
        <v>0</v>
      </c>
      <c r="LM35" s="54"/>
      <c r="LN35" s="54">
        <f>SUM(LO35:LQ35)</f>
        <v>0</v>
      </c>
      <c r="LO35" s="54">
        <f>VLOOKUP(B35,'18.09'!B12:L45,9,0)</f>
        <v>0</v>
      </c>
      <c r="LP35" s="54">
        <f>VLOOKUP(B35,'18.09'!B12:L45,10,0)</f>
        <v>0</v>
      </c>
      <c r="LQ35" s="54"/>
      <c r="LR35" s="54">
        <f>+LL35+LM35-LN35</f>
        <v>0</v>
      </c>
    </row>
    <row r="36" spans="1:330" x14ac:dyDescent="0.2">
      <c r="A36" s="10">
        <v>11</v>
      </c>
      <c r="B36" s="10">
        <v>8500058</v>
      </c>
      <c r="C36" s="10" t="s">
        <v>91</v>
      </c>
      <c r="D36" s="11" t="s">
        <v>95</v>
      </c>
      <c r="E36" s="11" t="s">
        <v>28</v>
      </c>
      <c r="F36" s="12">
        <v>203000</v>
      </c>
      <c r="G36" s="58">
        <f>M36+S36+Y36+AE36+AK36+AQ36+AW36+BC36+BI36+BO36+BU36+CA36+CG36+CM36+CS36+CY36+DE36+DK36+DQ36+DW36+EC36+EI36+EO36+EU36+FA36+FG36+FM36+FS36+FY36+GE36+GK36+GQ36+GW36+HC36+HI36+HO36+HU36+IA36+IG36+IM36+IS36+IY36+JE36+JK36+JQ36+JW36+KC36+KI36+KO36+KU36</f>
        <v>0</v>
      </c>
      <c r="H36" s="58">
        <f>SUM(I36:K36)</f>
        <v>0</v>
      </c>
      <c r="I36" s="58">
        <f>O36+U36+AA36+AG36+AM36+AS36+AY36+BE36+BK36+BQ36+BW36+CC36+CI36+CO36+CU36+DA36+DG36+DM36+DS36+DY36+EE36+EK36+EQ36+EW36+FC36+FI36+FO36+FU36+GA36+GG36+GM36+GS36+GY36+HE36+HK36+HQ36+HW36+IC36+II36+IO36+IU36+JA36+JG36+JM36+JS36+JY36+KE36+KK36+KQ36+KW36</f>
        <v>0</v>
      </c>
      <c r="J36" s="58">
        <f>P36+V36+AB36+AH36+AN36+AT36+AZ36+BF36+BL36+BR36+BX36+CD36+CJ36+CP36+CV36+DB36+DH36+DN36+DT36+DZ36+EF36+EL36+ER36+EX36+FD36+FJ36+FP36+FV36+GB36+GH36+GN36+GT36+GZ36+HF36+HL36+HR36+HX36+ID36+IJ36+IP36+IV36+JB36+JH36+JN36+JT36+JZ36+KF36+KL36+KR36+KX36</f>
        <v>0</v>
      </c>
      <c r="K36" s="58">
        <f>Q36+W36+AC36+AI36+AO36+AU36+BA36+BG36+BM36+BS36+BY36+CE36+CK36+CQ36+CW36+DC36+DI36+DO36+DU36+EA36+EG36+EM36+ES36+EY36+FE36+FK36+FQ36+FW36+GC36+GI36+GO36+GU36+HA36+HG36+HM36+HS36+HY36+IE36+IK36+IQ36+IW36+JC36+JI36+JO36+JU36+KA36+KG36+KM36+KS36+KY36</f>
        <v>0</v>
      </c>
      <c r="L36" s="58">
        <f>G36-H36</f>
        <v>0</v>
      </c>
      <c r="M36" s="54"/>
      <c r="N36" s="54">
        <f>SUM(O36:Q36)</f>
        <v>0</v>
      </c>
      <c r="O36" s="54"/>
      <c r="P36" s="54"/>
      <c r="Q36" s="54"/>
      <c r="R36" s="54"/>
      <c r="S36" s="54"/>
      <c r="T36" s="54">
        <f>SUM(U36:W36)</f>
        <v>0</v>
      </c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9"/>
      <c r="AN36" s="59"/>
      <c r="AO36" s="59"/>
      <c r="AP36" s="54"/>
      <c r="AQ36" s="54"/>
      <c r="AR36" s="54">
        <f>SUM(AS36:AU36)</f>
        <v>0</v>
      </c>
      <c r="AS36" s="54"/>
      <c r="AT36" s="54"/>
      <c r="AU36" s="54"/>
      <c r="AV36" s="54">
        <f>+AP36+AQ36-AR36</f>
        <v>0</v>
      </c>
      <c r="AW36" s="54"/>
      <c r="AX36" s="54">
        <f>SUM(AY36:BA36)</f>
        <v>0</v>
      </c>
      <c r="AY36" s="54"/>
      <c r="AZ36" s="54"/>
      <c r="BA36" s="54"/>
      <c r="BB36" s="54">
        <f>+AV36+AW36-AX36</f>
        <v>0</v>
      </c>
      <c r="BC36" s="54"/>
      <c r="BD36" s="54">
        <f>SUM(BE36:BG36)</f>
        <v>0</v>
      </c>
      <c r="BE36" s="54"/>
      <c r="BF36" s="54"/>
      <c r="BG36" s="54"/>
      <c r="BH36" s="54"/>
      <c r="BI36" s="54">
        <f>VLOOKUP(B36,'05.08'!B18:Q51,7,0)</f>
        <v>0</v>
      </c>
      <c r="BJ36" s="54">
        <f>SUM(BK36:BM36)</f>
        <v>0</v>
      </c>
      <c r="BK36" s="54">
        <f>VLOOKUP(B36,'05.08'!B18:Q51,9,0)</f>
        <v>0</v>
      </c>
      <c r="BL36" s="54">
        <f>VLOOKUP(B36,'05.08'!B18:L51,10,0)</f>
        <v>0</v>
      </c>
      <c r="BM36" s="54"/>
      <c r="BN36" s="54">
        <f>+BH36+BI36-BJ36</f>
        <v>0</v>
      </c>
      <c r="BO36" s="54"/>
      <c r="BP36" s="54">
        <f>SUM(BQ36:BS36)</f>
        <v>0</v>
      </c>
      <c r="BQ36" s="54">
        <f>VLOOKUP(B36,'06.08'!B18:L51,9,0)</f>
        <v>0</v>
      </c>
      <c r="BR36" s="54">
        <f>VLOOKUP(B36,'06.08'!B18:L51,10,0)</f>
        <v>0</v>
      </c>
      <c r="BS36" s="54"/>
      <c r="BT36" s="54">
        <f>+BN36+BO36-BP36</f>
        <v>0</v>
      </c>
      <c r="BU36" s="54"/>
      <c r="BV36" s="54">
        <f>SUM(BW36:BY36)</f>
        <v>0</v>
      </c>
      <c r="BW36" s="54">
        <f>VLOOKUP(B36,'07.08'!B18:L51,9,0)</f>
        <v>0</v>
      </c>
      <c r="BX36" s="54">
        <f>VLOOKUP(B36,'07.08'!B18:L51,10,0)</f>
        <v>0</v>
      </c>
      <c r="BY36" s="54"/>
      <c r="BZ36" s="54">
        <f>+BT36+BU36-BV36</f>
        <v>0</v>
      </c>
      <c r="CA36" s="54"/>
      <c r="CB36" s="54">
        <f>SUM(CC36:CE36)</f>
        <v>0</v>
      </c>
      <c r="CC36" s="54">
        <f>VLOOKUP(B36,'08.08'!B18:L51,9,0)</f>
        <v>0</v>
      </c>
      <c r="CD36" s="54">
        <f>VLOOKUP(B36,'08.08'!B18:L51,10,0)</f>
        <v>0</v>
      </c>
      <c r="CE36" s="54"/>
      <c r="CF36" s="54">
        <f>+BZ36+CA36-CB36</f>
        <v>0</v>
      </c>
      <c r="CG36" s="54"/>
      <c r="CH36" s="54">
        <f>SUM(CI36:CK36)</f>
        <v>0</v>
      </c>
      <c r="CI36" s="54">
        <f>VLOOKUP(B36,'09.08'!B18:L51,9,0)</f>
        <v>0</v>
      </c>
      <c r="CJ36" s="54">
        <f>VLOOKUP(B36,'09.08'!B18:L51,10,0)</f>
        <v>0</v>
      </c>
      <c r="CK36" s="54"/>
      <c r="CL36" s="54">
        <f>+CF36+CG36-CH36</f>
        <v>0</v>
      </c>
      <c r="CM36" s="54"/>
      <c r="CN36" s="54">
        <f>SUM(CO36:CQ36)</f>
        <v>0</v>
      </c>
      <c r="CO36" s="54">
        <f>VLOOKUP(B36,'10.08'!B18:L51,9,0)</f>
        <v>0</v>
      </c>
      <c r="CP36" s="54">
        <f>VLOOKUP(B36,'10.08'!B18:L51,10,0)</f>
        <v>0</v>
      </c>
      <c r="CQ36" s="54"/>
      <c r="CR36" s="54">
        <f>+CL36+CM36-CN36</f>
        <v>0</v>
      </c>
      <c r="CS36" s="54"/>
      <c r="CT36" s="54">
        <f>SUM(CU36:CW36)</f>
        <v>0</v>
      </c>
      <c r="CU36" s="54">
        <f>VLOOKUP(B36,'11.08'!B18:L51,9,0)</f>
        <v>0</v>
      </c>
      <c r="CV36" s="54">
        <f>VLOOKUP(B36,'11.08'!B18:L51,10,0)</f>
        <v>0</v>
      </c>
      <c r="CW36" s="54"/>
      <c r="CX36" s="54">
        <f>+CR36+CS36-CT36</f>
        <v>0</v>
      </c>
      <c r="CY36" s="54">
        <f>VLOOKUP(B36,'12.08'!B18:Q51,7,0)</f>
        <v>0</v>
      </c>
      <c r="CZ36" s="54">
        <f>SUM(DA36:DC36)</f>
        <v>0</v>
      </c>
      <c r="DA36" s="54">
        <f>VLOOKUP(B36,'12.08'!B18:L51,9,0)</f>
        <v>0</v>
      </c>
      <c r="DB36" s="54">
        <f>VLOOKUP(B36,'12.08'!B18:L51,10,0)</f>
        <v>0</v>
      </c>
      <c r="DC36" s="54"/>
      <c r="DD36" s="54">
        <f>+CX36+CY36-CZ36</f>
        <v>0</v>
      </c>
      <c r="DE36" s="54"/>
      <c r="DF36" s="54">
        <f>SUM(DG36:DI36)</f>
        <v>0</v>
      </c>
      <c r="DG36" s="54">
        <f>VLOOKUP(B36,'13.08'!B18:L51,9,0)</f>
        <v>0</v>
      </c>
      <c r="DH36" s="54">
        <f>VLOOKUP(B36,'13.08'!B18:L51,10,0)</f>
        <v>0</v>
      </c>
      <c r="DI36" s="54"/>
      <c r="DJ36" s="54">
        <f>+DD36+DE36-DF36</f>
        <v>0</v>
      </c>
      <c r="DK36" s="54"/>
      <c r="DL36" s="54">
        <f>SUM(DM36:DO36)</f>
        <v>0</v>
      </c>
      <c r="DM36" s="54">
        <f>VLOOKUP(B36,'14.08'!B18:L51,9,0)</f>
        <v>0</v>
      </c>
      <c r="DN36" s="54">
        <f>VLOOKUP(B36,'14.08'!B18:L51,10,0)</f>
        <v>0</v>
      </c>
      <c r="DO36" s="54"/>
      <c r="DP36" s="54">
        <f>+DJ36+DK36-DL36</f>
        <v>0</v>
      </c>
      <c r="DQ36" s="54"/>
      <c r="DR36" s="54">
        <f>SUM(DS36:DU36)</f>
        <v>0</v>
      </c>
      <c r="DS36" s="54">
        <f>VLOOKUP(B36,'15.08'!B18:L51,9,0)</f>
        <v>0</v>
      </c>
      <c r="DT36" s="54">
        <f>VLOOKUP(B36,'15.08'!B18:L51,10,0)</f>
        <v>0</v>
      </c>
      <c r="DU36" s="54"/>
      <c r="DV36" s="54">
        <f>+DP36+DQ36-DR36</f>
        <v>0</v>
      </c>
      <c r="DW36" s="54"/>
      <c r="DX36" s="54">
        <f>SUM(DY36:EA36)</f>
        <v>0</v>
      </c>
      <c r="DY36" s="54">
        <f>VLOOKUP(B36,'16.08'!B18:L51,9,0)</f>
        <v>0</v>
      </c>
      <c r="DZ36" s="54">
        <f>VLOOKUP(B36,'16.08'!B18:L51,10,0)</f>
        <v>0</v>
      </c>
      <c r="EA36" s="54"/>
      <c r="EB36" s="54">
        <f>+DV36+DW36-DX36</f>
        <v>0</v>
      </c>
      <c r="EC36" s="54"/>
      <c r="ED36" s="54">
        <f>SUM(EE36:EG36)</f>
        <v>0</v>
      </c>
      <c r="EE36" s="54">
        <f>VLOOKUP(B36,'17.08'!B18:L51,9,0)</f>
        <v>0</v>
      </c>
      <c r="EF36" s="54">
        <f>VLOOKUP(B36,'17.08'!B18:L51,10,0)</f>
        <v>0</v>
      </c>
      <c r="EG36" s="54"/>
      <c r="EH36" s="54">
        <f>+EB36+EC36-ED36</f>
        <v>0</v>
      </c>
      <c r="EI36" s="54"/>
      <c r="EJ36" s="54">
        <f>SUM(EK36:EM36)</f>
        <v>0</v>
      </c>
      <c r="EK36" s="54">
        <f>VLOOKUP(B36,'18.08'!B18:L51,9,0)</f>
        <v>0</v>
      </c>
      <c r="EL36" s="54">
        <f>VLOOKUP(B36,'18.08'!B18:L51,10,0)</f>
        <v>0</v>
      </c>
      <c r="EM36" s="54"/>
      <c r="EN36" s="54">
        <f>+EH36+EI36-EJ36</f>
        <v>0</v>
      </c>
      <c r="EO36" s="54">
        <f>VLOOKUP(B36,'19.08'!B18:Q51,7,0)</f>
        <v>0</v>
      </c>
      <c r="EP36" s="54">
        <f>SUM(EQ36:ES36)</f>
        <v>0</v>
      </c>
      <c r="EQ36" s="54">
        <f>VLOOKUP(B36,'19.08'!B18:L51,9,0)</f>
        <v>0</v>
      </c>
      <c r="ER36" s="54">
        <f>VLOOKUP(B36,'19.08'!B18:L51,10,0)</f>
        <v>0</v>
      </c>
      <c r="ES36" s="54"/>
      <c r="ET36" s="54">
        <f>+EN36+EO36-EP36</f>
        <v>0</v>
      </c>
      <c r="EU36" s="54"/>
      <c r="EV36" s="54">
        <f>SUM(EW36:EY36)</f>
        <v>0</v>
      </c>
      <c r="EW36" s="54">
        <f>VLOOKUP(B36,'20.08'!B18:L55,9,0)</f>
        <v>0</v>
      </c>
      <c r="EX36" s="54">
        <f>VLOOKUP(B36,'20.08'!B18:L55,10,0)</f>
        <v>0</v>
      </c>
      <c r="EY36" s="54"/>
      <c r="EZ36" s="54">
        <f>+ET36+EU36-EV36</f>
        <v>0</v>
      </c>
      <c r="FA36" s="54"/>
      <c r="FB36" s="54">
        <f>SUM(FC36:FE36)</f>
        <v>0</v>
      </c>
      <c r="FC36" s="54">
        <f>VLOOKUP(B36,'21.08'!B18:L51,9,0)</f>
        <v>0</v>
      </c>
      <c r="FD36" s="54">
        <f>VLOOKUP(B36,'21.08'!B18:L51,10,0)</f>
        <v>0</v>
      </c>
      <c r="FE36" s="54"/>
      <c r="FF36" s="54">
        <f>+EZ36+FA36-FB36</f>
        <v>0</v>
      </c>
      <c r="FG36" s="54"/>
      <c r="FH36" s="54">
        <f>SUM(FI36:FK36)</f>
        <v>0</v>
      </c>
      <c r="FI36" s="54">
        <f>VLOOKUP(B36,'22.08'!B18:L51,9,0)</f>
        <v>0</v>
      </c>
      <c r="FJ36" s="54">
        <f>VLOOKUP(B36,'22.08'!B18:L51,10,0)</f>
        <v>0</v>
      </c>
      <c r="FK36" s="54"/>
      <c r="FL36" s="54">
        <f>+FF36+FG36-FH36</f>
        <v>0</v>
      </c>
      <c r="FM36" s="54"/>
      <c r="FN36" s="54">
        <f>SUM(FO36:FQ36)</f>
        <v>0</v>
      </c>
      <c r="FO36" s="54">
        <f>VLOOKUP(B36,'23.08'!B18:L51,9,0)</f>
        <v>0</v>
      </c>
      <c r="FP36" s="54">
        <f>VLOOKUP(B36,'23.08'!B18:L51,10,0)</f>
        <v>0</v>
      </c>
      <c r="FQ36" s="54"/>
      <c r="FR36" s="54">
        <f>+FL36+FM36-FN36</f>
        <v>0</v>
      </c>
      <c r="FS36" s="54"/>
      <c r="FT36" s="54">
        <f>SUM(FU36:FW36)</f>
        <v>0</v>
      </c>
      <c r="FU36" s="54">
        <f>VLOOKUP(B36,'24.08'!B18:L51,9,0)</f>
        <v>0</v>
      </c>
      <c r="FV36" s="54">
        <f>VLOOKUP(B36,'24.08'!B18:L51,10,0)</f>
        <v>0</v>
      </c>
      <c r="FW36" s="54"/>
      <c r="FX36" s="54">
        <f>+FR36+FS36-FT36</f>
        <v>0</v>
      </c>
      <c r="FY36" s="54"/>
      <c r="FZ36" s="54">
        <f>SUM(GA36:GC36)</f>
        <v>0</v>
      </c>
      <c r="GA36" s="54">
        <f>VLOOKUP(B36,'25.08'!B18:L51,9,0)</f>
        <v>0</v>
      </c>
      <c r="GB36" s="54">
        <f>VLOOKUP(B36,'25.08'!B18:L51,10,0)</f>
        <v>0</v>
      </c>
      <c r="GC36" s="54"/>
      <c r="GD36" s="54">
        <f>+FX36+FY36-FZ36</f>
        <v>0</v>
      </c>
      <c r="GE36" s="54"/>
      <c r="GF36" s="54">
        <f>SUM(GG36:GI36)</f>
        <v>0</v>
      </c>
      <c r="GG36" s="54">
        <f>VLOOKUP(B36,'26.08'!B18:L51,9,0)</f>
        <v>0</v>
      </c>
      <c r="GH36" s="54">
        <f>VLOOKUP(B36,'26.08'!B18:L51,10,0)</f>
        <v>0</v>
      </c>
      <c r="GI36" s="54"/>
      <c r="GJ36" s="54">
        <f>+GD36+GE36-GF36</f>
        <v>0</v>
      </c>
      <c r="GK36" s="54"/>
      <c r="GL36" s="54">
        <f>SUM(GM36:GO36)</f>
        <v>0</v>
      </c>
      <c r="GM36" s="54">
        <f>VLOOKUP(B36,'27.08'!B18:L51,9,0)</f>
        <v>0</v>
      </c>
      <c r="GN36" s="54">
        <f>VLOOKUP(B36,'27.08'!B18:L51,10,0)</f>
        <v>0</v>
      </c>
      <c r="GO36" s="54"/>
      <c r="GP36" s="54">
        <f>+GJ36+GK36-GL36</f>
        <v>0</v>
      </c>
      <c r="GQ36" s="54"/>
      <c r="GR36" s="54">
        <f>SUM(GS36:GU36)</f>
        <v>0</v>
      </c>
      <c r="GS36" s="54">
        <f>VLOOKUP(B36,'28.08'!B18:L51,9,0)</f>
        <v>0</v>
      </c>
      <c r="GT36" s="54">
        <f>VLOOKUP(B36,'28.08'!B18:L51,10,0)</f>
        <v>0</v>
      </c>
      <c r="GU36" s="54"/>
      <c r="GV36" s="54">
        <f>+GP36+GQ36-GR36</f>
        <v>0</v>
      </c>
      <c r="GW36" s="54">
        <f>VLOOKUP(B36,'29.08'!B18:Q51,7,0)</f>
        <v>0</v>
      </c>
      <c r="GX36" s="54">
        <f>SUM(GY36:HA36)</f>
        <v>0</v>
      </c>
      <c r="GY36" s="54">
        <f>VLOOKUP(B36,'29.08'!B18:L51,9,0)</f>
        <v>0</v>
      </c>
      <c r="GZ36" s="54">
        <f>VLOOKUP(B36,'29.08'!B18:L51,10,0)</f>
        <v>0</v>
      </c>
      <c r="HA36" s="54"/>
      <c r="HB36" s="54">
        <f>+GV36+GW36-GX36</f>
        <v>0</v>
      </c>
      <c r="HC36" s="54"/>
      <c r="HD36" s="54">
        <f>SUM(HE36:HG36)</f>
        <v>0</v>
      </c>
      <c r="HE36" s="54">
        <f>VLOOKUP(B36,'30.08'!B18:L51,9,0)</f>
        <v>0</v>
      </c>
      <c r="HF36" s="54">
        <f>VLOOKUP(B36,'30.08'!B18:L51,10,0)</f>
        <v>0</v>
      </c>
      <c r="HG36" s="54"/>
      <c r="HH36" s="54">
        <f>+HB36+HC36-HD36</f>
        <v>0</v>
      </c>
      <c r="HI36" s="54">
        <f>VLOOKUP(B36,'31.08'!B18:Q51,7,0)</f>
        <v>0</v>
      </c>
      <c r="HJ36" s="54">
        <f>SUM(HK36:HM36)</f>
        <v>0</v>
      </c>
      <c r="HK36" s="54">
        <f>VLOOKUP(B36,'31.08'!B18:L51,9,0)</f>
        <v>0</v>
      </c>
      <c r="HL36" s="54">
        <f>VLOOKUP(B36,'31.08'!B18:L51,10,0)</f>
        <v>0</v>
      </c>
      <c r="HM36" s="54"/>
      <c r="HN36" s="54">
        <f>+HH36+HI36-HJ36</f>
        <v>0</v>
      </c>
      <c r="HO36" s="54"/>
      <c r="HP36" s="54">
        <f>SUM(HQ36:HS36)</f>
        <v>0</v>
      </c>
      <c r="HQ36" s="54">
        <f>VLOOKUP(B36,'01.09'!B18:L51,9,0)</f>
        <v>0</v>
      </c>
      <c r="HR36" s="54">
        <f>VLOOKUP(B36,'01.09'!B18:L51,10,0)</f>
        <v>0</v>
      </c>
      <c r="HS36" s="54"/>
      <c r="HT36" s="54">
        <f>+HN36+HO36-HP36</f>
        <v>0</v>
      </c>
      <c r="HU36" s="54">
        <f>VLOOKUP(B36,'02.09'!B18:Q51,7,0)</f>
        <v>0</v>
      </c>
      <c r="HV36" s="54">
        <f>SUM(HW36:HY36)</f>
        <v>0</v>
      </c>
      <c r="HW36" s="54">
        <f>VLOOKUP(B36,'02.09'!B18:L51,9,0)</f>
        <v>0</v>
      </c>
      <c r="HX36" s="54">
        <f>VLOOKUP(B36,'02.09'!B18:L51,10,0)</f>
        <v>0</v>
      </c>
      <c r="HY36" s="54"/>
      <c r="HZ36" s="54">
        <f>+HT36+HU36-HV36</f>
        <v>0</v>
      </c>
      <c r="IA36" s="54"/>
      <c r="IB36" s="54">
        <f>SUM(IC36:IE36)</f>
        <v>0</v>
      </c>
      <c r="IC36" s="54">
        <f>VLOOKUP(B36,'03.09'!B18:L51,9,0)</f>
        <v>0</v>
      </c>
      <c r="ID36" s="54">
        <f>VLOOKUP(B36,'03.09'!B18:L51,10,0)</f>
        <v>0</v>
      </c>
      <c r="IE36" s="54"/>
      <c r="IF36" s="54">
        <f>+HZ36+IA36-IB36</f>
        <v>0</v>
      </c>
      <c r="IG36" s="54"/>
      <c r="IH36" s="54">
        <f>SUM(II36:IK36)</f>
        <v>0</v>
      </c>
      <c r="II36" s="54">
        <f>VLOOKUP(B36,'04.09'!B18:L51,9,0)</f>
        <v>0</v>
      </c>
      <c r="IJ36" s="54">
        <f>VLOOKUP(B36,'04.09'!B18:L51,10,0)</f>
        <v>0</v>
      </c>
      <c r="IK36" s="54"/>
      <c r="IL36" s="54">
        <f>+IF36+IG36-IH36</f>
        <v>0</v>
      </c>
      <c r="IM36" s="54"/>
      <c r="IN36" s="54">
        <f>SUM(IO36:IQ36)</f>
        <v>0</v>
      </c>
      <c r="IO36" s="54">
        <f>VLOOKUP(B36,'05.09'!B18:L51,9,0)</f>
        <v>0</v>
      </c>
      <c r="IP36" s="54">
        <f>VLOOKUP(B36,'05.09'!B18:L51,10,0)</f>
        <v>0</v>
      </c>
      <c r="IQ36" s="54"/>
      <c r="IR36" s="54">
        <f>+IL36+IM36-IN36</f>
        <v>0</v>
      </c>
      <c r="IS36" s="54"/>
      <c r="IT36" s="54">
        <f>SUM(IU36:IW36)</f>
        <v>0</v>
      </c>
      <c r="IU36" s="54">
        <f>VLOOKUP(B36,'06.09'!B18:L51,9,0)</f>
        <v>0</v>
      </c>
      <c r="IV36" s="54">
        <f>VLOOKUP(B36,'06.09'!B18:L51,10,0)</f>
        <v>0</v>
      </c>
      <c r="IW36" s="54"/>
      <c r="IX36" s="54">
        <f>+IR36+IS36-IT36</f>
        <v>0</v>
      </c>
      <c r="IY36" s="54"/>
      <c r="IZ36" s="54">
        <f>SUM(JA36:JC36)</f>
        <v>0</v>
      </c>
      <c r="JA36" s="54">
        <f>VLOOKUP(B36,'07.09'!B18:L51,9,0)</f>
        <v>0</v>
      </c>
      <c r="JB36" s="54">
        <f>VLOOKUP(B36,'07.09'!B18:L51,10,0)</f>
        <v>0</v>
      </c>
      <c r="JC36" s="54"/>
      <c r="JD36" s="54">
        <f>+IX36+IY36-IZ36</f>
        <v>0</v>
      </c>
      <c r="JE36" s="54">
        <f>VLOOKUP(B36,'08.09'!B18:Q51,7,0)</f>
        <v>0</v>
      </c>
      <c r="JF36" s="54">
        <f>SUM(JG36:JI36)</f>
        <v>0</v>
      </c>
      <c r="JG36" s="54">
        <f>VLOOKUP(B36,'08.09'!B18:L51,9,0)</f>
        <v>0</v>
      </c>
      <c r="JH36" s="54">
        <f>VLOOKUP(B36,'08.09'!B18:L51,10,0)</f>
        <v>0</v>
      </c>
      <c r="JI36" s="54"/>
      <c r="JJ36" s="54">
        <f>+JD36+JE36-JF36</f>
        <v>0</v>
      </c>
      <c r="JK36" s="54"/>
      <c r="JL36" s="54">
        <f>SUM(JM36:JO36)</f>
        <v>0</v>
      </c>
      <c r="JM36" s="54">
        <f>VLOOKUP(B36,'09.09'!B18:L51,9,0)</f>
        <v>0</v>
      </c>
      <c r="JN36" s="54">
        <f>VLOOKUP(B36,'09.09'!B18:L51,10,0)</f>
        <v>0</v>
      </c>
      <c r="JO36" s="54"/>
      <c r="JP36" s="54">
        <f>+JJ36+JK36-JL36</f>
        <v>0</v>
      </c>
      <c r="JQ36" s="54"/>
      <c r="JR36" s="54">
        <f>SUM(JS36:JU36)</f>
        <v>0</v>
      </c>
      <c r="JS36" s="54">
        <f>VLOOKUP(B36,'10.09'!B18:L51,9,0)</f>
        <v>0</v>
      </c>
      <c r="JT36" s="54">
        <f>VLOOKUP(B36,'10.09'!B18:L51,10,0)</f>
        <v>0</v>
      </c>
      <c r="JU36" s="54"/>
      <c r="JV36" s="54">
        <f>+JP36+JQ36-JR36</f>
        <v>0</v>
      </c>
      <c r="JW36" s="54"/>
      <c r="JX36" s="54">
        <f>SUM(JY36:KA36)</f>
        <v>0</v>
      </c>
      <c r="JY36" s="54">
        <f>VLOOKUP(B36,'11.09'!B18:L51,9,0)</f>
        <v>0</v>
      </c>
      <c r="JZ36" s="54">
        <f>VLOOKUP(B36,'11.09'!B18:L51,10,0)</f>
        <v>0</v>
      </c>
      <c r="KA36" s="54"/>
      <c r="KB36" s="54">
        <f>+JV36+JW36-JX36</f>
        <v>0</v>
      </c>
      <c r="KC36" s="54"/>
      <c r="KD36" s="54">
        <f>SUM(KE36:KG36)</f>
        <v>0</v>
      </c>
      <c r="KE36" s="54">
        <f>VLOOKUP(B36,'12.09'!B18:L51,9,0)</f>
        <v>0</v>
      </c>
      <c r="KF36" s="54">
        <f>VLOOKUP(B36,'12.09'!B18:L51,10,0)</f>
        <v>0</v>
      </c>
      <c r="KG36" s="54"/>
      <c r="KH36" s="54">
        <f>+KB36+KC36-KD36</f>
        <v>0</v>
      </c>
      <c r="KI36" s="54"/>
      <c r="KJ36" s="54">
        <f>SUM(KK36:KM36)</f>
        <v>0</v>
      </c>
      <c r="KK36" s="54">
        <f>VLOOKUP(B36,'13.09'!B18:L51,9,0)</f>
        <v>0</v>
      </c>
      <c r="KL36" s="54">
        <f>VLOOKUP(B36,'13.09'!B18:L51,10,0)</f>
        <v>0</v>
      </c>
      <c r="KM36" s="54"/>
      <c r="KN36" s="54">
        <f>+KH36+KI36-KJ36</f>
        <v>0</v>
      </c>
      <c r="KO36" s="54"/>
      <c r="KP36" s="54">
        <f>SUM(KQ36:KS36)</f>
        <v>0</v>
      </c>
      <c r="KQ36" s="54">
        <f>VLOOKUP(B36,'14.09'!B18:L51,9,0)</f>
        <v>0</v>
      </c>
      <c r="KR36" s="54">
        <f>VLOOKUP(B36,'14.09'!B18:L51,10,0)</f>
        <v>0</v>
      </c>
      <c r="KS36" s="54"/>
      <c r="KT36" s="54">
        <f>+KN36+KO36-KP36</f>
        <v>0</v>
      </c>
      <c r="KU36" s="54"/>
      <c r="KV36" s="54">
        <f>SUM(KW36:KY36)</f>
        <v>0</v>
      </c>
      <c r="KW36" s="54">
        <f>VLOOKUP(B36,'15.09'!B18:L51,9,0)</f>
        <v>0</v>
      </c>
      <c r="KX36" s="54">
        <f>VLOOKUP(B36,'15.09'!B18:L51,10,0)</f>
        <v>0</v>
      </c>
      <c r="KY36" s="54"/>
      <c r="KZ36" s="54">
        <f>+KT36+KU36-KV36</f>
        <v>0</v>
      </c>
      <c r="LA36" s="54"/>
      <c r="LB36" s="54">
        <f>SUM(LC36:LE36)</f>
        <v>0</v>
      </c>
      <c r="LC36" s="54">
        <f>VLOOKUP(B36,'16.09'!B18:L51,9,0)</f>
        <v>0</v>
      </c>
      <c r="LD36" s="54">
        <f>VLOOKUP(B36,'16.09'!B18:L51,10,0)</f>
        <v>0</v>
      </c>
      <c r="LE36" s="54"/>
      <c r="LF36" s="54">
        <f>+KZ36+LA36-LB36</f>
        <v>0</v>
      </c>
      <c r="LG36" s="54"/>
      <c r="LH36" s="54">
        <f>SUM(LI36:LK36)</f>
        <v>0</v>
      </c>
      <c r="LI36" s="54">
        <f>VLOOKUP(B36,'17.09'!B18:L51,9,0)</f>
        <v>0</v>
      </c>
      <c r="LJ36" s="54">
        <f>VLOOKUP(B36,'17.09'!B18:L51,10,0)</f>
        <v>0</v>
      </c>
      <c r="LK36" s="54"/>
      <c r="LL36" s="54">
        <f>+LF36+LG36-LH36</f>
        <v>0</v>
      </c>
      <c r="LM36" s="54"/>
      <c r="LN36" s="54">
        <f>SUM(LO36:LQ36)</f>
        <v>0</v>
      </c>
      <c r="LO36" s="54">
        <f>VLOOKUP(B36,'18.09'!B18:L51,9,0)</f>
        <v>0</v>
      </c>
      <c r="LP36" s="54">
        <f>VLOOKUP(B36,'18.09'!B18:L51,10,0)</f>
        <v>0</v>
      </c>
      <c r="LQ36" s="54"/>
      <c r="LR36" s="54">
        <f>+LL36+LM36-LN36</f>
        <v>0</v>
      </c>
    </row>
    <row r="37" spans="1:330" x14ac:dyDescent="0.2">
      <c r="A37" s="10">
        <v>12</v>
      </c>
      <c r="B37" s="10">
        <v>8500059</v>
      </c>
      <c r="C37" s="10" t="s">
        <v>92</v>
      </c>
      <c r="D37" s="11" t="s">
        <v>96</v>
      </c>
      <c r="E37" s="11" t="s">
        <v>29</v>
      </c>
      <c r="F37" s="12">
        <v>186000</v>
      </c>
      <c r="G37" s="58">
        <f>M37+S37+Y37+AE37+AK37+AQ37+AW37+BC37+BI37+BO37+BU37+CA37+CG37+CM37+CS37+CY37+DE37+DK37+DQ37+DW37+EC37+EI37+EO37+EU37+FA37+FG37+FM37+FS37+FY37+GE37+GK37+GQ37+GW37+HC37+HI37+HO37+HU37+IA37+IG37+IM37+IS37+IY37+JE37+JK37+JQ37+JW37+KC37+KI37+KO37+KU37</f>
        <v>0</v>
      </c>
      <c r="H37" s="58">
        <f>SUM(I37:K37)</f>
        <v>0</v>
      </c>
      <c r="I37" s="58">
        <f>O37+U37+AA37+AG37+AM37+AS37+AY37+BE37+BK37+BQ37+BW37+CC37+CI37+CO37+CU37+DA37+DG37+DM37+DS37+DY37+EE37+EK37+EQ37+EW37+FC37+FI37+FO37+FU37+GA37+GG37+GM37+GS37+GY37+HE37+HK37+HQ37+HW37+IC37+II37+IO37+IU37+JA37+JG37+JM37+JS37+JY37+KE37+KK37+KQ37+KW37</f>
        <v>0</v>
      </c>
      <c r="J37" s="58">
        <f>P37+V37+AB37+AH37+AN37+AT37+AZ37+BF37+BL37+BR37+BX37+CD37+CJ37+CP37+CV37+DB37+DH37+DN37+DT37+DZ37+EF37+EL37+ER37+EX37+FD37+FJ37+FP37+FV37+GB37+GH37+GN37+GT37+GZ37+HF37+HL37+HR37+HX37+ID37+IJ37+IP37+IV37+JB37+JH37+JN37+JT37+JZ37+KF37+KL37+KR37+KX37</f>
        <v>0</v>
      </c>
      <c r="K37" s="58">
        <f>Q37+W37+AC37+AI37+AO37+AU37+BA37+BG37+BM37+BS37+BY37+CE37+CK37+CQ37+CW37+DC37+DI37+DO37+DU37+EA37+EG37+EM37+ES37+EY37+FE37+FK37+FQ37+FW37+GC37+GI37+GO37+GU37+HA37+HG37+HM37+HS37+HY37+IE37+IK37+IQ37+IW37+JC37+JI37+JO37+JU37+KA37+KG37+KM37+KS37+KY37</f>
        <v>0</v>
      </c>
      <c r="L37" s="58">
        <f>G37-H37</f>
        <v>0</v>
      </c>
      <c r="M37" s="54"/>
      <c r="N37" s="54">
        <f>SUM(O37:Q37)</f>
        <v>0</v>
      </c>
      <c r="O37" s="54"/>
      <c r="P37" s="54"/>
      <c r="Q37" s="54"/>
      <c r="R37" s="54"/>
      <c r="S37" s="54"/>
      <c r="T37" s="54">
        <f>SUM(U37:W37)</f>
        <v>0</v>
      </c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9"/>
      <c r="AN37" s="59"/>
      <c r="AO37" s="59"/>
      <c r="AP37" s="54"/>
      <c r="AQ37" s="54"/>
      <c r="AR37" s="54">
        <f>SUM(AS37:AU37)</f>
        <v>0</v>
      </c>
      <c r="AS37" s="54"/>
      <c r="AT37" s="54"/>
      <c r="AU37" s="54"/>
      <c r="AV37" s="54">
        <f>+AP37+AQ37-AR37</f>
        <v>0</v>
      </c>
      <c r="AW37" s="54"/>
      <c r="AX37" s="54">
        <f>SUM(AY37:BA37)</f>
        <v>0</v>
      </c>
      <c r="AY37" s="54"/>
      <c r="AZ37" s="54"/>
      <c r="BA37" s="54"/>
      <c r="BB37" s="54">
        <f>+AV37+AW37-AX37</f>
        <v>0</v>
      </c>
      <c r="BC37" s="54"/>
      <c r="BD37" s="54">
        <f>SUM(BE37:BG37)</f>
        <v>0</v>
      </c>
      <c r="BE37" s="54"/>
      <c r="BF37" s="54"/>
      <c r="BG37" s="54"/>
      <c r="BH37" s="54"/>
      <c r="BI37" s="54">
        <f>VLOOKUP(B37,'05.08'!B19:Q52,7,0)</f>
        <v>0</v>
      </c>
      <c r="BJ37" s="54">
        <f>SUM(BK37:BM37)</f>
        <v>0</v>
      </c>
      <c r="BK37" s="54">
        <f>VLOOKUP(B37,'05.08'!B19:Q52,9,0)</f>
        <v>0</v>
      </c>
      <c r="BL37" s="54">
        <f>VLOOKUP(B37,'05.08'!B19:L52,10,0)</f>
        <v>0</v>
      </c>
      <c r="BM37" s="54"/>
      <c r="BN37" s="54">
        <f>+BH37+BI37-BJ37</f>
        <v>0</v>
      </c>
      <c r="BO37" s="54"/>
      <c r="BP37" s="54">
        <f>SUM(BQ37:BS37)</f>
        <v>0</v>
      </c>
      <c r="BQ37" s="54">
        <f>VLOOKUP(B37,'06.08'!B19:L52,9,0)</f>
        <v>0</v>
      </c>
      <c r="BR37" s="54">
        <f>VLOOKUP(B37,'06.08'!B19:L52,10,0)</f>
        <v>0</v>
      </c>
      <c r="BS37" s="54"/>
      <c r="BT37" s="54">
        <f>+BN37+BO37-BP37</f>
        <v>0</v>
      </c>
      <c r="BU37" s="54"/>
      <c r="BV37" s="54">
        <f>SUM(BW37:BY37)</f>
        <v>0</v>
      </c>
      <c r="BW37" s="54">
        <f>VLOOKUP(B37,'07.08'!B19:L52,9,0)</f>
        <v>0</v>
      </c>
      <c r="BX37" s="54">
        <f>VLOOKUP(B37,'07.08'!B19:L52,10,0)</f>
        <v>0</v>
      </c>
      <c r="BY37" s="54"/>
      <c r="BZ37" s="54">
        <f>+BT37+BU37-BV37</f>
        <v>0</v>
      </c>
      <c r="CA37" s="54"/>
      <c r="CB37" s="54">
        <f>SUM(CC37:CE37)</f>
        <v>0</v>
      </c>
      <c r="CC37" s="54">
        <f>VLOOKUP(B37,'08.08'!B19:L52,9,0)</f>
        <v>0</v>
      </c>
      <c r="CD37" s="54">
        <f>VLOOKUP(B37,'08.08'!B19:L52,10,0)</f>
        <v>0</v>
      </c>
      <c r="CE37" s="54"/>
      <c r="CF37" s="54">
        <f>+BZ37+CA37-CB37</f>
        <v>0</v>
      </c>
      <c r="CG37" s="54"/>
      <c r="CH37" s="54">
        <f>SUM(CI37:CK37)</f>
        <v>0</v>
      </c>
      <c r="CI37" s="54">
        <f>VLOOKUP(B37,'09.08'!B19:L52,9,0)</f>
        <v>0</v>
      </c>
      <c r="CJ37" s="54">
        <f>VLOOKUP(B37,'09.08'!B19:L52,10,0)</f>
        <v>0</v>
      </c>
      <c r="CK37" s="54"/>
      <c r="CL37" s="54">
        <f>+CF37+CG37-CH37</f>
        <v>0</v>
      </c>
      <c r="CM37" s="54"/>
      <c r="CN37" s="54">
        <f>SUM(CO37:CQ37)</f>
        <v>0</v>
      </c>
      <c r="CO37" s="54">
        <f>VLOOKUP(B37,'10.08'!B19:L52,9,0)</f>
        <v>0</v>
      </c>
      <c r="CP37" s="54">
        <f>VLOOKUP(B37,'10.08'!B19:L52,10,0)</f>
        <v>0</v>
      </c>
      <c r="CQ37" s="54"/>
      <c r="CR37" s="54">
        <f>+CL37+CM37-CN37</f>
        <v>0</v>
      </c>
      <c r="CS37" s="54"/>
      <c r="CT37" s="54">
        <f>SUM(CU37:CW37)</f>
        <v>0</v>
      </c>
      <c r="CU37" s="54">
        <f>VLOOKUP(B37,'11.08'!B19:L52,9,0)</f>
        <v>0</v>
      </c>
      <c r="CV37" s="54">
        <f>VLOOKUP(B37,'11.08'!B19:L52,10,0)</f>
        <v>0</v>
      </c>
      <c r="CW37" s="54"/>
      <c r="CX37" s="54">
        <f>+CR37+CS37-CT37</f>
        <v>0</v>
      </c>
      <c r="CY37" s="54">
        <f>VLOOKUP(B37,'12.08'!B19:Q52,7,0)</f>
        <v>0</v>
      </c>
      <c r="CZ37" s="54">
        <f>SUM(DA37:DC37)</f>
        <v>0</v>
      </c>
      <c r="DA37" s="54">
        <f>VLOOKUP(B37,'12.08'!B19:L52,9,0)</f>
        <v>0</v>
      </c>
      <c r="DB37" s="54">
        <f>VLOOKUP(B37,'12.08'!B19:L52,10,0)</f>
        <v>0</v>
      </c>
      <c r="DC37" s="54"/>
      <c r="DD37" s="54">
        <f>+CX37+CY37-CZ37</f>
        <v>0</v>
      </c>
      <c r="DE37" s="54"/>
      <c r="DF37" s="54">
        <f>SUM(DG37:DI37)</f>
        <v>0</v>
      </c>
      <c r="DG37" s="54">
        <f>VLOOKUP(B37,'13.08'!B19:L52,9,0)</f>
        <v>0</v>
      </c>
      <c r="DH37" s="54">
        <f>VLOOKUP(B37,'13.08'!B19:L52,10,0)</f>
        <v>0</v>
      </c>
      <c r="DI37" s="54"/>
      <c r="DJ37" s="54">
        <f>+DD37+DE37-DF37</f>
        <v>0</v>
      </c>
      <c r="DK37" s="54"/>
      <c r="DL37" s="54">
        <f>SUM(DM37:DO37)</f>
        <v>0</v>
      </c>
      <c r="DM37" s="54">
        <f>VLOOKUP(B37,'14.08'!B19:L52,9,0)</f>
        <v>0</v>
      </c>
      <c r="DN37" s="54">
        <f>VLOOKUP(B37,'14.08'!B19:L52,10,0)</f>
        <v>0</v>
      </c>
      <c r="DO37" s="54"/>
      <c r="DP37" s="54">
        <f>+DJ37+DK37-DL37</f>
        <v>0</v>
      </c>
      <c r="DQ37" s="54"/>
      <c r="DR37" s="54">
        <f>SUM(DS37:DU37)</f>
        <v>0</v>
      </c>
      <c r="DS37" s="54">
        <f>VLOOKUP(B37,'15.08'!B19:L52,9,0)</f>
        <v>0</v>
      </c>
      <c r="DT37" s="54">
        <f>VLOOKUP(B37,'15.08'!B19:L52,10,0)</f>
        <v>0</v>
      </c>
      <c r="DU37" s="54"/>
      <c r="DV37" s="54">
        <f>+DP37+DQ37-DR37</f>
        <v>0</v>
      </c>
      <c r="DW37" s="54"/>
      <c r="DX37" s="54">
        <f>SUM(DY37:EA37)</f>
        <v>0</v>
      </c>
      <c r="DY37" s="54">
        <f>VLOOKUP(B37,'16.08'!B19:L52,9,0)</f>
        <v>0</v>
      </c>
      <c r="DZ37" s="54">
        <f>VLOOKUP(B37,'16.08'!B19:L52,10,0)</f>
        <v>0</v>
      </c>
      <c r="EA37" s="54"/>
      <c r="EB37" s="54">
        <f>+DV37+DW37-DX37</f>
        <v>0</v>
      </c>
      <c r="EC37" s="54"/>
      <c r="ED37" s="54">
        <f>SUM(EE37:EG37)</f>
        <v>0</v>
      </c>
      <c r="EE37" s="54">
        <f>VLOOKUP(B37,'17.08'!B19:L52,9,0)</f>
        <v>0</v>
      </c>
      <c r="EF37" s="54">
        <f>VLOOKUP(B37,'17.08'!B19:L52,10,0)</f>
        <v>0</v>
      </c>
      <c r="EG37" s="54"/>
      <c r="EH37" s="54">
        <f>+EB37+EC37-ED37</f>
        <v>0</v>
      </c>
      <c r="EI37" s="54"/>
      <c r="EJ37" s="54">
        <f>SUM(EK37:EM37)</f>
        <v>0</v>
      </c>
      <c r="EK37" s="54">
        <f>VLOOKUP(B37,'18.08'!B19:L52,9,0)</f>
        <v>0</v>
      </c>
      <c r="EL37" s="54">
        <f>VLOOKUP(B37,'18.08'!B19:L52,10,0)</f>
        <v>0</v>
      </c>
      <c r="EM37" s="54"/>
      <c r="EN37" s="54">
        <f>+EH37+EI37-EJ37</f>
        <v>0</v>
      </c>
      <c r="EO37" s="54">
        <f>VLOOKUP(B37,'19.08'!B19:Q52,7,0)</f>
        <v>0</v>
      </c>
      <c r="EP37" s="54">
        <f>SUM(EQ37:ES37)</f>
        <v>0</v>
      </c>
      <c r="EQ37" s="54">
        <f>VLOOKUP(B37,'19.08'!B19:L52,9,0)</f>
        <v>0</v>
      </c>
      <c r="ER37" s="54">
        <f>VLOOKUP(B37,'19.08'!B19:L52,10,0)</f>
        <v>0</v>
      </c>
      <c r="ES37" s="54"/>
      <c r="ET37" s="54">
        <f>+EN37+EO37-EP37</f>
        <v>0</v>
      </c>
      <c r="EU37" s="54"/>
      <c r="EV37" s="54">
        <f>SUM(EW37:EY37)</f>
        <v>0</v>
      </c>
      <c r="EW37" s="54">
        <f>VLOOKUP(B37,'20.08'!B19:L56,9,0)</f>
        <v>0</v>
      </c>
      <c r="EX37" s="54">
        <f>VLOOKUP(B37,'20.08'!B19:L56,10,0)</f>
        <v>0</v>
      </c>
      <c r="EY37" s="54"/>
      <c r="EZ37" s="54">
        <f>+ET37+EU37-EV37</f>
        <v>0</v>
      </c>
      <c r="FA37" s="54"/>
      <c r="FB37" s="54">
        <f>SUM(FC37:FE37)</f>
        <v>0</v>
      </c>
      <c r="FC37" s="54">
        <f>VLOOKUP(B37,'21.08'!B19:L52,9,0)</f>
        <v>0</v>
      </c>
      <c r="FD37" s="54">
        <f>VLOOKUP(B37,'21.08'!B19:L52,10,0)</f>
        <v>0</v>
      </c>
      <c r="FE37" s="54"/>
      <c r="FF37" s="54">
        <f>+EZ37+FA37-FB37</f>
        <v>0</v>
      </c>
      <c r="FG37" s="54"/>
      <c r="FH37" s="54">
        <f>SUM(FI37:FK37)</f>
        <v>0</v>
      </c>
      <c r="FI37" s="54">
        <f>VLOOKUP(B37,'22.08'!B19:L52,9,0)</f>
        <v>0</v>
      </c>
      <c r="FJ37" s="54">
        <f>VLOOKUP(B37,'22.08'!B19:L52,10,0)</f>
        <v>0</v>
      </c>
      <c r="FK37" s="54"/>
      <c r="FL37" s="54">
        <f>+FF37+FG37-FH37</f>
        <v>0</v>
      </c>
      <c r="FM37" s="54"/>
      <c r="FN37" s="54">
        <f>SUM(FO37:FQ37)</f>
        <v>0</v>
      </c>
      <c r="FO37" s="54">
        <f>VLOOKUP(B37,'23.08'!B19:L52,9,0)</f>
        <v>0</v>
      </c>
      <c r="FP37" s="54">
        <f>VLOOKUP(B37,'23.08'!B19:L52,10,0)</f>
        <v>0</v>
      </c>
      <c r="FQ37" s="54"/>
      <c r="FR37" s="54">
        <f>+FL37+FM37-FN37</f>
        <v>0</v>
      </c>
      <c r="FS37" s="54"/>
      <c r="FT37" s="54">
        <f>SUM(FU37:FW37)</f>
        <v>0</v>
      </c>
      <c r="FU37" s="54">
        <f>VLOOKUP(B37,'24.08'!B19:L52,9,0)</f>
        <v>0</v>
      </c>
      <c r="FV37" s="54">
        <f>VLOOKUP(B37,'24.08'!B19:L52,10,0)</f>
        <v>0</v>
      </c>
      <c r="FW37" s="54"/>
      <c r="FX37" s="54">
        <f>+FR37+FS37-FT37</f>
        <v>0</v>
      </c>
      <c r="FY37" s="54"/>
      <c r="FZ37" s="54">
        <f>SUM(GA37:GC37)</f>
        <v>0</v>
      </c>
      <c r="GA37" s="54">
        <f>VLOOKUP(B37,'25.08'!B19:L52,9,0)</f>
        <v>0</v>
      </c>
      <c r="GB37" s="54">
        <f>VLOOKUP(B37,'25.08'!B19:L52,10,0)</f>
        <v>0</v>
      </c>
      <c r="GC37" s="54"/>
      <c r="GD37" s="54">
        <f>+FX37+FY37-FZ37</f>
        <v>0</v>
      </c>
      <c r="GE37" s="54"/>
      <c r="GF37" s="54">
        <f>SUM(GG37:GI37)</f>
        <v>0</v>
      </c>
      <c r="GG37" s="54">
        <f>VLOOKUP(B37,'26.08'!B19:L52,9,0)</f>
        <v>0</v>
      </c>
      <c r="GH37" s="54">
        <f>VLOOKUP(B37,'26.08'!B19:L52,10,0)</f>
        <v>0</v>
      </c>
      <c r="GI37" s="54"/>
      <c r="GJ37" s="54">
        <f>+GD37+GE37-GF37</f>
        <v>0</v>
      </c>
      <c r="GK37" s="54"/>
      <c r="GL37" s="54">
        <f>SUM(GM37:GO37)</f>
        <v>0</v>
      </c>
      <c r="GM37" s="54">
        <f>VLOOKUP(B37,'27.08'!B19:L52,9,0)</f>
        <v>0</v>
      </c>
      <c r="GN37" s="54">
        <f>VLOOKUP(B37,'27.08'!B19:L52,10,0)</f>
        <v>0</v>
      </c>
      <c r="GO37" s="54"/>
      <c r="GP37" s="54">
        <f>+GJ37+GK37-GL37</f>
        <v>0</v>
      </c>
      <c r="GQ37" s="54"/>
      <c r="GR37" s="54">
        <f>SUM(GS37:GU37)</f>
        <v>0</v>
      </c>
      <c r="GS37" s="54">
        <f>VLOOKUP(B37,'28.08'!B19:L52,9,0)</f>
        <v>0</v>
      </c>
      <c r="GT37" s="54">
        <f>VLOOKUP(B37,'28.08'!B19:L52,10,0)</f>
        <v>0</v>
      </c>
      <c r="GU37" s="54"/>
      <c r="GV37" s="54">
        <f>+GP37+GQ37-GR37</f>
        <v>0</v>
      </c>
      <c r="GW37" s="54">
        <f>VLOOKUP(B37,'29.08'!B19:Q52,7,0)</f>
        <v>0</v>
      </c>
      <c r="GX37" s="54">
        <f>SUM(GY37:HA37)</f>
        <v>0</v>
      </c>
      <c r="GY37" s="54">
        <f>VLOOKUP(B37,'29.08'!B19:L52,9,0)</f>
        <v>0</v>
      </c>
      <c r="GZ37" s="54">
        <f>VLOOKUP(B37,'29.08'!B19:L52,10,0)</f>
        <v>0</v>
      </c>
      <c r="HA37" s="54"/>
      <c r="HB37" s="54">
        <f>+GV37+GW37-GX37</f>
        <v>0</v>
      </c>
      <c r="HC37" s="54"/>
      <c r="HD37" s="54">
        <f>SUM(HE37:HG37)</f>
        <v>0</v>
      </c>
      <c r="HE37" s="54">
        <f>VLOOKUP(B37,'30.08'!B19:L52,9,0)</f>
        <v>0</v>
      </c>
      <c r="HF37" s="54">
        <f>VLOOKUP(B37,'30.08'!B19:L52,10,0)</f>
        <v>0</v>
      </c>
      <c r="HG37" s="54"/>
      <c r="HH37" s="54">
        <f>+HB37+HC37-HD37</f>
        <v>0</v>
      </c>
      <c r="HI37" s="54">
        <f>VLOOKUP(B37,'31.08'!B19:Q52,7,0)</f>
        <v>0</v>
      </c>
      <c r="HJ37" s="54">
        <f>SUM(HK37:HM37)</f>
        <v>0</v>
      </c>
      <c r="HK37" s="54">
        <f>VLOOKUP(B37,'31.08'!B19:L52,9,0)</f>
        <v>0</v>
      </c>
      <c r="HL37" s="54">
        <f>VLOOKUP(B37,'31.08'!B19:L52,10,0)</f>
        <v>0</v>
      </c>
      <c r="HM37" s="54"/>
      <c r="HN37" s="54">
        <f>+HH37+HI37-HJ37</f>
        <v>0</v>
      </c>
      <c r="HO37" s="54"/>
      <c r="HP37" s="54">
        <f>SUM(HQ37:HS37)</f>
        <v>0</v>
      </c>
      <c r="HQ37" s="54">
        <f>VLOOKUP(B37,'01.09'!B19:L52,9,0)</f>
        <v>0</v>
      </c>
      <c r="HR37" s="54">
        <f>VLOOKUP(B37,'01.09'!B19:L52,10,0)</f>
        <v>0</v>
      </c>
      <c r="HS37" s="54"/>
      <c r="HT37" s="54">
        <f>+HN37+HO37-HP37</f>
        <v>0</v>
      </c>
      <c r="HU37" s="54">
        <f>VLOOKUP(B37,'02.09'!B19:Q52,7,0)</f>
        <v>0</v>
      </c>
      <c r="HV37" s="54">
        <f>SUM(HW37:HY37)</f>
        <v>0</v>
      </c>
      <c r="HW37" s="54">
        <f>VLOOKUP(B37,'02.09'!B19:L52,9,0)</f>
        <v>0</v>
      </c>
      <c r="HX37" s="54">
        <f>VLOOKUP(B37,'02.09'!B19:L52,10,0)</f>
        <v>0</v>
      </c>
      <c r="HY37" s="54"/>
      <c r="HZ37" s="54">
        <f>+HT37+HU37-HV37</f>
        <v>0</v>
      </c>
      <c r="IA37" s="54"/>
      <c r="IB37" s="54">
        <f>SUM(IC37:IE37)</f>
        <v>0</v>
      </c>
      <c r="IC37" s="54">
        <f>VLOOKUP(B37,'03.09'!B19:L52,9,0)</f>
        <v>0</v>
      </c>
      <c r="ID37" s="54">
        <f>VLOOKUP(B37,'03.09'!B19:L52,10,0)</f>
        <v>0</v>
      </c>
      <c r="IE37" s="54"/>
      <c r="IF37" s="54">
        <f>+HZ37+IA37-IB37</f>
        <v>0</v>
      </c>
      <c r="IG37" s="54"/>
      <c r="IH37" s="54">
        <f>SUM(II37:IK37)</f>
        <v>0</v>
      </c>
      <c r="II37" s="54">
        <f>VLOOKUP(B37,'04.09'!B19:L52,9,0)</f>
        <v>0</v>
      </c>
      <c r="IJ37" s="54">
        <f>VLOOKUP(B37,'04.09'!B19:L52,10,0)</f>
        <v>0</v>
      </c>
      <c r="IK37" s="54"/>
      <c r="IL37" s="54">
        <f>+IF37+IG37-IH37</f>
        <v>0</v>
      </c>
      <c r="IM37" s="54"/>
      <c r="IN37" s="54">
        <f>SUM(IO37:IQ37)</f>
        <v>0</v>
      </c>
      <c r="IO37" s="54">
        <f>VLOOKUP(B37,'05.09'!B19:L52,9,0)</f>
        <v>0</v>
      </c>
      <c r="IP37" s="54">
        <f>VLOOKUP(B37,'05.09'!B19:L52,10,0)</f>
        <v>0</v>
      </c>
      <c r="IQ37" s="54"/>
      <c r="IR37" s="54">
        <f>+IL37+IM37-IN37</f>
        <v>0</v>
      </c>
      <c r="IS37" s="54"/>
      <c r="IT37" s="54">
        <f>SUM(IU37:IW37)</f>
        <v>0</v>
      </c>
      <c r="IU37" s="54">
        <f>VLOOKUP(B37,'06.09'!B19:L52,9,0)</f>
        <v>0</v>
      </c>
      <c r="IV37" s="54">
        <f>VLOOKUP(B37,'06.09'!B19:L52,10,0)</f>
        <v>0</v>
      </c>
      <c r="IW37" s="54"/>
      <c r="IX37" s="54">
        <f>+IR37+IS37-IT37</f>
        <v>0</v>
      </c>
      <c r="IY37" s="54"/>
      <c r="IZ37" s="54">
        <f>SUM(JA37:JC37)</f>
        <v>0</v>
      </c>
      <c r="JA37" s="54">
        <f>VLOOKUP(B37,'07.09'!B19:L52,9,0)</f>
        <v>0</v>
      </c>
      <c r="JB37" s="54">
        <f>VLOOKUP(B37,'07.09'!B19:L52,10,0)</f>
        <v>0</v>
      </c>
      <c r="JC37" s="54"/>
      <c r="JD37" s="54">
        <f>+IX37+IY37-IZ37</f>
        <v>0</v>
      </c>
      <c r="JE37" s="54">
        <f>VLOOKUP(B37,'08.09'!B19:Q52,7,0)</f>
        <v>0</v>
      </c>
      <c r="JF37" s="54">
        <f>SUM(JG37:JI37)</f>
        <v>0</v>
      </c>
      <c r="JG37" s="54">
        <f>VLOOKUP(B37,'08.09'!B19:L52,9,0)</f>
        <v>0</v>
      </c>
      <c r="JH37" s="54">
        <f>VLOOKUP(B37,'08.09'!B19:L52,10,0)</f>
        <v>0</v>
      </c>
      <c r="JI37" s="54"/>
      <c r="JJ37" s="54">
        <f>+JD37+JE37-JF37</f>
        <v>0</v>
      </c>
      <c r="JK37" s="54"/>
      <c r="JL37" s="54">
        <f>SUM(JM37:JO37)</f>
        <v>0</v>
      </c>
      <c r="JM37" s="54">
        <f>VLOOKUP(B37,'09.09'!B19:L52,9,0)</f>
        <v>0</v>
      </c>
      <c r="JN37" s="54">
        <f>VLOOKUP(B37,'09.09'!B19:L52,10,0)</f>
        <v>0</v>
      </c>
      <c r="JO37" s="54"/>
      <c r="JP37" s="54">
        <f>+JJ37+JK37-JL37</f>
        <v>0</v>
      </c>
      <c r="JQ37" s="54"/>
      <c r="JR37" s="54">
        <f>SUM(JS37:JU37)</f>
        <v>0</v>
      </c>
      <c r="JS37" s="54">
        <f>VLOOKUP(B37,'10.09'!B19:L52,9,0)</f>
        <v>0</v>
      </c>
      <c r="JT37" s="54">
        <f>VLOOKUP(B37,'10.09'!B19:L52,10,0)</f>
        <v>0</v>
      </c>
      <c r="JU37" s="54"/>
      <c r="JV37" s="54">
        <f>+JP37+JQ37-JR37</f>
        <v>0</v>
      </c>
      <c r="JW37" s="54"/>
      <c r="JX37" s="54">
        <f>SUM(JY37:KA37)</f>
        <v>0</v>
      </c>
      <c r="JY37" s="54">
        <f>VLOOKUP(B37,'11.09'!B19:L52,9,0)</f>
        <v>0</v>
      </c>
      <c r="JZ37" s="54">
        <f>VLOOKUP(B37,'11.09'!B19:L52,10,0)</f>
        <v>0</v>
      </c>
      <c r="KA37" s="54"/>
      <c r="KB37" s="54">
        <f>+JV37+JW37-JX37</f>
        <v>0</v>
      </c>
      <c r="KC37" s="54"/>
      <c r="KD37" s="54">
        <f>SUM(KE37:KG37)</f>
        <v>0</v>
      </c>
      <c r="KE37" s="54">
        <f>VLOOKUP(B37,'12.09'!B19:L52,9,0)</f>
        <v>0</v>
      </c>
      <c r="KF37" s="54">
        <f>VLOOKUP(B37,'12.09'!B19:L52,10,0)</f>
        <v>0</v>
      </c>
      <c r="KG37" s="54"/>
      <c r="KH37" s="54">
        <f>+KB37+KC37-KD37</f>
        <v>0</v>
      </c>
      <c r="KI37" s="54"/>
      <c r="KJ37" s="54">
        <f>SUM(KK37:KM37)</f>
        <v>0</v>
      </c>
      <c r="KK37" s="54">
        <f>VLOOKUP(B37,'13.09'!B19:L52,9,0)</f>
        <v>0</v>
      </c>
      <c r="KL37" s="54">
        <f>VLOOKUP(B37,'13.09'!B19:L52,10,0)</f>
        <v>0</v>
      </c>
      <c r="KM37" s="54"/>
      <c r="KN37" s="54">
        <f>+KH37+KI37-KJ37</f>
        <v>0</v>
      </c>
      <c r="KO37" s="54"/>
      <c r="KP37" s="54">
        <f>SUM(KQ37:KS37)</f>
        <v>0</v>
      </c>
      <c r="KQ37" s="54">
        <f>VLOOKUP(B37,'14.09'!B19:L52,9,0)</f>
        <v>0</v>
      </c>
      <c r="KR37" s="54">
        <f>VLOOKUP(B37,'14.09'!B19:L52,10,0)</f>
        <v>0</v>
      </c>
      <c r="KS37" s="54"/>
      <c r="KT37" s="54">
        <f>+KN37+KO37-KP37</f>
        <v>0</v>
      </c>
      <c r="KU37" s="54"/>
      <c r="KV37" s="54">
        <f>SUM(KW37:KY37)</f>
        <v>0</v>
      </c>
      <c r="KW37" s="54">
        <f>VLOOKUP(B37,'15.09'!B19:L52,9,0)</f>
        <v>0</v>
      </c>
      <c r="KX37" s="54">
        <f>VLOOKUP(B37,'15.09'!B19:L52,10,0)</f>
        <v>0</v>
      </c>
      <c r="KY37" s="54"/>
      <c r="KZ37" s="54">
        <f>+KT37+KU37-KV37</f>
        <v>0</v>
      </c>
      <c r="LA37" s="54"/>
      <c r="LB37" s="54">
        <f>SUM(LC37:LE37)</f>
        <v>0</v>
      </c>
      <c r="LC37" s="54">
        <f>VLOOKUP(B37,'16.09'!B19:L52,9,0)</f>
        <v>0</v>
      </c>
      <c r="LD37" s="54">
        <f>VLOOKUP(B37,'16.09'!B19:L52,10,0)</f>
        <v>0</v>
      </c>
      <c r="LE37" s="54"/>
      <c r="LF37" s="54">
        <f>+KZ37+LA37-LB37</f>
        <v>0</v>
      </c>
      <c r="LG37" s="54"/>
      <c r="LH37" s="54">
        <f>SUM(LI37:LK37)</f>
        <v>0</v>
      </c>
      <c r="LI37" s="54">
        <f>VLOOKUP(B37,'17.09'!B19:L52,9,0)</f>
        <v>0</v>
      </c>
      <c r="LJ37" s="54">
        <f>VLOOKUP(B37,'17.09'!B19:L52,10,0)</f>
        <v>0</v>
      </c>
      <c r="LK37" s="54"/>
      <c r="LL37" s="54">
        <f>+LF37+LG37-LH37</f>
        <v>0</v>
      </c>
      <c r="LM37" s="54"/>
      <c r="LN37" s="54">
        <f>SUM(LO37:LQ37)</f>
        <v>0</v>
      </c>
      <c r="LO37" s="54">
        <f>VLOOKUP(B37,'18.09'!B19:L52,9,0)</f>
        <v>0</v>
      </c>
      <c r="LP37" s="54">
        <f>VLOOKUP(B37,'18.09'!B19:L52,10,0)</f>
        <v>0</v>
      </c>
      <c r="LQ37" s="54"/>
      <c r="LR37" s="54">
        <f>+LL37+LM37-LN37</f>
        <v>0</v>
      </c>
    </row>
    <row r="38" spans="1:330" x14ac:dyDescent="0.2">
      <c r="A38" s="10">
        <v>13</v>
      </c>
      <c r="B38" s="10">
        <v>8500060</v>
      </c>
      <c r="C38" s="10" t="s">
        <v>93</v>
      </c>
      <c r="D38" s="11" t="s">
        <v>97</v>
      </c>
      <c r="E38" s="11" t="s">
        <v>30</v>
      </c>
      <c r="F38" s="12">
        <v>159000</v>
      </c>
      <c r="G38" s="58">
        <f>M38+S38+Y38+AE38+AK38+AQ38+AW38+BC38+BI38+BO38+BU38+CA38+CG38+CM38+CS38+CY38+DE38+DK38+DQ38+DW38+EC38+EI38+EO38+EU38+FA38+FG38+FM38+FS38+FY38+GE38+GK38+GQ38+GW38+HC38+HI38+HO38+HU38+IA38+IG38+IM38+IS38+IY38+JE38+JK38+JQ38+JW38+KC38+KI38+KO38+KU38</f>
        <v>0</v>
      </c>
      <c r="H38" s="58">
        <f>SUM(I38:K38)</f>
        <v>0</v>
      </c>
      <c r="I38" s="58">
        <f>O38+U38+AA38+AG38+AM38+AS38+AY38+BE38+BK38+BQ38+BW38+CC38+CI38+CO38+CU38+DA38+DG38+DM38+DS38+DY38+EE38+EK38+EQ38+EW38+FC38+FI38+FO38+FU38+GA38+GG38+GM38+GS38+GY38+HE38+HK38+HQ38+HW38+IC38+II38+IO38+IU38+JA38+JG38+JM38+JS38+JY38+KE38+KK38+KQ38+KW38</f>
        <v>0</v>
      </c>
      <c r="J38" s="58">
        <f>P38+V38+AB38+AH38+AN38+AT38+AZ38+BF38+BL38+BR38+BX38+CD38+CJ38+CP38+CV38+DB38+DH38+DN38+DT38+DZ38+EF38+EL38+ER38+EX38+FD38+FJ38+FP38+FV38+GB38+GH38+GN38+GT38+GZ38+HF38+HL38+HR38+HX38+ID38+IJ38+IP38+IV38+JB38+JH38+JN38+JT38+JZ38+KF38+KL38+KR38+KX38</f>
        <v>0</v>
      </c>
      <c r="K38" s="58">
        <f>Q38+W38+AC38+AI38+AO38+AU38+BA38+BG38+BM38+BS38+BY38+CE38+CK38+CQ38+CW38+DC38+DI38+DO38+DU38+EA38+EG38+EM38+ES38+EY38+FE38+FK38+FQ38+FW38+GC38+GI38+GO38+GU38+HA38+HG38+HM38+HS38+HY38+IE38+IK38+IQ38+IW38+JC38+JI38+JO38+JU38+KA38+KG38+KM38+KS38+KY38</f>
        <v>0</v>
      </c>
      <c r="L38" s="58">
        <f>G38-H38</f>
        <v>0</v>
      </c>
      <c r="M38" s="54"/>
      <c r="N38" s="54">
        <f>SUM(O38:Q38)</f>
        <v>0</v>
      </c>
      <c r="O38" s="54"/>
      <c r="P38" s="54"/>
      <c r="Q38" s="54"/>
      <c r="R38" s="54"/>
      <c r="S38" s="54"/>
      <c r="T38" s="54">
        <f>SUM(U38:W38)</f>
        <v>0</v>
      </c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9"/>
      <c r="AN38" s="59"/>
      <c r="AO38" s="59"/>
      <c r="AP38" s="54"/>
      <c r="AQ38" s="54"/>
      <c r="AR38" s="54">
        <f>SUM(AS38:AU38)</f>
        <v>0</v>
      </c>
      <c r="AS38" s="54"/>
      <c r="AT38" s="54"/>
      <c r="AU38" s="54"/>
      <c r="AV38" s="54">
        <f>+AP38+AQ38-AR38</f>
        <v>0</v>
      </c>
      <c r="AW38" s="54"/>
      <c r="AX38" s="54">
        <f>SUM(AY38:BA38)</f>
        <v>0</v>
      </c>
      <c r="AY38" s="54"/>
      <c r="AZ38" s="54"/>
      <c r="BA38" s="54"/>
      <c r="BB38" s="54">
        <f>+AV38+AW38-AX38</f>
        <v>0</v>
      </c>
      <c r="BC38" s="54"/>
      <c r="BD38" s="54">
        <f>SUM(BE38:BG38)</f>
        <v>0</v>
      </c>
      <c r="BE38" s="54"/>
      <c r="BF38" s="54"/>
      <c r="BG38" s="54"/>
      <c r="BH38" s="54"/>
      <c r="BI38" s="54">
        <f>VLOOKUP(B38,'05.08'!B20:Q53,7,0)</f>
        <v>0</v>
      </c>
      <c r="BJ38" s="54">
        <f>SUM(BK38:BM38)</f>
        <v>0</v>
      </c>
      <c r="BK38" s="54">
        <f>VLOOKUP(B38,'05.08'!B20:Q53,9,0)</f>
        <v>0</v>
      </c>
      <c r="BL38" s="54">
        <f>VLOOKUP(B38,'05.08'!B20:L53,10,0)</f>
        <v>0</v>
      </c>
      <c r="BM38" s="54"/>
      <c r="BN38" s="54">
        <f>+BH38+BI38-BJ38</f>
        <v>0</v>
      </c>
      <c r="BO38" s="54"/>
      <c r="BP38" s="54">
        <f>SUM(BQ38:BS38)</f>
        <v>0</v>
      </c>
      <c r="BQ38" s="54">
        <f>VLOOKUP(B38,'06.08'!B20:L53,9,0)</f>
        <v>0</v>
      </c>
      <c r="BR38" s="54">
        <f>VLOOKUP(B38,'06.08'!B20:L53,10,0)</f>
        <v>0</v>
      </c>
      <c r="BS38" s="54"/>
      <c r="BT38" s="54">
        <f>+BN38+BO38-BP38</f>
        <v>0</v>
      </c>
      <c r="BU38" s="54"/>
      <c r="BV38" s="54">
        <f>SUM(BW38:BY38)</f>
        <v>0</v>
      </c>
      <c r="BW38" s="54">
        <f>VLOOKUP(B38,'07.08'!B20:L53,9,0)</f>
        <v>0</v>
      </c>
      <c r="BX38" s="54">
        <f>VLOOKUP(B38,'07.08'!B20:L53,10,0)</f>
        <v>0</v>
      </c>
      <c r="BY38" s="54"/>
      <c r="BZ38" s="54">
        <f>+BT38+BU38-BV38</f>
        <v>0</v>
      </c>
      <c r="CA38" s="54"/>
      <c r="CB38" s="54">
        <f>SUM(CC38:CE38)</f>
        <v>0</v>
      </c>
      <c r="CC38" s="54">
        <f>VLOOKUP(B38,'08.08'!B20:L53,9,0)</f>
        <v>0</v>
      </c>
      <c r="CD38" s="54">
        <f>VLOOKUP(B38,'08.08'!B20:L53,10,0)</f>
        <v>0</v>
      </c>
      <c r="CE38" s="54"/>
      <c r="CF38" s="54">
        <f>+BZ38+CA38-CB38</f>
        <v>0</v>
      </c>
      <c r="CG38" s="54"/>
      <c r="CH38" s="54">
        <f>SUM(CI38:CK38)</f>
        <v>0</v>
      </c>
      <c r="CI38" s="54">
        <f>VLOOKUP(B38,'09.08'!B20:L53,9,0)</f>
        <v>0</v>
      </c>
      <c r="CJ38" s="54">
        <f>VLOOKUP(B38,'09.08'!B20:L53,10,0)</f>
        <v>0</v>
      </c>
      <c r="CK38" s="54"/>
      <c r="CL38" s="54">
        <f>+CF38+CG38-CH38</f>
        <v>0</v>
      </c>
      <c r="CM38" s="54"/>
      <c r="CN38" s="54">
        <f>SUM(CO38:CQ38)</f>
        <v>0</v>
      </c>
      <c r="CO38" s="54">
        <f>VLOOKUP(B38,'10.08'!B20:L53,9,0)</f>
        <v>0</v>
      </c>
      <c r="CP38" s="54">
        <f>VLOOKUP(B38,'10.08'!B20:L53,10,0)</f>
        <v>0</v>
      </c>
      <c r="CQ38" s="54"/>
      <c r="CR38" s="54">
        <f>+CL38+CM38-CN38</f>
        <v>0</v>
      </c>
      <c r="CS38" s="54"/>
      <c r="CT38" s="54">
        <f>SUM(CU38:CW38)</f>
        <v>0</v>
      </c>
      <c r="CU38" s="54">
        <f>VLOOKUP(B38,'11.08'!B20:L53,9,0)</f>
        <v>0</v>
      </c>
      <c r="CV38" s="54">
        <f>VLOOKUP(B38,'11.08'!B20:L53,10,0)</f>
        <v>0</v>
      </c>
      <c r="CW38" s="54"/>
      <c r="CX38" s="54">
        <f>+CR38+CS38-CT38</f>
        <v>0</v>
      </c>
      <c r="CY38" s="54">
        <f>VLOOKUP(B38,'12.08'!B20:Q53,7,0)</f>
        <v>0</v>
      </c>
      <c r="CZ38" s="54">
        <f>SUM(DA38:DC38)</f>
        <v>0</v>
      </c>
      <c r="DA38" s="54">
        <f>VLOOKUP(B38,'12.08'!B20:L53,9,0)</f>
        <v>0</v>
      </c>
      <c r="DB38" s="54">
        <f>VLOOKUP(B38,'12.08'!B20:L53,10,0)</f>
        <v>0</v>
      </c>
      <c r="DC38" s="54"/>
      <c r="DD38" s="54">
        <f>+CX38+CY38-CZ38</f>
        <v>0</v>
      </c>
      <c r="DE38" s="54"/>
      <c r="DF38" s="54">
        <f>SUM(DG38:DI38)</f>
        <v>0</v>
      </c>
      <c r="DG38" s="54">
        <f>VLOOKUP(B38,'13.08'!B20:L53,9,0)</f>
        <v>0</v>
      </c>
      <c r="DH38" s="54">
        <f>VLOOKUP(B38,'13.08'!B20:L53,10,0)</f>
        <v>0</v>
      </c>
      <c r="DI38" s="54"/>
      <c r="DJ38" s="54">
        <f>+DD38+DE38-DF38</f>
        <v>0</v>
      </c>
      <c r="DK38" s="54"/>
      <c r="DL38" s="54">
        <f>SUM(DM38:DO38)</f>
        <v>0</v>
      </c>
      <c r="DM38" s="54">
        <f>VLOOKUP(B38,'14.08'!B20:L53,9,0)</f>
        <v>0</v>
      </c>
      <c r="DN38" s="54">
        <f>VLOOKUP(B38,'14.08'!B20:L53,10,0)</f>
        <v>0</v>
      </c>
      <c r="DO38" s="54"/>
      <c r="DP38" s="54">
        <f>+DJ38+DK38-DL38</f>
        <v>0</v>
      </c>
      <c r="DQ38" s="54"/>
      <c r="DR38" s="54">
        <f>SUM(DS38:DU38)</f>
        <v>0</v>
      </c>
      <c r="DS38" s="54">
        <f>VLOOKUP(B38,'15.08'!B20:L53,9,0)</f>
        <v>0</v>
      </c>
      <c r="DT38" s="54">
        <f>VLOOKUP(B38,'15.08'!B20:L53,10,0)</f>
        <v>0</v>
      </c>
      <c r="DU38" s="54"/>
      <c r="DV38" s="54">
        <f>+DP38+DQ38-DR38</f>
        <v>0</v>
      </c>
      <c r="DW38" s="54"/>
      <c r="DX38" s="54">
        <f>SUM(DY38:EA38)</f>
        <v>0</v>
      </c>
      <c r="DY38" s="54">
        <f>VLOOKUP(B38,'16.08'!B20:L53,9,0)</f>
        <v>0</v>
      </c>
      <c r="DZ38" s="54">
        <f>VLOOKUP(B38,'16.08'!B20:L53,10,0)</f>
        <v>0</v>
      </c>
      <c r="EA38" s="54"/>
      <c r="EB38" s="54">
        <f>+DV38+DW38-DX38</f>
        <v>0</v>
      </c>
      <c r="EC38" s="54"/>
      <c r="ED38" s="54">
        <f>SUM(EE38:EG38)</f>
        <v>0</v>
      </c>
      <c r="EE38" s="54">
        <f>VLOOKUP(B38,'17.08'!B20:L53,9,0)</f>
        <v>0</v>
      </c>
      <c r="EF38" s="54">
        <f>VLOOKUP(B38,'17.08'!B20:L53,10,0)</f>
        <v>0</v>
      </c>
      <c r="EG38" s="54"/>
      <c r="EH38" s="54">
        <f>+EB38+EC38-ED38</f>
        <v>0</v>
      </c>
      <c r="EI38" s="54"/>
      <c r="EJ38" s="54">
        <f>SUM(EK38:EM38)</f>
        <v>0</v>
      </c>
      <c r="EK38" s="54">
        <f>VLOOKUP(B38,'18.08'!B20:L53,9,0)</f>
        <v>0</v>
      </c>
      <c r="EL38" s="54">
        <f>VLOOKUP(B38,'18.08'!B20:L53,10,0)</f>
        <v>0</v>
      </c>
      <c r="EM38" s="54"/>
      <c r="EN38" s="54">
        <f>+EH38+EI38-EJ38</f>
        <v>0</v>
      </c>
      <c r="EO38" s="54">
        <f>VLOOKUP(B38,'19.08'!B20:Q53,7,0)</f>
        <v>0</v>
      </c>
      <c r="EP38" s="54">
        <f>SUM(EQ38:ES38)</f>
        <v>0</v>
      </c>
      <c r="EQ38" s="54">
        <f>VLOOKUP(B38,'19.08'!B20:L53,9,0)</f>
        <v>0</v>
      </c>
      <c r="ER38" s="54">
        <f>VLOOKUP(B38,'19.08'!B20:L53,10,0)</f>
        <v>0</v>
      </c>
      <c r="ES38" s="54"/>
      <c r="ET38" s="54">
        <f>+EN38+EO38-EP38</f>
        <v>0</v>
      </c>
      <c r="EU38" s="54"/>
      <c r="EV38" s="54">
        <f>SUM(EW38:EY38)</f>
        <v>0</v>
      </c>
      <c r="EW38" s="54">
        <f>VLOOKUP(B38,'20.08'!B20:L57,9,0)</f>
        <v>0</v>
      </c>
      <c r="EX38" s="54">
        <f>VLOOKUP(B38,'20.08'!B20:L57,10,0)</f>
        <v>0</v>
      </c>
      <c r="EY38" s="54"/>
      <c r="EZ38" s="54">
        <f>+ET38+EU38-EV38</f>
        <v>0</v>
      </c>
      <c r="FA38" s="54"/>
      <c r="FB38" s="54">
        <f>SUM(FC38:FE38)</f>
        <v>0</v>
      </c>
      <c r="FC38" s="54">
        <f>VLOOKUP(B38,'21.08'!B20:L53,9,0)</f>
        <v>0</v>
      </c>
      <c r="FD38" s="54">
        <f>VLOOKUP(B38,'21.08'!B20:L53,10,0)</f>
        <v>0</v>
      </c>
      <c r="FE38" s="54"/>
      <c r="FF38" s="54">
        <f>+EZ38+FA38-FB38</f>
        <v>0</v>
      </c>
      <c r="FG38" s="54"/>
      <c r="FH38" s="54">
        <f>SUM(FI38:FK38)</f>
        <v>0</v>
      </c>
      <c r="FI38" s="54">
        <f>VLOOKUP(B38,'22.08'!B20:L53,9,0)</f>
        <v>0</v>
      </c>
      <c r="FJ38" s="54">
        <f>VLOOKUP(B38,'22.08'!B20:L53,10,0)</f>
        <v>0</v>
      </c>
      <c r="FK38" s="54"/>
      <c r="FL38" s="54">
        <f>+FF38+FG38-FH38</f>
        <v>0</v>
      </c>
      <c r="FM38" s="54"/>
      <c r="FN38" s="54">
        <f>SUM(FO38:FQ38)</f>
        <v>0</v>
      </c>
      <c r="FO38" s="54">
        <f>VLOOKUP(B38,'23.08'!B20:L53,9,0)</f>
        <v>0</v>
      </c>
      <c r="FP38" s="54">
        <f>VLOOKUP(B38,'23.08'!B20:L53,10,0)</f>
        <v>0</v>
      </c>
      <c r="FQ38" s="54"/>
      <c r="FR38" s="54">
        <f>+FL38+FM38-FN38</f>
        <v>0</v>
      </c>
      <c r="FS38" s="54"/>
      <c r="FT38" s="54">
        <f>SUM(FU38:FW38)</f>
        <v>0</v>
      </c>
      <c r="FU38" s="54">
        <f>VLOOKUP(B38,'24.08'!B20:L53,9,0)</f>
        <v>0</v>
      </c>
      <c r="FV38" s="54">
        <f>VLOOKUP(B38,'24.08'!B20:L53,10,0)</f>
        <v>0</v>
      </c>
      <c r="FW38" s="54"/>
      <c r="FX38" s="54">
        <f>+FR38+FS38-FT38</f>
        <v>0</v>
      </c>
      <c r="FY38" s="54"/>
      <c r="FZ38" s="54">
        <f>SUM(GA38:GC38)</f>
        <v>0</v>
      </c>
      <c r="GA38" s="54">
        <f>VLOOKUP(B38,'25.08'!B20:L53,9,0)</f>
        <v>0</v>
      </c>
      <c r="GB38" s="54">
        <f>VLOOKUP(B38,'25.08'!B20:L53,10,0)</f>
        <v>0</v>
      </c>
      <c r="GC38" s="54"/>
      <c r="GD38" s="54">
        <f>+FX38+FY38-FZ38</f>
        <v>0</v>
      </c>
      <c r="GE38" s="54"/>
      <c r="GF38" s="54">
        <f>SUM(GG38:GI38)</f>
        <v>0</v>
      </c>
      <c r="GG38" s="54">
        <f>VLOOKUP(B38,'26.08'!B20:L53,9,0)</f>
        <v>0</v>
      </c>
      <c r="GH38" s="54">
        <f>VLOOKUP(B38,'26.08'!B20:L53,10,0)</f>
        <v>0</v>
      </c>
      <c r="GI38" s="54"/>
      <c r="GJ38" s="54">
        <f>+GD38+GE38-GF38</f>
        <v>0</v>
      </c>
      <c r="GK38" s="54"/>
      <c r="GL38" s="54">
        <f>SUM(GM38:GO38)</f>
        <v>0</v>
      </c>
      <c r="GM38" s="54">
        <f>VLOOKUP(B38,'27.08'!B20:L53,9,0)</f>
        <v>0</v>
      </c>
      <c r="GN38" s="54">
        <f>VLOOKUP(B38,'27.08'!B20:L53,10,0)</f>
        <v>0</v>
      </c>
      <c r="GO38" s="54"/>
      <c r="GP38" s="54">
        <f>+GJ38+GK38-GL38</f>
        <v>0</v>
      </c>
      <c r="GQ38" s="54"/>
      <c r="GR38" s="54">
        <f>SUM(GS38:GU38)</f>
        <v>0</v>
      </c>
      <c r="GS38" s="54">
        <f>VLOOKUP(B38,'28.08'!B20:L53,9,0)</f>
        <v>0</v>
      </c>
      <c r="GT38" s="54">
        <f>VLOOKUP(B38,'28.08'!B20:L53,10,0)</f>
        <v>0</v>
      </c>
      <c r="GU38" s="54"/>
      <c r="GV38" s="54">
        <f>+GP38+GQ38-GR38</f>
        <v>0</v>
      </c>
      <c r="GW38" s="54">
        <f>VLOOKUP(B38,'29.08'!B20:Q53,7,0)</f>
        <v>0</v>
      </c>
      <c r="GX38" s="54">
        <f>SUM(GY38:HA38)</f>
        <v>0</v>
      </c>
      <c r="GY38" s="54">
        <f>VLOOKUP(B38,'29.08'!B20:L53,9,0)</f>
        <v>0</v>
      </c>
      <c r="GZ38" s="54">
        <f>VLOOKUP(B38,'29.08'!B20:L53,10,0)</f>
        <v>0</v>
      </c>
      <c r="HA38" s="54"/>
      <c r="HB38" s="54">
        <f>+GV38+GW38-GX38</f>
        <v>0</v>
      </c>
      <c r="HC38" s="54"/>
      <c r="HD38" s="54">
        <f>SUM(HE38:HG38)</f>
        <v>0</v>
      </c>
      <c r="HE38" s="54">
        <f>VLOOKUP(B38,'30.08'!B20:L53,9,0)</f>
        <v>0</v>
      </c>
      <c r="HF38" s="54">
        <f>VLOOKUP(B38,'30.08'!B20:L53,10,0)</f>
        <v>0</v>
      </c>
      <c r="HG38" s="54"/>
      <c r="HH38" s="54">
        <f>+HB38+HC38-HD38</f>
        <v>0</v>
      </c>
      <c r="HI38" s="54">
        <f>VLOOKUP(B38,'31.08'!B20:Q53,7,0)</f>
        <v>0</v>
      </c>
      <c r="HJ38" s="54">
        <f>SUM(HK38:HM38)</f>
        <v>0</v>
      </c>
      <c r="HK38" s="54">
        <f>VLOOKUP(B38,'31.08'!B20:L53,9,0)</f>
        <v>0</v>
      </c>
      <c r="HL38" s="54">
        <f>VLOOKUP(B38,'31.08'!B20:L53,10,0)</f>
        <v>0</v>
      </c>
      <c r="HM38" s="54"/>
      <c r="HN38" s="54">
        <f>+HH38+HI38-HJ38</f>
        <v>0</v>
      </c>
      <c r="HO38" s="54"/>
      <c r="HP38" s="54">
        <f>SUM(HQ38:HS38)</f>
        <v>0</v>
      </c>
      <c r="HQ38" s="54">
        <f>VLOOKUP(B38,'01.09'!B20:L53,9,0)</f>
        <v>0</v>
      </c>
      <c r="HR38" s="54">
        <f>VLOOKUP(B38,'01.09'!B20:L53,10,0)</f>
        <v>0</v>
      </c>
      <c r="HS38" s="54"/>
      <c r="HT38" s="54">
        <f>+HN38+HO38-HP38</f>
        <v>0</v>
      </c>
      <c r="HU38" s="54">
        <f>VLOOKUP(B38,'02.09'!B20:Q53,7,0)</f>
        <v>0</v>
      </c>
      <c r="HV38" s="54">
        <f>SUM(HW38:HY38)</f>
        <v>0</v>
      </c>
      <c r="HW38" s="54">
        <f>VLOOKUP(B38,'02.09'!B20:L53,9,0)</f>
        <v>0</v>
      </c>
      <c r="HX38" s="54">
        <f>VLOOKUP(B38,'02.09'!B20:L53,10,0)</f>
        <v>0</v>
      </c>
      <c r="HY38" s="54"/>
      <c r="HZ38" s="54">
        <f>+HT38+HU38-HV38</f>
        <v>0</v>
      </c>
      <c r="IA38" s="54"/>
      <c r="IB38" s="54">
        <f>SUM(IC38:IE38)</f>
        <v>0</v>
      </c>
      <c r="IC38" s="54">
        <f>VLOOKUP(B38,'03.09'!B20:L53,9,0)</f>
        <v>0</v>
      </c>
      <c r="ID38" s="54">
        <f>VLOOKUP(B38,'03.09'!B20:L53,10,0)</f>
        <v>0</v>
      </c>
      <c r="IE38" s="54"/>
      <c r="IF38" s="54">
        <f>+HZ38+IA38-IB38</f>
        <v>0</v>
      </c>
      <c r="IG38" s="54"/>
      <c r="IH38" s="54">
        <f>SUM(II38:IK38)</f>
        <v>0</v>
      </c>
      <c r="II38" s="54">
        <f>VLOOKUP(B38,'04.09'!B20:L53,9,0)</f>
        <v>0</v>
      </c>
      <c r="IJ38" s="54">
        <f>VLOOKUP(B38,'04.09'!B20:L53,10,0)</f>
        <v>0</v>
      </c>
      <c r="IK38" s="54"/>
      <c r="IL38" s="54">
        <f>+IF38+IG38-IH38</f>
        <v>0</v>
      </c>
      <c r="IM38" s="54"/>
      <c r="IN38" s="54">
        <f>SUM(IO38:IQ38)</f>
        <v>0</v>
      </c>
      <c r="IO38" s="54">
        <f>VLOOKUP(B38,'05.09'!B20:L53,9,0)</f>
        <v>0</v>
      </c>
      <c r="IP38" s="54">
        <f>VLOOKUP(B38,'05.09'!B20:L53,10,0)</f>
        <v>0</v>
      </c>
      <c r="IQ38" s="54"/>
      <c r="IR38" s="54">
        <f>+IL38+IM38-IN38</f>
        <v>0</v>
      </c>
      <c r="IS38" s="54"/>
      <c r="IT38" s="54">
        <f>SUM(IU38:IW38)</f>
        <v>0</v>
      </c>
      <c r="IU38" s="54">
        <f>VLOOKUP(B38,'06.09'!B20:L53,9,0)</f>
        <v>0</v>
      </c>
      <c r="IV38" s="54">
        <f>VLOOKUP(B38,'06.09'!B20:L53,10,0)</f>
        <v>0</v>
      </c>
      <c r="IW38" s="54"/>
      <c r="IX38" s="54">
        <f>+IR38+IS38-IT38</f>
        <v>0</v>
      </c>
      <c r="IY38" s="54"/>
      <c r="IZ38" s="54">
        <f>SUM(JA38:JC38)</f>
        <v>0</v>
      </c>
      <c r="JA38" s="54">
        <f>VLOOKUP(B38,'07.09'!B20:L53,9,0)</f>
        <v>0</v>
      </c>
      <c r="JB38" s="54">
        <f>VLOOKUP(B38,'07.09'!B20:L53,10,0)</f>
        <v>0</v>
      </c>
      <c r="JC38" s="54"/>
      <c r="JD38" s="54">
        <f>+IX38+IY38-IZ38</f>
        <v>0</v>
      </c>
      <c r="JE38" s="54">
        <f>VLOOKUP(B38,'08.09'!B20:Q53,7,0)</f>
        <v>0</v>
      </c>
      <c r="JF38" s="54">
        <f>SUM(JG38:JI38)</f>
        <v>0</v>
      </c>
      <c r="JG38" s="54">
        <f>VLOOKUP(B38,'08.09'!B20:L53,9,0)</f>
        <v>0</v>
      </c>
      <c r="JH38" s="54">
        <f>VLOOKUP(B38,'08.09'!B20:L53,10,0)</f>
        <v>0</v>
      </c>
      <c r="JI38" s="54"/>
      <c r="JJ38" s="54">
        <f>+JD38+JE38-JF38</f>
        <v>0</v>
      </c>
      <c r="JK38" s="54"/>
      <c r="JL38" s="54">
        <f>SUM(JM38:JO38)</f>
        <v>0</v>
      </c>
      <c r="JM38" s="54">
        <f>VLOOKUP(B38,'09.09'!B20:L53,9,0)</f>
        <v>0</v>
      </c>
      <c r="JN38" s="54">
        <f>VLOOKUP(B38,'09.09'!B20:L53,10,0)</f>
        <v>0</v>
      </c>
      <c r="JO38" s="54"/>
      <c r="JP38" s="54">
        <f>+JJ38+JK38-JL38</f>
        <v>0</v>
      </c>
      <c r="JQ38" s="54"/>
      <c r="JR38" s="54">
        <f>SUM(JS38:JU38)</f>
        <v>0</v>
      </c>
      <c r="JS38" s="54">
        <f>VLOOKUP(B38,'10.09'!B20:L53,9,0)</f>
        <v>0</v>
      </c>
      <c r="JT38" s="54">
        <f>VLOOKUP(B38,'10.09'!B20:L53,10,0)</f>
        <v>0</v>
      </c>
      <c r="JU38" s="54"/>
      <c r="JV38" s="54">
        <f>+JP38+JQ38-JR38</f>
        <v>0</v>
      </c>
      <c r="JW38" s="54"/>
      <c r="JX38" s="54">
        <f>SUM(JY38:KA38)</f>
        <v>0</v>
      </c>
      <c r="JY38" s="54">
        <f>VLOOKUP(B38,'11.09'!B20:L53,9,0)</f>
        <v>0</v>
      </c>
      <c r="JZ38" s="54">
        <f>VLOOKUP(B38,'11.09'!B20:L53,10,0)</f>
        <v>0</v>
      </c>
      <c r="KA38" s="54"/>
      <c r="KB38" s="54">
        <f>+JV38+JW38-JX38</f>
        <v>0</v>
      </c>
      <c r="KC38" s="54"/>
      <c r="KD38" s="54">
        <f>SUM(KE38:KG38)</f>
        <v>0</v>
      </c>
      <c r="KE38" s="54">
        <f>VLOOKUP(B38,'12.09'!B20:L53,9,0)</f>
        <v>0</v>
      </c>
      <c r="KF38" s="54">
        <f>VLOOKUP(B38,'12.09'!B20:L53,10,0)</f>
        <v>0</v>
      </c>
      <c r="KG38" s="54"/>
      <c r="KH38" s="54">
        <f>+KB38+KC38-KD38</f>
        <v>0</v>
      </c>
      <c r="KI38" s="54"/>
      <c r="KJ38" s="54">
        <f>SUM(KK38:KM38)</f>
        <v>0</v>
      </c>
      <c r="KK38" s="54">
        <f>VLOOKUP(B38,'13.09'!B20:L53,9,0)</f>
        <v>0</v>
      </c>
      <c r="KL38" s="54">
        <f>VLOOKUP(B38,'13.09'!B20:L53,10,0)</f>
        <v>0</v>
      </c>
      <c r="KM38" s="54"/>
      <c r="KN38" s="54">
        <f>+KH38+KI38-KJ38</f>
        <v>0</v>
      </c>
      <c r="KO38" s="54"/>
      <c r="KP38" s="54">
        <f>SUM(KQ38:KS38)</f>
        <v>0</v>
      </c>
      <c r="KQ38" s="54">
        <f>VLOOKUP(B38,'14.09'!B20:L53,9,0)</f>
        <v>0</v>
      </c>
      <c r="KR38" s="54">
        <f>VLOOKUP(B38,'14.09'!B20:L53,10,0)</f>
        <v>0</v>
      </c>
      <c r="KS38" s="54"/>
      <c r="KT38" s="54">
        <f>+KN38+KO38-KP38</f>
        <v>0</v>
      </c>
      <c r="KU38" s="54"/>
      <c r="KV38" s="54">
        <f>SUM(KW38:KY38)</f>
        <v>0</v>
      </c>
      <c r="KW38" s="54">
        <f>VLOOKUP(B38,'15.09'!B20:L53,9,0)</f>
        <v>0</v>
      </c>
      <c r="KX38" s="54">
        <f>VLOOKUP(B38,'15.09'!B20:L53,10,0)</f>
        <v>0</v>
      </c>
      <c r="KY38" s="54"/>
      <c r="KZ38" s="54">
        <f>+KT38+KU38-KV38</f>
        <v>0</v>
      </c>
      <c r="LA38" s="54"/>
      <c r="LB38" s="54">
        <f>SUM(LC38:LE38)</f>
        <v>0</v>
      </c>
      <c r="LC38" s="54">
        <f>VLOOKUP(B38,'16.09'!B20:L53,9,0)</f>
        <v>0</v>
      </c>
      <c r="LD38" s="54">
        <f>VLOOKUP(B38,'16.09'!B20:L53,10,0)</f>
        <v>0</v>
      </c>
      <c r="LE38" s="54"/>
      <c r="LF38" s="54">
        <f>+KZ38+LA38-LB38</f>
        <v>0</v>
      </c>
      <c r="LG38" s="54"/>
      <c r="LH38" s="54">
        <f>SUM(LI38:LK38)</f>
        <v>0</v>
      </c>
      <c r="LI38" s="54">
        <f>VLOOKUP(B38,'17.09'!B20:L53,9,0)</f>
        <v>0</v>
      </c>
      <c r="LJ38" s="54">
        <f>VLOOKUP(B38,'17.09'!B20:L53,10,0)</f>
        <v>0</v>
      </c>
      <c r="LK38" s="54"/>
      <c r="LL38" s="54">
        <f>+LF38+LG38-LH38</f>
        <v>0</v>
      </c>
      <c r="LM38" s="54"/>
      <c r="LN38" s="54">
        <f>SUM(LO38:LQ38)</f>
        <v>0</v>
      </c>
      <c r="LO38" s="54">
        <f>VLOOKUP(B38,'18.09'!B20:L53,9,0)</f>
        <v>0</v>
      </c>
      <c r="LP38" s="54">
        <f>VLOOKUP(B38,'18.09'!B20:L53,10,0)</f>
        <v>0</v>
      </c>
      <c r="LQ38" s="54"/>
      <c r="LR38" s="54">
        <f>+LL38+LM38-LN38</f>
        <v>0</v>
      </c>
    </row>
    <row r="39" spans="1:330" x14ac:dyDescent="0.2">
      <c r="A39" s="10">
        <v>14</v>
      </c>
      <c r="B39" s="10">
        <v>8500061</v>
      </c>
      <c r="C39" s="10" t="s">
        <v>94</v>
      </c>
      <c r="D39" s="11" t="s">
        <v>98</v>
      </c>
      <c r="E39" s="11" t="s">
        <v>31</v>
      </c>
      <c r="F39" s="12">
        <v>168000</v>
      </c>
      <c r="G39" s="58">
        <f>M39+S39+Y39+AE39+AK39+AQ39+AW39+BC39+BI39+BO39+BU39+CA39+CG39+CM39+CS39+CY39+DE39+DK39+DQ39+DW39+EC39+EI39+EO39+EU39+FA39+FG39+FM39+FS39+FY39+GE39+GK39+GQ39+GW39+HC39+HI39+HO39+HU39+IA39+IG39+IM39+IS39+IY39+JE39+JK39+JQ39+JW39+KC39+KI39+KO39+KU39</f>
        <v>0</v>
      </c>
      <c r="H39" s="58">
        <f>SUM(I39:K39)</f>
        <v>0</v>
      </c>
      <c r="I39" s="58">
        <f>O39+U39+AA39+AG39+AM39+AS39+AY39+BE39+BK39+BQ39+BW39+CC39+CI39+CO39+CU39+DA39+DG39+DM39+DS39+DY39+EE39+EK39+EQ39+EW39+FC39+FI39+FO39+FU39+GA39+GG39+GM39+GS39+GY39+HE39+HK39+HQ39+HW39+IC39+II39+IO39+IU39+JA39+JG39+JM39+JS39+JY39+KE39+KK39+KQ39+KW39</f>
        <v>0</v>
      </c>
      <c r="J39" s="58">
        <f>P39+V39+AB39+AH39+AN39+AT39+AZ39+BF39+BL39+BR39+BX39+CD39+CJ39+CP39+CV39+DB39+DH39+DN39+DT39+DZ39+EF39+EL39+ER39+EX39+FD39+FJ39+FP39+FV39+GB39+GH39+GN39+GT39+GZ39+HF39+HL39+HR39+HX39+ID39+IJ39+IP39+IV39+JB39+JH39+JN39+JT39+JZ39+KF39+KL39+KR39+KX39</f>
        <v>0</v>
      </c>
      <c r="K39" s="58">
        <f>Q39+W39+AC39+AI39+AO39+AU39+BA39+BG39+BM39+BS39+BY39+CE39+CK39+CQ39+CW39+DC39+DI39+DO39+DU39+EA39+EG39+EM39+ES39+EY39+FE39+FK39+FQ39+FW39+GC39+GI39+GO39+GU39+HA39+HG39+HM39+HS39+HY39+IE39+IK39+IQ39+IW39+JC39+JI39+JO39+JU39+KA39+KG39+KM39+KS39+KY39</f>
        <v>0</v>
      </c>
      <c r="L39" s="58">
        <f>G39-H39</f>
        <v>0</v>
      </c>
      <c r="M39" s="54"/>
      <c r="N39" s="54">
        <f>SUM(O39:Q39)</f>
        <v>0</v>
      </c>
      <c r="O39" s="54"/>
      <c r="P39" s="54"/>
      <c r="Q39" s="54"/>
      <c r="R39" s="54"/>
      <c r="S39" s="54"/>
      <c r="T39" s="54">
        <f>SUM(U39:W39)</f>
        <v>0</v>
      </c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9"/>
      <c r="AN39" s="59"/>
      <c r="AO39" s="59"/>
      <c r="AP39" s="54"/>
      <c r="AQ39" s="54"/>
      <c r="AR39" s="54">
        <f>SUM(AS39:AU39)</f>
        <v>0</v>
      </c>
      <c r="AS39" s="54"/>
      <c r="AT39" s="54"/>
      <c r="AU39" s="54"/>
      <c r="AV39" s="54">
        <f>+AP39+AQ39-AR39</f>
        <v>0</v>
      </c>
      <c r="AW39" s="54"/>
      <c r="AX39" s="54">
        <f>SUM(AY39:BA39)</f>
        <v>0</v>
      </c>
      <c r="AY39" s="54"/>
      <c r="AZ39" s="54"/>
      <c r="BA39" s="54"/>
      <c r="BB39" s="54">
        <f>+AV39+AW39-AX39</f>
        <v>0</v>
      </c>
      <c r="BC39" s="54"/>
      <c r="BD39" s="54">
        <f>SUM(BE39:BG39)</f>
        <v>0</v>
      </c>
      <c r="BE39" s="54"/>
      <c r="BF39" s="54"/>
      <c r="BG39" s="54"/>
      <c r="BH39" s="54"/>
      <c r="BI39" s="54">
        <f>VLOOKUP(B39,'05.08'!B21:Q54,7,0)</f>
        <v>0</v>
      </c>
      <c r="BJ39" s="54">
        <f>SUM(BK39:BM39)</f>
        <v>0</v>
      </c>
      <c r="BK39" s="54">
        <f>VLOOKUP(B39,'05.08'!B21:Q54,9,0)</f>
        <v>0</v>
      </c>
      <c r="BL39" s="54">
        <f>VLOOKUP(B39,'05.08'!B21:L54,10,0)</f>
        <v>0</v>
      </c>
      <c r="BM39" s="54"/>
      <c r="BN39" s="54">
        <f>+BH39+BI39-BJ39</f>
        <v>0</v>
      </c>
      <c r="BO39" s="54"/>
      <c r="BP39" s="54">
        <f>SUM(BQ39:BS39)</f>
        <v>0</v>
      </c>
      <c r="BQ39" s="54">
        <f>VLOOKUP(B39,'06.08'!B21:L54,9,0)</f>
        <v>0</v>
      </c>
      <c r="BR39" s="54">
        <f>VLOOKUP(B39,'06.08'!B21:L54,10,0)</f>
        <v>0</v>
      </c>
      <c r="BS39" s="54"/>
      <c r="BT39" s="54">
        <f>+BN39+BO39-BP39</f>
        <v>0</v>
      </c>
      <c r="BU39" s="54"/>
      <c r="BV39" s="54">
        <f>SUM(BW39:BY39)</f>
        <v>0</v>
      </c>
      <c r="BW39" s="54">
        <f>VLOOKUP(B39,'07.08'!B21:L54,9,0)</f>
        <v>0</v>
      </c>
      <c r="BX39" s="54">
        <f>VLOOKUP(B39,'07.08'!B21:L54,10,0)</f>
        <v>0</v>
      </c>
      <c r="BY39" s="54"/>
      <c r="BZ39" s="54">
        <f>+BT39+BU39-BV39</f>
        <v>0</v>
      </c>
      <c r="CA39" s="54"/>
      <c r="CB39" s="54">
        <f>SUM(CC39:CE39)</f>
        <v>0</v>
      </c>
      <c r="CC39" s="54">
        <f>VLOOKUP(B39,'08.08'!B21:L54,9,0)</f>
        <v>0</v>
      </c>
      <c r="CD39" s="54">
        <f>VLOOKUP(B39,'08.08'!B21:L54,10,0)</f>
        <v>0</v>
      </c>
      <c r="CE39" s="54"/>
      <c r="CF39" s="54">
        <f>+BZ39+CA39-CB39</f>
        <v>0</v>
      </c>
      <c r="CG39" s="54"/>
      <c r="CH39" s="54">
        <f>SUM(CI39:CK39)</f>
        <v>0</v>
      </c>
      <c r="CI39" s="54">
        <f>VLOOKUP(B39,'09.08'!B21:L54,9,0)</f>
        <v>0</v>
      </c>
      <c r="CJ39" s="54">
        <f>VLOOKUP(B39,'09.08'!B21:L54,10,0)</f>
        <v>0</v>
      </c>
      <c r="CK39" s="54"/>
      <c r="CL39" s="54">
        <f>+CF39+CG39-CH39</f>
        <v>0</v>
      </c>
      <c r="CM39" s="54"/>
      <c r="CN39" s="54">
        <f>SUM(CO39:CQ39)</f>
        <v>0</v>
      </c>
      <c r="CO39" s="54">
        <f>VLOOKUP(B39,'10.08'!B21:L54,9,0)</f>
        <v>0</v>
      </c>
      <c r="CP39" s="54">
        <f>VLOOKUP(B39,'10.08'!B21:L54,10,0)</f>
        <v>0</v>
      </c>
      <c r="CQ39" s="54"/>
      <c r="CR39" s="54">
        <f>+CL39+CM39-CN39</f>
        <v>0</v>
      </c>
      <c r="CS39" s="54"/>
      <c r="CT39" s="54">
        <f>SUM(CU39:CW39)</f>
        <v>0</v>
      </c>
      <c r="CU39" s="54">
        <f>VLOOKUP(B39,'11.08'!B21:L54,9,0)</f>
        <v>0</v>
      </c>
      <c r="CV39" s="54">
        <f>VLOOKUP(B39,'11.08'!B21:L54,10,0)</f>
        <v>0</v>
      </c>
      <c r="CW39" s="54"/>
      <c r="CX39" s="54">
        <f>+CR39+CS39-CT39</f>
        <v>0</v>
      </c>
      <c r="CY39" s="54">
        <f>VLOOKUP(B39,'12.08'!B21:Q54,7,0)</f>
        <v>0</v>
      </c>
      <c r="CZ39" s="54">
        <f>SUM(DA39:DC39)</f>
        <v>0</v>
      </c>
      <c r="DA39" s="54">
        <f>VLOOKUP(B39,'12.08'!B21:L54,9,0)</f>
        <v>0</v>
      </c>
      <c r="DB39" s="54">
        <f>VLOOKUP(B39,'12.08'!B21:L54,10,0)</f>
        <v>0</v>
      </c>
      <c r="DC39" s="54"/>
      <c r="DD39" s="54">
        <f>+CX39+CY39-CZ39</f>
        <v>0</v>
      </c>
      <c r="DE39" s="54"/>
      <c r="DF39" s="54">
        <f>SUM(DG39:DI39)</f>
        <v>0</v>
      </c>
      <c r="DG39" s="54">
        <f>VLOOKUP(B39,'13.08'!B21:L54,9,0)</f>
        <v>0</v>
      </c>
      <c r="DH39" s="54">
        <f>VLOOKUP(B39,'13.08'!B21:L54,10,0)</f>
        <v>0</v>
      </c>
      <c r="DI39" s="54"/>
      <c r="DJ39" s="54">
        <f>+DD39+DE39-DF39</f>
        <v>0</v>
      </c>
      <c r="DK39" s="54"/>
      <c r="DL39" s="54">
        <f>SUM(DM39:DO39)</f>
        <v>0</v>
      </c>
      <c r="DM39" s="54">
        <f>VLOOKUP(B39,'14.08'!B21:L54,9,0)</f>
        <v>0</v>
      </c>
      <c r="DN39" s="54">
        <f>VLOOKUP(B39,'14.08'!B21:L54,10,0)</f>
        <v>0</v>
      </c>
      <c r="DO39" s="54"/>
      <c r="DP39" s="54">
        <f>+DJ39+DK39-DL39</f>
        <v>0</v>
      </c>
      <c r="DQ39" s="54"/>
      <c r="DR39" s="54">
        <f>SUM(DS39:DU39)</f>
        <v>0</v>
      </c>
      <c r="DS39" s="54">
        <f>VLOOKUP(B39,'15.08'!B21:L54,9,0)</f>
        <v>0</v>
      </c>
      <c r="DT39" s="54">
        <f>VLOOKUP(B39,'15.08'!B21:L54,10,0)</f>
        <v>0</v>
      </c>
      <c r="DU39" s="54"/>
      <c r="DV39" s="54">
        <f>+DP39+DQ39-DR39</f>
        <v>0</v>
      </c>
      <c r="DW39" s="54"/>
      <c r="DX39" s="54">
        <f>SUM(DY39:EA39)</f>
        <v>0</v>
      </c>
      <c r="DY39" s="54">
        <f>VLOOKUP(B39,'16.08'!B21:L54,9,0)</f>
        <v>0</v>
      </c>
      <c r="DZ39" s="54">
        <f>VLOOKUP(B39,'16.08'!B21:L54,10,0)</f>
        <v>0</v>
      </c>
      <c r="EA39" s="54"/>
      <c r="EB39" s="54">
        <f>+DV39+DW39-DX39</f>
        <v>0</v>
      </c>
      <c r="EC39" s="54"/>
      <c r="ED39" s="54">
        <f>SUM(EE39:EG39)</f>
        <v>0</v>
      </c>
      <c r="EE39" s="54">
        <f>VLOOKUP(B39,'17.08'!B21:L54,9,0)</f>
        <v>0</v>
      </c>
      <c r="EF39" s="54">
        <f>VLOOKUP(B39,'17.08'!B21:L54,10,0)</f>
        <v>0</v>
      </c>
      <c r="EG39" s="54"/>
      <c r="EH39" s="54">
        <f>+EB39+EC39-ED39</f>
        <v>0</v>
      </c>
      <c r="EI39" s="54"/>
      <c r="EJ39" s="54">
        <f>SUM(EK39:EM39)</f>
        <v>0</v>
      </c>
      <c r="EK39" s="54">
        <f>VLOOKUP(B39,'18.08'!B21:L54,9,0)</f>
        <v>0</v>
      </c>
      <c r="EL39" s="54">
        <f>VLOOKUP(B39,'18.08'!B21:L54,10,0)</f>
        <v>0</v>
      </c>
      <c r="EM39" s="54"/>
      <c r="EN39" s="54">
        <f>+EH39+EI39-EJ39</f>
        <v>0</v>
      </c>
      <c r="EO39" s="54">
        <f>VLOOKUP(B39,'19.08'!B21:Q54,7,0)</f>
        <v>0</v>
      </c>
      <c r="EP39" s="54">
        <f>SUM(EQ39:ES39)</f>
        <v>0</v>
      </c>
      <c r="EQ39" s="54">
        <f>VLOOKUP(B39,'19.08'!B21:L54,9,0)</f>
        <v>0</v>
      </c>
      <c r="ER39" s="54">
        <f>VLOOKUP(B39,'19.08'!B21:L54,10,0)</f>
        <v>0</v>
      </c>
      <c r="ES39" s="54"/>
      <c r="ET39" s="54">
        <f>+EN39+EO39-EP39</f>
        <v>0</v>
      </c>
      <c r="EU39" s="54"/>
      <c r="EV39" s="54">
        <f>SUM(EW39:EY39)</f>
        <v>0</v>
      </c>
      <c r="EW39" s="54">
        <f>VLOOKUP(B39,'20.08'!B21:L58,9,0)</f>
        <v>0</v>
      </c>
      <c r="EX39" s="54">
        <f>VLOOKUP(B39,'20.08'!B21:L58,10,0)</f>
        <v>0</v>
      </c>
      <c r="EY39" s="54"/>
      <c r="EZ39" s="54">
        <f>+ET39+EU39-EV39</f>
        <v>0</v>
      </c>
      <c r="FA39" s="54"/>
      <c r="FB39" s="54">
        <f>SUM(FC39:FE39)</f>
        <v>0</v>
      </c>
      <c r="FC39" s="54">
        <f>VLOOKUP(B39,'21.08'!B21:L54,9,0)</f>
        <v>0</v>
      </c>
      <c r="FD39" s="54">
        <f>VLOOKUP(B39,'21.08'!B21:L54,10,0)</f>
        <v>0</v>
      </c>
      <c r="FE39" s="54"/>
      <c r="FF39" s="54">
        <f>+EZ39+FA39-FB39</f>
        <v>0</v>
      </c>
      <c r="FG39" s="54"/>
      <c r="FH39" s="54">
        <f>SUM(FI39:FK39)</f>
        <v>0</v>
      </c>
      <c r="FI39" s="54">
        <f>VLOOKUP(B39,'22.08'!B21:L54,9,0)</f>
        <v>0</v>
      </c>
      <c r="FJ39" s="54">
        <f>VLOOKUP(B39,'22.08'!B21:L54,10,0)</f>
        <v>0</v>
      </c>
      <c r="FK39" s="54"/>
      <c r="FL39" s="54">
        <f>+FF39+FG39-FH39</f>
        <v>0</v>
      </c>
      <c r="FM39" s="54"/>
      <c r="FN39" s="54">
        <f>SUM(FO39:FQ39)</f>
        <v>0</v>
      </c>
      <c r="FO39" s="54">
        <f>VLOOKUP(B39,'23.08'!B21:L54,9,0)</f>
        <v>0</v>
      </c>
      <c r="FP39" s="54">
        <f>VLOOKUP(B39,'23.08'!B21:L54,10,0)</f>
        <v>0</v>
      </c>
      <c r="FQ39" s="54"/>
      <c r="FR39" s="54">
        <f>+FL39+FM39-FN39</f>
        <v>0</v>
      </c>
      <c r="FS39" s="54"/>
      <c r="FT39" s="54">
        <f>SUM(FU39:FW39)</f>
        <v>0</v>
      </c>
      <c r="FU39" s="54">
        <f>VLOOKUP(B39,'24.08'!B21:L54,9,0)</f>
        <v>0</v>
      </c>
      <c r="FV39" s="54">
        <f>VLOOKUP(B39,'24.08'!B21:L54,10,0)</f>
        <v>0</v>
      </c>
      <c r="FW39" s="54"/>
      <c r="FX39" s="54">
        <f>+FR39+FS39-FT39</f>
        <v>0</v>
      </c>
      <c r="FY39" s="54"/>
      <c r="FZ39" s="54">
        <f>SUM(GA39:GC39)</f>
        <v>0</v>
      </c>
      <c r="GA39" s="54">
        <f>VLOOKUP(B39,'25.08'!B21:L54,9,0)</f>
        <v>0</v>
      </c>
      <c r="GB39" s="54">
        <f>VLOOKUP(B39,'25.08'!B21:L54,10,0)</f>
        <v>0</v>
      </c>
      <c r="GC39" s="54"/>
      <c r="GD39" s="54">
        <f>+FX39+FY39-FZ39</f>
        <v>0</v>
      </c>
      <c r="GE39" s="54"/>
      <c r="GF39" s="54">
        <f>SUM(GG39:GI39)</f>
        <v>0</v>
      </c>
      <c r="GG39" s="54">
        <f>VLOOKUP(B39,'26.08'!B21:L54,9,0)</f>
        <v>0</v>
      </c>
      <c r="GH39" s="54">
        <f>VLOOKUP(B39,'26.08'!B21:L54,10,0)</f>
        <v>0</v>
      </c>
      <c r="GI39" s="54"/>
      <c r="GJ39" s="54">
        <f>+GD39+GE39-GF39</f>
        <v>0</v>
      </c>
      <c r="GK39" s="54"/>
      <c r="GL39" s="54">
        <f>SUM(GM39:GO39)</f>
        <v>0</v>
      </c>
      <c r="GM39" s="54">
        <f>VLOOKUP(B39,'27.08'!B21:L54,9,0)</f>
        <v>0</v>
      </c>
      <c r="GN39" s="54">
        <f>VLOOKUP(B39,'27.08'!B21:L54,10,0)</f>
        <v>0</v>
      </c>
      <c r="GO39" s="54"/>
      <c r="GP39" s="54">
        <f>+GJ39+GK39-GL39</f>
        <v>0</v>
      </c>
      <c r="GQ39" s="54"/>
      <c r="GR39" s="54">
        <f>SUM(GS39:GU39)</f>
        <v>0</v>
      </c>
      <c r="GS39" s="54">
        <f>VLOOKUP(B39,'28.08'!B21:L54,9,0)</f>
        <v>0</v>
      </c>
      <c r="GT39" s="54">
        <f>VLOOKUP(B39,'28.08'!B21:L54,10,0)</f>
        <v>0</v>
      </c>
      <c r="GU39" s="54"/>
      <c r="GV39" s="54">
        <f>+GP39+GQ39-GR39</f>
        <v>0</v>
      </c>
      <c r="GW39" s="54">
        <f>VLOOKUP(B39,'29.08'!B21:Q54,7,0)</f>
        <v>0</v>
      </c>
      <c r="GX39" s="54">
        <f>SUM(GY39:HA39)</f>
        <v>0</v>
      </c>
      <c r="GY39" s="54">
        <f>VLOOKUP(B39,'29.08'!B21:L54,9,0)</f>
        <v>0</v>
      </c>
      <c r="GZ39" s="54">
        <f>VLOOKUP(B39,'29.08'!B21:L54,10,0)</f>
        <v>0</v>
      </c>
      <c r="HA39" s="54"/>
      <c r="HB39" s="54">
        <f>+GV39+GW39-GX39</f>
        <v>0</v>
      </c>
      <c r="HC39" s="54"/>
      <c r="HD39" s="54">
        <f>SUM(HE39:HG39)</f>
        <v>0</v>
      </c>
      <c r="HE39" s="54">
        <f>VLOOKUP(B39,'30.08'!B21:L54,9,0)</f>
        <v>0</v>
      </c>
      <c r="HF39" s="54">
        <f>VLOOKUP(B39,'30.08'!B21:L54,10,0)</f>
        <v>0</v>
      </c>
      <c r="HG39" s="54"/>
      <c r="HH39" s="54">
        <f>+HB39+HC39-HD39</f>
        <v>0</v>
      </c>
      <c r="HI39" s="54">
        <f>VLOOKUP(B39,'31.08'!B21:Q54,7,0)</f>
        <v>0</v>
      </c>
      <c r="HJ39" s="54">
        <f>SUM(HK39:HM39)</f>
        <v>0</v>
      </c>
      <c r="HK39" s="54">
        <f>VLOOKUP(B39,'31.08'!B21:L54,9,0)</f>
        <v>0</v>
      </c>
      <c r="HL39" s="54">
        <f>VLOOKUP(B39,'31.08'!B21:L54,10,0)</f>
        <v>0</v>
      </c>
      <c r="HM39" s="54"/>
      <c r="HN39" s="54">
        <f>+HH39+HI39-HJ39</f>
        <v>0</v>
      </c>
      <c r="HO39" s="54"/>
      <c r="HP39" s="54">
        <f>SUM(HQ39:HS39)</f>
        <v>0</v>
      </c>
      <c r="HQ39" s="54">
        <f>VLOOKUP(B39,'01.09'!B21:L54,9,0)</f>
        <v>0</v>
      </c>
      <c r="HR39" s="54">
        <f>VLOOKUP(B39,'01.09'!B21:L54,10,0)</f>
        <v>0</v>
      </c>
      <c r="HS39" s="54"/>
      <c r="HT39" s="54">
        <f>+HN39+HO39-HP39</f>
        <v>0</v>
      </c>
      <c r="HU39" s="54">
        <f>VLOOKUP(B39,'02.09'!B21:Q54,7,0)</f>
        <v>0</v>
      </c>
      <c r="HV39" s="54">
        <f>SUM(HW39:HY39)</f>
        <v>0</v>
      </c>
      <c r="HW39" s="54">
        <f>VLOOKUP(B39,'02.09'!B21:L54,9,0)</f>
        <v>0</v>
      </c>
      <c r="HX39" s="54">
        <f>VLOOKUP(B39,'02.09'!B21:L54,10,0)</f>
        <v>0</v>
      </c>
      <c r="HY39" s="54"/>
      <c r="HZ39" s="54">
        <f>+HT39+HU39-HV39</f>
        <v>0</v>
      </c>
      <c r="IA39" s="54"/>
      <c r="IB39" s="54">
        <f>SUM(IC39:IE39)</f>
        <v>0</v>
      </c>
      <c r="IC39" s="54">
        <f>VLOOKUP(B39,'03.09'!B21:L54,9,0)</f>
        <v>0</v>
      </c>
      <c r="ID39" s="54">
        <f>VLOOKUP(B39,'03.09'!B21:L54,10,0)</f>
        <v>0</v>
      </c>
      <c r="IE39" s="54"/>
      <c r="IF39" s="54">
        <f>+HZ39+IA39-IB39</f>
        <v>0</v>
      </c>
      <c r="IG39" s="54"/>
      <c r="IH39" s="54">
        <f>SUM(II39:IK39)</f>
        <v>0</v>
      </c>
      <c r="II39" s="54">
        <f>VLOOKUP(B39,'04.09'!B21:L54,9,0)</f>
        <v>0</v>
      </c>
      <c r="IJ39" s="54">
        <f>VLOOKUP(B39,'04.09'!B21:L54,10,0)</f>
        <v>0</v>
      </c>
      <c r="IK39" s="54"/>
      <c r="IL39" s="54">
        <f>+IF39+IG39-IH39</f>
        <v>0</v>
      </c>
      <c r="IM39" s="54"/>
      <c r="IN39" s="54">
        <f>SUM(IO39:IQ39)</f>
        <v>0</v>
      </c>
      <c r="IO39" s="54">
        <f>VLOOKUP(B39,'05.09'!B21:L54,9,0)</f>
        <v>0</v>
      </c>
      <c r="IP39" s="54">
        <f>VLOOKUP(B39,'05.09'!B21:L54,10,0)</f>
        <v>0</v>
      </c>
      <c r="IQ39" s="54"/>
      <c r="IR39" s="54">
        <f>+IL39+IM39-IN39</f>
        <v>0</v>
      </c>
      <c r="IS39" s="54"/>
      <c r="IT39" s="54">
        <f>SUM(IU39:IW39)</f>
        <v>0</v>
      </c>
      <c r="IU39" s="54">
        <f>VLOOKUP(B39,'06.09'!B21:L54,9,0)</f>
        <v>0</v>
      </c>
      <c r="IV39" s="54">
        <f>VLOOKUP(B39,'06.09'!B21:L54,10,0)</f>
        <v>0</v>
      </c>
      <c r="IW39" s="54"/>
      <c r="IX39" s="54">
        <f>+IR39+IS39-IT39</f>
        <v>0</v>
      </c>
      <c r="IY39" s="54"/>
      <c r="IZ39" s="54">
        <f>SUM(JA39:JC39)</f>
        <v>0</v>
      </c>
      <c r="JA39" s="54">
        <f>VLOOKUP(B39,'07.09'!B21:L54,9,0)</f>
        <v>0</v>
      </c>
      <c r="JB39" s="54">
        <f>VLOOKUP(B39,'07.09'!B21:L54,10,0)</f>
        <v>0</v>
      </c>
      <c r="JC39" s="54"/>
      <c r="JD39" s="54">
        <f>+IX39+IY39-IZ39</f>
        <v>0</v>
      </c>
      <c r="JE39" s="54">
        <f>VLOOKUP(B39,'08.09'!B21:Q54,7,0)</f>
        <v>0</v>
      </c>
      <c r="JF39" s="54">
        <f>SUM(JG39:JI39)</f>
        <v>0</v>
      </c>
      <c r="JG39" s="54">
        <f>VLOOKUP(B39,'08.09'!B21:L54,9,0)</f>
        <v>0</v>
      </c>
      <c r="JH39" s="54">
        <f>VLOOKUP(B39,'08.09'!B21:L54,10,0)</f>
        <v>0</v>
      </c>
      <c r="JI39" s="54"/>
      <c r="JJ39" s="54">
        <f>+JD39+JE39-JF39</f>
        <v>0</v>
      </c>
      <c r="JK39" s="54"/>
      <c r="JL39" s="54">
        <f>SUM(JM39:JO39)</f>
        <v>0</v>
      </c>
      <c r="JM39" s="54">
        <f>VLOOKUP(B39,'09.09'!B21:L54,9,0)</f>
        <v>0</v>
      </c>
      <c r="JN39" s="54">
        <f>VLOOKUP(B39,'09.09'!B21:L54,10,0)</f>
        <v>0</v>
      </c>
      <c r="JO39" s="54"/>
      <c r="JP39" s="54">
        <f>+JJ39+JK39-JL39</f>
        <v>0</v>
      </c>
      <c r="JQ39" s="54"/>
      <c r="JR39" s="54">
        <f>SUM(JS39:JU39)</f>
        <v>0</v>
      </c>
      <c r="JS39" s="54">
        <f>VLOOKUP(B39,'10.09'!B21:L54,9,0)</f>
        <v>0</v>
      </c>
      <c r="JT39" s="54">
        <f>VLOOKUP(B39,'10.09'!B21:L54,10,0)</f>
        <v>0</v>
      </c>
      <c r="JU39" s="54"/>
      <c r="JV39" s="54">
        <f>+JP39+JQ39-JR39</f>
        <v>0</v>
      </c>
      <c r="JW39" s="54"/>
      <c r="JX39" s="54">
        <f>SUM(JY39:KA39)</f>
        <v>0</v>
      </c>
      <c r="JY39" s="54">
        <f>VLOOKUP(B39,'11.09'!B21:L54,9,0)</f>
        <v>0</v>
      </c>
      <c r="JZ39" s="54">
        <f>VLOOKUP(B39,'11.09'!B21:L54,10,0)</f>
        <v>0</v>
      </c>
      <c r="KA39" s="54"/>
      <c r="KB39" s="54">
        <f>+JV39+JW39-JX39</f>
        <v>0</v>
      </c>
      <c r="KC39" s="54"/>
      <c r="KD39" s="54">
        <f>SUM(KE39:KG39)</f>
        <v>0</v>
      </c>
      <c r="KE39" s="54">
        <f>VLOOKUP(B39,'12.09'!B21:L54,9,0)</f>
        <v>0</v>
      </c>
      <c r="KF39" s="54">
        <f>VLOOKUP(B39,'12.09'!B21:L54,10,0)</f>
        <v>0</v>
      </c>
      <c r="KG39" s="54"/>
      <c r="KH39" s="54">
        <f>+KB39+KC39-KD39</f>
        <v>0</v>
      </c>
      <c r="KI39" s="54"/>
      <c r="KJ39" s="54">
        <f>SUM(KK39:KM39)</f>
        <v>0</v>
      </c>
      <c r="KK39" s="54">
        <f>VLOOKUP(B39,'13.09'!B21:L54,9,0)</f>
        <v>0</v>
      </c>
      <c r="KL39" s="54">
        <f>VLOOKUP(B39,'13.09'!B21:L54,10,0)</f>
        <v>0</v>
      </c>
      <c r="KM39" s="54"/>
      <c r="KN39" s="54">
        <f>+KH39+KI39-KJ39</f>
        <v>0</v>
      </c>
      <c r="KO39" s="54"/>
      <c r="KP39" s="54">
        <f>SUM(KQ39:KS39)</f>
        <v>0</v>
      </c>
      <c r="KQ39" s="54">
        <f>VLOOKUP(B39,'14.09'!B21:L54,9,0)</f>
        <v>0</v>
      </c>
      <c r="KR39" s="54">
        <f>VLOOKUP(B39,'14.09'!B21:L54,10,0)</f>
        <v>0</v>
      </c>
      <c r="KS39" s="54"/>
      <c r="KT39" s="54">
        <f>+KN39+KO39-KP39</f>
        <v>0</v>
      </c>
      <c r="KU39" s="54"/>
      <c r="KV39" s="54">
        <f>SUM(KW39:KY39)</f>
        <v>0</v>
      </c>
      <c r="KW39" s="54">
        <f>VLOOKUP(B39,'15.09'!B21:L54,9,0)</f>
        <v>0</v>
      </c>
      <c r="KX39" s="54">
        <f>VLOOKUP(B39,'15.09'!B21:L54,10,0)</f>
        <v>0</v>
      </c>
      <c r="KY39" s="54"/>
      <c r="KZ39" s="54">
        <f>+KT39+KU39-KV39</f>
        <v>0</v>
      </c>
      <c r="LA39" s="54"/>
      <c r="LB39" s="54">
        <f>SUM(LC39:LE39)</f>
        <v>0</v>
      </c>
      <c r="LC39" s="54">
        <f>VLOOKUP(B39,'16.09'!B21:L54,9,0)</f>
        <v>0</v>
      </c>
      <c r="LD39" s="54">
        <f>VLOOKUP(B39,'16.09'!B21:L54,10,0)</f>
        <v>0</v>
      </c>
      <c r="LE39" s="54"/>
      <c r="LF39" s="54">
        <f>+KZ39+LA39-LB39</f>
        <v>0</v>
      </c>
      <c r="LG39" s="54"/>
      <c r="LH39" s="54">
        <f>SUM(LI39:LK39)</f>
        <v>0</v>
      </c>
      <c r="LI39" s="54">
        <f>VLOOKUP(B39,'17.09'!B21:L54,9,0)</f>
        <v>0</v>
      </c>
      <c r="LJ39" s="54">
        <f>VLOOKUP(B39,'17.09'!B21:L54,10,0)</f>
        <v>0</v>
      </c>
      <c r="LK39" s="54"/>
      <c r="LL39" s="54">
        <f>+LF39+LG39-LH39</f>
        <v>0</v>
      </c>
      <c r="LM39" s="54"/>
      <c r="LN39" s="54">
        <f>SUM(LO39:LQ39)</f>
        <v>0</v>
      </c>
      <c r="LO39" s="54">
        <f>VLOOKUP(B39,'18.09'!B21:L54,9,0)</f>
        <v>0</v>
      </c>
      <c r="LP39" s="54">
        <f>VLOOKUP(B39,'18.09'!B21:L54,10,0)</f>
        <v>0</v>
      </c>
      <c r="LQ39" s="54"/>
      <c r="LR39" s="54">
        <f>+LL39+LM39-LN39</f>
        <v>0</v>
      </c>
    </row>
    <row r="40" spans="1:330" x14ac:dyDescent="0.2">
      <c r="A40" s="10">
        <v>25</v>
      </c>
      <c r="B40" s="10">
        <v>8500062</v>
      </c>
      <c r="C40" s="10" t="s">
        <v>99</v>
      </c>
      <c r="D40" s="11" t="s">
        <v>126</v>
      </c>
      <c r="E40" s="11" t="s">
        <v>32</v>
      </c>
      <c r="F40" s="12">
        <v>194000</v>
      </c>
      <c r="G40" s="58">
        <f>M40+S40+Y40+AE40+AK40+AQ40+AW40+BC40+BI40+BO40+BU40+CA40+CG40+CM40+CS40+CY40+DE40+DK40+DQ40+DW40+EC40+EI40+EO40+EU40+FA40+FG40+FM40+FS40+FY40+GE40+GK40+GQ40+GW40+HC40+HI40+HO40+HU40+IA40+IG40+IM40+IS40+IY40+JE40+JK40+JQ40+JW40+KC40+KI40+KO40+KU40</f>
        <v>0</v>
      </c>
      <c r="H40" s="58">
        <f>SUM(I40:K40)</f>
        <v>0</v>
      </c>
      <c r="I40" s="58">
        <f>O40+U40+AA40+AG40+AM40+AS40+AY40+BE40+BK40+BQ40+BW40+CC40+CI40+CO40+CU40+DA40+DG40+DM40+DS40+DY40+EE40+EK40+EQ40+EW40+FC40+FI40+FO40+FU40+GA40+GG40+GM40+GS40+GY40+HE40+HK40+HQ40+HW40+IC40+II40+IO40+IU40+JA40+JG40+JM40+JS40+JY40+KE40+KK40+KQ40+KW40</f>
        <v>0</v>
      </c>
      <c r="J40" s="58">
        <f>P40+V40+AB40+AH40+AN40+AT40+AZ40+BF40+BL40+BR40+BX40+CD40+CJ40+CP40+CV40+DB40+DH40+DN40+DT40+DZ40+EF40+EL40+ER40+EX40+FD40+FJ40+FP40+FV40+GB40+GH40+GN40+GT40+GZ40+HF40+HL40+HR40+HX40+ID40+IJ40+IP40+IV40+JB40+JH40+JN40+JT40+JZ40+KF40+KL40+KR40+KX40</f>
        <v>0</v>
      </c>
      <c r="K40" s="58">
        <f>Q40+W40+AC40+AI40+AO40+AU40+BA40+BG40+BM40+BS40+BY40+CE40+CK40+CQ40+CW40+DC40+DI40+DO40+DU40+EA40+EG40+EM40+ES40+EY40+FE40+FK40+FQ40+FW40+GC40+GI40+GO40+GU40+HA40+HG40+HM40+HS40+HY40+IE40+IK40+IQ40+IW40+JC40+JI40+JO40+JU40+KA40+KG40+KM40+KS40+KY40</f>
        <v>0</v>
      </c>
      <c r="L40" s="58">
        <f>G40-H40</f>
        <v>0</v>
      </c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9"/>
      <c r="AN40" s="59"/>
      <c r="AO40" s="59"/>
      <c r="AP40" s="54"/>
      <c r="AQ40" s="54"/>
      <c r="AR40" s="54">
        <f>SUM(AS40:AU40)</f>
        <v>0</v>
      </c>
      <c r="AS40" s="54"/>
      <c r="AT40" s="54"/>
      <c r="AU40" s="54"/>
      <c r="AV40" s="54">
        <f>+AP40+AQ40-AR40</f>
        <v>0</v>
      </c>
      <c r="AW40" s="54"/>
      <c r="AX40" s="54">
        <f>SUM(AY40:BA40)</f>
        <v>0</v>
      </c>
      <c r="AY40" s="54"/>
      <c r="AZ40" s="54"/>
      <c r="BA40" s="54"/>
      <c r="BB40" s="54">
        <f>+AV40+AW40-AX40</f>
        <v>0</v>
      </c>
      <c r="BC40" s="54"/>
      <c r="BD40" s="54">
        <f>SUM(BE40:BG40)</f>
        <v>0</v>
      </c>
      <c r="BE40" s="54"/>
      <c r="BF40" s="54"/>
      <c r="BG40" s="54"/>
      <c r="BH40" s="54"/>
      <c r="BI40" s="54">
        <f>VLOOKUP(B40,'05.08'!B32:Q65,7,0)</f>
        <v>0</v>
      </c>
      <c r="BJ40" s="54">
        <f>SUM(BK40:BM40)</f>
        <v>0</v>
      </c>
      <c r="BK40" s="54">
        <f>VLOOKUP(B40,'05.08'!B32:Q65,9,0)</f>
        <v>0</v>
      </c>
      <c r="BL40" s="54">
        <f>VLOOKUP(B40,'05.08'!B32:L65,10,0)</f>
        <v>0</v>
      </c>
      <c r="BM40" s="54"/>
      <c r="BN40" s="54">
        <f>+BH40+BI40-BJ40</f>
        <v>0</v>
      </c>
      <c r="BO40" s="54"/>
      <c r="BP40" s="54">
        <f>SUM(BQ40:BS40)</f>
        <v>0</v>
      </c>
      <c r="BQ40" s="54">
        <f>VLOOKUP(B40,'06.08'!B32:L65,9,0)</f>
        <v>0</v>
      </c>
      <c r="BR40" s="54">
        <f>VLOOKUP(B40,'06.08'!B32:L65,10,0)</f>
        <v>0</v>
      </c>
      <c r="BS40" s="54"/>
      <c r="BT40" s="54">
        <f>+BN40+BO40-BP40</f>
        <v>0</v>
      </c>
      <c r="BU40" s="54"/>
      <c r="BV40" s="54">
        <f>SUM(BW40:BY40)</f>
        <v>0</v>
      </c>
      <c r="BW40" s="54">
        <f>VLOOKUP(B40,'07.08'!B32:L65,9,0)</f>
        <v>0</v>
      </c>
      <c r="BX40" s="54">
        <f>VLOOKUP(B40,'07.08'!B32:L65,10,0)</f>
        <v>0</v>
      </c>
      <c r="BY40" s="54"/>
      <c r="BZ40" s="54">
        <f>+BT40+BU40-BV40</f>
        <v>0</v>
      </c>
      <c r="CA40" s="54"/>
      <c r="CB40" s="54">
        <f>SUM(CC40:CE40)</f>
        <v>0</v>
      </c>
      <c r="CC40" s="54">
        <f>VLOOKUP(B40,'08.08'!B32:L65,9,0)</f>
        <v>0</v>
      </c>
      <c r="CD40" s="54">
        <f>VLOOKUP(B40,'08.08'!B32:L65,10,0)</f>
        <v>0</v>
      </c>
      <c r="CE40" s="54"/>
      <c r="CF40" s="54">
        <f>+BZ40+CA40-CB40</f>
        <v>0</v>
      </c>
      <c r="CG40" s="54"/>
      <c r="CH40" s="54">
        <f>SUM(CI40:CK40)</f>
        <v>0</v>
      </c>
      <c r="CI40" s="54">
        <f>VLOOKUP(B40,'09.08'!B32:L65,9,0)</f>
        <v>0</v>
      </c>
      <c r="CJ40" s="54">
        <f>VLOOKUP(B40,'09.08'!B32:L65,10,0)</f>
        <v>0</v>
      </c>
      <c r="CK40" s="54"/>
      <c r="CL40" s="54">
        <f>+CF40+CG40-CH40</f>
        <v>0</v>
      </c>
      <c r="CM40" s="54"/>
      <c r="CN40" s="54">
        <f>SUM(CO40:CQ40)</f>
        <v>0</v>
      </c>
      <c r="CO40" s="54">
        <f>VLOOKUP(B40,'10.08'!B32:L65,9,0)</f>
        <v>0</v>
      </c>
      <c r="CP40" s="54">
        <f>VLOOKUP(B40,'10.08'!B32:L65,10,0)</f>
        <v>0</v>
      </c>
      <c r="CQ40" s="54"/>
      <c r="CR40" s="54">
        <f>+CL40+CM40-CN40</f>
        <v>0</v>
      </c>
      <c r="CS40" s="54"/>
      <c r="CT40" s="54">
        <f>SUM(CU40:CW40)</f>
        <v>0</v>
      </c>
      <c r="CU40" s="54">
        <f>VLOOKUP(B40,'11.08'!B32:L65,9,0)</f>
        <v>0</v>
      </c>
      <c r="CV40" s="54">
        <f>VLOOKUP(B40,'11.08'!B32:L65,10,0)</f>
        <v>0</v>
      </c>
      <c r="CW40" s="54"/>
      <c r="CX40" s="54">
        <f>+CR40+CS40-CT40</f>
        <v>0</v>
      </c>
      <c r="CY40" s="54">
        <f>VLOOKUP(B40,'12.08'!B32:Q65,7,0)</f>
        <v>0</v>
      </c>
      <c r="CZ40" s="54">
        <f>SUM(DA40:DC40)</f>
        <v>0</v>
      </c>
      <c r="DA40" s="54">
        <f>VLOOKUP(B40,'12.08'!B32:L65,9,0)</f>
        <v>0</v>
      </c>
      <c r="DB40" s="54">
        <f>VLOOKUP(B40,'12.08'!B32:L65,10,0)</f>
        <v>0</v>
      </c>
      <c r="DC40" s="54"/>
      <c r="DD40" s="54">
        <f>+CX40+CY40-CZ40</f>
        <v>0</v>
      </c>
      <c r="DE40" s="54"/>
      <c r="DF40" s="54">
        <f>SUM(DG40:DI40)</f>
        <v>0</v>
      </c>
      <c r="DG40" s="54">
        <f>VLOOKUP(B40,'13.08'!B32:L65,9,0)</f>
        <v>0</v>
      </c>
      <c r="DH40" s="54">
        <f>VLOOKUP(B40,'13.08'!B32:L65,10,0)</f>
        <v>0</v>
      </c>
      <c r="DI40" s="54"/>
      <c r="DJ40" s="54">
        <f>+DD40+DE40-DF40</f>
        <v>0</v>
      </c>
      <c r="DK40" s="54"/>
      <c r="DL40" s="54">
        <f>SUM(DM40:DO40)</f>
        <v>0</v>
      </c>
      <c r="DM40" s="54">
        <f>VLOOKUP(B40,'14.08'!B32:L65,9,0)</f>
        <v>0</v>
      </c>
      <c r="DN40" s="54">
        <f>VLOOKUP(B40,'14.08'!B32:L65,10,0)</f>
        <v>0</v>
      </c>
      <c r="DO40" s="54"/>
      <c r="DP40" s="54">
        <f>+DJ40+DK40-DL40</f>
        <v>0</v>
      </c>
      <c r="DQ40" s="54"/>
      <c r="DR40" s="54">
        <f>SUM(DS40:DU40)</f>
        <v>0</v>
      </c>
      <c r="DS40" s="54">
        <f>VLOOKUP(B40,'15.08'!B32:L65,9,0)</f>
        <v>0</v>
      </c>
      <c r="DT40" s="54">
        <f>VLOOKUP(B40,'15.08'!B32:L65,10,0)</f>
        <v>0</v>
      </c>
      <c r="DU40" s="54"/>
      <c r="DV40" s="54">
        <f>+DP40+DQ40-DR40</f>
        <v>0</v>
      </c>
      <c r="DW40" s="54"/>
      <c r="DX40" s="54">
        <f>SUM(DY40:EA40)</f>
        <v>0</v>
      </c>
      <c r="DY40" s="54">
        <f>VLOOKUP(B40,'16.08'!B32:L65,9,0)</f>
        <v>0</v>
      </c>
      <c r="DZ40" s="54">
        <f>VLOOKUP(B40,'16.08'!B32:L65,10,0)</f>
        <v>0</v>
      </c>
      <c r="EA40" s="54"/>
      <c r="EB40" s="54">
        <f>+DV40+DW40-DX40</f>
        <v>0</v>
      </c>
      <c r="EC40" s="54"/>
      <c r="ED40" s="54">
        <f>SUM(EE40:EG40)</f>
        <v>0</v>
      </c>
      <c r="EE40" s="54">
        <f>VLOOKUP(B40,'17.08'!B32:L65,9,0)</f>
        <v>0</v>
      </c>
      <c r="EF40" s="54">
        <f>VLOOKUP(B40,'17.08'!B32:L65,10,0)</f>
        <v>0</v>
      </c>
      <c r="EG40" s="54"/>
      <c r="EH40" s="54">
        <f>+EB40+EC40-ED40</f>
        <v>0</v>
      </c>
      <c r="EI40" s="54"/>
      <c r="EJ40" s="54">
        <f>SUM(EK40:EM40)</f>
        <v>0</v>
      </c>
      <c r="EK40" s="54">
        <f>VLOOKUP(B40,'18.08'!B32:L65,9,0)</f>
        <v>0</v>
      </c>
      <c r="EL40" s="54">
        <f>VLOOKUP(B40,'18.08'!B32:L65,10,0)</f>
        <v>0</v>
      </c>
      <c r="EM40" s="54"/>
      <c r="EN40" s="54">
        <f>+EH40+EI40-EJ40</f>
        <v>0</v>
      </c>
      <c r="EO40" s="54">
        <f>VLOOKUP(B40,'19.08'!B32:Q65,7,0)</f>
        <v>0</v>
      </c>
      <c r="EP40" s="54">
        <f>SUM(EQ40:ES40)</f>
        <v>0</v>
      </c>
      <c r="EQ40" s="54">
        <f>VLOOKUP(B40,'19.08'!B32:L65,9,0)</f>
        <v>0</v>
      </c>
      <c r="ER40" s="54">
        <f>VLOOKUP(B40,'19.08'!B32:L65,10,0)</f>
        <v>0</v>
      </c>
      <c r="ES40" s="54"/>
      <c r="ET40" s="54">
        <f>+EN40+EO40-EP40</f>
        <v>0</v>
      </c>
      <c r="EU40" s="54"/>
      <c r="EV40" s="54">
        <f>SUM(EW40:EY40)</f>
        <v>0</v>
      </c>
      <c r="EW40" s="54">
        <f>VLOOKUP(B40,'20.08'!B32:L69,9,0)</f>
        <v>0</v>
      </c>
      <c r="EX40" s="54">
        <f>VLOOKUP(B40,'20.08'!B32:L69,10,0)</f>
        <v>0</v>
      </c>
      <c r="EY40" s="54"/>
      <c r="EZ40" s="54">
        <f>+ET40+EU40-EV40</f>
        <v>0</v>
      </c>
      <c r="FA40" s="54"/>
      <c r="FB40" s="54">
        <f>SUM(FC40:FE40)</f>
        <v>0</v>
      </c>
      <c r="FC40" s="54">
        <f>VLOOKUP(B40,'21.08'!B32:L65,9,0)</f>
        <v>0</v>
      </c>
      <c r="FD40" s="54">
        <f>VLOOKUP(B40,'21.08'!B32:L65,10,0)</f>
        <v>0</v>
      </c>
      <c r="FE40" s="54"/>
      <c r="FF40" s="54">
        <f>+EZ40+FA40-FB40</f>
        <v>0</v>
      </c>
      <c r="FG40" s="54"/>
      <c r="FH40" s="54">
        <f>SUM(FI40:FK40)</f>
        <v>0</v>
      </c>
      <c r="FI40" s="54">
        <f>VLOOKUP(B40,'22.08'!B32:L65,9,0)</f>
        <v>0</v>
      </c>
      <c r="FJ40" s="54">
        <f>VLOOKUP(B40,'22.08'!B32:L65,10,0)</f>
        <v>0</v>
      </c>
      <c r="FK40" s="54"/>
      <c r="FL40" s="54">
        <f>+FF40+FG40-FH40</f>
        <v>0</v>
      </c>
      <c r="FM40" s="54"/>
      <c r="FN40" s="54">
        <f>SUM(FO40:FQ40)</f>
        <v>0</v>
      </c>
      <c r="FO40" s="54">
        <f>VLOOKUP(B40,'23.08'!B32:L65,9,0)</f>
        <v>0</v>
      </c>
      <c r="FP40" s="54">
        <f>VLOOKUP(B40,'23.08'!B32:L65,10,0)</f>
        <v>0</v>
      </c>
      <c r="FQ40" s="54"/>
      <c r="FR40" s="54">
        <f>+FL40+FM40-FN40</f>
        <v>0</v>
      </c>
      <c r="FS40" s="54"/>
      <c r="FT40" s="54">
        <f>SUM(FU40:FW40)</f>
        <v>0</v>
      </c>
      <c r="FU40" s="54">
        <f>VLOOKUP(B40,'24.08'!B32:L65,9,0)</f>
        <v>0</v>
      </c>
      <c r="FV40" s="54">
        <f>VLOOKUP(B40,'24.08'!B32:L65,10,0)</f>
        <v>0</v>
      </c>
      <c r="FW40" s="54"/>
      <c r="FX40" s="54">
        <f>+FR40+FS40-FT40</f>
        <v>0</v>
      </c>
      <c r="FY40" s="54"/>
      <c r="FZ40" s="54">
        <f>SUM(GA40:GC40)</f>
        <v>0</v>
      </c>
      <c r="GA40" s="54">
        <f>VLOOKUP(B40,'25.08'!B32:L65,9,0)</f>
        <v>0</v>
      </c>
      <c r="GB40" s="54">
        <f>VLOOKUP(B40,'25.08'!B32:L65,10,0)</f>
        <v>0</v>
      </c>
      <c r="GC40" s="54"/>
      <c r="GD40" s="54">
        <f>+FX40+FY40-FZ40</f>
        <v>0</v>
      </c>
      <c r="GE40" s="54"/>
      <c r="GF40" s="54">
        <f>SUM(GG40:GI40)</f>
        <v>0</v>
      </c>
      <c r="GG40" s="54">
        <f>VLOOKUP(B40,'26.08'!B32:L65,9,0)</f>
        <v>0</v>
      </c>
      <c r="GH40" s="54">
        <f>VLOOKUP(B40,'26.08'!B32:L65,10,0)</f>
        <v>0</v>
      </c>
      <c r="GI40" s="54"/>
      <c r="GJ40" s="54">
        <f>+GD40+GE40-GF40</f>
        <v>0</v>
      </c>
      <c r="GK40" s="54"/>
      <c r="GL40" s="54">
        <f>SUM(GM40:GO40)</f>
        <v>0</v>
      </c>
      <c r="GM40" s="54">
        <f>VLOOKUP(B40,'27.08'!B32:L65,9,0)</f>
        <v>0</v>
      </c>
      <c r="GN40" s="54">
        <f>VLOOKUP(B40,'27.08'!B32:L65,10,0)</f>
        <v>0</v>
      </c>
      <c r="GO40" s="54"/>
      <c r="GP40" s="54">
        <f>+GJ40+GK40-GL40</f>
        <v>0</v>
      </c>
      <c r="GQ40" s="54"/>
      <c r="GR40" s="54">
        <f>SUM(GS40:GU40)</f>
        <v>0</v>
      </c>
      <c r="GS40" s="54">
        <f>VLOOKUP(B40,'28.08'!B32:L65,9,0)</f>
        <v>0</v>
      </c>
      <c r="GT40" s="54">
        <f>VLOOKUP(B40,'28.08'!B32:L65,10,0)</f>
        <v>0</v>
      </c>
      <c r="GU40" s="54"/>
      <c r="GV40" s="54">
        <f>+GP40+GQ40-GR40</f>
        <v>0</v>
      </c>
      <c r="GW40" s="54">
        <f>VLOOKUP(B40,'29.08'!B32:Q65,7,0)</f>
        <v>0</v>
      </c>
      <c r="GX40" s="54">
        <f>SUM(GY40:HA40)</f>
        <v>0</v>
      </c>
      <c r="GY40" s="54">
        <f>VLOOKUP(B40,'29.08'!B32:L65,9,0)</f>
        <v>0</v>
      </c>
      <c r="GZ40" s="54">
        <f>VLOOKUP(B40,'29.08'!B32:L65,10,0)</f>
        <v>0</v>
      </c>
      <c r="HA40" s="54"/>
      <c r="HB40" s="54">
        <f>+GV40+GW40-GX40</f>
        <v>0</v>
      </c>
      <c r="HC40" s="54"/>
      <c r="HD40" s="54">
        <f>SUM(HE40:HG40)</f>
        <v>0</v>
      </c>
      <c r="HE40" s="54">
        <f>VLOOKUP(B40,'30.08'!B32:L65,9,0)</f>
        <v>0</v>
      </c>
      <c r="HF40" s="54">
        <f>VLOOKUP(B40,'30.08'!B32:L65,10,0)</f>
        <v>0</v>
      </c>
      <c r="HG40" s="54"/>
      <c r="HH40" s="54">
        <f>+HB40+HC40-HD40</f>
        <v>0</v>
      </c>
      <c r="HI40" s="54">
        <f>VLOOKUP(B40,'31.08'!B32:Q65,7,0)</f>
        <v>0</v>
      </c>
      <c r="HJ40" s="54">
        <f>SUM(HK40:HM40)</f>
        <v>0</v>
      </c>
      <c r="HK40" s="54">
        <f>VLOOKUP(B40,'31.08'!B32:L65,9,0)</f>
        <v>0</v>
      </c>
      <c r="HL40" s="54">
        <f>VLOOKUP(B40,'31.08'!B32:L65,10,0)</f>
        <v>0</v>
      </c>
      <c r="HM40" s="54"/>
      <c r="HN40" s="54">
        <f>+HH40+HI40-HJ40</f>
        <v>0</v>
      </c>
      <c r="HO40" s="54"/>
      <c r="HP40" s="54">
        <f>SUM(HQ40:HS40)</f>
        <v>0</v>
      </c>
      <c r="HQ40" s="54">
        <f>VLOOKUP(B40,'01.09'!B32:L65,9,0)</f>
        <v>0</v>
      </c>
      <c r="HR40" s="54">
        <f>VLOOKUP(B40,'01.09'!B32:L65,10,0)</f>
        <v>0</v>
      </c>
      <c r="HS40" s="54"/>
      <c r="HT40" s="54">
        <f>+HN40+HO40-HP40</f>
        <v>0</v>
      </c>
      <c r="HU40" s="54">
        <f>VLOOKUP(B40,'02.09'!B32:Q65,7,0)</f>
        <v>0</v>
      </c>
      <c r="HV40" s="54">
        <f>SUM(HW40:HY40)</f>
        <v>0</v>
      </c>
      <c r="HW40" s="54">
        <f>VLOOKUP(B40,'02.09'!B32:L65,9,0)</f>
        <v>0</v>
      </c>
      <c r="HX40" s="54">
        <f>VLOOKUP(B40,'02.09'!B32:L65,10,0)</f>
        <v>0</v>
      </c>
      <c r="HY40" s="54"/>
      <c r="HZ40" s="54">
        <f>+HT40+HU40-HV40</f>
        <v>0</v>
      </c>
      <c r="IA40" s="54"/>
      <c r="IB40" s="54">
        <f>SUM(IC40:IE40)</f>
        <v>0</v>
      </c>
      <c r="IC40" s="54">
        <f>VLOOKUP(B40,'03.09'!B32:L65,9,0)</f>
        <v>0</v>
      </c>
      <c r="ID40" s="54">
        <f>VLOOKUP(B40,'03.09'!B32:L65,10,0)</f>
        <v>0</v>
      </c>
      <c r="IE40" s="54"/>
      <c r="IF40" s="54">
        <f>+HZ40+IA40-IB40</f>
        <v>0</v>
      </c>
      <c r="IG40" s="54"/>
      <c r="IH40" s="54">
        <f>SUM(II40:IK40)</f>
        <v>0</v>
      </c>
      <c r="II40" s="54">
        <f>VLOOKUP(B40,'04.09'!B32:L65,9,0)</f>
        <v>0</v>
      </c>
      <c r="IJ40" s="54">
        <f>VLOOKUP(B40,'04.09'!B32:L65,10,0)</f>
        <v>0</v>
      </c>
      <c r="IK40" s="54"/>
      <c r="IL40" s="54">
        <f>+IF40+IG40-IH40</f>
        <v>0</v>
      </c>
      <c r="IM40" s="54"/>
      <c r="IN40" s="54">
        <f>SUM(IO40:IQ40)</f>
        <v>0</v>
      </c>
      <c r="IO40" s="54">
        <f>VLOOKUP(B40,'05.09'!B32:L65,9,0)</f>
        <v>0</v>
      </c>
      <c r="IP40" s="54">
        <f>VLOOKUP(B40,'05.09'!B32:L65,10,0)</f>
        <v>0</v>
      </c>
      <c r="IQ40" s="54"/>
      <c r="IR40" s="54">
        <f>+IL40+IM40-IN40</f>
        <v>0</v>
      </c>
      <c r="IS40" s="54"/>
      <c r="IT40" s="54">
        <f>SUM(IU40:IW40)</f>
        <v>0</v>
      </c>
      <c r="IU40" s="54">
        <f>VLOOKUP(B40,'06.09'!B32:L65,9,0)</f>
        <v>0</v>
      </c>
      <c r="IV40" s="54">
        <f>VLOOKUP(B40,'06.09'!B32:L65,10,0)</f>
        <v>0</v>
      </c>
      <c r="IW40" s="54"/>
      <c r="IX40" s="54">
        <f>+IR40+IS40-IT40</f>
        <v>0</v>
      </c>
      <c r="IY40" s="54"/>
      <c r="IZ40" s="54">
        <f>SUM(JA40:JC40)</f>
        <v>0</v>
      </c>
      <c r="JA40" s="54">
        <f>VLOOKUP(B40,'07.09'!B32:L65,9,0)</f>
        <v>0</v>
      </c>
      <c r="JB40" s="54">
        <f>VLOOKUP(B40,'07.09'!B32:L65,10,0)</f>
        <v>0</v>
      </c>
      <c r="JC40" s="54"/>
      <c r="JD40" s="54">
        <f>+IX40+IY40-IZ40</f>
        <v>0</v>
      </c>
      <c r="JE40" s="54">
        <f>VLOOKUP(B40,'08.09'!B32:Q65,7,0)</f>
        <v>0</v>
      </c>
      <c r="JF40" s="54">
        <f>SUM(JG40:JI40)</f>
        <v>0</v>
      </c>
      <c r="JG40" s="54">
        <f>VLOOKUP(B40,'08.09'!B32:L65,9,0)</f>
        <v>0</v>
      </c>
      <c r="JH40" s="54">
        <f>VLOOKUP(B40,'08.09'!B32:L65,10,0)</f>
        <v>0</v>
      </c>
      <c r="JI40" s="54"/>
      <c r="JJ40" s="54">
        <f>+JD40+JE40-JF40</f>
        <v>0</v>
      </c>
      <c r="JK40" s="54"/>
      <c r="JL40" s="54">
        <f>SUM(JM40:JO40)</f>
        <v>0</v>
      </c>
      <c r="JM40" s="54">
        <f>VLOOKUP(B40,'09.09'!B32:L65,9,0)</f>
        <v>0</v>
      </c>
      <c r="JN40" s="54">
        <f>VLOOKUP(B40,'09.09'!B32:L65,10,0)</f>
        <v>0</v>
      </c>
      <c r="JO40" s="54"/>
      <c r="JP40" s="54">
        <f>+JJ40+JK40-JL40</f>
        <v>0</v>
      </c>
      <c r="JQ40" s="54"/>
      <c r="JR40" s="54">
        <f>SUM(JS40:JU40)</f>
        <v>0</v>
      </c>
      <c r="JS40" s="54">
        <f>VLOOKUP(B40,'10.09'!B32:L65,9,0)</f>
        <v>0</v>
      </c>
      <c r="JT40" s="54">
        <f>VLOOKUP(B40,'10.09'!B32:L65,10,0)</f>
        <v>0</v>
      </c>
      <c r="JU40" s="54"/>
      <c r="JV40" s="54">
        <f>+JP40+JQ40-JR40</f>
        <v>0</v>
      </c>
      <c r="JW40" s="54"/>
      <c r="JX40" s="54">
        <f>SUM(JY40:KA40)</f>
        <v>0</v>
      </c>
      <c r="JY40" s="54">
        <f>VLOOKUP(B40,'11.09'!B32:L65,9,0)</f>
        <v>0</v>
      </c>
      <c r="JZ40" s="54">
        <f>VLOOKUP(B40,'11.09'!B32:L65,10,0)</f>
        <v>0</v>
      </c>
      <c r="KA40" s="54"/>
      <c r="KB40" s="54">
        <f>+JV40+JW40-JX40</f>
        <v>0</v>
      </c>
      <c r="KC40" s="54"/>
      <c r="KD40" s="54">
        <f>SUM(KE40:KG40)</f>
        <v>0</v>
      </c>
      <c r="KE40" s="54">
        <f>VLOOKUP(B40,'12.09'!B32:L65,9,0)</f>
        <v>0</v>
      </c>
      <c r="KF40" s="54">
        <f>VLOOKUP(B40,'12.09'!B32:L65,10,0)</f>
        <v>0</v>
      </c>
      <c r="KG40" s="54"/>
      <c r="KH40" s="54">
        <f>+KB40+KC40-KD40</f>
        <v>0</v>
      </c>
      <c r="KI40" s="54"/>
      <c r="KJ40" s="54">
        <f>SUM(KK40:KM40)</f>
        <v>0</v>
      </c>
      <c r="KK40" s="54">
        <f>VLOOKUP(B40,'13.09'!B32:L65,9,0)</f>
        <v>0</v>
      </c>
      <c r="KL40" s="54">
        <f>VLOOKUP(B40,'13.09'!B32:L65,10,0)</f>
        <v>0</v>
      </c>
      <c r="KM40" s="54"/>
      <c r="KN40" s="54">
        <f>+KH40+KI40-KJ40</f>
        <v>0</v>
      </c>
      <c r="KO40" s="54"/>
      <c r="KP40" s="54">
        <f>SUM(KQ40:KS40)</f>
        <v>0</v>
      </c>
      <c r="KQ40" s="54">
        <f>VLOOKUP(B40,'14.09'!B32:L65,9,0)</f>
        <v>0</v>
      </c>
      <c r="KR40" s="54">
        <f>VLOOKUP(B40,'14.09'!B32:L65,10,0)</f>
        <v>0</v>
      </c>
      <c r="KS40" s="54"/>
      <c r="KT40" s="54">
        <f>+KN40+KO40-KP40</f>
        <v>0</v>
      </c>
      <c r="KU40" s="54"/>
      <c r="KV40" s="54">
        <f>SUM(KW40:KY40)</f>
        <v>0</v>
      </c>
      <c r="KW40" s="54">
        <f>VLOOKUP(B40,'15.09'!B32:L65,9,0)</f>
        <v>0</v>
      </c>
      <c r="KX40" s="54">
        <f>VLOOKUP(B40,'15.09'!B32:L65,10,0)</f>
        <v>0</v>
      </c>
      <c r="KY40" s="54"/>
      <c r="KZ40" s="54">
        <f>+KT40+KU40-KV40</f>
        <v>0</v>
      </c>
      <c r="LA40" s="54"/>
      <c r="LB40" s="54">
        <f>SUM(LC40:LE40)</f>
        <v>0</v>
      </c>
      <c r="LC40" s="54">
        <f>VLOOKUP(B40,'16.09'!B32:L65,9,0)</f>
        <v>0</v>
      </c>
      <c r="LD40" s="54">
        <f>VLOOKUP(B40,'16.09'!B32:L65,10,0)</f>
        <v>0</v>
      </c>
      <c r="LE40" s="54"/>
      <c r="LF40" s="54">
        <f>+KZ40+LA40-LB40</f>
        <v>0</v>
      </c>
      <c r="LG40" s="54"/>
      <c r="LH40" s="54">
        <f>SUM(LI40:LK40)</f>
        <v>0</v>
      </c>
      <c r="LI40" s="54">
        <f>VLOOKUP(B40,'17.09'!B32:L65,9,0)</f>
        <v>0</v>
      </c>
      <c r="LJ40" s="54">
        <f>VLOOKUP(B40,'17.09'!B32:L65,10,0)</f>
        <v>0</v>
      </c>
      <c r="LK40" s="54"/>
      <c r="LL40" s="54">
        <f>+LF40+LG40-LH40</f>
        <v>0</v>
      </c>
      <c r="LM40" s="54"/>
      <c r="LN40" s="54">
        <f>SUM(LO40:LQ40)</f>
        <v>0</v>
      </c>
      <c r="LO40" s="54">
        <f>VLOOKUP(B40,'18.09'!B32:L65,9,0)</f>
        <v>0</v>
      </c>
      <c r="LP40" s="54">
        <f>VLOOKUP(B40,'18.09'!B32:L65,10,0)</f>
        <v>0</v>
      </c>
      <c r="LQ40" s="54"/>
      <c r="LR40" s="54">
        <f>+LL40+LM40-LN40</f>
        <v>0</v>
      </c>
    </row>
    <row r="41" spans="1:330" x14ac:dyDescent="0.2">
      <c r="A41" s="13">
        <v>26</v>
      </c>
      <c r="B41" s="13">
        <v>8500063</v>
      </c>
      <c r="C41" s="13" t="s">
        <v>100</v>
      </c>
      <c r="D41" s="14" t="s">
        <v>127</v>
      </c>
      <c r="E41" s="14" t="s">
        <v>33</v>
      </c>
      <c r="F41" s="15">
        <v>194000</v>
      </c>
      <c r="G41" s="58">
        <f>M41+S41+Y41+AE41+AK41+AQ41+AW41+BC41+BI41+BO41+BU41+CA41+CG41+CM41+CS41+CY41+DE41+DK41+DQ41+DW41+EC41+EI41+EO41+EU41+FA41+FG41+FM41+FS41+FY41+GE41+GK41+GQ41+GW41+HC41+HI41+HO41+HU41+IA41+IG41+IM41+IS41+IY41+JE41+JK41+JQ41+JW41+KC41+KI41+KO41+KU41</f>
        <v>0</v>
      </c>
      <c r="H41" s="58">
        <f>SUM(I41:K41)</f>
        <v>0</v>
      </c>
      <c r="I41" s="58">
        <f>O41+U41+AA41+AG41+AM41+AS41+AY41+BE41+BK41+BQ41+BW41+CC41+CI41+CO41+CU41+DA41+DG41+DM41+DS41+DY41+EE41+EK41+EQ41+EW41+FC41+FI41+FO41+FU41+GA41+GG41+GM41+GS41+GY41+HE41+HK41+HQ41+HW41+IC41+II41+IO41+IU41+JA41+JG41+JM41+JS41+JY41+KE41+KK41+KQ41+KW41</f>
        <v>0</v>
      </c>
      <c r="J41" s="58">
        <f>P41+V41+AB41+AH41+AN41+AT41+AZ41+BF41+BL41+BR41+BX41+CD41+CJ41+CP41+CV41+DB41+DH41+DN41+DT41+DZ41+EF41+EL41+ER41+EX41+FD41+FJ41+FP41+FV41+GB41+GH41+GN41+GT41+GZ41+HF41+HL41+HR41+HX41+ID41+IJ41+IP41+IV41+JB41+JH41+JN41+JT41+JZ41+KF41+KL41+KR41+KX41</f>
        <v>0</v>
      </c>
      <c r="K41" s="58">
        <f>Q41+W41+AC41+AI41+AO41+AU41+BA41+BG41+BM41+BS41+BY41+CE41+CK41+CQ41+CW41+DC41+DI41+DO41+DU41+EA41+EG41+EM41+ES41+EY41+FE41+FK41+FQ41+FW41+GC41+GI41+GO41+GU41+HA41+HG41+HM41+HS41+HY41+IE41+IK41+IQ41+IW41+JC41+JI41+JO41+JU41+KA41+KG41+KM41+KS41+KY41</f>
        <v>0</v>
      </c>
      <c r="L41" s="58">
        <f>G41-H41</f>
        <v>0</v>
      </c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9"/>
      <c r="AN41" s="59"/>
      <c r="AO41" s="59"/>
      <c r="AP41" s="54"/>
      <c r="AQ41" s="54"/>
      <c r="AR41" s="54">
        <f>SUM(AS41:AU41)</f>
        <v>0</v>
      </c>
      <c r="AS41" s="54"/>
      <c r="AT41" s="54"/>
      <c r="AU41" s="54"/>
      <c r="AV41" s="54">
        <f>+AP41+AQ41-AR41</f>
        <v>0</v>
      </c>
      <c r="AW41" s="54"/>
      <c r="AX41" s="54">
        <f>SUM(AY41:BA41)</f>
        <v>0</v>
      </c>
      <c r="AY41" s="54"/>
      <c r="AZ41" s="54"/>
      <c r="BA41" s="54"/>
      <c r="BB41" s="54">
        <f>+AV41+AW41-AX41</f>
        <v>0</v>
      </c>
      <c r="BC41" s="54"/>
      <c r="BD41" s="54">
        <f>SUM(BE41:BG41)</f>
        <v>0</v>
      </c>
      <c r="BE41" s="54"/>
      <c r="BF41" s="54"/>
      <c r="BG41" s="54"/>
      <c r="BH41" s="54"/>
      <c r="BI41" s="54">
        <f>VLOOKUP(B41,'05.08'!B33:Q66,7,0)</f>
        <v>0</v>
      </c>
      <c r="BJ41" s="54">
        <f>SUM(BK41:BM41)</f>
        <v>0</v>
      </c>
      <c r="BK41" s="54">
        <f>VLOOKUP(B41,'05.08'!B33:Q66,9,0)</f>
        <v>0</v>
      </c>
      <c r="BL41" s="54">
        <f>VLOOKUP(B41,'05.08'!B33:L66,10,0)</f>
        <v>0</v>
      </c>
      <c r="BM41" s="54"/>
      <c r="BN41" s="54">
        <f>+BH41+BI41-BJ41</f>
        <v>0</v>
      </c>
      <c r="BO41" s="54"/>
      <c r="BP41" s="54">
        <f>SUM(BQ41:BS41)</f>
        <v>0</v>
      </c>
      <c r="BQ41" s="54">
        <f>VLOOKUP(B41,'06.08'!B33:L66,9,0)</f>
        <v>0</v>
      </c>
      <c r="BR41" s="54">
        <f>VLOOKUP(B41,'06.08'!B33:L66,10,0)</f>
        <v>0</v>
      </c>
      <c r="BS41" s="54"/>
      <c r="BT41" s="54">
        <f>+BN41+BO41-BP41</f>
        <v>0</v>
      </c>
      <c r="BU41" s="54"/>
      <c r="BV41" s="54">
        <f>SUM(BW41:BY41)</f>
        <v>0</v>
      </c>
      <c r="BW41" s="54">
        <f>VLOOKUP(B41,'07.08'!B33:L66,9,0)</f>
        <v>0</v>
      </c>
      <c r="BX41" s="54">
        <f>VLOOKUP(B41,'07.08'!B33:L66,10,0)</f>
        <v>0</v>
      </c>
      <c r="BY41" s="54"/>
      <c r="BZ41" s="54">
        <f>+BT41+BU41-BV41</f>
        <v>0</v>
      </c>
      <c r="CA41" s="54"/>
      <c r="CB41" s="54">
        <f>SUM(CC41:CE41)</f>
        <v>0</v>
      </c>
      <c r="CC41" s="54">
        <f>VLOOKUP(B41,'08.08'!B33:L66,9,0)</f>
        <v>0</v>
      </c>
      <c r="CD41" s="54">
        <f>VLOOKUP(B41,'08.08'!B33:L66,10,0)</f>
        <v>0</v>
      </c>
      <c r="CE41" s="54"/>
      <c r="CF41" s="54">
        <f>+BZ41+CA41-CB41</f>
        <v>0</v>
      </c>
      <c r="CG41" s="54"/>
      <c r="CH41" s="54">
        <f>SUM(CI41:CK41)</f>
        <v>0</v>
      </c>
      <c r="CI41" s="54">
        <f>VLOOKUP(B41,'09.08'!B33:L66,9,0)</f>
        <v>0</v>
      </c>
      <c r="CJ41" s="54">
        <f>VLOOKUP(B41,'09.08'!B33:L66,10,0)</f>
        <v>0</v>
      </c>
      <c r="CK41" s="54"/>
      <c r="CL41" s="54">
        <f>+CF41+CG41-CH41</f>
        <v>0</v>
      </c>
      <c r="CM41" s="54"/>
      <c r="CN41" s="54">
        <f>SUM(CO41:CQ41)</f>
        <v>0</v>
      </c>
      <c r="CO41" s="54">
        <f>VLOOKUP(B41,'10.08'!B33:L66,9,0)</f>
        <v>0</v>
      </c>
      <c r="CP41" s="54">
        <f>VLOOKUP(B41,'10.08'!B33:L66,10,0)</f>
        <v>0</v>
      </c>
      <c r="CQ41" s="54"/>
      <c r="CR41" s="54">
        <f>+CL41+CM41-CN41</f>
        <v>0</v>
      </c>
      <c r="CS41" s="54"/>
      <c r="CT41" s="54">
        <f>SUM(CU41:CW41)</f>
        <v>0</v>
      </c>
      <c r="CU41" s="54">
        <f>VLOOKUP(B41,'11.08'!B33:L66,9,0)</f>
        <v>0</v>
      </c>
      <c r="CV41" s="54">
        <f>VLOOKUP(B41,'11.08'!B33:L66,10,0)</f>
        <v>0</v>
      </c>
      <c r="CW41" s="54"/>
      <c r="CX41" s="54">
        <f>+CR41+CS41-CT41</f>
        <v>0</v>
      </c>
      <c r="CY41" s="54">
        <f>VLOOKUP(B41,'12.08'!B33:Q66,7,0)</f>
        <v>0</v>
      </c>
      <c r="CZ41" s="54">
        <f>SUM(DA41:DC41)</f>
        <v>0</v>
      </c>
      <c r="DA41" s="54">
        <f>VLOOKUP(B41,'12.08'!B33:L66,9,0)</f>
        <v>0</v>
      </c>
      <c r="DB41" s="54">
        <f>VLOOKUP(B41,'12.08'!B33:L66,10,0)</f>
        <v>0</v>
      </c>
      <c r="DC41" s="54"/>
      <c r="DD41" s="54">
        <f>+CX41+CY41-CZ41</f>
        <v>0</v>
      </c>
      <c r="DE41" s="54"/>
      <c r="DF41" s="54">
        <f>SUM(DG41:DI41)</f>
        <v>0</v>
      </c>
      <c r="DG41" s="54">
        <f>VLOOKUP(B41,'13.08'!B33:L66,9,0)</f>
        <v>0</v>
      </c>
      <c r="DH41" s="54">
        <f>VLOOKUP(B41,'13.08'!B33:L66,10,0)</f>
        <v>0</v>
      </c>
      <c r="DI41" s="54"/>
      <c r="DJ41" s="54">
        <f>+DD41+DE41-DF41</f>
        <v>0</v>
      </c>
      <c r="DK41" s="54"/>
      <c r="DL41" s="54">
        <f>SUM(DM41:DO41)</f>
        <v>0</v>
      </c>
      <c r="DM41" s="54">
        <f>VLOOKUP(B41,'14.08'!B33:L66,9,0)</f>
        <v>0</v>
      </c>
      <c r="DN41" s="54">
        <f>VLOOKUP(B41,'14.08'!B33:L66,10,0)</f>
        <v>0</v>
      </c>
      <c r="DO41" s="54"/>
      <c r="DP41" s="54">
        <f>+DJ41+DK41-DL41</f>
        <v>0</v>
      </c>
      <c r="DQ41" s="54"/>
      <c r="DR41" s="54">
        <f>SUM(DS41:DU41)</f>
        <v>0</v>
      </c>
      <c r="DS41" s="54">
        <f>VLOOKUP(B41,'15.08'!B33:L66,9,0)</f>
        <v>0</v>
      </c>
      <c r="DT41" s="54">
        <f>VLOOKUP(B41,'15.08'!B33:L66,10,0)</f>
        <v>0</v>
      </c>
      <c r="DU41" s="54"/>
      <c r="DV41" s="54">
        <f>+DP41+DQ41-DR41</f>
        <v>0</v>
      </c>
      <c r="DW41" s="54"/>
      <c r="DX41" s="54">
        <f>SUM(DY41:EA41)</f>
        <v>0</v>
      </c>
      <c r="DY41" s="54">
        <f>VLOOKUP(B41,'16.08'!B33:L66,9,0)</f>
        <v>0</v>
      </c>
      <c r="DZ41" s="54">
        <f>VLOOKUP(B41,'16.08'!B33:L66,10,0)</f>
        <v>0</v>
      </c>
      <c r="EA41" s="54"/>
      <c r="EB41" s="54">
        <f>+DV41+DW41-DX41</f>
        <v>0</v>
      </c>
      <c r="EC41" s="54"/>
      <c r="ED41" s="54">
        <f>SUM(EE41:EG41)</f>
        <v>0</v>
      </c>
      <c r="EE41" s="54">
        <f>VLOOKUP(B41,'17.08'!B33:L66,9,0)</f>
        <v>0</v>
      </c>
      <c r="EF41" s="54">
        <f>VLOOKUP(B41,'17.08'!B33:L66,10,0)</f>
        <v>0</v>
      </c>
      <c r="EG41" s="54"/>
      <c r="EH41" s="54">
        <f>+EB41+EC41-ED41</f>
        <v>0</v>
      </c>
      <c r="EI41" s="54"/>
      <c r="EJ41" s="54">
        <f>SUM(EK41:EM41)</f>
        <v>0</v>
      </c>
      <c r="EK41" s="54">
        <f>VLOOKUP(B41,'18.08'!B33:L66,9,0)</f>
        <v>0</v>
      </c>
      <c r="EL41" s="54">
        <f>VLOOKUP(B41,'18.08'!B33:L66,10,0)</f>
        <v>0</v>
      </c>
      <c r="EM41" s="54"/>
      <c r="EN41" s="54">
        <f>+EH41+EI41-EJ41</f>
        <v>0</v>
      </c>
      <c r="EO41" s="54">
        <f>VLOOKUP(B41,'19.08'!B33:Q66,7,0)</f>
        <v>0</v>
      </c>
      <c r="EP41" s="54">
        <f>SUM(EQ41:ES41)</f>
        <v>0</v>
      </c>
      <c r="EQ41" s="54">
        <f>VLOOKUP(B41,'19.08'!B33:L66,9,0)</f>
        <v>0</v>
      </c>
      <c r="ER41" s="54">
        <f>VLOOKUP(B41,'19.08'!B33:L66,10,0)</f>
        <v>0</v>
      </c>
      <c r="ES41" s="54"/>
      <c r="ET41" s="54">
        <f>+EN41+EO41-EP41</f>
        <v>0</v>
      </c>
      <c r="EU41" s="54"/>
      <c r="EV41" s="54">
        <f>SUM(EW41:EY41)</f>
        <v>0</v>
      </c>
      <c r="EW41" s="54">
        <f>VLOOKUP(B41,'20.08'!B33:L70,9,0)</f>
        <v>0</v>
      </c>
      <c r="EX41" s="54">
        <f>VLOOKUP(B41,'20.08'!B33:L70,10,0)</f>
        <v>0</v>
      </c>
      <c r="EY41" s="54"/>
      <c r="EZ41" s="54">
        <f>+ET41+EU41-EV41</f>
        <v>0</v>
      </c>
      <c r="FA41" s="54"/>
      <c r="FB41" s="54">
        <f>SUM(FC41:FE41)</f>
        <v>0</v>
      </c>
      <c r="FC41" s="54">
        <f>VLOOKUP(B41,'21.08'!B33:L66,9,0)</f>
        <v>0</v>
      </c>
      <c r="FD41" s="54">
        <f>VLOOKUP(B41,'21.08'!B33:L66,10,0)</f>
        <v>0</v>
      </c>
      <c r="FE41" s="54"/>
      <c r="FF41" s="54">
        <f>+EZ41+FA41-FB41</f>
        <v>0</v>
      </c>
      <c r="FG41" s="54"/>
      <c r="FH41" s="54">
        <f>SUM(FI41:FK41)</f>
        <v>0</v>
      </c>
      <c r="FI41" s="54">
        <f>VLOOKUP(B41,'22.08'!B33:L66,9,0)</f>
        <v>0</v>
      </c>
      <c r="FJ41" s="54">
        <f>VLOOKUP(B41,'22.08'!B33:L66,10,0)</f>
        <v>0</v>
      </c>
      <c r="FK41" s="54"/>
      <c r="FL41" s="54">
        <f>+FF41+FG41-FH41</f>
        <v>0</v>
      </c>
      <c r="FM41" s="54"/>
      <c r="FN41" s="54">
        <f>SUM(FO41:FQ41)</f>
        <v>0</v>
      </c>
      <c r="FO41" s="54">
        <f>VLOOKUP(B41,'23.08'!B33:L66,9,0)</f>
        <v>0</v>
      </c>
      <c r="FP41" s="54">
        <f>VLOOKUP(B41,'23.08'!B33:L66,10,0)</f>
        <v>0</v>
      </c>
      <c r="FQ41" s="54"/>
      <c r="FR41" s="54">
        <f>+FL41+FM41-FN41</f>
        <v>0</v>
      </c>
      <c r="FS41" s="54"/>
      <c r="FT41" s="54">
        <f>SUM(FU41:FW41)</f>
        <v>0</v>
      </c>
      <c r="FU41" s="54">
        <f>VLOOKUP(B41,'24.08'!B33:L66,9,0)</f>
        <v>0</v>
      </c>
      <c r="FV41" s="54">
        <f>VLOOKUP(B41,'24.08'!B33:L66,10,0)</f>
        <v>0</v>
      </c>
      <c r="FW41" s="54"/>
      <c r="FX41" s="54">
        <f>+FR41+FS41-FT41</f>
        <v>0</v>
      </c>
      <c r="FY41" s="54"/>
      <c r="FZ41" s="54">
        <f>SUM(GA41:GC41)</f>
        <v>0</v>
      </c>
      <c r="GA41" s="54">
        <f>VLOOKUP(B41,'25.08'!B33:L66,9,0)</f>
        <v>0</v>
      </c>
      <c r="GB41" s="54">
        <f>VLOOKUP(B41,'25.08'!B33:L66,10,0)</f>
        <v>0</v>
      </c>
      <c r="GC41" s="54"/>
      <c r="GD41" s="54">
        <f>+FX41+FY41-FZ41</f>
        <v>0</v>
      </c>
      <c r="GE41" s="54"/>
      <c r="GF41" s="54">
        <f>SUM(GG41:GI41)</f>
        <v>0</v>
      </c>
      <c r="GG41" s="54">
        <f>VLOOKUP(B41,'26.08'!B33:L66,9,0)</f>
        <v>0</v>
      </c>
      <c r="GH41" s="54">
        <f>VLOOKUP(B41,'26.08'!B33:L66,10,0)</f>
        <v>0</v>
      </c>
      <c r="GI41" s="54"/>
      <c r="GJ41" s="54">
        <f>+GD41+GE41-GF41</f>
        <v>0</v>
      </c>
      <c r="GK41" s="54"/>
      <c r="GL41" s="54">
        <f>SUM(GM41:GO41)</f>
        <v>0</v>
      </c>
      <c r="GM41" s="54">
        <f>VLOOKUP(B41,'27.08'!B33:L66,9,0)</f>
        <v>0</v>
      </c>
      <c r="GN41" s="54">
        <f>VLOOKUP(B41,'27.08'!B33:L66,10,0)</f>
        <v>0</v>
      </c>
      <c r="GO41" s="54"/>
      <c r="GP41" s="54">
        <f>+GJ41+GK41-GL41</f>
        <v>0</v>
      </c>
      <c r="GQ41" s="54"/>
      <c r="GR41" s="54">
        <f>SUM(GS41:GU41)</f>
        <v>0</v>
      </c>
      <c r="GS41" s="54">
        <f>VLOOKUP(B41,'28.08'!B33:L66,9,0)</f>
        <v>0</v>
      </c>
      <c r="GT41" s="54">
        <f>VLOOKUP(B41,'28.08'!B33:L66,10,0)</f>
        <v>0</v>
      </c>
      <c r="GU41" s="54"/>
      <c r="GV41" s="54">
        <f>+GP41+GQ41-GR41</f>
        <v>0</v>
      </c>
      <c r="GW41" s="54">
        <f>VLOOKUP(B41,'29.08'!B33:Q66,7,0)</f>
        <v>0</v>
      </c>
      <c r="GX41" s="54">
        <f>SUM(GY41:HA41)</f>
        <v>0</v>
      </c>
      <c r="GY41" s="54">
        <f>VLOOKUP(B41,'29.08'!B33:L66,9,0)</f>
        <v>0</v>
      </c>
      <c r="GZ41" s="54">
        <f>VLOOKUP(B41,'29.08'!B33:L66,10,0)</f>
        <v>0</v>
      </c>
      <c r="HA41" s="54"/>
      <c r="HB41" s="54">
        <f>+GV41+GW41-GX41</f>
        <v>0</v>
      </c>
      <c r="HC41" s="54"/>
      <c r="HD41" s="54">
        <f>SUM(HE41:HG41)</f>
        <v>0</v>
      </c>
      <c r="HE41" s="54">
        <f>VLOOKUP(B41,'30.08'!B33:L66,9,0)</f>
        <v>0</v>
      </c>
      <c r="HF41" s="54">
        <f>VLOOKUP(B41,'30.08'!B33:L66,10,0)</f>
        <v>0</v>
      </c>
      <c r="HG41" s="54"/>
      <c r="HH41" s="54">
        <f>+HB41+HC41-HD41</f>
        <v>0</v>
      </c>
      <c r="HI41" s="54">
        <f>VLOOKUP(B41,'31.08'!B33:Q66,7,0)</f>
        <v>0</v>
      </c>
      <c r="HJ41" s="54">
        <f>SUM(HK41:HM41)</f>
        <v>0</v>
      </c>
      <c r="HK41" s="54">
        <f>VLOOKUP(B41,'31.08'!B33:L66,9,0)</f>
        <v>0</v>
      </c>
      <c r="HL41" s="54">
        <f>VLOOKUP(B41,'31.08'!B33:L66,10,0)</f>
        <v>0</v>
      </c>
      <c r="HM41" s="54"/>
      <c r="HN41" s="54">
        <f>+HH41+HI41-HJ41</f>
        <v>0</v>
      </c>
      <c r="HO41" s="54"/>
      <c r="HP41" s="54">
        <f>SUM(HQ41:HS41)</f>
        <v>0</v>
      </c>
      <c r="HQ41" s="54">
        <f>VLOOKUP(B41,'01.09'!B33:L66,9,0)</f>
        <v>0</v>
      </c>
      <c r="HR41" s="54">
        <f>VLOOKUP(B41,'01.09'!B33:L66,10,0)</f>
        <v>0</v>
      </c>
      <c r="HS41" s="54"/>
      <c r="HT41" s="54">
        <f>+HN41+HO41-HP41</f>
        <v>0</v>
      </c>
      <c r="HU41" s="54">
        <f>VLOOKUP(B41,'02.09'!B33:Q66,7,0)</f>
        <v>0</v>
      </c>
      <c r="HV41" s="54">
        <f>SUM(HW41:HY41)</f>
        <v>0</v>
      </c>
      <c r="HW41" s="54">
        <f>VLOOKUP(B41,'02.09'!B33:L66,9,0)</f>
        <v>0</v>
      </c>
      <c r="HX41" s="54">
        <f>VLOOKUP(B41,'02.09'!B33:L66,10,0)</f>
        <v>0</v>
      </c>
      <c r="HY41" s="54"/>
      <c r="HZ41" s="54">
        <f>+HT41+HU41-HV41</f>
        <v>0</v>
      </c>
      <c r="IA41" s="54"/>
      <c r="IB41" s="54">
        <f>SUM(IC41:IE41)</f>
        <v>0</v>
      </c>
      <c r="IC41" s="54">
        <f>VLOOKUP(B41,'03.09'!B33:L66,9,0)</f>
        <v>0</v>
      </c>
      <c r="ID41" s="54">
        <f>VLOOKUP(B41,'03.09'!B33:L66,10,0)</f>
        <v>0</v>
      </c>
      <c r="IE41" s="54"/>
      <c r="IF41" s="54">
        <f>+HZ41+IA41-IB41</f>
        <v>0</v>
      </c>
      <c r="IG41" s="54"/>
      <c r="IH41" s="54">
        <f>SUM(II41:IK41)</f>
        <v>0</v>
      </c>
      <c r="II41" s="54">
        <f>VLOOKUP(B41,'04.09'!B33:L66,9,0)</f>
        <v>0</v>
      </c>
      <c r="IJ41" s="54">
        <f>VLOOKUP(B41,'04.09'!B33:L66,10,0)</f>
        <v>0</v>
      </c>
      <c r="IK41" s="54"/>
      <c r="IL41" s="54">
        <f>+IF41+IG41-IH41</f>
        <v>0</v>
      </c>
      <c r="IM41" s="54"/>
      <c r="IN41" s="54">
        <f>SUM(IO41:IQ41)</f>
        <v>0</v>
      </c>
      <c r="IO41" s="54">
        <f>VLOOKUP(B41,'05.09'!B33:L66,9,0)</f>
        <v>0</v>
      </c>
      <c r="IP41" s="54">
        <f>VLOOKUP(B41,'05.09'!B33:L66,10,0)</f>
        <v>0</v>
      </c>
      <c r="IQ41" s="54"/>
      <c r="IR41" s="54">
        <f>+IL41+IM41-IN41</f>
        <v>0</v>
      </c>
      <c r="IS41" s="54"/>
      <c r="IT41" s="54">
        <f>SUM(IU41:IW41)</f>
        <v>0</v>
      </c>
      <c r="IU41" s="54">
        <f>VLOOKUP(B41,'06.09'!B33:L66,9,0)</f>
        <v>0</v>
      </c>
      <c r="IV41" s="54">
        <f>VLOOKUP(B41,'06.09'!B33:L66,10,0)</f>
        <v>0</v>
      </c>
      <c r="IW41" s="54"/>
      <c r="IX41" s="54">
        <f>+IR41+IS41-IT41</f>
        <v>0</v>
      </c>
      <c r="IY41" s="54"/>
      <c r="IZ41" s="54">
        <f>SUM(JA41:JC41)</f>
        <v>0</v>
      </c>
      <c r="JA41" s="54">
        <f>VLOOKUP(B41,'07.09'!B33:L66,9,0)</f>
        <v>0</v>
      </c>
      <c r="JB41" s="54">
        <f>VLOOKUP(B41,'07.09'!B33:L66,10,0)</f>
        <v>0</v>
      </c>
      <c r="JC41" s="54"/>
      <c r="JD41" s="54">
        <f>+IX41+IY41-IZ41</f>
        <v>0</v>
      </c>
      <c r="JE41" s="54">
        <f>VLOOKUP(B41,'08.09'!B33:Q66,7,0)</f>
        <v>0</v>
      </c>
      <c r="JF41" s="54">
        <f>SUM(JG41:JI41)</f>
        <v>0</v>
      </c>
      <c r="JG41" s="54">
        <f>VLOOKUP(B41,'08.09'!B33:L66,9,0)</f>
        <v>0</v>
      </c>
      <c r="JH41" s="54">
        <f>VLOOKUP(B41,'08.09'!B33:L66,10,0)</f>
        <v>0</v>
      </c>
      <c r="JI41" s="54"/>
      <c r="JJ41" s="54">
        <f>+JD41+JE41-JF41</f>
        <v>0</v>
      </c>
      <c r="JK41" s="54"/>
      <c r="JL41" s="54">
        <f>SUM(JM41:JO41)</f>
        <v>0</v>
      </c>
      <c r="JM41" s="54">
        <f>VLOOKUP(B41,'09.09'!B33:L66,9,0)</f>
        <v>0</v>
      </c>
      <c r="JN41" s="54">
        <f>VLOOKUP(B41,'09.09'!B33:L66,10,0)</f>
        <v>0</v>
      </c>
      <c r="JO41" s="54"/>
      <c r="JP41" s="54">
        <f>+JJ41+JK41-JL41</f>
        <v>0</v>
      </c>
      <c r="JQ41" s="54"/>
      <c r="JR41" s="54">
        <f>SUM(JS41:JU41)</f>
        <v>0</v>
      </c>
      <c r="JS41" s="54">
        <f>VLOOKUP(B41,'10.09'!B33:L66,9,0)</f>
        <v>0</v>
      </c>
      <c r="JT41" s="54">
        <f>VLOOKUP(B41,'10.09'!B33:L66,10,0)</f>
        <v>0</v>
      </c>
      <c r="JU41" s="54"/>
      <c r="JV41" s="54">
        <f>+JP41+JQ41-JR41</f>
        <v>0</v>
      </c>
      <c r="JW41" s="54"/>
      <c r="JX41" s="54">
        <f>SUM(JY41:KA41)</f>
        <v>0</v>
      </c>
      <c r="JY41" s="54">
        <f>VLOOKUP(B41,'11.09'!B33:L66,9,0)</f>
        <v>0</v>
      </c>
      <c r="JZ41" s="54">
        <f>VLOOKUP(B41,'11.09'!B33:L66,10,0)</f>
        <v>0</v>
      </c>
      <c r="KA41" s="54"/>
      <c r="KB41" s="54">
        <f>+JV41+JW41-JX41</f>
        <v>0</v>
      </c>
      <c r="KC41" s="54"/>
      <c r="KD41" s="54">
        <f>SUM(KE41:KG41)</f>
        <v>0</v>
      </c>
      <c r="KE41" s="54">
        <f>VLOOKUP(B41,'12.09'!B33:L66,9,0)</f>
        <v>0</v>
      </c>
      <c r="KF41" s="54">
        <f>VLOOKUP(B41,'12.09'!B33:L66,10,0)</f>
        <v>0</v>
      </c>
      <c r="KG41" s="54"/>
      <c r="KH41" s="54">
        <f>+KB41+KC41-KD41</f>
        <v>0</v>
      </c>
      <c r="KI41" s="54"/>
      <c r="KJ41" s="54">
        <f>SUM(KK41:KM41)</f>
        <v>0</v>
      </c>
      <c r="KK41" s="54">
        <f>VLOOKUP(B41,'13.09'!B33:L66,9,0)</f>
        <v>0</v>
      </c>
      <c r="KL41" s="54">
        <f>VLOOKUP(B41,'13.09'!B33:L66,10,0)</f>
        <v>0</v>
      </c>
      <c r="KM41" s="54"/>
      <c r="KN41" s="54">
        <f>+KH41+KI41-KJ41</f>
        <v>0</v>
      </c>
      <c r="KO41" s="54"/>
      <c r="KP41" s="54">
        <f>SUM(KQ41:KS41)</f>
        <v>0</v>
      </c>
      <c r="KQ41" s="54">
        <f>VLOOKUP(B41,'14.09'!B33:L66,9,0)</f>
        <v>0</v>
      </c>
      <c r="KR41" s="54">
        <f>VLOOKUP(B41,'14.09'!B33:L66,10,0)</f>
        <v>0</v>
      </c>
      <c r="KS41" s="54"/>
      <c r="KT41" s="54">
        <f>+KN41+KO41-KP41</f>
        <v>0</v>
      </c>
      <c r="KU41" s="54"/>
      <c r="KV41" s="54">
        <f>SUM(KW41:KY41)</f>
        <v>0</v>
      </c>
      <c r="KW41" s="54">
        <f>VLOOKUP(B41,'15.09'!B33:L66,9,0)</f>
        <v>0</v>
      </c>
      <c r="KX41" s="54">
        <f>VLOOKUP(B41,'15.09'!B33:L66,10,0)</f>
        <v>0</v>
      </c>
      <c r="KY41" s="54"/>
      <c r="KZ41" s="54">
        <f>+KT41+KU41-KV41</f>
        <v>0</v>
      </c>
      <c r="LA41" s="54"/>
      <c r="LB41" s="54">
        <f>SUM(LC41:LE41)</f>
        <v>0</v>
      </c>
      <c r="LC41" s="54">
        <f>VLOOKUP(B41,'16.09'!B33:L66,9,0)</f>
        <v>0</v>
      </c>
      <c r="LD41" s="54">
        <f>VLOOKUP(B41,'16.09'!B33:L66,10,0)</f>
        <v>0</v>
      </c>
      <c r="LE41" s="54"/>
      <c r="LF41" s="54">
        <f>+KZ41+LA41-LB41</f>
        <v>0</v>
      </c>
      <c r="LG41" s="54"/>
      <c r="LH41" s="54">
        <f>SUM(LI41:LK41)</f>
        <v>0</v>
      </c>
      <c r="LI41" s="54">
        <f>VLOOKUP(B41,'17.09'!B33:L66,9,0)</f>
        <v>0</v>
      </c>
      <c r="LJ41" s="54">
        <f>VLOOKUP(B41,'17.09'!B33:L66,10,0)</f>
        <v>0</v>
      </c>
      <c r="LK41" s="54"/>
      <c r="LL41" s="54">
        <f>+LF41+LG41-LH41</f>
        <v>0</v>
      </c>
      <c r="LM41" s="54"/>
      <c r="LN41" s="54">
        <f>SUM(LO41:LQ41)</f>
        <v>0</v>
      </c>
      <c r="LO41" s="54">
        <f>VLOOKUP(B41,'18.09'!B33:L66,9,0)</f>
        <v>0</v>
      </c>
      <c r="LP41" s="54">
        <f>VLOOKUP(B41,'18.09'!B33:L66,10,0)</f>
        <v>0</v>
      </c>
      <c r="LQ41" s="54"/>
      <c r="LR41" s="54">
        <f>+LL41+LM41-LN41</f>
        <v>0</v>
      </c>
    </row>
    <row r="42" spans="1:330" s="17" customFormat="1" x14ac:dyDescent="0.2">
      <c r="A42" s="25"/>
      <c r="B42" s="26"/>
      <c r="C42" s="26"/>
      <c r="D42" s="26" t="s">
        <v>108</v>
      </c>
      <c r="E42" s="22"/>
      <c r="F42" s="27"/>
      <c r="G42" s="37"/>
      <c r="H42" s="37"/>
      <c r="I42" s="37"/>
      <c r="J42" s="37"/>
      <c r="K42" s="37"/>
      <c r="L42" s="37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32"/>
      <c r="AN42" s="32"/>
      <c r="AO42" s="32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>
        <f>SUM(BN8:BN41)</f>
        <v>147</v>
      </c>
      <c r="BO42" s="28">
        <f>SUM(BO8:BO41)</f>
        <v>0</v>
      </c>
      <c r="BP42" s="28">
        <f>SUM(BP8:BP41)</f>
        <v>5</v>
      </c>
      <c r="BQ42" s="28">
        <f>SUM(BQ8:BQ41)</f>
        <v>0</v>
      </c>
      <c r="BR42" s="28">
        <f>SUM(BR8:BR41)</f>
        <v>5</v>
      </c>
      <c r="BS42" s="28">
        <f>SUM(BS8:BS41)</f>
        <v>0</v>
      </c>
      <c r="BT42" s="28">
        <f>SUM(BT8:BT41)</f>
        <v>142</v>
      </c>
      <c r="BU42" s="28">
        <f>SUM(BU8:BU41)</f>
        <v>0</v>
      </c>
      <c r="BV42" s="28">
        <f>SUM(BV8:BV41)</f>
        <v>14</v>
      </c>
      <c r="BW42" s="28">
        <f>SUM(BW8:BW41)</f>
        <v>0</v>
      </c>
      <c r="BX42" s="28">
        <f>SUM(BX8:BX41)</f>
        <v>14</v>
      </c>
      <c r="BY42" s="28">
        <f>SUM(BY8:BY41)</f>
        <v>0</v>
      </c>
      <c r="BZ42" s="28">
        <f>SUM(BZ8:BZ41)</f>
        <v>128</v>
      </c>
      <c r="CA42" s="28">
        <f>SUM(CA8:CA41)</f>
        <v>0</v>
      </c>
      <c r="CB42" s="28">
        <f>SUM(CB8:CB41)</f>
        <v>6</v>
      </c>
      <c r="CC42" s="28">
        <f>SUM(CC8:CC41)</f>
        <v>1</v>
      </c>
      <c r="CD42" s="28">
        <f>SUM(CD8:CD41)</f>
        <v>5</v>
      </c>
      <c r="CE42" s="28">
        <f>SUM(CE8:CE41)</f>
        <v>0</v>
      </c>
      <c r="CF42" s="28">
        <f>SUM(CF8:CF41)</f>
        <v>122</v>
      </c>
      <c r="CG42" s="28">
        <f>SUM(CG8:CG41)</f>
        <v>0</v>
      </c>
      <c r="CH42" s="28">
        <f>SUM(CH8:CH41)</f>
        <v>7</v>
      </c>
      <c r="CI42" s="28">
        <f>SUM(CI8:CI41)</f>
        <v>0</v>
      </c>
      <c r="CJ42" s="28">
        <f>SUM(CJ8:CJ41)</f>
        <v>7</v>
      </c>
      <c r="CK42" s="28">
        <f>SUM(CK8:CK41)</f>
        <v>0</v>
      </c>
      <c r="CL42" s="28">
        <f>SUM(CL8:CL41)</f>
        <v>115</v>
      </c>
      <c r="CM42" s="28">
        <f>SUM(CM8:CM41)</f>
        <v>0</v>
      </c>
      <c r="CN42" s="28">
        <f>SUM(CN8:CN41)</f>
        <v>2</v>
      </c>
      <c r="CO42" s="28">
        <f>SUM(CO8:CO41)</f>
        <v>0</v>
      </c>
      <c r="CP42" s="28">
        <f>SUM(CP8:CP41)</f>
        <v>2</v>
      </c>
      <c r="CQ42" s="28">
        <f>SUM(CQ8:CQ41)</f>
        <v>0</v>
      </c>
      <c r="CR42" s="28">
        <f>SUM(CR8:CR41)</f>
        <v>113</v>
      </c>
      <c r="CS42" s="28">
        <f>SUM(CS8:CS41)</f>
        <v>0</v>
      </c>
      <c r="CT42" s="28">
        <f>SUM(CT8:CT41)</f>
        <v>6</v>
      </c>
      <c r="CU42" s="28">
        <f>SUM(CU8:CU41)</f>
        <v>0</v>
      </c>
      <c r="CV42" s="28">
        <f>SUM(CV8:CV41)</f>
        <v>6</v>
      </c>
      <c r="CW42" s="28">
        <f>SUM(CW8:CW41)</f>
        <v>0</v>
      </c>
      <c r="CX42" s="28">
        <f>SUM(CX8:CX41)</f>
        <v>107</v>
      </c>
      <c r="CY42" s="28">
        <f>SUM(CY8:CY41)</f>
        <v>320</v>
      </c>
      <c r="CZ42" s="28">
        <f>SUM(CZ8:CZ41)</f>
        <v>10</v>
      </c>
      <c r="DA42" s="28">
        <f>SUM(DA8:DA41)</f>
        <v>0</v>
      </c>
      <c r="DB42" s="28">
        <f>SUM(DB8:DB41)</f>
        <v>10</v>
      </c>
      <c r="DC42" s="28">
        <f>SUM(DC8:DC41)</f>
        <v>0</v>
      </c>
      <c r="DD42" s="28">
        <f>SUM(DD8:DD41)</f>
        <v>417</v>
      </c>
      <c r="DE42" s="28">
        <f>SUM(DE8:DE41)</f>
        <v>0</v>
      </c>
      <c r="DF42" s="28">
        <f>SUM(DF8:DF41)</f>
        <v>2</v>
      </c>
      <c r="DG42" s="28">
        <f>SUM(DG8:DG41)</f>
        <v>0</v>
      </c>
      <c r="DH42" s="28">
        <f>SUM(DH8:DH41)</f>
        <v>2</v>
      </c>
      <c r="DI42" s="28">
        <f>SUM(DI8:DI41)</f>
        <v>0</v>
      </c>
      <c r="DJ42" s="28">
        <f>SUM(DJ8:DJ41)</f>
        <v>415</v>
      </c>
      <c r="DK42" s="28">
        <f>SUM(DK8:DK41)</f>
        <v>0</v>
      </c>
      <c r="DL42" s="28">
        <f>SUM(DL8:DL41)</f>
        <v>15</v>
      </c>
      <c r="DM42" s="28">
        <f>SUM(DM8:DM41)</f>
        <v>0</v>
      </c>
      <c r="DN42" s="28">
        <f>SUM(DN8:DN41)</f>
        <v>15</v>
      </c>
      <c r="DO42" s="28">
        <f>SUM(DO8:DO41)</f>
        <v>0</v>
      </c>
      <c r="DP42" s="28">
        <f>SUM(DP8:DP41)</f>
        <v>400</v>
      </c>
      <c r="DQ42" s="28">
        <f>SUM(DQ8:DQ41)</f>
        <v>0</v>
      </c>
      <c r="DR42" s="28">
        <f>SUM(DR8:DR41)</f>
        <v>2</v>
      </c>
      <c r="DS42" s="28">
        <f>SUM(DS8:DS41)</f>
        <v>0</v>
      </c>
      <c r="DT42" s="28">
        <f>SUM(DT8:DT41)</f>
        <v>2</v>
      </c>
      <c r="DU42" s="28">
        <f>SUM(DU8:DU41)</f>
        <v>0</v>
      </c>
      <c r="DV42" s="28">
        <f>SUM(DV8:DV41)</f>
        <v>398</v>
      </c>
      <c r="DW42" s="28">
        <f>SUM(DW8:DW41)</f>
        <v>0</v>
      </c>
      <c r="DX42" s="28">
        <f>SUM(DX8:DX41)</f>
        <v>24</v>
      </c>
      <c r="DY42" s="28">
        <f>SUM(DY8:DY41)</f>
        <v>12</v>
      </c>
      <c r="DZ42" s="28">
        <f>SUM(DZ8:DZ41)</f>
        <v>12</v>
      </c>
      <c r="EA42" s="28">
        <f>SUM(EA8:EA41)</f>
        <v>0</v>
      </c>
      <c r="EB42" s="28">
        <f>SUM(EB8:EB41)</f>
        <v>374</v>
      </c>
      <c r="EC42" s="28">
        <f>SUM(EC8:EC41)</f>
        <v>0</v>
      </c>
      <c r="ED42" s="28">
        <f>SUM(ED8:ED41)</f>
        <v>29</v>
      </c>
      <c r="EE42" s="28">
        <f>SUM(EE8:EE41)</f>
        <v>0</v>
      </c>
      <c r="EF42" s="28">
        <f>SUM(EF8:EF41)</f>
        <v>29</v>
      </c>
      <c r="EG42" s="28">
        <f>SUM(EG8:EG41)</f>
        <v>0</v>
      </c>
      <c r="EH42" s="28">
        <f>SUM(EH8:EH41)</f>
        <v>345</v>
      </c>
      <c r="EI42" s="28">
        <f>SUM(EI8:EI41)</f>
        <v>0</v>
      </c>
      <c r="EJ42" s="28">
        <f>SUM(EJ8:EJ41)</f>
        <v>71</v>
      </c>
      <c r="EK42" s="28">
        <f>SUM(EK8:EK41)</f>
        <v>1</v>
      </c>
      <c r="EL42" s="28">
        <f>SUM(EL8:EL41)</f>
        <v>70</v>
      </c>
      <c r="EM42" s="28">
        <f>SUM(EM8:EM41)</f>
        <v>0</v>
      </c>
      <c r="EN42" s="28">
        <f>SUM(EN8:EN41)</f>
        <v>274</v>
      </c>
      <c r="EO42" s="28">
        <f>SUM(EO8:EO41)</f>
        <v>200</v>
      </c>
      <c r="EP42" s="28">
        <f>SUM(EP8:EP41)</f>
        <v>9</v>
      </c>
      <c r="EQ42" s="28">
        <f>SUM(EQ8:EQ41)</f>
        <v>0</v>
      </c>
      <c r="ER42" s="28">
        <f>SUM(ER8:ER41)</f>
        <v>9</v>
      </c>
      <c r="ES42" s="28">
        <f>SUM(ES8:ES41)</f>
        <v>0</v>
      </c>
      <c r="ET42" s="28">
        <f>SUM(ET8:ET41)</f>
        <v>465</v>
      </c>
      <c r="EU42" s="28">
        <f>SUM(EU8:EU41)</f>
        <v>0</v>
      </c>
      <c r="EV42" s="28">
        <f>SUM(EV8:EV41)</f>
        <v>5</v>
      </c>
      <c r="EW42" s="28">
        <f>SUM(EW8:EW41)</f>
        <v>0</v>
      </c>
      <c r="EX42" s="28">
        <f>SUM(EX8:EX41)</f>
        <v>5</v>
      </c>
      <c r="EY42" s="28">
        <f>SUM(EY8:EY41)</f>
        <v>0</v>
      </c>
      <c r="EZ42" s="28">
        <f>SUM(EZ8:EZ41)</f>
        <v>460</v>
      </c>
      <c r="FA42" s="28">
        <f>SUM(FA8:FA41)</f>
        <v>0</v>
      </c>
      <c r="FB42" s="28">
        <f>SUM(FB8:FB41)</f>
        <v>20</v>
      </c>
      <c r="FC42" s="28">
        <f>SUM(FC8:FC41)</f>
        <v>0</v>
      </c>
      <c r="FD42" s="28">
        <f>SUM(FD8:FD41)</f>
        <v>20</v>
      </c>
      <c r="FE42" s="28">
        <f>SUM(FE8:FE41)</f>
        <v>0</v>
      </c>
      <c r="FF42" s="28">
        <f>SUM(FF8:FF41)</f>
        <v>440</v>
      </c>
      <c r="FG42" s="28">
        <f>SUM(FG8:FG41)</f>
        <v>0</v>
      </c>
      <c r="FH42" s="28">
        <f>SUM(FH8:FH41)</f>
        <v>14</v>
      </c>
      <c r="FI42" s="28">
        <f>SUM(FI8:FI41)</f>
        <v>0</v>
      </c>
      <c r="FJ42" s="28">
        <f>SUM(FJ8:FJ41)</f>
        <v>14</v>
      </c>
      <c r="FK42" s="28">
        <f>SUM(FK8:FK41)</f>
        <v>0</v>
      </c>
      <c r="FL42" s="28">
        <f>SUM(FL8:FL41)</f>
        <v>426</v>
      </c>
      <c r="FM42" s="28">
        <f>SUM(FM8:FM41)</f>
        <v>0</v>
      </c>
      <c r="FN42" s="28">
        <f>SUM(FN8:FN41)</f>
        <v>5</v>
      </c>
      <c r="FO42" s="28">
        <f>SUM(FO8:FO41)</f>
        <v>0</v>
      </c>
      <c r="FP42" s="28">
        <f>SUM(FP8:FP41)</f>
        <v>5</v>
      </c>
      <c r="FQ42" s="28">
        <f>SUM(FQ8:FQ41)</f>
        <v>0</v>
      </c>
      <c r="FR42" s="28">
        <f>SUM(FR8:FR41)</f>
        <v>421</v>
      </c>
      <c r="FS42" s="28">
        <f>SUM(FS8:FS41)</f>
        <v>0</v>
      </c>
      <c r="FT42" s="28">
        <f>SUM(FT8:FT41)</f>
        <v>16</v>
      </c>
      <c r="FU42" s="28">
        <f>SUM(FU8:FU41)</f>
        <v>2</v>
      </c>
      <c r="FV42" s="28">
        <f>SUM(FV8:FV41)</f>
        <v>14</v>
      </c>
      <c r="FW42" s="28">
        <f>SUM(FW8:FW41)</f>
        <v>0</v>
      </c>
      <c r="FX42" s="28">
        <f>SUM(FX8:FX41)</f>
        <v>405</v>
      </c>
      <c r="FY42" s="28">
        <f>SUM(FY8:FY41)</f>
        <v>0</v>
      </c>
      <c r="FZ42" s="28">
        <f>SUM(FZ8:FZ41)</f>
        <v>11</v>
      </c>
      <c r="GA42" s="28">
        <f>SUM(GA8:GA41)</f>
        <v>0</v>
      </c>
      <c r="GB42" s="28">
        <f>SUM(GB8:GB41)</f>
        <v>11</v>
      </c>
      <c r="GC42" s="28">
        <f>SUM(GC8:GC41)</f>
        <v>0</v>
      </c>
      <c r="GD42" s="28">
        <f>SUM(GD8:GD41)</f>
        <v>394</v>
      </c>
      <c r="GE42" s="28">
        <f>SUM(GE8:GE41)</f>
        <v>0</v>
      </c>
      <c r="GF42" s="28">
        <f>SUM(GF8:GF41)</f>
        <v>35</v>
      </c>
      <c r="GG42" s="28">
        <f>SUM(GG8:GG41)</f>
        <v>17</v>
      </c>
      <c r="GH42" s="28">
        <f>SUM(GH8:GH41)</f>
        <v>18</v>
      </c>
      <c r="GI42" s="28">
        <f>SUM(GI8:GI41)</f>
        <v>0</v>
      </c>
      <c r="GJ42" s="28">
        <f>SUM(GJ8:GJ41)</f>
        <v>359</v>
      </c>
      <c r="GK42" s="28">
        <f>SUM(GK8:GK41)</f>
        <v>0</v>
      </c>
      <c r="GL42" s="28">
        <f>SUM(GL8:GL41)</f>
        <v>62</v>
      </c>
      <c r="GM42" s="28">
        <f>SUM(GM8:GM41)</f>
        <v>0</v>
      </c>
      <c r="GN42" s="28">
        <f>SUM(GN8:GN41)</f>
        <v>62</v>
      </c>
      <c r="GO42" s="28">
        <f>SUM(GO8:GO41)</f>
        <v>0</v>
      </c>
      <c r="GP42" s="28">
        <f>SUM(GP8:GP41)</f>
        <v>297</v>
      </c>
      <c r="GQ42" s="28">
        <f>SUM(GQ8:GQ41)</f>
        <v>0</v>
      </c>
      <c r="GR42" s="28">
        <f>SUM(GR8:GR41)</f>
        <v>56</v>
      </c>
      <c r="GS42" s="28">
        <f>SUM(GS8:GS41)</f>
        <v>0</v>
      </c>
      <c r="GT42" s="28">
        <f>SUM(GT8:GT41)</f>
        <v>56</v>
      </c>
      <c r="GU42" s="28">
        <f>SUM(GU8:GU41)</f>
        <v>0</v>
      </c>
      <c r="GV42" s="28">
        <f>SUM(GV8:GV41)</f>
        <v>241</v>
      </c>
      <c r="GW42" s="28">
        <f>SUM(GW8:GW41)</f>
        <v>40</v>
      </c>
      <c r="GX42" s="28">
        <f>SUM(GX8:GX41)</f>
        <v>23</v>
      </c>
      <c r="GY42" s="28">
        <f>SUM(GY8:GY41)</f>
        <v>4</v>
      </c>
      <c r="GZ42" s="28">
        <f>SUM(GZ8:GZ41)</f>
        <v>19</v>
      </c>
      <c r="HA42" s="28">
        <f>SUM(HA8:HA41)</f>
        <v>0</v>
      </c>
      <c r="HB42" s="28">
        <f>SUM(HB8:HB41)</f>
        <v>258</v>
      </c>
      <c r="HC42" s="28">
        <f>SUM(HC8:HC41)</f>
        <v>0</v>
      </c>
      <c r="HD42" s="28">
        <f>SUM(HD8:HD41)</f>
        <v>19</v>
      </c>
      <c r="HE42" s="28">
        <f>SUM(HE8:HE41)</f>
        <v>0</v>
      </c>
      <c r="HF42" s="28">
        <f>SUM(HF8:HF41)</f>
        <v>19</v>
      </c>
      <c r="HG42" s="28">
        <f>SUM(HG8:HG41)</f>
        <v>0</v>
      </c>
      <c r="HH42" s="28">
        <f>SUM(HH8:HH41)</f>
        <v>239</v>
      </c>
      <c r="HI42" s="28">
        <f>SUM(HI8:HI41)</f>
        <v>40</v>
      </c>
      <c r="HJ42" s="28">
        <f>SUM(HJ8:HJ41)</f>
        <v>54</v>
      </c>
      <c r="HK42" s="28">
        <f>SUM(HK8:HK41)</f>
        <v>0</v>
      </c>
      <c r="HL42" s="28">
        <f>SUM(HL8:HL41)</f>
        <v>54</v>
      </c>
      <c r="HM42" s="28">
        <f>SUM(HM8:HM41)</f>
        <v>0</v>
      </c>
      <c r="HN42" s="28">
        <f>SUM(HN8:HN41)</f>
        <v>225</v>
      </c>
      <c r="HO42" s="28">
        <f>SUM(HO8:HO41)</f>
        <v>0</v>
      </c>
      <c r="HP42" s="28">
        <f>SUM(HP8:HP41)</f>
        <v>41</v>
      </c>
      <c r="HQ42" s="28">
        <f>SUM(HQ8:HQ41)</f>
        <v>0</v>
      </c>
      <c r="HR42" s="28">
        <f>SUM(HR8:HR41)</f>
        <v>41</v>
      </c>
      <c r="HS42" s="28">
        <f>SUM(HS8:HS41)</f>
        <v>0</v>
      </c>
      <c r="HT42" s="28">
        <f>SUM(HT8:HT41)</f>
        <v>184</v>
      </c>
      <c r="HU42" s="28">
        <f>SUM(HU8:HU41)</f>
        <v>291</v>
      </c>
      <c r="HV42" s="28">
        <f>SUM(HV8:HV41)</f>
        <v>37</v>
      </c>
      <c r="HW42" s="28">
        <f>SUM(HW8:HW41)</f>
        <v>0</v>
      </c>
      <c r="HX42" s="28">
        <f>SUM(HX8:HX41)</f>
        <v>37</v>
      </c>
      <c r="HY42" s="28">
        <f>SUM(HY8:HY41)</f>
        <v>0</v>
      </c>
      <c r="HZ42" s="28">
        <f>SUM(HZ8:HZ41)</f>
        <v>438</v>
      </c>
      <c r="IA42" s="28">
        <f>SUM(IA8:IA41)</f>
        <v>0</v>
      </c>
      <c r="IB42" s="28">
        <f>SUM(IB8:IB41)</f>
        <v>24</v>
      </c>
      <c r="IC42" s="28">
        <f>SUM(IC8:IC41)</f>
        <v>0</v>
      </c>
      <c r="ID42" s="28">
        <f>SUM(ID8:ID41)</f>
        <v>24</v>
      </c>
      <c r="IE42" s="28">
        <f>SUM(IE8:IE41)</f>
        <v>0</v>
      </c>
      <c r="IF42" s="28">
        <f>SUM(IF8:IF41)</f>
        <v>414</v>
      </c>
      <c r="IG42" s="28">
        <f>SUM(IG8:IG41)</f>
        <v>0</v>
      </c>
      <c r="IH42" s="28">
        <f>SUM(IH8:IH41)</f>
        <v>31</v>
      </c>
      <c r="II42" s="28">
        <f>SUM(II8:II41)</f>
        <v>0</v>
      </c>
      <c r="IJ42" s="28">
        <f>SUM(IJ8:IJ41)</f>
        <v>31</v>
      </c>
      <c r="IK42" s="28">
        <f>SUM(IK8:IK41)</f>
        <v>0</v>
      </c>
      <c r="IL42" s="28">
        <f>SUM(IL8:IL41)</f>
        <v>383</v>
      </c>
      <c r="IM42" s="28">
        <f>SUM(IM8:IM41)</f>
        <v>0</v>
      </c>
      <c r="IN42" s="28">
        <f>SUM(IN8:IN41)</f>
        <v>33</v>
      </c>
      <c r="IO42" s="28">
        <f>SUM(IO8:IO41)</f>
        <v>0</v>
      </c>
      <c r="IP42" s="28">
        <f>SUM(IP8:IP41)</f>
        <v>33</v>
      </c>
      <c r="IQ42" s="28">
        <f>SUM(IQ8:IQ41)</f>
        <v>0</v>
      </c>
      <c r="IR42" s="28">
        <f>SUM(IR8:IR41)</f>
        <v>350</v>
      </c>
      <c r="IS42" s="28">
        <f>SUM(IS8:IS41)</f>
        <v>0</v>
      </c>
      <c r="IT42" s="28">
        <f>SUM(IT8:IT41)</f>
        <v>24</v>
      </c>
      <c r="IU42" s="28">
        <f>SUM(IU8:IU41)</f>
        <v>0</v>
      </c>
      <c r="IV42" s="28">
        <f>SUM(IV8:IV41)</f>
        <v>24</v>
      </c>
      <c r="IW42" s="28">
        <f>SUM(IW8:IW41)</f>
        <v>0</v>
      </c>
      <c r="IX42" s="28">
        <f>SUM(IX8:IX41)</f>
        <v>326</v>
      </c>
      <c r="IY42" s="28">
        <f>SUM(IY8:IY41)</f>
        <v>0</v>
      </c>
      <c r="IZ42" s="28">
        <f>SUM(IZ8:IZ41)</f>
        <v>12</v>
      </c>
      <c r="JA42" s="28">
        <f>SUM(JA8:JA41)</f>
        <v>0</v>
      </c>
      <c r="JB42" s="28">
        <f>SUM(JB8:JB41)</f>
        <v>12</v>
      </c>
      <c r="JC42" s="28">
        <f>SUM(JC8:JC41)</f>
        <v>0</v>
      </c>
      <c r="JD42" s="28">
        <f>SUM(JD8:JD41)</f>
        <v>314</v>
      </c>
      <c r="JE42" s="28">
        <f>SUM(JE8:JE41)</f>
        <v>119</v>
      </c>
      <c r="JF42" s="28">
        <f>SUM(JF8:JF41)</f>
        <v>98</v>
      </c>
      <c r="JG42" s="28">
        <f>SUM(JG8:JG41)</f>
        <v>0</v>
      </c>
      <c r="JH42" s="28">
        <f>SUM(JH8:JH41)</f>
        <v>98</v>
      </c>
      <c r="JI42" s="28">
        <f>SUM(JI8:JI41)</f>
        <v>0</v>
      </c>
      <c r="JJ42" s="28">
        <f>SUM(JJ8:JJ41)</f>
        <v>335</v>
      </c>
      <c r="JK42" s="28">
        <f>SUM(JK8:JK41)</f>
        <v>0</v>
      </c>
      <c r="JL42" s="28">
        <f>SUM(JL8:JL41)</f>
        <v>22</v>
      </c>
      <c r="JM42" s="28">
        <f>SUM(JM8:JM41)</f>
        <v>0</v>
      </c>
      <c r="JN42" s="28">
        <f>SUM(JN8:JN41)</f>
        <v>22</v>
      </c>
      <c r="JO42" s="28">
        <f>SUM(JO8:JO41)</f>
        <v>0</v>
      </c>
      <c r="JP42" s="28">
        <f>SUM(JP8:JP41)</f>
        <v>313</v>
      </c>
      <c r="JQ42" s="28">
        <f>SUM(JQ8:JQ41)</f>
        <v>0</v>
      </c>
      <c r="JR42" s="28">
        <f>SUM(JR8:JR41)</f>
        <v>78</v>
      </c>
      <c r="JS42" s="28">
        <f>SUM(JS8:JS41)</f>
        <v>57</v>
      </c>
      <c r="JT42" s="28">
        <f>SUM(JT8:JT41)</f>
        <v>21</v>
      </c>
      <c r="JU42" s="28">
        <f>SUM(JU8:JU41)</f>
        <v>0</v>
      </c>
      <c r="JV42" s="28">
        <f>SUM(JV8:JV41)</f>
        <v>235</v>
      </c>
      <c r="JW42" s="28">
        <f>SUM(JW8:JW41)</f>
        <v>0</v>
      </c>
      <c r="JX42" s="28">
        <f>SUM(JX8:JX41)</f>
        <v>25</v>
      </c>
      <c r="JY42" s="28">
        <f>SUM(JY8:JY41)</f>
        <v>0</v>
      </c>
      <c r="JZ42" s="28">
        <f>SUM(JZ8:JZ41)</f>
        <v>25</v>
      </c>
      <c r="KA42" s="28">
        <f>SUM(KA8:KA41)</f>
        <v>0</v>
      </c>
      <c r="KB42" s="28">
        <f>SUM(KB8:KB41)</f>
        <v>210</v>
      </c>
      <c r="KC42" s="28">
        <f>SUM(KC8:KC41)</f>
        <v>20</v>
      </c>
      <c r="KD42" s="28">
        <f>SUM(KD8:KD41)</f>
        <v>11</v>
      </c>
      <c r="KE42" s="28">
        <f>SUM(KE8:KE41)</f>
        <v>0</v>
      </c>
      <c r="KF42" s="28">
        <f>SUM(KF8:KF41)</f>
        <v>11</v>
      </c>
      <c r="KG42" s="28">
        <f>SUM(KG8:KG41)</f>
        <v>0</v>
      </c>
      <c r="KH42" s="28">
        <f>SUM(KH8:KH41)</f>
        <v>219</v>
      </c>
      <c r="KI42" s="28">
        <f>SUM(KI8:KI41)</f>
        <v>0</v>
      </c>
      <c r="KJ42" s="28">
        <f>SUM(KJ8:KJ41)</f>
        <v>27</v>
      </c>
      <c r="KK42" s="28">
        <f>SUM(KK8:KK41)</f>
        <v>0</v>
      </c>
      <c r="KL42" s="28">
        <f>SUM(KL8:KL41)</f>
        <v>27</v>
      </c>
      <c r="KM42" s="28">
        <f>SUM(KM8:KM41)</f>
        <v>0</v>
      </c>
      <c r="KN42" s="28">
        <f>SUM(KN8:KN41)</f>
        <v>192</v>
      </c>
      <c r="KO42" s="28">
        <f>SUM(KO8:KO41)</f>
        <v>0</v>
      </c>
      <c r="KP42" s="28">
        <f>SUM(KP8:KP41)</f>
        <v>31</v>
      </c>
      <c r="KQ42" s="28">
        <f>SUM(KQ8:KQ41)</f>
        <v>0</v>
      </c>
      <c r="KR42" s="28">
        <f>SUM(KR8:KR41)</f>
        <v>31</v>
      </c>
      <c r="KS42" s="28">
        <f>SUM(KS8:KS41)</f>
        <v>0</v>
      </c>
      <c r="KT42" s="28">
        <f>SUM(KT8:KT41)</f>
        <v>161</v>
      </c>
      <c r="KU42" s="28">
        <f>SUM(KU8:KU41)</f>
        <v>0</v>
      </c>
      <c r="KV42" s="28">
        <f>SUM(KV8:KV41)</f>
        <v>4</v>
      </c>
      <c r="KW42" s="28">
        <f>SUM(KW8:KW41)</f>
        <v>0</v>
      </c>
      <c r="KX42" s="28">
        <f>SUM(KX8:KX41)</f>
        <v>4</v>
      </c>
      <c r="KY42" s="28">
        <f>SUM(KY8:KY41)</f>
        <v>0</v>
      </c>
      <c r="KZ42" s="28">
        <f>SUM(KZ8:KZ41)</f>
        <v>157</v>
      </c>
      <c r="LA42" s="28">
        <f>SUM(LA8:LA41)</f>
        <v>0</v>
      </c>
      <c r="LB42" s="28">
        <f>SUM(LB8:LB41)</f>
        <v>107</v>
      </c>
      <c r="LC42" s="28">
        <f>SUM(LC8:LC41)</f>
        <v>104</v>
      </c>
      <c r="LD42" s="28">
        <f>SUM(LD8:LD41)</f>
        <v>3</v>
      </c>
      <c r="LE42" s="28">
        <f>SUM(LE8:LE41)</f>
        <v>0</v>
      </c>
      <c r="LF42" s="28">
        <f>SUM(LF8:LF41)</f>
        <v>50</v>
      </c>
      <c r="LG42" s="28">
        <f>SUM(LG8:LG41)</f>
        <v>0</v>
      </c>
      <c r="LH42" s="28">
        <f>SUM(LH8:LH41)</f>
        <v>3</v>
      </c>
      <c r="LI42" s="28">
        <f>SUM(LI8:LI41)</f>
        <v>0</v>
      </c>
      <c r="LJ42" s="28">
        <f>SUM(LJ8:LJ41)</f>
        <v>3</v>
      </c>
      <c r="LK42" s="28">
        <f>SUM(LK8:LK41)</f>
        <v>0</v>
      </c>
      <c r="LL42" s="28">
        <f>SUM(LL8:LL41)</f>
        <v>47</v>
      </c>
      <c r="LM42" s="28">
        <f>SUM(LM8:LM41)</f>
        <v>0</v>
      </c>
      <c r="LN42" s="28">
        <f>SUM(LN8:LN41)</f>
        <v>3</v>
      </c>
      <c r="LO42" s="28">
        <f>SUM(LO8:LO41)</f>
        <v>0</v>
      </c>
      <c r="LP42" s="28">
        <f>SUM(LP8:LP41)</f>
        <v>3</v>
      </c>
      <c r="LQ42" s="28">
        <f>SUM(LQ8:LQ41)</f>
        <v>0</v>
      </c>
      <c r="LR42" s="28">
        <f>SUM(LR8:LR41)</f>
        <v>44</v>
      </c>
    </row>
    <row r="43" spans="1:330" x14ac:dyDescent="0.2">
      <c r="A43" s="5"/>
    </row>
    <row r="44" spans="1:330" s="2" customFormat="1" x14ac:dyDescent="0.2">
      <c r="B44" s="2" t="s">
        <v>124</v>
      </c>
      <c r="F44" s="6"/>
      <c r="G44" s="38"/>
      <c r="H44" s="38"/>
      <c r="I44" s="38"/>
      <c r="J44" s="38"/>
      <c r="K44" s="38"/>
      <c r="L44" s="38"/>
      <c r="M44" s="42"/>
      <c r="N44" s="42"/>
      <c r="O44" s="42"/>
      <c r="P44" s="42"/>
      <c r="Q44" s="42"/>
      <c r="R44" s="42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33"/>
      <c r="AN44" s="33"/>
      <c r="AO44" s="33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</row>
    <row r="48" spans="1:330" x14ac:dyDescent="0.2">
      <c r="A48" s="17" t="s">
        <v>134</v>
      </c>
    </row>
  </sheetData>
  <autoFilter ref="J7:J42">
    <sortState ref="A10:LR42">
      <sortCondition descending="1" ref="J7:J42"/>
    </sortState>
  </autoFilter>
  <mergeCells count="221">
    <mergeCell ref="LA5:LF5"/>
    <mergeCell ref="LA6:LA7"/>
    <mergeCell ref="LB6:LE6"/>
    <mergeCell ref="LF6:LF7"/>
    <mergeCell ref="G5:L5"/>
    <mergeCell ref="S5:X5"/>
    <mergeCell ref="H6:K6"/>
    <mergeCell ref="T6:W6"/>
    <mergeCell ref="Y5:AD5"/>
    <mergeCell ref="Z6:AC6"/>
    <mergeCell ref="X6:X7"/>
    <mergeCell ref="Y6:Y7"/>
    <mergeCell ref="AD6:AD7"/>
    <mergeCell ref="AW5:BB5"/>
    <mergeCell ref="AX6:BA6"/>
    <mergeCell ref="BC5:BH5"/>
    <mergeCell ref="BD6:BG6"/>
    <mergeCell ref="BI5:BN5"/>
    <mergeCell ref="BJ6:BM6"/>
    <mergeCell ref="BC6:BC7"/>
    <mergeCell ref="BH6:BH7"/>
    <mergeCell ref="AE5:AJ5"/>
    <mergeCell ref="AF6:AI6"/>
    <mergeCell ref="AK5:AP5"/>
    <mergeCell ref="AL6:AO6"/>
    <mergeCell ref="AQ5:AV5"/>
    <mergeCell ref="AR6:AU6"/>
    <mergeCell ref="AE6:AE7"/>
    <mergeCell ref="AJ6:AJ7"/>
    <mergeCell ref="AQ6:AQ7"/>
    <mergeCell ref="AV6:AV7"/>
    <mergeCell ref="AK6:AK7"/>
    <mergeCell ref="AP6:AP7"/>
    <mergeCell ref="AW6:AW7"/>
    <mergeCell ref="BB6:BB7"/>
    <mergeCell ref="BI6:BI7"/>
    <mergeCell ref="BN6:BN7"/>
    <mergeCell ref="CG5:CL5"/>
    <mergeCell ref="CH6:CK6"/>
    <mergeCell ref="CM5:CR5"/>
    <mergeCell ref="CN6:CQ6"/>
    <mergeCell ref="CS5:CX5"/>
    <mergeCell ref="CT6:CW6"/>
    <mergeCell ref="CM6:CM7"/>
    <mergeCell ref="CR6:CR7"/>
    <mergeCell ref="BO5:BT5"/>
    <mergeCell ref="BP6:BS6"/>
    <mergeCell ref="BU5:BZ5"/>
    <mergeCell ref="BV6:BY6"/>
    <mergeCell ref="CA5:CF5"/>
    <mergeCell ref="CB6:CE6"/>
    <mergeCell ref="BO6:BO7"/>
    <mergeCell ref="BT6:BT7"/>
    <mergeCell ref="CA6:CA7"/>
    <mergeCell ref="CF6:CF7"/>
    <mergeCell ref="BU6:BU7"/>
    <mergeCell ref="BZ6:BZ7"/>
    <mergeCell ref="CG6:CG7"/>
    <mergeCell ref="CL6:CL7"/>
    <mergeCell ref="CS6:CS7"/>
    <mergeCell ref="CX6:CX7"/>
    <mergeCell ref="DQ5:DV5"/>
    <mergeCell ref="DR6:DU6"/>
    <mergeCell ref="DW5:EB5"/>
    <mergeCell ref="DX6:EA6"/>
    <mergeCell ref="EC5:EH5"/>
    <mergeCell ref="ED6:EG6"/>
    <mergeCell ref="CY5:DD5"/>
    <mergeCell ref="CZ6:DC6"/>
    <mergeCell ref="DE5:DJ5"/>
    <mergeCell ref="DF6:DI6"/>
    <mergeCell ref="DK5:DP5"/>
    <mergeCell ref="DL6:DO6"/>
    <mergeCell ref="CY6:CY7"/>
    <mergeCell ref="DD6:DD7"/>
    <mergeCell ref="DK6:DK7"/>
    <mergeCell ref="DP6:DP7"/>
    <mergeCell ref="DE6:DE7"/>
    <mergeCell ref="DJ6:DJ7"/>
    <mergeCell ref="DQ6:DQ7"/>
    <mergeCell ref="DV6:DV7"/>
    <mergeCell ref="EC6:EC7"/>
    <mergeCell ref="EH6:EH7"/>
    <mergeCell ref="DW6:DW7"/>
    <mergeCell ref="EB6:EB7"/>
    <mergeCell ref="FA5:FF5"/>
    <mergeCell ref="FB6:FE6"/>
    <mergeCell ref="FG5:FL5"/>
    <mergeCell ref="FH6:FK6"/>
    <mergeCell ref="FM5:FR5"/>
    <mergeCell ref="FN6:FQ6"/>
    <mergeCell ref="FG6:FG7"/>
    <mergeCell ref="FL6:FL7"/>
    <mergeCell ref="EI5:EN5"/>
    <mergeCell ref="EJ6:EM6"/>
    <mergeCell ref="EO5:ET5"/>
    <mergeCell ref="EP6:ES6"/>
    <mergeCell ref="EU5:EZ5"/>
    <mergeCell ref="EV6:EY6"/>
    <mergeCell ref="EI6:EI7"/>
    <mergeCell ref="EN6:EN7"/>
    <mergeCell ref="EU6:EU7"/>
    <mergeCell ref="EZ6:EZ7"/>
    <mergeCell ref="EO6:EO7"/>
    <mergeCell ref="ET6:ET7"/>
    <mergeCell ref="GK5:GP5"/>
    <mergeCell ref="GL6:GO6"/>
    <mergeCell ref="GQ5:GV5"/>
    <mergeCell ref="GR6:GU6"/>
    <mergeCell ref="GW5:HB5"/>
    <mergeCell ref="GX6:HA6"/>
    <mergeCell ref="GQ6:GQ7"/>
    <mergeCell ref="GV6:GV7"/>
    <mergeCell ref="FS5:FX5"/>
    <mergeCell ref="FT6:FW6"/>
    <mergeCell ref="FY5:GD5"/>
    <mergeCell ref="FZ6:GC6"/>
    <mergeCell ref="GE5:GJ5"/>
    <mergeCell ref="GF6:GI6"/>
    <mergeCell ref="FS6:FS7"/>
    <mergeCell ref="FX6:FX7"/>
    <mergeCell ref="GE6:GE7"/>
    <mergeCell ref="GJ6:GJ7"/>
    <mergeCell ref="FY6:FY7"/>
    <mergeCell ref="GD6:GD7"/>
    <mergeCell ref="KO6:KO7"/>
    <mergeCell ref="KT6:KT7"/>
    <mergeCell ref="KO5:KT5"/>
    <mergeCell ref="KP6:KS6"/>
    <mergeCell ref="GK6:GK7"/>
    <mergeCell ref="GP6:GP7"/>
    <mergeCell ref="GW6:GW7"/>
    <mergeCell ref="HB6:HB7"/>
    <mergeCell ref="HI6:HI7"/>
    <mergeCell ref="HN6:HN7"/>
    <mergeCell ref="IA5:IF5"/>
    <mergeCell ref="IB6:IE6"/>
    <mergeCell ref="IG5:IL5"/>
    <mergeCell ref="IH6:IK6"/>
    <mergeCell ref="IA6:IA7"/>
    <mergeCell ref="IF6:IF7"/>
    <mergeCell ref="HU6:HU7"/>
    <mergeCell ref="HZ6:HZ7"/>
    <mergeCell ref="IG6:IG7"/>
    <mergeCell ref="IL6:IL7"/>
    <mergeCell ref="JW5:KB5"/>
    <mergeCell ref="JX6:KA6"/>
    <mergeCell ref="KC5:KH5"/>
    <mergeCell ref="KD6:KG6"/>
    <mergeCell ref="KI5:KN5"/>
    <mergeCell ref="KJ6:KM6"/>
    <mergeCell ref="JW6:JW7"/>
    <mergeCell ref="KB6:KB7"/>
    <mergeCell ref="KI6:KI7"/>
    <mergeCell ref="KN6:KN7"/>
    <mergeCell ref="KC6:KC7"/>
    <mergeCell ref="KH6:KH7"/>
    <mergeCell ref="HI5:HN5"/>
    <mergeCell ref="HJ6:HM6"/>
    <mergeCell ref="HO5:HT5"/>
    <mergeCell ref="HP6:HS6"/>
    <mergeCell ref="JE5:JJ5"/>
    <mergeCell ref="JF6:JI6"/>
    <mergeCell ref="JE6:JE7"/>
    <mergeCell ref="JJ6:JJ7"/>
    <mergeCell ref="IM6:IM7"/>
    <mergeCell ref="IR6:IR7"/>
    <mergeCell ref="IY6:IY7"/>
    <mergeCell ref="JD6:JD7"/>
    <mergeCell ref="HU5:HZ5"/>
    <mergeCell ref="HV6:HY6"/>
    <mergeCell ref="IS6:IS7"/>
    <mergeCell ref="IX6:IX7"/>
    <mergeCell ref="A5:A7"/>
    <mergeCell ref="B5:B7"/>
    <mergeCell ref="C5:C7"/>
    <mergeCell ref="D5:D7"/>
    <mergeCell ref="F5:F7"/>
    <mergeCell ref="G6:G7"/>
    <mergeCell ref="L6:L7"/>
    <mergeCell ref="S6:S7"/>
    <mergeCell ref="IM5:IR5"/>
    <mergeCell ref="IN6:IQ6"/>
    <mergeCell ref="M5:R5"/>
    <mergeCell ref="M6:M7"/>
    <mergeCell ref="N6:Q6"/>
    <mergeCell ref="R6:R7"/>
    <mergeCell ref="HC5:HH5"/>
    <mergeCell ref="HD6:HG6"/>
    <mergeCell ref="HC6:HC7"/>
    <mergeCell ref="HH6:HH7"/>
    <mergeCell ref="HO6:HO7"/>
    <mergeCell ref="HT6:HT7"/>
    <mergeCell ref="FA6:FA7"/>
    <mergeCell ref="FF6:FF7"/>
    <mergeCell ref="FM6:FM7"/>
    <mergeCell ref="FR6:FR7"/>
    <mergeCell ref="LG5:LL5"/>
    <mergeCell ref="LM5:LR5"/>
    <mergeCell ref="LG6:LG7"/>
    <mergeCell ref="LH6:LK6"/>
    <mergeCell ref="LL6:LL7"/>
    <mergeCell ref="LM6:LM7"/>
    <mergeCell ref="LN6:LQ6"/>
    <mergeCell ref="LR6:LR7"/>
    <mergeCell ref="IS5:IX5"/>
    <mergeCell ref="IT6:IW6"/>
    <mergeCell ref="IY5:JD5"/>
    <mergeCell ref="IZ6:JC6"/>
    <mergeCell ref="JK5:JP5"/>
    <mergeCell ref="JL6:JO6"/>
    <mergeCell ref="JQ5:JV5"/>
    <mergeCell ref="JR6:JU6"/>
    <mergeCell ref="JK6:JK7"/>
    <mergeCell ref="JP6:JP7"/>
    <mergeCell ref="JQ6:JQ7"/>
    <mergeCell ref="JV6:JV7"/>
    <mergeCell ref="KU5:KZ5"/>
    <mergeCell ref="KV6:KY6"/>
    <mergeCell ref="KU6:KU7"/>
    <mergeCell ref="KZ6:KZ7"/>
  </mergeCells>
  <pageMargins left="0.7" right="0.7" top="0.75" bottom="0.75" header="0.3" footer="0.3"/>
  <pageSetup paperSize="9"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zoomScaleNormal="100" workbookViewId="0">
      <pane xSplit="6" ySplit="7" topLeftCell="M23" activePane="bottomRight" state="frozen"/>
      <selection activeCell="CJ8" sqref="CJ8:CJ41"/>
      <selection pane="topRight" activeCell="CJ8" sqref="CJ8:CJ41"/>
      <selection pane="bottomLeft" activeCell="CJ8" sqref="CJ8:CJ41"/>
      <selection pane="bottomRight" activeCell="CJ8" sqref="CJ8:CJ41"/>
    </sheetView>
  </sheetViews>
  <sheetFormatPr defaultRowHeight="12.75" x14ac:dyDescent="0.2"/>
  <cols>
    <col min="1" max="1" width="4.85546875" style="1" customWidth="1"/>
    <col min="2" max="2" width="8.85546875" style="2" customWidth="1"/>
    <col min="3" max="3" width="5.28515625" style="2" customWidth="1"/>
    <col min="4" max="4" width="38.28515625" style="1" customWidth="1"/>
    <col min="5" max="5" width="34.7109375" style="1" hidden="1" customWidth="1"/>
    <col min="6" max="6" width="10.28515625" style="6" customWidth="1"/>
    <col min="7" max="7" width="8.140625" style="6" customWidth="1"/>
    <col min="8" max="8" width="9.42578125" style="3" customWidth="1"/>
    <col min="9" max="9" width="10" style="3" customWidth="1"/>
    <col min="10" max="15" width="9.140625" style="3" customWidth="1"/>
    <col min="16" max="16" width="10.85546875" style="3" customWidth="1"/>
    <col min="17" max="19" width="10.7109375" style="3" customWidth="1"/>
    <col min="20" max="20" width="9.140625" style="3" customWidth="1"/>
    <col min="21" max="21" width="6.28515625" style="1" hidden="1" customWidth="1"/>
    <col min="22" max="23" width="11.28515625" style="3" hidden="1" customWidth="1"/>
    <col min="24" max="25" width="0" style="1" hidden="1" customWidth="1"/>
    <col min="26" max="26" width="9.140625" style="3" customWidth="1"/>
    <col min="27" max="27" width="9.140625" style="1" customWidth="1"/>
    <col min="28" max="16384" width="9.140625" style="1"/>
  </cols>
  <sheetData>
    <row r="1" spans="1:26" x14ac:dyDescent="0.2">
      <c r="A1" s="17" t="s">
        <v>128</v>
      </c>
    </row>
    <row r="2" spans="1:26" x14ac:dyDescent="0.2">
      <c r="A2" s="1" t="s">
        <v>114</v>
      </c>
    </row>
    <row r="3" spans="1:26" ht="19.5" customHeight="1" x14ac:dyDescent="0.3">
      <c r="A3" s="131" t="s">
        <v>122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Z3" s="1"/>
    </row>
    <row r="5" spans="1:26" ht="15" hidden="1" customHeight="1" x14ac:dyDescent="0.2">
      <c r="G5" s="133" t="s">
        <v>117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66"/>
      <c r="S5" s="66"/>
      <c r="T5" s="1"/>
      <c r="Z5" s="1"/>
    </row>
    <row r="6" spans="1:26" s="17" customFormat="1" ht="15" customHeight="1" x14ac:dyDescent="0.2">
      <c r="A6" s="128" t="s">
        <v>109</v>
      </c>
      <c r="B6" s="128" t="s">
        <v>110</v>
      </c>
      <c r="C6" s="128" t="s">
        <v>111</v>
      </c>
      <c r="D6" s="128" t="s">
        <v>112</v>
      </c>
      <c r="E6" s="16" t="s">
        <v>90</v>
      </c>
      <c r="F6" s="128" t="s">
        <v>113</v>
      </c>
      <c r="G6" s="128" t="s">
        <v>115</v>
      </c>
      <c r="H6" s="128" t="s">
        <v>101</v>
      </c>
      <c r="I6" s="132" t="s">
        <v>102</v>
      </c>
      <c r="J6" s="132"/>
      <c r="K6" s="132"/>
      <c r="L6" s="132"/>
      <c r="M6" s="134" t="s">
        <v>129</v>
      </c>
      <c r="N6" s="134"/>
      <c r="O6" s="134"/>
      <c r="P6" s="134"/>
      <c r="Q6" s="128" t="s">
        <v>118</v>
      </c>
      <c r="R6" s="128" t="s">
        <v>135</v>
      </c>
      <c r="S6" s="128" t="s">
        <v>136</v>
      </c>
      <c r="T6" s="128" t="s">
        <v>119</v>
      </c>
      <c r="U6" s="19" t="s">
        <v>121</v>
      </c>
      <c r="V6" s="40"/>
      <c r="W6" s="40"/>
      <c r="Z6" s="128" t="s">
        <v>125</v>
      </c>
    </row>
    <row r="7" spans="1:26" s="18" customFormat="1" x14ac:dyDescent="0.2">
      <c r="A7" s="130"/>
      <c r="B7" s="130" t="s">
        <v>110</v>
      </c>
      <c r="C7" s="130"/>
      <c r="D7" s="130" t="s">
        <v>112</v>
      </c>
      <c r="E7" s="44" t="s">
        <v>90</v>
      </c>
      <c r="F7" s="130" t="s">
        <v>113</v>
      </c>
      <c r="G7" s="130"/>
      <c r="H7" s="130"/>
      <c r="I7" s="45" t="s">
        <v>106</v>
      </c>
      <c r="J7" s="46" t="s">
        <v>107</v>
      </c>
      <c r="K7" s="46" t="s">
        <v>104</v>
      </c>
      <c r="L7" s="46" t="s">
        <v>105</v>
      </c>
      <c r="M7" s="61" t="s">
        <v>131</v>
      </c>
      <c r="N7" s="62" t="s">
        <v>132</v>
      </c>
      <c r="O7" s="62" t="s">
        <v>130</v>
      </c>
      <c r="P7" s="68" t="s">
        <v>133</v>
      </c>
      <c r="Q7" s="130"/>
      <c r="R7" s="129"/>
      <c r="S7" s="129"/>
      <c r="T7" s="130"/>
      <c r="V7" s="41"/>
      <c r="W7" s="41"/>
      <c r="Z7" s="130"/>
    </row>
    <row r="8" spans="1:26" ht="15" customHeight="1" x14ac:dyDescent="0.2">
      <c r="A8" s="51">
        <v>1</v>
      </c>
      <c r="B8" s="51">
        <v>8500006</v>
      </c>
      <c r="C8" s="51" t="s">
        <v>75</v>
      </c>
      <c r="D8" s="52" t="s">
        <v>47</v>
      </c>
      <c r="E8" s="52" t="s">
        <v>13</v>
      </c>
      <c r="F8" s="53">
        <v>289000</v>
      </c>
      <c r="G8" s="53">
        <f>VLOOKUP(B8,'08.08'!B8:R41,16,0)</f>
        <v>0</v>
      </c>
      <c r="H8" s="54"/>
      <c r="I8" s="54">
        <f>SUM(J8:L8)</f>
        <v>0</v>
      </c>
      <c r="J8" s="54"/>
      <c r="K8" s="54"/>
      <c r="L8" s="54"/>
      <c r="M8" s="54"/>
      <c r="N8" s="54"/>
      <c r="O8" s="54">
        <f>F8*K8</f>
        <v>0</v>
      </c>
      <c r="P8" s="54">
        <f>M8+N8+O8</f>
        <v>0</v>
      </c>
      <c r="Q8" s="54">
        <f>+G7+H8-I8</f>
        <v>0</v>
      </c>
      <c r="R8" s="54"/>
      <c r="S8" s="54">
        <f>R8-Q8</f>
        <v>0</v>
      </c>
      <c r="T8" s="54"/>
      <c r="U8" s="55" t="s">
        <v>75</v>
      </c>
      <c r="V8" s="54">
        <v>143000</v>
      </c>
      <c r="W8" s="54">
        <v>289000</v>
      </c>
      <c r="X8" s="56">
        <f>Y8-W8</f>
        <v>26000</v>
      </c>
      <c r="Y8" s="55">
        <v>315000</v>
      </c>
      <c r="Z8" s="54"/>
    </row>
    <row r="9" spans="1:26" ht="15" customHeight="1" x14ac:dyDescent="0.2">
      <c r="A9" s="51">
        <v>2</v>
      </c>
      <c r="B9" s="51">
        <v>8500007</v>
      </c>
      <c r="C9" s="51" t="s">
        <v>73</v>
      </c>
      <c r="D9" s="52" t="s">
        <v>45</v>
      </c>
      <c r="E9" s="52" t="s">
        <v>11</v>
      </c>
      <c r="F9" s="53">
        <v>197000</v>
      </c>
      <c r="G9" s="53">
        <f>VLOOKUP(B9,'08.08'!B9:R42,16,0)</f>
        <v>0</v>
      </c>
      <c r="H9" s="54"/>
      <c r="I9" s="54">
        <f t="shared" ref="I9:I41" si="0">SUM(J9:L9)</f>
        <v>0</v>
      </c>
      <c r="J9" s="54"/>
      <c r="K9" s="54"/>
      <c r="L9" s="54"/>
      <c r="M9" s="54"/>
      <c r="N9" s="54"/>
      <c r="O9" s="54">
        <f t="shared" ref="O9:O41" si="1">F9*K9</f>
        <v>0</v>
      </c>
      <c r="P9" s="54">
        <f t="shared" ref="P9:P41" si="2">M9+N9+O9</f>
        <v>0</v>
      </c>
      <c r="Q9" s="54">
        <f>+G8+H9-I9</f>
        <v>0</v>
      </c>
      <c r="R9" s="54"/>
      <c r="S9" s="54">
        <f t="shared" ref="S9:S41" si="3">R9-Q9</f>
        <v>0</v>
      </c>
      <c r="T9" s="54"/>
      <c r="U9" s="55" t="s">
        <v>73</v>
      </c>
      <c r="V9" s="54">
        <v>93000</v>
      </c>
      <c r="W9" s="54">
        <v>197000</v>
      </c>
      <c r="X9" s="56">
        <f t="shared" ref="X9:X41" si="4">Y9-W9</f>
        <v>18000</v>
      </c>
      <c r="Y9" s="55">
        <v>215000</v>
      </c>
      <c r="Z9" s="54"/>
    </row>
    <row r="10" spans="1:26" ht="15" customHeight="1" x14ac:dyDescent="0.2">
      <c r="A10" s="51">
        <v>3</v>
      </c>
      <c r="B10" s="51">
        <v>8500008</v>
      </c>
      <c r="C10" s="51" t="s">
        <v>79</v>
      </c>
      <c r="D10" s="52" t="s">
        <v>51</v>
      </c>
      <c r="E10" s="52" t="s">
        <v>17</v>
      </c>
      <c r="F10" s="53">
        <v>170000</v>
      </c>
      <c r="G10" s="53">
        <f>VLOOKUP(B10,'08.08'!B10:R43,16,0)</f>
        <v>0</v>
      </c>
      <c r="H10" s="54"/>
      <c r="I10" s="54">
        <f t="shared" si="0"/>
        <v>0</v>
      </c>
      <c r="J10" s="54"/>
      <c r="K10" s="54"/>
      <c r="L10" s="54"/>
      <c r="M10" s="54"/>
      <c r="N10" s="54"/>
      <c r="O10" s="54">
        <f t="shared" si="1"/>
        <v>0</v>
      </c>
      <c r="P10" s="54">
        <f t="shared" si="2"/>
        <v>0</v>
      </c>
      <c r="Q10" s="54">
        <f t="shared" ref="Q10:Q41" si="5">+G10+H10-I10</f>
        <v>0</v>
      </c>
      <c r="R10" s="54"/>
      <c r="S10" s="54">
        <f t="shared" si="3"/>
        <v>0</v>
      </c>
      <c r="T10" s="54"/>
      <c r="U10" s="55" t="s">
        <v>79</v>
      </c>
      <c r="V10" s="54">
        <v>78000</v>
      </c>
      <c r="W10" s="54">
        <v>170000</v>
      </c>
      <c r="X10" s="56">
        <f t="shared" si="4"/>
        <v>15000</v>
      </c>
      <c r="Y10" s="55">
        <v>185000</v>
      </c>
      <c r="Z10" s="54"/>
    </row>
    <row r="11" spans="1:26" ht="15" customHeight="1" x14ac:dyDescent="0.2">
      <c r="A11" s="51">
        <v>4</v>
      </c>
      <c r="B11" s="51">
        <v>8500009</v>
      </c>
      <c r="C11" s="51" t="s">
        <v>74</v>
      </c>
      <c r="D11" s="52" t="s">
        <v>46</v>
      </c>
      <c r="E11" s="52" t="s">
        <v>12</v>
      </c>
      <c r="F11" s="53">
        <v>159000</v>
      </c>
      <c r="G11" s="53">
        <f>VLOOKUP(B11,'08.08'!B11:R44,16,0)</f>
        <v>0</v>
      </c>
      <c r="H11" s="54"/>
      <c r="I11" s="54">
        <f t="shared" si="0"/>
        <v>0</v>
      </c>
      <c r="J11" s="54"/>
      <c r="K11" s="54"/>
      <c r="L11" s="54"/>
      <c r="M11" s="54"/>
      <c r="N11" s="54"/>
      <c r="O11" s="54">
        <f t="shared" si="1"/>
        <v>0</v>
      </c>
      <c r="P11" s="54">
        <f t="shared" si="2"/>
        <v>0</v>
      </c>
      <c r="Q11" s="54">
        <f t="shared" si="5"/>
        <v>0</v>
      </c>
      <c r="R11" s="54"/>
      <c r="S11" s="54">
        <f t="shared" si="3"/>
        <v>0</v>
      </c>
      <c r="T11" s="54"/>
      <c r="U11" s="55" t="s">
        <v>74</v>
      </c>
      <c r="V11" s="54">
        <v>72000</v>
      </c>
      <c r="W11" s="54">
        <v>159000</v>
      </c>
      <c r="X11" s="56">
        <f t="shared" si="4"/>
        <v>14000</v>
      </c>
      <c r="Y11" s="55">
        <v>173000</v>
      </c>
      <c r="Z11" s="54"/>
    </row>
    <row r="12" spans="1:26" ht="15" customHeight="1" x14ac:dyDescent="0.2">
      <c r="A12" s="51">
        <v>5</v>
      </c>
      <c r="B12" s="51">
        <v>8500031</v>
      </c>
      <c r="C12" s="51" t="s">
        <v>76</v>
      </c>
      <c r="D12" s="52" t="s">
        <v>48</v>
      </c>
      <c r="E12" s="52" t="s">
        <v>14</v>
      </c>
      <c r="F12" s="53">
        <v>146000</v>
      </c>
      <c r="G12" s="53">
        <f>VLOOKUP(B12,'08.08'!B12:R45,16,0)</f>
        <v>0</v>
      </c>
      <c r="H12" s="54"/>
      <c r="I12" s="54">
        <f t="shared" si="0"/>
        <v>0</v>
      </c>
      <c r="J12" s="54"/>
      <c r="K12" s="54"/>
      <c r="L12" s="54"/>
      <c r="M12" s="54"/>
      <c r="N12" s="54"/>
      <c r="O12" s="54">
        <f t="shared" si="1"/>
        <v>0</v>
      </c>
      <c r="P12" s="54">
        <f t="shared" si="2"/>
        <v>0</v>
      </c>
      <c r="Q12" s="54">
        <f t="shared" si="5"/>
        <v>0</v>
      </c>
      <c r="R12" s="54"/>
      <c r="S12" s="54">
        <f t="shared" si="3"/>
        <v>0</v>
      </c>
      <c r="T12" s="54"/>
      <c r="U12" s="55" t="s">
        <v>76</v>
      </c>
      <c r="V12" s="54">
        <v>65000</v>
      </c>
      <c r="W12" s="54">
        <v>146000</v>
      </c>
      <c r="X12" s="56">
        <f t="shared" si="4"/>
        <v>13000</v>
      </c>
      <c r="Y12" s="55">
        <v>159000</v>
      </c>
      <c r="Z12" s="54"/>
    </row>
    <row r="13" spans="1:26" ht="15" customHeight="1" x14ac:dyDescent="0.2">
      <c r="A13" s="51">
        <v>6</v>
      </c>
      <c r="B13" s="51">
        <v>8500011</v>
      </c>
      <c r="C13" s="51" t="s">
        <v>78</v>
      </c>
      <c r="D13" s="52" t="s">
        <v>50</v>
      </c>
      <c r="E13" s="52" t="s">
        <v>16</v>
      </c>
      <c r="F13" s="53">
        <v>135000</v>
      </c>
      <c r="G13" s="53">
        <f>VLOOKUP(B13,'08.08'!B13:R46,16,0)</f>
        <v>0</v>
      </c>
      <c r="H13" s="54"/>
      <c r="I13" s="54">
        <f t="shared" si="0"/>
        <v>0</v>
      </c>
      <c r="J13" s="54"/>
      <c r="K13" s="54"/>
      <c r="L13" s="54"/>
      <c r="M13" s="54"/>
      <c r="N13" s="54"/>
      <c r="O13" s="54">
        <f t="shared" si="1"/>
        <v>0</v>
      </c>
      <c r="P13" s="54">
        <f t="shared" si="2"/>
        <v>0</v>
      </c>
      <c r="Q13" s="54">
        <f t="shared" si="5"/>
        <v>0</v>
      </c>
      <c r="R13" s="54"/>
      <c r="S13" s="54">
        <f t="shared" si="3"/>
        <v>0</v>
      </c>
      <c r="T13" s="54"/>
      <c r="U13" s="55" t="s">
        <v>78</v>
      </c>
      <c r="V13" s="54">
        <v>58000</v>
      </c>
      <c r="W13" s="54">
        <v>135000</v>
      </c>
      <c r="X13" s="56">
        <f t="shared" si="4"/>
        <v>10000</v>
      </c>
      <c r="Y13" s="55">
        <v>145000</v>
      </c>
      <c r="Z13" s="54"/>
    </row>
    <row r="14" spans="1:26" ht="15" customHeight="1" x14ac:dyDescent="0.2">
      <c r="A14" s="51">
        <v>7</v>
      </c>
      <c r="B14" s="51">
        <v>8500010</v>
      </c>
      <c r="C14" s="51" t="s">
        <v>81</v>
      </c>
      <c r="D14" s="52" t="s">
        <v>53</v>
      </c>
      <c r="E14" s="52" t="s">
        <v>19</v>
      </c>
      <c r="F14" s="53">
        <v>146000</v>
      </c>
      <c r="G14" s="53">
        <f>VLOOKUP(B14,'08.08'!B14:R47,16,0)</f>
        <v>0</v>
      </c>
      <c r="H14" s="54"/>
      <c r="I14" s="54">
        <f t="shared" si="0"/>
        <v>0</v>
      </c>
      <c r="J14" s="54"/>
      <c r="K14" s="54"/>
      <c r="L14" s="54"/>
      <c r="M14" s="54"/>
      <c r="N14" s="54"/>
      <c r="O14" s="54">
        <f t="shared" si="1"/>
        <v>0</v>
      </c>
      <c r="P14" s="54">
        <f t="shared" si="2"/>
        <v>0</v>
      </c>
      <c r="Q14" s="54">
        <f t="shared" si="5"/>
        <v>0</v>
      </c>
      <c r="R14" s="54"/>
      <c r="S14" s="54">
        <f t="shared" si="3"/>
        <v>0</v>
      </c>
      <c r="T14" s="54"/>
      <c r="U14" s="55" t="s">
        <v>81</v>
      </c>
      <c r="V14" s="54">
        <v>61000</v>
      </c>
      <c r="W14" s="54">
        <v>146000</v>
      </c>
      <c r="X14" s="56">
        <f t="shared" si="4"/>
        <v>5000</v>
      </c>
      <c r="Y14" s="55">
        <v>151000</v>
      </c>
      <c r="Z14" s="54"/>
    </row>
    <row r="15" spans="1:26" ht="15" customHeight="1" x14ac:dyDescent="0.2">
      <c r="A15" s="51">
        <v>8</v>
      </c>
      <c r="B15" s="51">
        <v>8500012</v>
      </c>
      <c r="C15" s="51" t="s">
        <v>70</v>
      </c>
      <c r="D15" s="52" t="s">
        <v>42</v>
      </c>
      <c r="E15" s="52" t="s">
        <v>8</v>
      </c>
      <c r="F15" s="53">
        <v>135000</v>
      </c>
      <c r="G15" s="53">
        <f>VLOOKUP(B15,'08.08'!B15:R48,16,0)</f>
        <v>0</v>
      </c>
      <c r="H15" s="54"/>
      <c r="I15" s="54">
        <f t="shared" si="0"/>
        <v>0</v>
      </c>
      <c r="J15" s="54"/>
      <c r="K15" s="54"/>
      <c r="L15" s="54"/>
      <c r="M15" s="54"/>
      <c r="N15" s="54"/>
      <c r="O15" s="54">
        <f t="shared" si="1"/>
        <v>0</v>
      </c>
      <c r="P15" s="54">
        <f t="shared" si="2"/>
        <v>0</v>
      </c>
      <c r="Q15" s="54">
        <f t="shared" si="5"/>
        <v>0</v>
      </c>
      <c r="R15" s="54"/>
      <c r="S15" s="54">
        <f t="shared" si="3"/>
        <v>0</v>
      </c>
      <c r="T15" s="54"/>
      <c r="U15" s="55" t="s">
        <v>70</v>
      </c>
      <c r="V15" s="54">
        <v>59000</v>
      </c>
      <c r="W15" s="54">
        <v>135000</v>
      </c>
      <c r="X15" s="56">
        <f t="shared" si="4"/>
        <v>12000</v>
      </c>
      <c r="Y15" s="55">
        <v>147000</v>
      </c>
      <c r="Z15" s="54"/>
    </row>
    <row r="16" spans="1:26" ht="15" customHeight="1" x14ac:dyDescent="0.2">
      <c r="A16" s="51">
        <v>9</v>
      </c>
      <c r="B16" s="51">
        <v>8500005</v>
      </c>
      <c r="C16" s="51" t="s">
        <v>71</v>
      </c>
      <c r="D16" s="52" t="s">
        <v>43</v>
      </c>
      <c r="E16" s="52" t="s">
        <v>9</v>
      </c>
      <c r="F16" s="53">
        <v>146000</v>
      </c>
      <c r="G16" s="53">
        <f>VLOOKUP(B16,'08.08'!B16:R49,16,0)</f>
        <v>0</v>
      </c>
      <c r="H16" s="54"/>
      <c r="I16" s="54">
        <f t="shared" si="0"/>
        <v>0</v>
      </c>
      <c r="J16" s="54"/>
      <c r="K16" s="54"/>
      <c r="L16" s="54"/>
      <c r="M16" s="54"/>
      <c r="N16" s="54"/>
      <c r="O16" s="54">
        <f t="shared" si="1"/>
        <v>0</v>
      </c>
      <c r="P16" s="54">
        <f t="shared" si="2"/>
        <v>0</v>
      </c>
      <c r="Q16" s="54">
        <f t="shared" si="5"/>
        <v>0</v>
      </c>
      <c r="R16" s="54"/>
      <c r="S16" s="54">
        <f t="shared" si="3"/>
        <v>0</v>
      </c>
      <c r="T16" s="54"/>
      <c r="U16" s="55" t="s">
        <v>71</v>
      </c>
      <c r="V16" s="54">
        <v>63000</v>
      </c>
      <c r="W16" s="54">
        <v>146000</v>
      </c>
      <c r="X16" s="56">
        <f t="shared" si="4"/>
        <v>9000</v>
      </c>
      <c r="Y16" s="55">
        <v>155000</v>
      </c>
      <c r="Z16" s="54"/>
    </row>
    <row r="17" spans="1:26" ht="15" customHeight="1" x14ac:dyDescent="0.2">
      <c r="A17" s="51">
        <v>10</v>
      </c>
      <c r="B17" s="51">
        <v>8500013</v>
      </c>
      <c r="C17" s="51" t="s">
        <v>72</v>
      </c>
      <c r="D17" s="52" t="s">
        <v>44</v>
      </c>
      <c r="E17" s="52" t="s">
        <v>10</v>
      </c>
      <c r="F17" s="53">
        <v>146000</v>
      </c>
      <c r="G17" s="53">
        <f>VLOOKUP(B17,'08.08'!B17:R50,16,0)</f>
        <v>0</v>
      </c>
      <c r="H17" s="54"/>
      <c r="I17" s="54">
        <f t="shared" si="0"/>
        <v>0</v>
      </c>
      <c r="J17" s="54"/>
      <c r="K17" s="54"/>
      <c r="L17" s="54"/>
      <c r="M17" s="54"/>
      <c r="N17" s="54"/>
      <c r="O17" s="54">
        <f t="shared" si="1"/>
        <v>0</v>
      </c>
      <c r="P17" s="54">
        <f t="shared" si="2"/>
        <v>0</v>
      </c>
      <c r="Q17" s="54">
        <f t="shared" si="5"/>
        <v>0</v>
      </c>
      <c r="R17" s="54"/>
      <c r="S17" s="54">
        <f t="shared" si="3"/>
        <v>0</v>
      </c>
      <c r="T17" s="54"/>
      <c r="U17" s="55" t="s">
        <v>72</v>
      </c>
      <c r="V17" s="54">
        <v>64000</v>
      </c>
      <c r="W17" s="54">
        <v>146000</v>
      </c>
      <c r="X17" s="56">
        <f t="shared" si="4"/>
        <v>11000</v>
      </c>
      <c r="Y17" s="55">
        <v>157000</v>
      </c>
      <c r="Z17" s="54"/>
    </row>
    <row r="18" spans="1:26" ht="15" customHeight="1" x14ac:dyDescent="0.2">
      <c r="A18" s="51">
        <v>11</v>
      </c>
      <c r="B18" s="51">
        <v>8500058</v>
      </c>
      <c r="C18" s="51" t="s">
        <v>91</v>
      </c>
      <c r="D18" s="52" t="s">
        <v>95</v>
      </c>
      <c r="E18" s="52" t="s">
        <v>28</v>
      </c>
      <c r="F18" s="53">
        <v>203000</v>
      </c>
      <c r="G18" s="53">
        <f>VLOOKUP(B18,'08.08'!B18:R51,16,0)</f>
        <v>0</v>
      </c>
      <c r="H18" s="54"/>
      <c r="I18" s="54">
        <f t="shared" si="0"/>
        <v>0</v>
      </c>
      <c r="J18" s="54"/>
      <c r="K18" s="54"/>
      <c r="L18" s="54"/>
      <c r="M18" s="54"/>
      <c r="N18" s="54"/>
      <c r="O18" s="54">
        <f t="shared" si="1"/>
        <v>0</v>
      </c>
      <c r="P18" s="54">
        <f t="shared" si="2"/>
        <v>0</v>
      </c>
      <c r="Q18" s="54">
        <f t="shared" si="5"/>
        <v>0</v>
      </c>
      <c r="R18" s="54"/>
      <c r="S18" s="54">
        <f t="shared" si="3"/>
        <v>0</v>
      </c>
      <c r="T18" s="54"/>
      <c r="U18" s="55" t="s">
        <v>91</v>
      </c>
      <c r="V18" s="54">
        <v>96000</v>
      </c>
      <c r="W18" s="54">
        <v>203000</v>
      </c>
      <c r="X18" s="56">
        <f t="shared" si="4"/>
        <v>18000</v>
      </c>
      <c r="Y18" s="55">
        <v>221000</v>
      </c>
      <c r="Z18" s="54"/>
    </row>
    <row r="19" spans="1:26" ht="15" customHeight="1" x14ac:dyDescent="0.2">
      <c r="A19" s="51">
        <v>12</v>
      </c>
      <c r="B19" s="51">
        <v>8500059</v>
      </c>
      <c r="C19" s="51" t="s">
        <v>92</v>
      </c>
      <c r="D19" s="52" t="s">
        <v>96</v>
      </c>
      <c r="E19" s="52" t="s">
        <v>29</v>
      </c>
      <c r="F19" s="53">
        <v>186000</v>
      </c>
      <c r="G19" s="53">
        <f>VLOOKUP(B19,'08.08'!B19:R52,16,0)</f>
        <v>0</v>
      </c>
      <c r="H19" s="54"/>
      <c r="I19" s="54">
        <f t="shared" si="0"/>
        <v>0</v>
      </c>
      <c r="J19" s="54"/>
      <c r="K19" s="54"/>
      <c r="L19" s="54"/>
      <c r="M19" s="54"/>
      <c r="N19" s="54"/>
      <c r="O19" s="54">
        <f t="shared" si="1"/>
        <v>0</v>
      </c>
      <c r="P19" s="54">
        <f t="shared" si="2"/>
        <v>0</v>
      </c>
      <c r="Q19" s="54">
        <f t="shared" si="5"/>
        <v>0</v>
      </c>
      <c r="R19" s="54"/>
      <c r="S19" s="54">
        <f t="shared" si="3"/>
        <v>0</v>
      </c>
      <c r="T19" s="54"/>
      <c r="U19" s="55" t="s">
        <v>92</v>
      </c>
      <c r="V19" s="54">
        <v>87000</v>
      </c>
      <c r="W19" s="54">
        <v>186000</v>
      </c>
      <c r="X19" s="56">
        <f t="shared" si="4"/>
        <v>17000</v>
      </c>
      <c r="Y19" s="55">
        <v>203000</v>
      </c>
      <c r="Z19" s="54"/>
    </row>
    <row r="20" spans="1:26" ht="15" customHeight="1" x14ac:dyDescent="0.2">
      <c r="A20" s="51">
        <v>13</v>
      </c>
      <c r="B20" s="51">
        <v>8500060</v>
      </c>
      <c r="C20" s="51" t="s">
        <v>93</v>
      </c>
      <c r="D20" s="52" t="s">
        <v>97</v>
      </c>
      <c r="E20" s="52" t="s">
        <v>30</v>
      </c>
      <c r="F20" s="53">
        <v>159000</v>
      </c>
      <c r="G20" s="53">
        <f>VLOOKUP(B20,'08.08'!B20:R53,16,0)</f>
        <v>0</v>
      </c>
      <c r="H20" s="54"/>
      <c r="I20" s="54">
        <f t="shared" si="0"/>
        <v>0</v>
      </c>
      <c r="J20" s="54"/>
      <c r="K20" s="54"/>
      <c r="L20" s="54"/>
      <c r="M20" s="54"/>
      <c r="N20" s="54"/>
      <c r="O20" s="54">
        <f t="shared" si="1"/>
        <v>0</v>
      </c>
      <c r="P20" s="54">
        <f t="shared" si="2"/>
        <v>0</v>
      </c>
      <c r="Q20" s="54">
        <f t="shared" si="5"/>
        <v>0</v>
      </c>
      <c r="R20" s="54"/>
      <c r="S20" s="54">
        <f t="shared" si="3"/>
        <v>0</v>
      </c>
      <c r="T20" s="54"/>
      <c r="U20" s="55" t="s">
        <v>93</v>
      </c>
      <c r="V20" s="54">
        <v>72000</v>
      </c>
      <c r="W20" s="54">
        <v>159000</v>
      </c>
      <c r="X20" s="56">
        <f t="shared" si="4"/>
        <v>14000</v>
      </c>
      <c r="Y20" s="55">
        <v>173000</v>
      </c>
      <c r="Z20" s="54"/>
    </row>
    <row r="21" spans="1:26" ht="15" customHeight="1" x14ac:dyDescent="0.2">
      <c r="A21" s="51">
        <v>14</v>
      </c>
      <c r="B21" s="51">
        <v>8500061</v>
      </c>
      <c r="C21" s="51" t="s">
        <v>94</v>
      </c>
      <c r="D21" s="52" t="s">
        <v>98</v>
      </c>
      <c r="E21" s="52" t="s">
        <v>31</v>
      </c>
      <c r="F21" s="53">
        <v>168000</v>
      </c>
      <c r="G21" s="53">
        <f>VLOOKUP(B21,'08.08'!B21:R54,16,0)</f>
        <v>0</v>
      </c>
      <c r="H21" s="54"/>
      <c r="I21" s="54">
        <f t="shared" si="0"/>
        <v>0</v>
      </c>
      <c r="J21" s="54"/>
      <c r="K21" s="54"/>
      <c r="L21" s="54"/>
      <c r="M21" s="54"/>
      <c r="N21" s="54"/>
      <c r="O21" s="54">
        <f t="shared" si="1"/>
        <v>0</v>
      </c>
      <c r="P21" s="54">
        <f t="shared" si="2"/>
        <v>0</v>
      </c>
      <c r="Q21" s="54">
        <f t="shared" si="5"/>
        <v>0</v>
      </c>
      <c r="R21" s="54"/>
      <c r="S21" s="54">
        <f t="shared" si="3"/>
        <v>0</v>
      </c>
      <c r="T21" s="54"/>
      <c r="U21" s="55" t="s">
        <v>94</v>
      </c>
      <c r="V21" s="54">
        <v>77000</v>
      </c>
      <c r="W21" s="54">
        <v>168000</v>
      </c>
      <c r="X21" s="56">
        <f t="shared" si="4"/>
        <v>15000</v>
      </c>
      <c r="Y21" s="55">
        <v>183000</v>
      </c>
      <c r="Z21" s="54"/>
    </row>
    <row r="22" spans="1:26" ht="15" customHeight="1" x14ac:dyDescent="0.2">
      <c r="A22" s="51">
        <v>15</v>
      </c>
      <c r="B22" s="51">
        <v>8500033</v>
      </c>
      <c r="C22" s="51" t="s">
        <v>67</v>
      </c>
      <c r="D22" s="52" t="s">
        <v>39</v>
      </c>
      <c r="E22" s="52" t="s">
        <v>5</v>
      </c>
      <c r="F22" s="53">
        <v>337000</v>
      </c>
      <c r="G22" s="53">
        <f>VLOOKUP(B22,'08.08'!B22:R55,16,0)</f>
        <v>0</v>
      </c>
      <c r="H22" s="54"/>
      <c r="I22" s="54">
        <f t="shared" si="0"/>
        <v>0</v>
      </c>
      <c r="J22" s="54"/>
      <c r="K22" s="54"/>
      <c r="L22" s="54"/>
      <c r="M22" s="54"/>
      <c r="N22" s="54"/>
      <c r="O22" s="54">
        <f t="shared" si="1"/>
        <v>0</v>
      </c>
      <c r="P22" s="54">
        <f t="shared" si="2"/>
        <v>0</v>
      </c>
      <c r="Q22" s="54">
        <f t="shared" si="5"/>
        <v>0</v>
      </c>
      <c r="R22" s="54"/>
      <c r="S22" s="54">
        <f t="shared" si="3"/>
        <v>0</v>
      </c>
      <c r="T22" s="54"/>
      <c r="U22" s="55" t="s">
        <v>67</v>
      </c>
      <c r="V22" s="54">
        <v>169000</v>
      </c>
      <c r="W22" s="54">
        <v>337000</v>
      </c>
      <c r="X22" s="56">
        <f t="shared" si="4"/>
        <v>30000</v>
      </c>
      <c r="Y22" s="55">
        <v>367000</v>
      </c>
      <c r="Z22" s="54"/>
    </row>
    <row r="23" spans="1:26" ht="15" customHeight="1" x14ac:dyDescent="0.2">
      <c r="A23" s="51">
        <v>16</v>
      </c>
      <c r="B23" s="51">
        <v>8500034</v>
      </c>
      <c r="C23" s="51" t="s">
        <v>65</v>
      </c>
      <c r="D23" s="52" t="s">
        <v>37</v>
      </c>
      <c r="E23" s="52" t="s">
        <v>3</v>
      </c>
      <c r="F23" s="53">
        <v>240000</v>
      </c>
      <c r="G23" s="53">
        <f>VLOOKUP(B23,'08.08'!B23:R56,16,0)</f>
        <v>0</v>
      </c>
      <c r="H23" s="54"/>
      <c r="I23" s="54">
        <f t="shared" si="0"/>
        <v>0</v>
      </c>
      <c r="J23" s="54"/>
      <c r="K23" s="54"/>
      <c r="L23" s="54"/>
      <c r="M23" s="54"/>
      <c r="N23" s="54"/>
      <c r="O23" s="54">
        <f t="shared" si="1"/>
        <v>0</v>
      </c>
      <c r="P23" s="54">
        <f t="shared" si="2"/>
        <v>0</v>
      </c>
      <c r="Q23" s="54">
        <f t="shared" si="5"/>
        <v>0</v>
      </c>
      <c r="R23" s="54"/>
      <c r="S23" s="54">
        <f t="shared" si="3"/>
        <v>0</v>
      </c>
      <c r="T23" s="54"/>
      <c r="U23" s="55" t="s">
        <v>65</v>
      </c>
      <c r="V23" s="54">
        <v>116000</v>
      </c>
      <c r="W23" s="54">
        <v>240000</v>
      </c>
      <c r="X23" s="56">
        <f t="shared" si="4"/>
        <v>21000</v>
      </c>
      <c r="Y23" s="55">
        <v>261000</v>
      </c>
      <c r="Z23" s="54"/>
    </row>
    <row r="24" spans="1:26" ht="15" customHeight="1" x14ac:dyDescent="0.2">
      <c r="A24" s="51">
        <v>17</v>
      </c>
      <c r="B24" s="51">
        <v>8500035</v>
      </c>
      <c r="C24" s="51" t="s">
        <v>69</v>
      </c>
      <c r="D24" s="52" t="s">
        <v>41</v>
      </c>
      <c r="E24" s="52" t="s">
        <v>7</v>
      </c>
      <c r="F24" s="53">
        <v>196000</v>
      </c>
      <c r="G24" s="53">
        <f>VLOOKUP(B24,'08.08'!B24:R57,16,0)</f>
        <v>0</v>
      </c>
      <c r="H24" s="54"/>
      <c r="I24" s="54">
        <f t="shared" si="0"/>
        <v>0</v>
      </c>
      <c r="J24" s="54"/>
      <c r="K24" s="54"/>
      <c r="L24" s="54"/>
      <c r="M24" s="54"/>
      <c r="N24" s="54"/>
      <c r="O24" s="54">
        <f t="shared" si="1"/>
        <v>0</v>
      </c>
      <c r="P24" s="54">
        <f t="shared" si="2"/>
        <v>0</v>
      </c>
      <c r="Q24" s="54">
        <f t="shared" si="5"/>
        <v>0</v>
      </c>
      <c r="R24" s="54"/>
      <c r="S24" s="54">
        <f t="shared" si="3"/>
        <v>0</v>
      </c>
      <c r="T24" s="54"/>
      <c r="U24" s="55" t="s">
        <v>69</v>
      </c>
      <c r="V24" s="54">
        <v>92000</v>
      </c>
      <c r="W24" s="54">
        <v>196000</v>
      </c>
      <c r="X24" s="56">
        <f t="shared" si="4"/>
        <v>17000</v>
      </c>
      <c r="Y24" s="55">
        <v>213000</v>
      </c>
      <c r="Z24" s="54"/>
    </row>
    <row r="25" spans="1:26" ht="15" customHeight="1" x14ac:dyDescent="0.2">
      <c r="A25" s="51">
        <v>18</v>
      </c>
      <c r="B25" s="51">
        <v>8500036</v>
      </c>
      <c r="C25" s="51" t="s">
        <v>66</v>
      </c>
      <c r="D25" s="52" t="s">
        <v>38</v>
      </c>
      <c r="E25" s="52" t="s">
        <v>4</v>
      </c>
      <c r="F25" s="53">
        <v>188000</v>
      </c>
      <c r="G25" s="53">
        <f>VLOOKUP(B25,'08.08'!B25:R58,16,0)</f>
        <v>0</v>
      </c>
      <c r="H25" s="54"/>
      <c r="I25" s="54">
        <f t="shared" si="0"/>
        <v>0</v>
      </c>
      <c r="J25" s="54"/>
      <c r="K25" s="54"/>
      <c r="L25" s="54"/>
      <c r="M25" s="54"/>
      <c r="N25" s="54"/>
      <c r="O25" s="54">
        <f t="shared" si="1"/>
        <v>0</v>
      </c>
      <c r="P25" s="54">
        <f t="shared" si="2"/>
        <v>0</v>
      </c>
      <c r="Q25" s="54">
        <f t="shared" si="5"/>
        <v>0</v>
      </c>
      <c r="R25" s="54"/>
      <c r="S25" s="54">
        <f t="shared" si="3"/>
        <v>0</v>
      </c>
      <c r="T25" s="54"/>
      <c r="U25" s="55" t="s">
        <v>66</v>
      </c>
      <c r="V25" s="54">
        <v>88000</v>
      </c>
      <c r="W25" s="54">
        <v>188000</v>
      </c>
      <c r="X25" s="56">
        <f t="shared" si="4"/>
        <v>17000</v>
      </c>
      <c r="Y25" s="55">
        <v>205000</v>
      </c>
      <c r="Z25" s="54"/>
    </row>
    <row r="26" spans="1:26" ht="15" customHeight="1" x14ac:dyDescent="0.2">
      <c r="A26" s="51">
        <v>19</v>
      </c>
      <c r="B26" s="51">
        <v>8500037</v>
      </c>
      <c r="C26" s="51" t="s">
        <v>68</v>
      </c>
      <c r="D26" s="52" t="s">
        <v>40</v>
      </c>
      <c r="E26" s="52" t="s">
        <v>6</v>
      </c>
      <c r="F26" s="53">
        <v>179000</v>
      </c>
      <c r="G26" s="53">
        <f>VLOOKUP(B26,'08.08'!B26:R59,16,0)</f>
        <v>0</v>
      </c>
      <c r="H26" s="54"/>
      <c r="I26" s="54">
        <f t="shared" si="0"/>
        <v>0</v>
      </c>
      <c r="J26" s="54"/>
      <c r="K26" s="54"/>
      <c r="L26" s="54"/>
      <c r="M26" s="54"/>
      <c r="N26" s="54"/>
      <c r="O26" s="54">
        <f t="shared" si="1"/>
        <v>0</v>
      </c>
      <c r="P26" s="54">
        <f t="shared" si="2"/>
        <v>0</v>
      </c>
      <c r="Q26" s="54">
        <f t="shared" si="5"/>
        <v>0</v>
      </c>
      <c r="R26" s="54"/>
      <c r="S26" s="54">
        <f t="shared" si="3"/>
        <v>0</v>
      </c>
      <c r="T26" s="54"/>
      <c r="U26" s="55" t="s">
        <v>68</v>
      </c>
      <c r="V26" s="54">
        <v>83000</v>
      </c>
      <c r="W26" s="54">
        <v>179000</v>
      </c>
      <c r="X26" s="56">
        <f t="shared" si="4"/>
        <v>16000</v>
      </c>
      <c r="Y26" s="55">
        <v>195000</v>
      </c>
      <c r="Z26" s="54"/>
    </row>
    <row r="27" spans="1:26" ht="15" customHeight="1" x14ac:dyDescent="0.2">
      <c r="A27" s="51">
        <v>20</v>
      </c>
      <c r="B27" s="51">
        <v>8500039</v>
      </c>
      <c r="C27" s="51" t="s">
        <v>77</v>
      </c>
      <c r="D27" s="52" t="s">
        <v>49</v>
      </c>
      <c r="E27" s="52" t="s">
        <v>15</v>
      </c>
      <c r="F27" s="53">
        <v>169000</v>
      </c>
      <c r="G27" s="53">
        <f>VLOOKUP(B27,'08.08'!B27:R60,16,0)</f>
        <v>0</v>
      </c>
      <c r="H27" s="54"/>
      <c r="I27" s="54">
        <f t="shared" si="0"/>
        <v>0</v>
      </c>
      <c r="J27" s="54"/>
      <c r="K27" s="54"/>
      <c r="L27" s="54"/>
      <c r="M27" s="54"/>
      <c r="N27" s="54"/>
      <c r="O27" s="54">
        <f t="shared" si="1"/>
        <v>0</v>
      </c>
      <c r="P27" s="54">
        <f t="shared" si="2"/>
        <v>0</v>
      </c>
      <c r="Q27" s="54">
        <f t="shared" si="5"/>
        <v>0</v>
      </c>
      <c r="R27" s="54"/>
      <c r="S27" s="54">
        <f t="shared" si="3"/>
        <v>0</v>
      </c>
      <c r="T27" s="54"/>
      <c r="U27" s="55" t="s">
        <v>77</v>
      </c>
      <c r="V27" s="54">
        <v>73000</v>
      </c>
      <c r="W27" s="54">
        <v>169000</v>
      </c>
      <c r="X27" s="56">
        <f t="shared" si="4"/>
        <v>6000</v>
      </c>
      <c r="Y27" s="55">
        <v>175000</v>
      </c>
      <c r="Z27" s="54"/>
    </row>
    <row r="28" spans="1:26" ht="15" customHeight="1" x14ac:dyDescent="0.2">
      <c r="A28" s="51">
        <v>21</v>
      </c>
      <c r="B28" s="51">
        <v>8500038</v>
      </c>
      <c r="C28" s="51" t="s">
        <v>80</v>
      </c>
      <c r="D28" s="52" t="s">
        <v>52</v>
      </c>
      <c r="E28" s="52" t="s">
        <v>18</v>
      </c>
      <c r="F28" s="53">
        <v>179000</v>
      </c>
      <c r="G28" s="53">
        <f>VLOOKUP(B28,'08.08'!B28:R61,16,0)</f>
        <v>0</v>
      </c>
      <c r="H28" s="54"/>
      <c r="I28" s="54">
        <f t="shared" si="0"/>
        <v>0</v>
      </c>
      <c r="J28" s="54"/>
      <c r="K28" s="54"/>
      <c r="L28" s="54"/>
      <c r="M28" s="54"/>
      <c r="N28" s="54"/>
      <c r="O28" s="54">
        <f t="shared" si="1"/>
        <v>0</v>
      </c>
      <c r="P28" s="54">
        <f t="shared" si="2"/>
        <v>0</v>
      </c>
      <c r="Q28" s="54">
        <f t="shared" si="5"/>
        <v>0</v>
      </c>
      <c r="R28" s="54"/>
      <c r="S28" s="54">
        <f t="shared" si="3"/>
        <v>0</v>
      </c>
      <c r="T28" s="54"/>
      <c r="U28" s="55" t="s">
        <v>80</v>
      </c>
      <c r="V28" s="54">
        <v>76000</v>
      </c>
      <c r="W28" s="54">
        <v>179000</v>
      </c>
      <c r="X28" s="56">
        <f t="shared" si="4"/>
        <v>2000</v>
      </c>
      <c r="Y28" s="55">
        <v>181000</v>
      </c>
      <c r="Z28" s="54"/>
    </row>
    <row r="29" spans="1:26" s="2" customFormat="1" ht="15" customHeight="1" x14ac:dyDescent="0.2">
      <c r="A29" s="51">
        <v>22</v>
      </c>
      <c r="B29" s="51">
        <v>8500040</v>
      </c>
      <c r="C29" s="51" t="s">
        <v>62</v>
      </c>
      <c r="D29" s="52" t="s">
        <v>34</v>
      </c>
      <c r="E29" s="52" t="s">
        <v>0</v>
      </c>
      <c r="F29" s="53">
        <v>169000</v>
      </c>
      <c r="G29" s="53">
        <f>VLOOKUP(B29,'08.08'!B29:R62,16,0)</f>
        <v>0</v>
      </c>
      <c r="H29" s="57"/>
      <c r="I29" s="54">
        <f t="shared" si="0"/>
        <v>0</v>
      </c>
      <c r="J29" s="54"/>
      <c r="K29" s="54"/>
      <c r="L29" s="54"/>
      <c r="M29" s="54"/>
      <c r="N29" s="54"/>
      <c r="O29" s="54">
        <f t="shared" si="1"/>
        <v>0</v>
      </c>
      <c r="P29" s="54">
        <f t="shared" si="2"/>
        <v>0</v>
      </c>
      <c r="Q29" s="54">
        <f t="shared" si="5"/>
        <v>0</v>
      </c>
      <c r="R29" s="54"/>
      <c r="S29" s="54">
        <f t="shared" si="3"/>
        <v>0</v>
      </c>
      <c r="T29" s="54"/>
      <c r="U29" s="51" t="s">
        <v>62</v>
      </c>
      <c r="V29" s="57">
        <v>78000</v>
      </c>
      <c r="W29" s="57">
        <v>169000</v>
      </c>
      <c r="X29" s="56">
        <f t="shared" si="4"/>
        <v>16000</v>
      </c>
      <c r="Y29" s="51">
        <v>185000</v>
      </c>
      <c r="Z29" s="54"/>
    </row>
    <row r="30" spans="1:26" ht="15" customHeight="1" x14ac:dyDescent="0.2">
      <c r="A30" s="51">
        <v>23</v>
      </c>
      <c r="B30" s="51">
        <v>8500041</v>
      </c>
      <c r="C30" s="51" t="s">
        <v>63</v>
      </c>
      <c r="D30" s="52" t="s">
        <v>35</v>
      </c>
      <c r="E30" s="52" t="s">
        <v>1</v>
      </c>
      <c r="F30" s="53">
        <v>179000</v>
      </c>
      <c r="G30" s="53">
        <f>VLOOKUP(B30,'08.08'!B30:R63,16,0)</f>
        <v>0</v>
      </c>
      <c r="H30" s="54"/>
      <c r="I30" s="54">
        <f t="shared" si="0"/>
        <v>0</v>
      </c>
      <c r="J30" s="54"/>
      <c r="K30" s="54"/>
      <c r="L30" s="54"/>
      <c r="M30" s="54"/>
      <c r="N30" s="54"/>
      <c r="O30" s="54">
        <f t="shared" si="1"/>
        <v>0</v>
      </c>
      <c r="P30" s="54">
        <f t="shared" si="2"/>
        <v>0</v>
      </c>
      <c r="Q30" s="54">
        <f t="shared" si="5"/>
        <v>0</v>
      </c>
      <c r="R30" s="54"/>
      <c r="S30" s="54">
        <f t="shared" si="3"/>
        <v>0</v>
      </c>
      <c r="T30" s="54"/>
      <c r="U30" s="55" t="s">
        <v>63</v>
      </c>
      <c r="V30" s="54">
        <v>82000</v>
      </c>
      <c r="W30" s="54">
        <v>179000</v>
      </c>
      <c r="X30" s="56">
        <f t="shared" si="4"/>
        <v>14000</v>
      </c>
      <c r="Y30" s="55">
        <v>193000</v>
      </c>
      <c r="Z30" s="54"/>
    </row>
    <row r="31" spans="1:26" ht="15" customHeight="1" x14ac:dyDescent="0.2">
      <c r="A31" s="51">
        <v>24</v>
      </c>
      <c r="B31" s="51">
        <v>8500043</v>
      </c>
      <c r="C31" s="51" t="s">
        <v>64</v>
      </c>
      <c r="D31" s="52" t="s">
        <v>36</v>
      </c>
      <c r="E31" s="52" t="s">
        <v>2</v>
      </c>
      <c r="F31" s="53">
        <v>179000</v>
      </c>
      <c r="G31" s="53">
        <f>VLOOKUP(B31,'08.08'!B31:R64,16,0)</f>
        <v>0</v>
      </c>
      <c r="H31" s="54"/>
      <c r="I31" s="54">
        <f t="shared" si="0"/>
        <v>0</v>
      </c>
      <c r="J31" s="54"/>
      <c r="K31" s="54"/>
      <c r="L31" s="54"/>
      <c r="M31" s="54"/>
      <c r="N31" s="54"/>
      <c r="O31" s="54">
        <f t="shared" si="1"/>
        <v>0</v>
      </c>
      <c r="P31" s="54">
        <f t="shared" si="2"/>
        <v>0</v>
      </c>
      <c r="Q31" s="54">
        <f t="shared" si="5"/>
        <v>0</v>
      </c>
      <c r="R31" s="54"/>
      <c r="S31" s="54">
        <f t="shared" si="3"/>
        <v>0</v>
      </c>
      <c r="T31" s="54"/>
      <c r="U31" s="55" t="s">
        <v>64</v>
      </c>
      <c r="V31" s="54">
        <v>83000</v>
      </c>
      <c r="W31" s="54">
        <v>179000</v>
      </c>
      <c r="X31" s="56">
        <f t="shared" si="4"/>
        <v>16000</v>
      </c>
      <c r="Y31" s="55">
        <v>195000</v>
      </c>
      <c r="Z31" s="54"/>
    </row>
    <row r="32" spans="1:26" ht="15" customHeight="1" x14ac:dyDescent="0.2">
      <c r="A32" s="51">
        <v>25</v>
      </c>
      <c r="B32" s="51">
        <v>8500062</v>
      </c>
      <c r="C32" s="51" t="s">
        <v>99</v>
      </c>
      <c r="D32" s="52" t="s">
        <v>126</v>
      </c>
      <c r="E32" s="52" t="s">
        <v>32</v>
      </c>
      <c r="F32" s="53">
        <v>194000</v>
      </c>
      <c r="G32" s="53">
        <f>VLOOKUP(B32,'08.08'!B32:R65,16,0)</f>
        <v>0</v>
      </c>
      <c r="H32" s="54"/>
      <c r="I32" s="54">
        <f t="shared" si="0"/>
        <v>0</v>
      </c>
      <c r="J32" s="54"/>
      <c r="K32" s="54"/>
      <c r="L32" s="54"/>
      <c r="M32" s="54"/>
      <c r="N32" s="54"/>
      <c r="O32" s="54">
        <f t="shared" si="1"/>
        <v>0</v>
      </c>
      <c r="P32" s="54">
        <f t="shared" si="2"/>
        <v>0</v>
      </c>
      <c r="Q32" s="54">
        <f t="shared" si="5"/>
        <v>0</v>
      </c>
      <c r="R32" s="54"/>
      <c r="S32" s="54">
        <f t="shared" si="3"/>
        <v>0</v>
      </c>
      <c r="T32" s="54"/>
      <c r="U32" s="55" t="s">
        <v>99</v>
      </c>
      <c r="V32" s="54">
        <v>91200</v>
      </c>
      <c r="W32" s="54">
        <v>194000</v>
      </c>
      <c r="X32" s="56">
        <f t="shared" si="4"/>
        <v>18000</v>
      </c>
      <c r="Y32" s="55">
        <v>212000</v>
      </c>
      <c r="Z32" s="54"/>
    </row>
    <row r="33" spans="1:26" ht="15" customHeight="1" x14ac:dyDescent="0.2">
      <c r="A33" s="51">
        <v>26</v>
      </c>
      <c r="B33" s="51">
        <v>8500063</v>
      </c>
      <c r="C33" s="51" t="s">
        <v>100</v>
      </c>
      <c r="D33" s="52" t="s">
        <v>127</v>
      </c>
      <c r="E33" s="52" t="s">
        <v>33</v>
      </c>
      <c r="F33" s="53">
        <v>194000</v>
      </c>
      <c r="G33" s="53">
        <f>VLOOKUP(B33,'08.08'!B33:R66,16,0)</f>
        <v>0</v>
      </c>
      <c r="H33" s="54"/>
      <c r="I33" s="54">
        <f t="shared" si="0"/>
        <v>0</v>
      </c>
      <c r="J33" s="54"/>
      <c r="K33" s="54"/>
      <c r="L33" s="54"/>
      <c r="M33" s="54"/>
      <c r="N33" s="54"/>
      <c r="O33" s="54">
        <f t="shared" si="1"/>
        <v>0</v>
      </c>
      <c r="P33" s="54">
        <f t="shared" si="2"/>
        <v>0</v>
      </c>
      <c r="Q33" s="54">
        <f t="shared" si="5"/>
        <v>0</v>
      </c>
      <c r="R33" s="54"/>
      <c r="S33" s="54">
        <f t="shared" si="3"/>
        <v>0</v>
      </c>
      <c r="T33" s="54"/>
      <c r="U33" s="55" t="s">
        <v>100</v>
      </c>
      <c r="V33" s="54">
        <v>91200</v>
      </c>
      <c r="W33" s="54">
        <v>194000</v>
      </c>
      <c r="X33" s="56">
        <f t="shared" si="4"/>
        <v>18000</v>
      </c>
      <c r="Y33" s="55">
        <v>212000</v>
      </c>
      <c r="Z33" s="54"/>
    </row>
    <row r="34" spans="1:26" ht="15" customHeight="1" x14ac:dyDescent="0.2">
      <c r="A34" s="51">
        <v>27</v>
      </c>
      <c r="B34" s="51">
        <v>8500050</v>
      </c>
      <c r="C34" s="51" t="s">
        <v>82</v>
      </c>
      <c r="D34" s="52" t="s">
        <v>54</v>
      </c>
      <c r="E34" s="52" t="s">
        <v>20</v>
      </c>
      <c r="F34" s="53">
        <v>168000</v>
      </c>
      <c r="G34" s="53">
        <f>VLOOKUP(B34,'08.08'!B34:R67,16,0)</f>
        <v>10</v>
      </c>
      <c r="H34" s="54"/>
      <c r="I34" s="54">
        <f t="shared" si="0"/>
        <v>1</v>
      </c>
      <c r="J34" s="54"/>
      <c r="K34" s="54">
        <v>1</v>
      </c>
      <c r="L34" s="54"/>
      <c r="M34" s="54"/>
      <c r="N34" s="54"/>
      <c r="O34" s="54">
        <f t="shared" si="1"/>
        <v>168000</v>
      </c>
      <c r="P34" s="54">
        <f t="shared" si="2"/>
        <v>168000</v>
      </c>
      <c r="Q34" s="54">
        <f t="shared" si="5"/>
        <v>9</v>
      </c>
      <c r="R34" s="54">
        <v>9</v>
      </c>
      <c r="S34" s="54">
        <f t="shared" si="3"/>
        <v>0</v>
      </c>
      <c r="T34" s="54"/>
      <c r="U34" s="51" t="s">
        <v>82</v>
      </c>
      <c r="V34" s="57">
        <v>75909</v>
      </c>
      <c r="W34" s="57">
        <v>168000</v>
      </c>
      <c r="X34" s="56">
        <f t="shared" si="4"/>
        <v>13000</v>
      </c>
      <c r="Y34" s="55">
        <v>181000</v>
      </c>
      <c r="Z34" s="54"/>
    </row>
    <row r="35" spans="1:26" s="2" customFormat="1" ht="15" customHeight="1" x14ac:dyDescent="0.2">
      <c r="A35" s="51">
        <v>28</v>
      </c>
      <c r="B35" s="51">
        <v>8500051</v>
      </c>
      <c r="C35" s="51" t="s">
        <v>83</v>
      </c>
      <c r="D35" s="52" t="s">
        <v>55</v>
      </c>
      <c r="E35" s="52" t="s">
        <v>21</v>
      </c>
      <c r="F35" s="53">
        <v>149000</v>
      </c>
      <c r="G35" s="53">
        <f>VLOOKUP(B35,'08.08'!B35:R68,16,0)</f>
        <v>16</v>
      </c>
      <c r="H35" s="57"/>
      <c r="I35" s="54">
        <f t="shared" si="0"/>
        <v>2</v>
      </c>
      <c r="J35" s="54"/>
      <c r="K35" s="54">
        <v>2</v>
      </c>
      <c r="L35" s="54"/>
      <c r="M35" s="54"/>
      <c r="N35" s="54"/>
      <c r="O35" s="54">
        <f t="shared" si="1"/>
        <v>298000</v>
      </c>
      <c r="P35" s="54">
        <f t="shared" si="2"/>
        <v>298000</v>
      </c>
      <c r="Q35" s="54">
        <f t="shared" si="5"/>
        <v>14</v>
      </c>
      <c r="R35" s="54">
        <v>14</v>
      </c>
      <c r="S35" s="54">
        <f t="shared" si="3"/>
        <v>0</v>
      </c>
      <c r="T35" s="54"/>
      <c r="U35" s="55" t="s">
        <v>83</v>
      </c>
      <c r="V35" s="54">
        <v>66364</v>
      </c>
      <c r="W35" s="54">
        <v>149000</v>
      </c>
      <c r="X35" s="56">
        <f t="shared" si="4"/>
        <v>13000</v>
      </c>
      <c r="Y35" s="51">
        <v>162000</v>
      </c>
      <c r="Z35" s="54"/>
    </row>
    <row r="36" spans="1:26" ht="15" customHeight="1" x14ac:dyDescent="0.2">
      <c r="A36" s="51">
        <v>29</v>
      </c>
      <c r="B36" s="51">
        <v>8500052</v>
      </c>
      <c r="C36" s="51" t="s">
        <v>84</v>
      </c>
      <c r="D36" s="52" t="s">
        <v>120</v>
      </c>
      <c r="E36" s="52" t="s">
        <v>22</v>
      </c>
      <c r="F36" s="53">
        <v>149000</v>
      </c>
      <c r="G36" s="53">
        <f>VLOOKUP(B36,'08.08'!B36:R69,16,0)</f>
        <v>16</v>
      </c>
      <c r="H36" s="54"/>
      <c r="I36" s="54">
        <f t="shared" si="0"/>
        <v>1</v>
      </c>
      <c r="J36" s="54"/>
      <c r="K36" s="54">
        <v>1</v>
      </c>
      <c r="L36" s="54"/>
      <c r="M36" s="54"/>
      <c r="N36" s="54"/>
      <c r="O36" s="54">
        <f t="shared" si="1"/>
        <v>149000</v>
      </c>
      <c r="P36" s="54">
        <f t="shared" si="2"/>
        <v>149000</v>
      </c>
      <c r="Q36" s="54">
        <f t="shared" si="5"/>
        <v>15</v>
      </c>
      <c r="R36" s="54">
        <v>15</v>
      </c>
      <c r="S36" s="54">
        <f t="shared" si="3"/>
        <v>0</v>
      </c>
      <c r="T36" s="54"/>
      <c r="U36" s="55" t="s">
        <v>84</v>
      </c>
      <c r="V36" s="54">
        <v>66364</v>
      </c>
      <c r="W36" s="54">
        <v>149000</v>
      </c>
      <c r="X36" s="56">
        <f t="shared" si="4"/>
        <v>13000</v>
      </c>
      <c r="Y36" s="55">
        <v>162000</v>
      </c>
      <c r="Z36" s="54"/>
    </row>
    <row r="37" spans="1:26" ht="15" customHeight="1" x14ac:dyDescent="0.2">
      <c r="A37" s="51">
        <v>30</v>
      </c>
      <c r="B37" s="51">
        <v>8500053</v>
      </c>
      <c r="C37" s="51" t="s">
        <v>85</v>
      </c>
      <c r="D37" s="52" t="s">
        <v>57</v>
      </c>
      <c r="E37" s="52" t="s">
        <v>23</v>
      </c>
      <c r="F37" s="53">
        <v>149000</v>
      </c>
      <c r="G37" s="53">
        <f>VLOOKUP(B37,'08.08'!B37:R70,16,0)</f>
        <v>15</v>
      </c>
      <c r="H37" s="54"/>
      <c r="I37" s="54">
        <f t="shared" si="0"/>
        <v>1</v>
      </c>
      <c r="J37" s="54"/>
      <c r="K37" s="54">
        <v>1</v>
      </c>
      <c r="L37" s="54"/>
      <c r="M37" s="54"/>
      <c r="N37" s="54"/>
      <c r="O37" s="54">
        <f t="shared" si="1"/>
        <v>149000</v>
      </c>
      <c r="P37" s="54">
        <f t="shared" si="2"/>
        <v>149000</v>
      </c>
      <c r="Q37" s="54">
        <f t="shared" si="5"/>
        <v>14</v>
      </c>
      <c r="R37" s="54">
        <v>14</v>
      </c>
      <c r="S37" s="54">
        <f t="shared" si="3"/>
        <v>0</v>
      </c>
      <c r="T37" s="54"/>
      <c r="U37" s="55" t="s">
        <v>85</v>
      </c>
      <c r="V37" s="54">
        <v>66364</v>
      </c>
      <c r="W37" s="54">
        <v>149000</v>
      </c>
      <c r="X37" s="56">
        <f t="shared" si="4"/>
        <v>13000</v>
      </c>
      <c r="Y37" s="55">
        <v>162000</v>
      </c>
      <c r="Z37" s="54"/>
    </row>
    <row r="38" spans="1:26" ht="15" customHeight="1" x14ac:dyDescent="0.2">
      <c r="A38" s="51">
        <v>31</v>
      </c>
      <c r="B38" s="51">
        <v>8500054</v>
      </c>
      <c r="C38" s="51" t="s">
        <v>86</v>
      </c>
      <c r="D38" s="52" t="s">
        <v>58</v>
      </c>
      <c r="E38" s="52" t="s">
        <v>24</v>
      </c>
      <c r="F38" s="53">
        <v>168000</v>
      </c>
      <c r="G38" s="53">
        <f>VLOOKUP(B38,'08.08'!B38:R71,16,0)</f>
        <v>17</v>
      </c>
      <c r="H38" s="54"/>
      <c r="I38" s="54">
        <f t="shared" si="0"/>
        <v>0</v>
      </c>
      <c r="J38" s="54"/>
      <c r="K38" s="54"/>
      <c r="L38" s="54"/>
      <c r="M38" s="54"/>
      <c r="N38" s="54"/>
      <c r="O38" s="54">
        <f t="shared" si="1"/>
        <v>0</v>
      </c>
      <c r="P38" s="54">
        <f t="shared" si="2"/>
        <v>0</v>
      </c>
      <c r="Q38" s="54">
        <f t="shared" si="5"/>
        <v>17</v>
      </c>
      <c r="R38" s="54">
        <v>17</v>
      </c>
      <c r="S38" s="54">
        <f t="shared" si="3"/>
        <v>0</v>
      </c>
      <c r="T38" s="54"/>
      <c r="U38" s="55" t="s">
        <v>86</v>
      </c>
      <c r="V38" s="54">
        <v>75909</v>
      </c>
      <c r="W38" s="54">
        <v>168000</v>
      </c>
      <c r="X38" s="56">
        <f t="shared" si="4"/>
        <v>13000</v>
      </c>
      <c r="Y38" s="55">
        <v>181000</v>
      </c>
      <c r="Z38" s="54"/>
    </row>
    <row r="39" spans="1:26" ht="15" customHeight="1" x14ac:dyDescent="0.2">
      <c r="A39" s="51">
        <v>32</v>
      </c>
      <c r="B39" s="51">
        <v>8500055</v>
      </c>
      <c r="C39" s="51" t="s">
        <v>87</v>
      </c>
      <c r="D39" s="52" t="s">
        <v>59</v>
      </c>
      <c r="E39" s="52" t="s">
        <v>25</v>
      </c>
      <c r="F39" s="53">
        <v>149000</v>
      </c>
      <c r="G39" s="53">
        <f>VLOOKUP(B39,'08.08'!B39:R72,16,0)</f>
        <v>17</v>
      </c>
      <c r="H39" s="54"/>
      <c r="I39" s="54">
        <f t="shared" si="0"/>
        <v>0</v>
      </c>
      <c r="J39" s="54"/>
      <c r="K39" s="54"/>
      <c r="L39" s="54"/>
      <c r="M39" s="54"/>
      <c r="N39" s="54"/>
      <c r="O39" s="54">
        <f t="shared" si="1"/>
        <v>0</v>
      </c>
      <c r="P39" s="54">
        <f t="shared" si="2"/>
        <v>0</v>
      </c>
      <c r="Q39" s="54">
        <f t="shared" si="5"/>
        <v>17</v>
      </c>
      <c r="R39" s="54">
        <v>17</v>
      </c>
      <c r="S39" s="54">
        <f t="shared" si="3"/>
        <v>0</v>
      </c>
      <c r="T39" s="54"/>
      <c r="U39" s="55" t="s">
        <v>87</v>
      </c>
      <c r="V39" s="54">
        <v>66364</v>
      </c>
      <c r="W39" s="54">
        <v>149000</v>
      </c>
      <c r="X39" s="56">
        <f t="shared" si="4"/>
        <v>13000</v>
      </c>
      <c r="Y39" s="55">
        <v>162000</v>
      </c>
      <c r="Z39" s="54"/>
    </row>
    <row r="40" spans="1:26" ht="15" customHeight="1" x14ac:dyDescent="0.2">
      <c r="A40" s="51">
        <v>33</v>
      </c>
      <c r="B40" s="51">
        <v>8500056</v>
      </c>
      <c r="C40" s="51" t="s">
        <v>88</v>
      </c>
      <c r="D40" s="52" t="s">
        <v>60</v>
      </c>
      <c r="E40" s="52" t="s">
        <v>26</v>
      </c>
      <c r="F40" s="53">
        <v>149000</v>
      </c>
      <c r="G40" s="53">
        <f>VLOOKUP(B40,'08.08'!B40:R73,16,0)</f>
        <v>13</v>
      </c>
      <c r="H40" s="54"/>
      <c r="I40" s="54">
        <f t="shared" si="0"/>
        <v>1</v>
      </c>
      <c r="J40" s="54"/>
      <c r="K40" s="54">
        <v>1</v>
      </c>
      <c r="L40" s="54"/>
      <c r="M40" s="54"/>
      <c r="N40" s="54"/>
      <c r="O40" s="54">
        <f t="shared" si="1"/>
        <v>149000</v>
      </c>
      <c r="P40" s="54">
        <f t="shared" si="2"/>
        <v>149000</v>
      </c>
      <c r="Q40" s="54">
        <f t="shared" si="5"/>
        <v>12</v>
      </c>
      <c r="R40" s="54">
        <v>12</v>
      </c>
      <c r="S40" s="54">
        <f t="shared" si="3"/>
        <v>0</v>
      </c>
      <c r="T40" s="54"/>
      <c r="U40" s="55" t="s">
        <v>88</v>
      </c>
      <c r="V40" s="54">
        <v>66364</v>
      </c>
      <c r="W40" s="54">
        <v>149000</v>
      </c>
      <c r="X40" s="56">
        <f t="shared" si="4"/>
        <v>13000</v>
      </c>
      <c r="Y40" s="55">
        <v>162000</v>
      </c>
      <c r="Z40" s="54"/>
    </row>
    <row r="41" spans="1:26" ht="15" customHeight="1" x14ac:dyDescent="0.2">
      <c r="A41" s="51">
        <v>34</v>
      </c>
      <c r="B41" s="51">
        <v>8500057</v>
      </c>
      <c r="C41" s="51" t="s">
        <v>89</v>
      </c>
      <c r="D41" s="52" t="s">
        <v>61</v>
      </c>
      <c r="E41" s="52" t="s">
        <v>27</v>
      </c>
      <c r="F41" s="53">
        <v>168000</v>
      </c>
      <c r="G41" s="53">
        <f>VLOOKUP(B41,'08.08'!B41:R74,16,0)</f>
        <v>18</v>
      </c>
      <c r="H41" s="54"/>
      <c r="I41" s="54">
        <f t="shared" si="0"/>
        <v>1</v>
      </c>
      <c r="J41" s="54"/>
      <c r="K41" s="54">
        <v>1</v>
      </c>
      <c r="L41" s="54"/>
      <c r="M41" s="54"/>
      <c r="N41" s="54"/>
      <c r="O41" s="54">
        <f t="shared" si="1"/>
        <v>168000</v>
      </c>
      <c r="P41" s="54">
        <f t="shared" si="2"/>
        <v>168000</v>
      </c>
      <c r="Q41" s="54">
        <f t="shared" si="5"/>
        <v>17</v>
      </c>
      <c r="R41" s="54">
        <v>17</v>
      </c>
      <c r="S41" s="54">
        <f t="shared" si="3"/>
        <v>0</v>
      </c>
      <c r="T41" s="54"/>
      <c r="U41" s="55" t="s">
        <v>89</v>
      </c>
      <c r="V41" s="54">
        <v>66364</v>
      </c>
      <c r="W41" s="54">
        <v>168000</v>
      </c>
      <c r="X41" s="56">
        <f t="shared" si="4"/>
        <v>-6000</v>
      </c>
      <c r="Y41" s="55">
        <v>162000</v>
      </c>
      <c r="Z41" s="54"/>
    </row>
    <row r="42" spans="1:26" s="17" customFormat="1" x14ac:dyDescent="0.2">
      <c r="A42" s="47"/>
      <c r="B42" s="48"/>
      <c r="C42" s="48"/>
      <c r="D42" s="48" t="s">
        <v>108</v>
      </c>
      <c r="E42" s="49"/>
      <c r="F42" s="50"/>
      <c r="G42" s="50">
        <f>SUM(G8:G41)</f>
        <v>122</v>
      </c>
      <c r="H42" s="50">
        <f t="shared" ref="H42:P42" si="6">SUM(H8:H41)</f>
        <v>0</v>
      </c>
      <c r="I42" s="50">
        <f t="shared" si="6"/>
        <v>7</v>
      </c>
      <c r="J42" s="50">
        <f t="shared" si="6"/>
        <v>0</v>
      </c>
      <c r="K42" s="50">
        <f t="shared" si="6"/>
        <v>7</v>
      </c>
      <c r="L42" s="50">
        <f t="shared" si="6"/>
        <v>0</v>
      </c>
      <c r="M42" s="50">
        <f t="shared" si="6"/>
        <v>0</v>
      </c>
      <c r="N42" s="50">
        <f t="shared" si="6"/>
        <v>0</v>
      </c>
      <c r="O42" s="50">
        <f t="shared" si="6"/>
        <v>1081000</v>
      </c>
      <c r="P42" s="50">
        <f t="shared" si="6"/>
        <v>1081000</v>
      </c>
      <c r="Q42" s="50">
        <f>SUM(Q8:Q41)</f>
        <v>115</v>
      </c>
      <c r="R42" s="50">
        <f>SUM(R8:R41)</f>
        <v>115</v>
      </c>
      <c r="S42" s="50"/>
      <c r="T42" s="50"/>
      <c r="Z42" s="50"/>
    </row>
    <row r="43" spans="1:26" x14ac:dyDescent="0.2">
      <c r="A43" s="5"/>
    </row>
    <row r="44" spans="1:26" s="2" customFormat="1" x14ac:dyDescent="0.2">
      <c r="B44" s="2" t="s">
        <v>124</v>
      </c>
      <c r="F44" s="6"/>
      <c r="G44" s="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V44" s="66"/>
      <c r="W44" s="66"/>
      <c r="Z44" s="66"/>
    </row>
    <row r="48" spans="1:26" x14ac:dyDescent="0.2">
      <c r="A48" s="1" t="s">
        <v>134</v>
      </c>
    </row>
  </sheetData>
  <mergeCells count="16">
    <mergeCell ref="Z6:Z7"/>
    <mergeCell ref="A3:T3"/>
    <mergeCell ref="G5:Q5"/>
    <mergeCell ref="A6:A7"/>
    <mergeCell ref="B6:B7"/>
    <mergeCell ref="C6:C7"/>
    <mergeCell ref="D6:D7"/>
    <mergeCell ref="F6:F7"/>
    <mergeCell ref="G6:G7"/>
    <mergeCell ref="H6:H7"/>
    <mergeCell ref="I6:L6"/>
    <mergeCell ref="M6:P6"/>
    <mergeCell ref="Q6:Q7"/>
    <mergeCell ref="R6:R7"/>
    <mergeCell ref="S6:S7"/>
    <mergeCell ref="T6:T7"/>
  </mergeCells>
  <pageMargins left="0.2" right="0.2" top="0.25" bottom="0.25" header="0.3" footer="0.3"/>
  <pageSetup paperSize="9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zoomScaleNormal="100" workbookViewId="0">
      <pane xSplit="6" ySplit="7" topLeftCell="M28" activePane="bottomRight" state="frozen"/>
      <selection activeCell="CJ8" sqref="CJ8:CJ41"/>
      <selection pane="topRight" activeCell="CJ8" sqref="CJ8:CJ41"/>
      <selection pane="bottomLeft" activeCell="CJ8" sqref="CJ8:CJ41"/>
      <selection pane="bottomRight" activeCell="R42" sqref="R42"/>
    </sheetView>
  </sheetViews>
  <sheetFormatPr defaultRowHeight="12.75" x14ac:dyDescent="0.2"/>
  <cols>
    <col min="1" max="1" width="4.85546875" style="1" customWidth="1"/>
    <col min="2" max="2" width="8.85546875" style="2" customWidth="1"/>
    <col min="3" max="3" width="5.28515625" style="2" customWidth="1"/>
    <col min="4" max="4" width="38.28515625" style="1" customWidth="1"/>
    <col min="5" max="5" width="34.7109375" style="1" hidden="1" customWidth="1"/>
    <col min="6" max="6" width="10.28515625" style="6" customWidth="1"/>
    <col min="7" max="7" width="8.140625" style="6" customWidth="1"/>
    <col min="8" max="8" width="9.42578125" style="3" customWidth="1"/>
    <col min="9" max="9" width="10" style="3" customWidth="1"/>
    <col min="10" max="15" width="9.140625" style="3" customWidth="1"/>
    <col min="16" max="16" width="10.85546875" style="3" customWidth="1"/>
    <col min="17" max="19" width="10.7109375" style="3" customWidth="1"/>
    <col min="20" max="20" width="9.140625" style="3" customWidth="1"/>
    <col min="21" max="21" width="6.28515625" style="1" hidden="1" customWidth="1"/>
    <col min="22" max="23" width="11.28515625" style="3" hidden="1" customWidth="1"/>
    <col min="24" max="25" width="0" style="1" hidden="1" customWidth="1"/>
    <col min="26" max="26" width="9.140625" style="3" customWidth="1"/>
    <col min="27" max="27" width="9.140625" style="1" customWidth="1"/>
    <col min="28" max="16384" width="9.140625" style="1"/>
  </cols>
  <sheetData>
    <row r="1" spans="1:26" x14ac:dyDescent="0.2">
      <c r="A1" s="17" t="s">
        <v>128</v>
      </c>
    </row>
    <row r="2" spans="1:26" x14ac:dyDescent="0.2">
      <c r="A2" s="1" t="s">
        <v>114</v>
      </c>
    </row>
    <row r="3" spans="1:26" ht="19.5" customHeight="1" x14ac:dyDescent="0.3">
      <c r="A3" s="131" t="s">
        <v>122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Z3" s="1"/>
    </row>
    <row r="5" spans="1:26" ht="15" hidden="1" customHeight="1" x14ac:dyDescent="0.2">
      <c r="G5" s="133" t="s">
        <v>117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67"/>
      <c r="S5" s="67"/>
      <c r="T5" s="1"/>
      <c r="Z5" s="1"/>
    </row>
    <row r="6" spans="1:26" s="17" customFormat="1" ht="15" customHeight="1" x14ac:dyDescent="0.2">
      <c r="A6" s="128" t="s">
        <v>109</v>
      </c>
      <c r="B6" s="128" t="s">
        <v>110</v>
      </c>
      <c r="C6" s="128" t="s">
        <v>111</v>
      </c>
      <c r="D6" s="128" t="s">
        <v>112</v>
      </c>
      <c r="E6" s="16" t="s">
        <v>90</v>
      </c>
      <c r="F6" s="128" t="s">
        <v>113</v>
      </c>
      <c r="G6" s="128" t="s">
        <v>115</v>
      </c>
      <c r="H6" s="128" t="s">
        <v>101</v>
      </c>
      <c r="I6" s="132" t="s">
        <v>102</v>
      </c>
      <c r="J6" s="132"/>
      <c r="K6" s="132"/>
      <c r="L6" s="132"/>
      <c r="M6" s="134" t="s">
        <v>129</v>
      </c>
      <c r="N6" s="134"/>
      <c r="O6" s="134"/>
      <c r="P6" s="134"/>
      <c r="Q6" s="128" t="s">
        <v>118</v>
      </c>
      <c r="R6" s="128" t="s">
        <v>135</v>
      </c>
      <c r="S6" s="128" t="s">
        <v>136</v>
      </c>
      <c r="T6" s="128" t="s">
        <v>119</v>
      </c>
      <c r="U6" s="19" t="s">
        <v>121</v>
      </c>
      <c r="V6" s="40"/>
      <c r="W6" s="40"/>
      <c r="Z6" s="128" t="s">
        <v>125</v>
      </c>
    </row>
    <row r="7" spans="1:26" s="18" customFormat="1" x14ac:dyDescent="0.2">
      <c r="A7" s="130"/>
      <c r="B7" s="130" t="s">
        <v>110</v>
      </c>
      <c r="C7" s="130"/>
      <c r="D7" s="130" t="s">
        <v>112</v>
      </c>
      <c r="E7" s="44" t="s">
        <v>90</v>
      </c>
      <c r="F7" s="130" t="s">
        <v>113</v>
      </c>
      <c r="G7" s="130"/>
      <c r="H7" s="130"/>
      <c r="I7" s="45" t="s">
        <v>106</v>
      </c>
      <c r="J7" s="46" t="s">
        <v>107</v>
      </c>
      <c r="K7" s="46" t="s">
        <v>104</v>
      </c>
      <c r="L7" s="46" t="s">
        <v>105</v>
      </c>
      <c r="M7" s="61" t="s">
        <v>131</v>
      </c>
      <c r="N7" s="62" t="s">
        <v>132</v>
      </c>
      <c r="O7" s="62" t="s">
        <v>130</v>
      </c>
      <c r="P7" s="68" t="s">
        <v>133</v>
      </c>
      <c r="Q7" s="130"/>
      <c r="R7" s="129"/>
      <c r="S7" s="129"/>
      <c r="T7" s="130"/>
      <c r="V7" s="41"/>
      <c r="W7" s="41"/>
      <c r="Z7" s="130"/>
    </row>
    <row r="8" spans="1:26" ht="15" customHeight="1" x14ac:dyDescent="0.2">
      <c r="A8" s="51">
        <v>1</v>
      </c>
      <c r="B8" s="51">
        <v>8500006</v>
      </c>
      <c r="C8" s="51" t="s">
        <v>75</v>
      </c>
      <c r="D8" s="52" t="s">
        <v>47</v>
      </c>
      <c r="E8" s="52" t="s">
        <v>13</v>
      </c>
      <c r="F8" s="53">
        <v>289000</v>
      </c>
      <c r="G8" s="53">
        <f>VLOOKUP(B8,'09.08'!B8:R41,16,0)</f>
        <v>0</v>
      </c>
      <c r="H8" s="54"/>
      <c r="I8" s="54">
        <f>SUM(J8:L8)</f>
        <v>0</v>
      </c>
      <c r="J8" s="54"/>
      <c r="K8" s="54"/>
      <c r="L8" s="54"/>
      <c r="M8" s="54"/>
      <c r="N8" s="54"/>
      <c r="O8" s="54">
        <f>F8*K8</f>
        <v>0</v>
      </c>
      <c r="P8" s="54">
        <f>M8+N8+O8</f>
        <v>0</v>
      </c>
      <c r="Q8" s="54">
        <f>+G7+H8-I8</f>
        <v>0</v>
      </c>
      <c r="R8" s="54"/>
      <c r="S8" s="54">
        <f>R8-Q8</f>
        <v>0</v>
      </c>
      <c r="T8" s="54"/>
      <c r="U8" s="55" t="s">
        <v>75</v>
      </c>
      <c r="V8" s="54">
        <v>143000</v>
      </c>
      <c r="W8" s="54">
        <v>289000</v>
      </c>
      <c r="X8" s="56">
        <f>Y8-W8</f>
        <v>26000</v>
      </c>
      <c r="Y8" s="55">
        <v>315000</v>
      </c>
      <c r="Z8" s="54"/>
    </row>
    <row r="9" spans="1:26" ht="15" customHeight="1" x14ac:dyDescent="0.2">
      <c r="A9" s="51">
        <v>2</v>
      </c>
      <c r="B9" s="51">
        <v>8500007</v>
      </c>
      <c r="C9" s="51" t="s">
        <v>73</v>
      </c>
      <c r="D9" s="52" t="s">
        <v>45</v>
      </c>
      <c r="E9" s="52" t="s">
        <v>11</v>
      </c>
      <c r="F9" s="53">
        <v>197000</v>
      </c>
      <c r="G9" s="53">
        <f>VLOOKUP(B9,'09.08'!B9:R42,16,0)</f>
        <v>0</v>
      </c>
      <c r="H9" s="54"/>
      <c r="I9" s="54">
        <f t="shared" ref="I9:I41" si="0">SUM(J9:L9)</f>
        <v>0</v>
      </c>
      <c r="J9" s="54"/>
      <c r="K9" s="54"/>
      <c r="L9" s="54"/>
      <c r="M9" s="54"/>
      <c r="N9" s="54"/>
      <c r="O9" s="54">
        <f t="shared" ref="O9:O41" si="1">F9*K9</f>
        <v>0</v>
      </c>
      <c r="P9" s="54">
        <f t="shared" ref="P9:P41" si="2">M9+N9+O9</f>
        <v>0</v>
      </c>
      <c r="Q9" s="54">
        <f>+G8+H9-I9</f>
        <v>0</v>
      </c>
      <c r="R9" s="54"/>
      <c r="S9" s="54">
        <f t="shared" ref="S9:S41" si="3">R9-Q9</f>
        <v>0</v>
      </c>
      <c r="T9" s="54"/>
      <c r="U9" s="55" t="s">
        <v>73</v>
      </c>
      <c r="V9" s="54">
        <v>93000</v>
      </c>
      <c r="W9" s="54">
        <v>197000</v>
      </c>
      <c r="X9" s="56">
        <f t="shared" ref="X9:X41" si="4">Y9-W9</f>
        <v>18000</v>
      </c>
      <c r="Y9" s="55">
        <v>215000</v>
      </c>
      <c r="Z9" s="54"/>
    </row>
    <row r="10" spans="1:26" ht="15" customHeight="1" x14ac:dyDescent="0.2">
      <c r="A10" s="51">
        <v>3</v>
      </c>
      <c r="B10" s="51">
        <v>8500008</v>
      </c>
      <c r="C10" s="51" t="s">
        <v>79</v>
      </c>
      <c r="D10" s="52" t="s">
        <v>51</v>
      </c>
      <c r="E10" s="52" t="s">
        <v>17</v>
      </c>
      <c r="F10" s="53">
        <v>170000</v>
      </c>
      <c r="G10" s="53">
        <f>VLOOKUP(B10,'09.08'!B10:R43,16,0)</f>
        <v>0</v>
      </c>
      <c r="H10" s="54"/>
      <c r="I10" s="54">
        <f t="shared" si="0"/>
        <v>0</v>
      </c>
      <c r="J10" s="54"/>
      <c r="K10" s="54"/>
      <c r="L10" s="54"/>
      <c r="M10" s="54"/>
      <c r="N10" s="54"/>
      <c r="O10" s="54">
        <f t="shared" si="1"/>
        <v>0</v>
      </c>
      <c r="P10" s="54">
        <f t="shared" si="2"/>
        <v>0</v>
      </c>
      <c r="Q10" s="54">
        <f t="shared" ref="Q10:Q41" si="5">+G10+H10-I10</f>
        <v>0</v>
      </c>
      <c r="R10" s="54"/>
      <c r="S10" s="54">
        <f t="shared" si="3"/>
        <v>0</v>
      </c>
      <c r="T10" s="54"/>
      <c r="U10" s="55" t="s">
        <v>79</v>
      </c>
      <c r="V10" s="54">
        <v>78000</v>
      </c>
      <c r="W10" s="54">
        <v>170000</v>
      </c>
      <c r="X10" s="56">
        <f t="shared" si="4"/>
        <v>15000</v>
      </c>
      <c r="Y10" s="55">
        <v>185000</v>
      </c>
      <c r="Z10" s="54"/>
    </row>
    <row r="11" spans="1:26" ht="15" customHeight="1" x14ac:dyDescent="0.2">
      <c r="A11" s="51">
        <v>4</v>
      </c>
      <c r="B11" s="51">
        <v>8500009</v>
      </c>
      <c r="C11" s="51" t="s">
        <v>74</v>
      </c>
      <c r="D11" s="52" t="s">
        <v>46</v>
      </c>
      <c r="E11" s="52" t="s">
        <v>12</v>
      </c>
      <c r="F11" s="53">
        <v>159000</v>
      </c>
      <c r="G11" s="53">
        <f>VLOOKUP(B11,'09.08'!B11:R44,16,0)</f>
        <v>0</v>
      </c>
      <c r="H11" s="54"/>
      <c r="I11" s="54">
        <f t="shared" si="0"/>
        <v>0</v>
      </c>
      <c r="J11" s="54"/>
      <c r="K11" s="54"/>
      <c r="L11" s="54"/>
      <c r="M11" s="54"/>
      <c r="N11" s="54"/>
      <c r="O11" s="54">
        <f t="shared" si="1"/>
        <v>0</v>
      </c>
      <c r="P11" s="54">
        <f t="shared" si="2"/>
        <v>0</v>
      </c>
      <c r="Q11" s="54">
        <f t="shared" si="5"/>
        <v>0</v>
      </c>
      <c r="R11" s="54"/>
      <c r="S11" s="54">
        <f t="shared" si="3"/>
        <v>0</v>
      </c>
      <c r="T11" s="54"/>
      <c r="U11" s="55" t="s">
        <v>74</v>
      </c>
      <c r="V11" s="54">
        <v>72000</v>
      </c>
      <c r="W11" s="54">
        <v>159000</v>
      </c>
      <c r="X11" s="56">
        <f t="shared" si="4"/>
        <v>14000</v>
      </c>
      <c r="Y11" s="55">
        <v>173000</v>
      </c>
      <c r="Z11" s="54"/>
    </row>
    <row r="12" spans="1:26" ht="15" customHeight="1" x14ac:dyDescent="0.2">
      <c r="A12" s="51">
        <v>5</v>
      </c>
      <c r="B12" s="51">
        <v>8500031</v>
      </c>
      <c r="C12" s="51" t="s">
        <v>76</v>
      </c>
      <c r="D12" s="52" t="s">
        <v>48</v>
      </c>
      <c r="E12" s="52" t="s">
        <v>14</v>
      </c>
      <c r="F12" s="53">
        <v>146000</v>
      </c>
      <c r="G12" s="53">
        <f>VLOOKUP(B12,'09.08'!B12:R45,16,0)</f>
        <v>0</v>
      </c>
      <c r="H12" s="54"/>
      <c r="I12" s="54">
        <f t="shared" si="0"/>
        <v>0</v>
      </c>
      <c r="J12" s="54"/>
      <c r="K12" s="54"/>
      <c r="L12" s="54"/>
      <c r="M12" s="54"/>
      <c r="N12" s="54"/>
      <c r="O12" s="54">
        <f t="shared" si="1"/>
        <v>0</v>
      </c>
      <c r="P12" s="54">
        <f t="shared" si="2"/>
        <v>0</v>
      </c>
      <c r="Q12" s="54">
        <f t="shared" si="5"/>
        <v>0</v>
      </c>
      <c r="R12" s="54"/>
      <c r="S12" s="54">
        <f t="shared" si="3"/>
        <v>0</v>
      </c>
      <c r="T12" s="54"/>
      <c r="U12" s="55" t="s">
        <v>76</v>
      </c>
      <c r="V12" s="54">
        <v>65000</v>
      </c>
      <c r="W12" s="54">
        <v>146000</v>
      </c>
      <c r="X12" s="56">
        <f t="shared" si="4"/>
        <v>13000</v>
      </c>
      <c r="Y12" s="55">
        <v>159000</v>
      </c>
      <c r="Z12" s="54"/>
    </row>
    <row r="13" spans="1:26" ht="15" customHeight="1" x14ac:dyDescent="0.2">
      <c r="A13" s="51">
        <v>6</v>
      </c>
      <c r="B13" s="51">
        <v>8500011</v>
      </c>
      <c r="C13" s="51" t="s">
        <v>78</v>
      </c>
      <c r="D13" s="52" t="s">
        <v>50</v>
      </c>
      <c r="E13" s="52" t="s">
        <v>16</v>
      </c>
      <c r="F13" s="53">
        <v>135000</v>
      </c>
      <c r="G13" s="53">
        <f>VLOOKUP(B13,'09.08'!B13:R46,16,0)</f>
        <v>0</v>
      </c>
      <c r="H13" s="54"/>
      <c r="I13" s="54">
        <f t="shared" si="0"/>
        <v>0</v>
      </c>
      <c r="J13" s="54"/>
      <c r="K13" s="54"/>
      <c r="L13" s="54"/>
      <c r="M13" s="54"/>
      <c r="N13" s="54"/>
      <c r="O13" s="54">
        <f t="shared" si="1"/>
        <v>0</v>
      </c>
      <c r="P13" s="54">
        <f t="shared" si="2"/>
        <v>0</v>
      </c>
      <c r="Q13" s="54">
        <f t="shared" si="5"/>
        <v>0</v>
      </c>
      <c r="R13" s="54"/>
      <c r="S13" s="54">
        <f t="shared" si="3"/>
        <v>0</v>
      </c>
      <c r="T13" s="54"/>
      <c r="U13" s="55" t="s">
        <v>78</v>
      </c>
      <c r="V13" s="54">
        <v>58000</v>
      </c>
      <c r="W13" s="54">
        <v>135000</v>
      </c>
      <c r="X13" s="56">
        <f t="shared" si="4"/>
        <v>10000</v>
      </c>
      <c r="Y13" s="55">
        <v>145000</v>
      </c>
      <c r="Z13" s="54"/>
    </row>
    <row r="14" spans="1:26" ht="15" customHeight="1" x14ac:dyDescent="0.2">
      <c r="A14" s="51">
        <v>7</v>
      </c>
      <c r="B14" s="51">
        <v>8500010</v>
      </c>
      <c r="C14" s="51" t="s">
        <v>81</v>
      </c>
      <c r="D14" s="52" t="s">
        <v>53</v>
      </c>
      <c r="E14" s="52" t="s">
        <v>19</v>
      </c>
      <c r="F14" s="53">
        <v>146000</v>
      </c>
      <c r="G14" s="53">
        <f>VLOOKUP(B14,'09.08'!B14:R47,16,0)</f>
        <v>0</v>
      </c>
      <c r="H14" s="54"/>
      <c r="I14" s="54">
        <f t="shared" si="0"/>
        <v>0</v>
      </c>
      <c r="J14" s="54"/>
      <c r="K14" s="54"/>
      <c r="L14" s="54"/>
      <c r="M14" s="54"/>
      <c r="N14" s="54"/>
      <c r="O14" s="54">
        <f t="shared" si="1"/>
        <v>0</v>
      </c>
      <c r="P14" s="54">
        <f t="shared" si="2"/>
        <v>0</v>
      </c>
      <c r="Q14" s="54">
        <f t="shared" si="5"/>
        <v>0</v>
      </c>
      <c r="R14" s="54"/>
      <c r="S14" s="54">
        <f t="shared" si="3"/>
        <v>0</v>
      </c>
      <c r="T14" s="54"/>
      <c r="U14" s="55" t="s">
        <v>81</v>
      </c>
      <c r="V14" s="54">
        <v>61000</v>
      </c>
      <c r="W14" s="54">
        <v>146000</v>
      </c>
      <c r="X14" s="56">
        <f t="shared" si="4"/>
        <v>5000</v>
      </c>
      <c r="Y14" s="55">
        <v>151000</v>
      </c>
      <c r="Z14" s="54"/>
    </row>
    <row r="15" spans="1:26" ht="15" customHeight="1" x14ac:dyDescent="0.2">
      <c r="A15" s="51">
        <v>8</v>
      </c>
      <c r="B15" s="51">
        <v>8500012</v>
      </c>
      <c r="C15" s="51" t="s">
        <v>70</v>
      </c>
      <c r="D15" s="52" t="s">
        <v>42</v>
      </c>
      <c r="E15" s="52" t="s">
        <v>8</v>
      </c>
      <c r="F15" s="53">
        <v>135000</v>
      </c>
      <c r="G15" s="53">
        <f>VLOOKUP(B15,'09.08'!B15:R48,16,0)</f>
        <v>0</v>
      </c>
      <c r="H15" s="54"/>
      <c r="I15" s="54">
        <f t="shared" si="0"/>
        <v>0</v>
      </c>
      <c r="J15" s="54"/>
      <c r="K15" s="54"/>
      <c r="L15" s="54"/>
      <c r="M15" s="54"/>
      <c r="N15" s="54"/>
      <c r="O15" s="54">
        <f t="shared" si="1"/>
        <v>0</v>
      </c>
      <c r="P15" s="54">
        <f t="shared" si="2"/>
        <v>0</v>
      </c>
      <c r="Q15" s="54">
        <f t="shared" si="5"/>
        <v>0</v>
      </c>
      <c r="R15" s="54"/>
      <c r="S15" s="54">
        <f t="shared" si="3"/>
        <v>0</v>
      </c>
      <c r="T15" s="54"/>
      <c r="U15" s="55" t="s">
        <v>70</v>
      </c>
      <c r="V15" s="54">
        <v>59000</v>
      </c>
      <c r="W15" s="54">
        <v>135000</v>
      </c>
      <c r="X15" s="56">
        <f t="shared" si="4"/>
        <v>12000</v>
      </c>
      <c r="Y15" s="55">
        <v>147000</v>
      </c>
      <c r="Z15" s="54"/>
    </row>
    <row r="16" spans="1:26" ht="15" customHeight="1" x14ac:dyDescent="0.2">
      <c r="A16" s="51">
        <v>9</v>
      </c>
      <c r="B16" s="51">
        <v>8500005</v>
      </c>
      <c r="C16" s="51" t="s">
        <v>71</v>
      </c>
      <c r="D16" s="52" t="s">
        <v>43</v>
      </c>
      <c r="E16" s="52" t="s">
        <v>9</v>
      </c>
      <c r="F16" s="53">
        <v>146000</v>
      </c>
      <c r="G16" s="53">
        <f>VLOOKUP(B16,'09.08'!B16:R49,16,0)</f>
        <v>0</v>
      </c>
      <c r="H16" s="54"/>
      <c r="I16" s="54">
        <f t="shared" si="0"/>
        <v>0</v>
      </c>
      <c r="J16" s="54"/>
      <c r="K16" s="54"/>
      <c r="L16" s="54"/>
      <c r="M16" s="54"/>
      <c r="N16" s="54"/>
      <c r="O16" s="54">
        <f t="shared" si="1"/>
        <v>0</v>
      </c>
      <c r="P16" s="54">
        <f t="shared" si="2"/>
        <v>0</v>
      </c>
      <c r="Q16" s="54">
        <f t="shared" si="5"/>
        <v>0</v>
      </c>
      <c r="R16" s="54"/>
      <c r="S16" s="54">
        <f t="shared" si="3"/>
        <v>0</v>
      </c>
      <c r="T16" s="54"/>
      <c r="U16" s="55" t="s">
        <v>71</v>
      </c>
      <c r="V16" s="54">
        <v>63000</v>
      </c>
      <c r="W16" s="54">
        <v>146000</v>
      </c>
      <c r="X16" s="56">
        <f t="shared" si="4"/>
        <v>9000</v>
      </c>
      <c r="Y16" s="55">
        <v>155000</v>
      </c>
      <c r="Z16" s="54"/>
    </row>
    <row r="17" spans="1:26" ht="15" customHeight="1" x14ac:dyDescent="0.2">
      <c r="A17" s="51">
        <v>10</v>
      </c>
      <c r="B17" s="51">
        <v>8500013</v>
      </c>
      <c r="C17" s="51" t="s">
        <v>72</v>
      </c>
      <c r="D17" s="52" t="s">
        <v>44</v>
      </c>
      <c r="E17" s="52" t="s">
        <v>10</v>
      </c>
      <c r="F17" s="53">
        <v>146000</v>
      </c>
      <c r="G17" s="53">
        <f>VLOOKUP(B17,'09.08'!B17:R50,16,0)</f>
        <v>0</v>
      </c>
      <c r="H17" s="54"/>
      <c r="I17" s="54">
        <f t="shared" si="0"/>
        <v>0</v>
      </c>
      <c r="J17" s="54"/>
      <c r="K17" s="54"/>
      <c r="L17" s="54"/>
      <c r="M17" s="54"/>
      <c r="N17" s="54"/>
      <c r="O17" s="54">
        <f t="shared" si="1"/>
        <v>0</v>
      </c>
      <c r="P17" s="54">
        <f t="shared" si="2"/>
        <v>0</v>
      </c>
      <c r="Q17" s="54">
        <f t="shared" si="5"/>
        <v>0</v>
      </c>
      <c r="R17" s="54"/>
      <c r="S17" s="54">
        <f t="shared" si="3"/>
        <v>0</v>
      </c>
      <c r="T17" s="54"/>
      <c r="U17" s="55" t="s">
        <v>72</v>
      </c>
      <c r="V17" s="54">
        <v>64000</v>
      </c>
      <c r="W17" s="54">
        <v>146000</v>
      </c>
      <c r="X17" s="56">
        <f t="shared" si="4"/>
        <v>11000</v>
      </c>
      <c r="Y17" s="55">
        <v>157000</v>
      </c>
      <c r="Z17" s="54"/>
    </row>
    <row r="18" spans="1:26" ht="15" customHeight="1" x14ac:dyDescent="0.2">
      <c r="A18" s="51">
        <v>11</v>
      </c>
      <c r="B18" s="51">
        <v>8500058</v>
      </c>
      <c r="C18" s="51" t="s">
        <v>91</v>
      </c>
      <c r="D18" s="52" t="s">
        <v>95</v>
      </c>
      <c r="E18" s="52" t="s">
        <v>28</v>
      </c>
      <c r="F18" s="53">
        <v>203000</v>
      </c>
      <c r="G18" s="53">
        <f>VLOOKUP(B18,'09.08'!B18:R51,16,0)</f>
        <v>0</v>
      </c>
      <c r="H18" s="54"/>
      <c r="I18" s="54">
        <f t="shared" si="0"/>
        <v>0</v>
      </c>
      <c r="J18" s="54"/>
      <c r="K18" s="54"/>
      <c r="L18" s="54"/>
      <c r="M18" s="54"/>
      <c r="N18" s="54"/>
      <c r="O18" s="54">
        <f t="shared" si="1"/>
        <v>0</v>
      </c>
      <c r="P18" s="54">
        <f t="shared" si="2"/>
        <v>0</v>
      </c>
      <c r="Q18" s="54">
        <f t="shared" si="5"/>
        <v>0</v>
      </c>
      <c r="R18" s="54"/>
      <c r="S18" s="54">
        <f t="shared" si="3"/>
        <v>0</v>
      </c>
      <c r="T18" s="54"/>
      <c r="U18" s="55" t="s">
        <v>91</v>
      </c>
      <c r="V18" s="54">
        <v>96000</v>
      </c>
      <c r="W18" s="54">
        <v>203000</v>
      </c>
      <c r="X18" s="56">
        <f t="shared" si="4"/>
        <v>18000</v>
      </c>
      <c r="Y18" s="55">
        <v>221000</v>
      </c>
      <c r="Z18" s="54"/>
    </row>
    <row r="19" spans="1:26" ht="15" customHeight="1" x14ac:dyDescent="0.2">
      <c r="A19" s="51">
        <v>12</v>
      </c>
      <c r="B19" s="51">
        <v>8500059</v>
      </c>
      <c r="C19" s="51" t="s">
        <v>92</v>
      </c>
      <c r="D19" s="52" t="s">
        <v>96</v>
      </c>
      <c r="E19" s="52" t="s">
        <v>29</v>
      </c>
      <c r="F19" s="53">
        <v>186000</v>
      </c>
      <c r="G19" s="53">
        <f>VLOOKUP(B19,'09.08'!B19:R52,16,0)</f>
        <v>0</v>
      </c>
      <c r="H19" s="54"/>
      <c r="I19" s="54">
        <f t="shared" si="0"/>
        <v>0</v>
      </c>
      <c r="J19" s="54"/>
      <c r="K19" s="54"/>
      <c r="L19" s="54"/>
      <c r="M19" s="54"/>
      <c r="N19" s="54"/>
      <c r="O19" s="54">
        <f t="shared" si="1"/>
        <v>0</v>
      </c>
      <c r="P19" s="54">
        <f t="shared" si="2"/>
        <v>0</v>
      </c>
      <c r="Q19" s="54">
        <f t="shared" si="5"/>
        <v>0</v>
      </c>
      <c r="R19" s="54"/>
      <c r="S19" s="54">
        <f t="shared" si="3"/>
        <v>0</v>
      </c>
      <c r="T19" s="54"/>
      <c r="U19" s="55" t="s">
        <v>92</v>
      </c>
      <c r="V19" s="54">
        <v>87000</v>
      </c>
      <c r="W19" s="54">
        <v>186000</v>
      </c>
      <c r="X19" s="56">
        <f t="shared" si="4"/>
        <v>17000</v>
      </c>
      <c r="Y19" s="55">
        <v>203000</v>
      </c>
      <c r="Z19" s="54"/>
    </row>
    <row r="20" spans="1:26" ht="15" customHeight="1" x14ac:dyDescent="0.2">
      <c r="A20" s="51">
        <v>13</v>
      </c>
      <c r="B20" s="51">
        <v>8500060</v>
      </c>
      <c r="C20" s="51" t="s">
        <v>93</v>
      </c>
      <c r="D20" s="52" t="s">
        <v>97</v>
      </c>
      <c r="E20" s="52" t="s">
        <v>30</v>
      </c>
      <c r="F20" s="53">
        <v>159000</v>
      </c>
      <c r="G20" s="53">
        <f>VLOOKUP(B20,'09.08'!B20:R53,16,0)</f>
        <v>0</v>
      </c>
      <c r="H20" s="54"/>
      <c r="I20" s="54">
        <f t="shared" si="0"/>
        <v>0</v>
      </c>
      <c r="J20" s="54"/>
      <c r="K20" s="54"/>
      <c r="L20" s="54"/>
      <c r="M20" s="54"/>
      <c r="N20" s="54"/>
      <c r="O20" s="54">
        <f t="shared" si="1"/>
        <v>0</v>
      </c>
      <c r="P20" s="54">
        <f t="shared" si="2"/>
        <v>0</v>
      </c>
      <c r="Q20" s="54">
        <f t="shared" si="5"/>
        <v>0</v>
      </c>
      <c r="R20" s="54"/>
      <c r="S20" s="54">
        <f t="shared" si="3"/>
        <v>0</v>
      </c>
      <c r="T20" s="54"/>
      <c r="U20" s="55" t="s">
        <v>93</v>
      </c>
      <c r="V20" s="54">
        <v>72000</v>
      </c>
      <c r="W20" s="54">
        <v>159000</v>
      </c>
      <c r="X20" s="56">
        <f t="shared" si="4"/>
        <v>14000</v>
      </c>
      <c r="Y20" s="55">
        <v>173000</v>
      </c>
      <c r="Z20" s="54"/>
    </row>
    <row r="21" spans="1:26" ht="15" customHeight="1" x14ac:dyDescent="0.2">
      <c r="A21" s="51">
        <v>14</v>
      </c>
      <c r="B21" s="51">
        <v>8500061</v>
      </c>
      <c r="C21" s="51" t="s">
        <v>94</v>
      </c>
      <c r="D21" s="52" t="s">
        <v>98</v>
      </c>
      <c r="E21" s="52" t="s">
        <v>31</v>
      </c>
      <c r="F21" s="53">
        <v>168000</v>
      </c>
      <c r="G21" s="53">
        <f>VLOOKUP(B21,'09.08'!B21:R54,16,0)</f>
        <v>0</v>
      </c>
      <c r="H21" s="54"/>
      <c r="I21" s="54">
        <f t="shared" si="0"/>
        <v>0</v>
      </c>
      <c r="J21" s="54"/>
      <c r="K21" s="54"/>
      <c r="L21" s="54"/>
      <c r="M21" s="54"/>
      <c r="N21" s="54"/>
      <c r="O21" s="54">
        <f t="shared" si="1"/>
        <v>0</v>
      </c>
      <c r="P21" s="54">
        <f t="shared" si="2"/>
        <v>0</v>
      </c>
      <c r="Q21" s="54">
        <f t="shared" si="5"/>
        <v>0</v>
      </c>
      <c r="R21" s="54"/>
      <c r="S21" s="54">
        <f t="shared" si="3"/>
        <v>0</v>
      </c>
      <c r="T21" s="54"/>
      <c r="U21" s="55" t="s">
        <v>94</v>
      </c>
      <c r="V21" s="54">
        <v>77000</v>
      </c>
      <c r="W21" s="54">
        <v>168000</v>
      </c>
      <c r="X21" s="56">
        <f t="shared" si="4"/>
        <v>15000</v>
      </c>
      <c r="Y21" s="55">
        <v>183000</v>
      </c>
      <c r="Z21" s="54"/>
    </row>
    <row r="22" spans="1:26" ht="15" customHeight="1" x14ac:dyDescent="0.2">
      <c r="A22" s="51">
        <v>15</v>
      </c>
      <c r="B22" s="51">
        <v>8500033</v>
      </c>
      <c r="C22" s="51" t="s">
        <v>67</v>
      </c>
      <c r="D22" s="52" t="s">
        <v>39</v>
      </c>
      <c r="E22" s="52" t="s">
        <v>5</v>
      </c>
      <c r="F22" s="53">
        <v>337000</v>
      </c>
      <c r="G22" s="53">
        <f>VLOOKUP(B22,'09.08'!B22:R55,16,0)</f>
        <v>0</v>
      </c>
      <c r="H22" s="54"/>
      <c r="I22" s="54">
        <f t="shared" si="0"/>
        <v>0</v>
      </c>
      <c r="J22" s="54"/>
      <c r="K22" s="54"/>
      <c r="L22" s="54"/>
      <c r="M22" s="54"/>
      <c r="N22" s="54"/>
      <c r="O22" s="54">
        <f t="shared" si="1"/>
        <v>0</v>
      </c>
      <c r="P22" s="54">
        <f t="shared" si="2"/>
        <v>0</v>
      </c>
      <c r="Q22" s="54">
        <f t="shared" si="5"/>
        <v>0</v>
      </c>
      <c r="R22" s="54"/>
      <c r="S22" s="54">
        <f t="shared" si="3"/>
        <v>0</v>
      </c>
      <c r="T22" s="54"/>
      <c r="U22" s="55" t="s">
        <v>67</v>
      </c>
      <c r="V22" s="54">
        <v>169000</v>
      </c>
      <c r="W22" s="54">
        <v>337000</v>
      </c>
      <c r="X22" s="56">
        <f t="shared" si="4"/>
        <v>30000</v>
      </c>
      <c r="Y22" s="55">
        <v>367000</v>
      </c>
      <c r="Z22" s="54"/>
    </row>
    <row r="23" spans="1:26" ht="15" customHeight="1" x14ac:dyDescent="0.2">
      <c r="A23" s="51">
        <v>16</v>
      </c>
      <c r="B23" s="51">
        <v>8500034</v>
      </c>
      <c r="C23" s="51" t="s">
        <v>65</v>
      </c>
      <c r="D23" s="52" t="s">
        <v>37</v>
      </c>
      <c r="E23" s="52" t="s">
        <v>3</v>
      </c>
      <c r="F23" s="53">
        <v>240000</v>
      </c>
      <c r="G23" s="53">
        <f>VLOOKUP(B23,'09.08'!B23:R56,16,0)</f>
        <v>0</v>
      </c>
      <c r="H23" s="54"/>
      <c r="I23" s="54">
        <f t="shared" si="0"/>
        <v>0</v>
      </c>
      <c r="J23" s="54"/>
      <c r="K23" s="54"/>
      <c r="L23" s="54"/>
      <c r="M23" s="54"/>
      <c r="N23" s="54"/>
      <c r="O23" s="54">
        <f t="shared" si="1"/>
        <v>0</v>
      </c>
      <c r="P23" s="54">
        <f t="shared" si="2"/>
        <v>0</v>
      </c>
      <c r="Q23" s="54">
        <f t="shared" si="5"/>
        <v>0</v>
      </c>
      <c r="R23" s="54"/>
      <c r="S23" s="54">
        <f t="shared" si="3"/>
        <v>0</v>
      </c>
      <c r="T23" s="54"/>
      <c r="U23" s="55" t="s">
        <v>65</v>
      </c>
      <c r="V23" s="54">
        <v>116000</v>
      </c>
      <c r="W23" s="54">
        <v>240000</v>
      </c>
      <c r="X23" s="56">
        <f t="shared" si="4"/>
        <v>21000</v>
      </c>
      <c r="Y23" s="55">
        <v>261000</v>
      </c>
      <c r="Z23" s="54"/>
    </row>
    <row r="24" spans="1:26" ht="15" customHeight="1" x14ac:dyDescent="0.2">
      <c r="A24" s="51">
        <v>17</v>
      </c>
      <c r="B24" s="51">
        <v>8500035</v>
      </c>
      <c r="C24" s="51" t="s">
        <v>69</v>
      </c>
      <c r="D24" s="52" t="s">
        <v>41</v>
      </c>
      <c r="E24" s="52" t="s">
        <v>7</v>
      </c>
      <c r="F24" s="53">
        <v>196000</v>
      </c>
      <c r="G24" s="53">
        <f>VLOOKUP(B24,'09.08'!B24:R57,16,0)</f>
        <v>0</v>
      </c>
      <c r="H24" s="54"/>
      <c r="I24" s="54">
        <f t="shared" si="0"/>
        <v>0</v>
      </c>
      <c r="J24" s="54"/>
      <c r="K24" s="54"/>
      <c r="L24" s="54"/>
      <c r="M24" s="54"/>
      <c r="N24" s="54"/>
      <c r="O24" s="54">
        <f t="shared" si="1"/>
        <v>0</v>
      </c>
      <c r="P24" s="54">
        <f t="shared" si="2"/>
        <v>0</v>
      </c>
      <c r="Q24" s="54">
        <f t="shared" si="5"/>
        <v>0</v>
      </c>
      <c r="R24" s="54"/>
      <c r="S24" s="54">
        <f t="shared" si="3"/>
        <v>0</v>
      </c>
      <c r="T24" s="54"/>
      <c r="U24" s="55" t="s">
        <v>69</v>
      </c>
      <c r="V24" s="54">
        <v>92000</v>
      </c>
      <c r="W24" s="54">
        <v>196000</v>
      </c>
      <c r="X24" s="56">
        <f t="shared" si="4"/>
        <v>17000</v>
      </c>
      <c r="Y24" s="55">
        <v>213000</v>
      </c>
      <c r="Z24" s="54"/>
    </row>
    <row r="25" spans="1:26" ht="15" customHeight="1" x14ac:dyDescent="0.2">
      <c r="A25" s="51">
        <v>18</v>
      </c>
      <c r="B25" s="51">
        <v>8500036</v>
      </c>
      <c r="C25" s="51" t="s">
        <v>66</v>
      </c>
      <c r="D25" s="52" t="s">
        <v>38</v>
      </c>
      <c r="E25" s="52" t="s">
        <v>4</v>
      </c>
      <c r="F25" s="53">
        <v>188000</v>
      </c>
      <c r="G25" s="53">
        <f>VLOOKUP(B25,'09.08'!B25:R58,16,0)</f>
        <v>0</v>
      </c>
      <c r="H25" s="54"/>
      <c r="I25" s="54">
        <f t="shared" si="0"/>
        <v>0</v>
      </c>
      <c r="J25" s="54"/>
      <c r="K25" s="54"/>
      <c r="L25" s="54"/>
      <c r="M25" s="54"/>
      <c r="N25" s="54"/>
      <c r="O25" s="54">
        <f t="shared" si="1"/>
        <v>0</v>
      </c>
      <c r="P25" s="54">
        <f t="shared" si="2"/>
        <v>0</v>
      </c>
      <c r="Q25" s="54">
        <f t="shared" si="5"/>
        <v>0</v>
      </c>
      <c r="R25" s="54"/>
      <c r="S25" s="54">
        <f t="shared" si="3"/>
        <v>0</v>
      </c>
      <c r="T25" s="54"/>
      <c r="U25" s="55" t="s">
        <v>66</v>
      </c>
      <c r="V25" s="54">
        <v>88000</v>
      </c>
      <c r="W25" s="54">
        <v>188000</v>
      </c>
      <c r="X25" s="56">
        <f t="shared" si="4"/>
        <v>17000</v>
      </c>
      <c r="Y25" s="55">
        <v>205000</v>
      </c>
      <c r="Z25" s="54"/>
    </row>
    <row r="26" spans="1:26" ht="15" customHeight="1" x14ac:dyDescent="0.2">
      <c r="A26" s="51">
        <v>19</v>
      </c>
      <c r="B26" s="51">
        <v>8500037</v>
      </c>
      <c r="C26" s="51" t="s">
        <v>68</v>
      </c>
      <c r="D26" s="52" t="s">
        <v>40</v>
      </c>
      <c r="E26" s="52" t="s">
        <v>6</v>
      </c>
      <c r="F26" s="53">
        <v>179000</v>
      </c>
      <c r="G26" s="53">
        <f>VLOOKUP(B26,'09.08'!B26:R59,16,0)</f>
        <v>0</v>
      </c>
      <c r="H26" s="54"/>
      <c r="I26" s="54">
        <f t="shared" si="0"/>
        <v>0</v>
      </c>
      <c r="J26" s="54"/>
      <c r="K26" s="54"/>
      <c r="L26" s="54"/>
      <c r="M26" s="54"/>
      <c r="N26" s="54"/>
      <c r="O26" s="54">
        <f t="shared" si="1"/>
        <v>0</v>
      </c>
      <c r="P26" s="54">
        <f t="shared" si="2"/>
        <v>0</v>
      </c>
      <c r="Q26" s="54">
        <f t="shared" si="5"/>
        <v>0</v>
      </c>
      <c r="R26" s="54"/>
      <c r="S26" s="54">
        <f t="shared" si="3"/>
        <v>0</v>
      </c>
      <c r="T26" s="54"/>
      <c r="U26" s="55" t="s">
        <v>68</v>
      </c>
      <c r="V26" s="54">
        <v>83000</v>
      </c>
      <c r="W26" s="54">
        <v>179000</v>
      </c>
      <c r="X26" s="56">
        <f t="shared" si="4"/>
        <v>16000</v>
      </c>
      <c r="Y26" s="55">
        <v>195000</v>
      </c>
      <c r="Z26" s="54"/>
    </row>
    <row r="27" spans="1:26" ht="15" customHeight="1" x14ac:dyDescent="0.2">
      <c r="A27" s="51">
        <v>20</v>
      </c>
      <c r="B27" s="51">
        <v>8500039</v>
      </c>
      <c r="C27" s="51" t="s">
        <v>77</v>
      </c>
      <c r="D27" s="52" t="s">
        <v>49</v>
      </c>
      <c r="E27" s="52" t="s">
        <v>15</v>
      </c>
      <c r="F27" s="53">
        <v>169000</v>
      </c>
      <c r="G27" s="53">
        <f>VLOOKUP(B27,'09.08'!B27:R60,16,0)</f>
        <v>0</v>
      </c>
      <c r="H27" s="54"/>
      <c r="I27" s="54">
        <f t="shared" si="0"/>
        <v>0</v>
      </c>
      <c r="J27" s="54"/>
      <c r="K27" s="54"/>
      <c r="L27" s="54"/>
      <c r="M27" s="54"/>
      <c r="N27" s="54"/>
      <c r="O27" s="54">
        <f t="shared" si="1"/>
        <v>0</v>
      </c>
      <c r="P27" s="54">
        <f t="shared" si="2"/>
        <v>0</v>
      </c>
      <c r="Q27" s="54">
        <f t="shared" si="5"/>
        <v>0</v>
      </c>
      <c r="R27" s="54"/>
      <c r="S27" s="54">
        <f t="shared" si="3"/>
        <v>0</v>
      </c>
      <c r="T27" s="54"/>
      <c r="U27" s="55" t="s">
        <v>77</v>
      </c>
      <c r="V27" s="54">
        <v>73000</v>
      </c>
      <c r="W27" s="54">
        <v>169000</v>
      </c>
      <c r="X27" s="56">
        <f t="shared" si="4"/>
        <v>6000</v>
      </c>
      <c r="Y27" s="55">
        <v>175000</v>
      </c>
      <c r="Z27" s="54"/>
    </row>
    <row r="28" spans="1:26" ht="15" customHeight="1" x14ac:dyDescent="0.2">
      <c r="A28" s="51">
        <v>21</v>
      </c>
      <c r="B28" s="51">
        <v>8500038</v>
      </c>
      <c r="C28" s="51" t="s">
        <v>80</v>
      </c>
      <c r="D28" s="52" t="s">
        <v>52</v>
      </c>
      <c r="E28" s="52" t="s">
        <v>18</v>
      </c>
      <c r="F28" s="53">
        <v>179000</v>
      </c>
      <c r="G28" s="53">
        <f>VLOOKUP(B28,'09.08'!B28:R61,16,0)</f>
        <v>0</v>
      </c>
      <c r="H28" s="54"/>
      <c r="I28" s="54">
        <f t="shared" si="0"/>
        <v>0</v>
      </c>
      <c r="J28" s="54"/>
      <c r="K28" s="54"/>
      <c r="L28" s="54"/>
      <c r="M28" s="54"/>
      <c r="N28" s="54"/>
      <c r="O28" s="54">
        <f t="shared" si="1"/>
        <v>0</v>
      </c>
      <c r="P28" s="54">
        <f t="shared" si="2"/>
        <v>0</v>
      </c>
      <c r="Q28" s="54">
        <f t="shared" si="5"/>
        <v>0</v>
      </c>
      <c r="R28" s="54"/>
      <c r="S28" s="54">
        <f t="shared" si="3"/>
        <v>0</v>
      </c>
      <c r="T28" s="54"/>
      <c r="U28" s="55" t="s">
        <v>80</v>
      </c>
      <c r="V28" s="54">
        <v>76000</v>
      </c>
      <c r="W28" s="54">
        <v>179000</v>
      </c>
      <c r="X28" s="56">
        <f t="shared" si="4"/>
        <v>2000</v>
      </c>
      <c r="Y28" s="55">
        <v>181000</v>
      </c>
      <c r="Z28" s="54"/>
    </row>
    <row r="29" spans="1:26" s="2" customFormat="1" ht="15" customHeight="1" x14ac:dyDescent="0.2">
      <c r="A29" s="51">
        <v>22</v>
      </c>
      <c r="B29" s="51">
        <v>8500040</v>
      </c>
      <c r="C29" s="51" t="s">
        <v>62</v>
      </c>
      <c r="D29" s="52" t="s">
        <v>34</v>
      </c>
      <c r="E29" s="52" t="s">
        <v>0</v>
      </c>
      <c r="F29" s="53">
        <v>169000</v>
      </c>
      <c r="G29" s="53">
        <f>VLOOKUP(B29,'09.08'!B29:R62,16,0)</f>
        <v>0</v>
      </c>
      <c r="H29" s="57"/>
      <c r="I29" s="54">
        <f t="shared" si="0"/>
        <v>0</v>
      </c>
      <c r="J29" s="54"/>
      <c r="K29" s="54"/>
      <c r="L29" s="54"/>
      <c r="M29" s="54"/>
      <c r="N29" s="54"/>
      <c r="O29" s="54">
        <f t="shared" si="1"/>
        <v>0</v>
      </c>
      <c r="P29" s="54">
        <f t="shared" si="2"/>
        <v>0</v>
      </c>
      <c r="Q29" s="54">
        <f t="shared" si="5"/>
        <v>0</v>
      </c>
      <c r="R29" s="54"/>
      <c r="S29" s="54">
        <f t="shared" si="3"/>
        <v>0</v>
      </c>
      <c r="T29" s="54"/>
      <c r="U29" s="51" t="s">
        <v>62</v>
      </c>
      <c r="V29" s="57">
        <v>78000</v>
      </c>
      <c r="W29" s="57">
        <v>169000</v>
      </c>
      <c r="X29" s="56">
        <f t="shared" si="4"/>
        <v>16000</v>
      </c>
      <c r="Y29" s="51">
        <v>185000</v>
      </c>
      <c r="Z29" s="54"/>
    </row>
    <row r="30" spans="1:26" ht="15" customHeight="1" x14ac:dyDescent="0.2">
      <c r="A30" s="51">
        <v>23</v>
      </c>
      <c r="B30" s="51">
        <v>8500041</v>
      </c>
      <c r="C30" s="51" t="s">
        <v>63</v>
      </c>
      <c r="D30" s="52" t="s">
        <v>35</v>
      </c>
      <c r="E30" s="52" t="s">
        <v>1</v>
      </c>
      <c r="F30" s="53">
        <v>179000</v>
      </c>
      <c r="G30" s="53">
        <f>VLOOKUP(B30,'09.08'!B30:R63,16,0)</f>
        <v>0</v>
      </c>
      <c r="H30" s="54"/>
      <c r="I30" s="54">
        <f t="shared" si="0"/>
        <v>0</v>
      </c>
      <c r="J30" s="54"/>
      <c r="K30" s="54"/>
      <c r="L30" s="54"/>
      <c r="M30" s="54"/>
      <c r="N30" s="54"/>
      <c r="O30" s="54">
        <f t="shared" si="1"/>
        <v>0</v>
      </c>
      <c r="P30" s="54">
        <f t="shared" si="2"/>
        <v>0</v>
      </c>
      <c r="Q30" s="54">
        <f t="shared" si="5"/>
        <v>0</v>
      </c>
      <c r="R30" s="54"/>
      <c r="S30" s="54">
        <f t="shared" si="3"/>
        <v>0</v>
      </c>
      <c r="T30" s="54"/>
      <c r="U30" s="55" t="s">
        <v>63</v>
      </c>
      <c r="V30" s="54">
        <v>82000</v>
      </c>
      <c r="W30" s="54">
        <v>179000</v>
      </c>
      <c r="X30" s="56">
        <f t="shared" si="4"/>
        <v>14000</v>
      </c>
      <c r="Y30" s="55">
        <v>193000</v>
      </c>
      <c r="Z30" s="54"/>
    </row>
    <row r="31" spans="1:26" ht="15" customHeight="1" x14ac:dyDescent="0.2">
      <c r="A31" s="51">
        <v>24</v>
      </c>
      <c r="B31" s="51">
        <v>8500043</v>
      </c>
      <c r="C31" s="51" t="s">
        <v>64</v>
      </c>
      <c r="D31" s="52" t="s">
        <v>36</v>
      </c>
      <c r="E31" s="52" t="s">
        <v>2</v>
      </c>
      <c r="F31" s="53">
        <v>179000</v>
      </c>
      <c r="G31" s="53">
        <f>VLOOKUP(B31,'09.08'!B31:R64,16,0)</f>
        <v>0</v>
      </c>
      <c r="H31" s="54"/>
      <c r="I31" s="54">
        <f t="shared" si="0"/>
        <v>0</v>
      </c>
      <c r="J31" s="54"/>
      <c r="K31" s="54"/>
      <c r="L31" s="54"/>
      <c r="M31" s="54"/>
      <c r="N31" s="54"/>
      <c r="O31" s="54">
        <f t="shared" si="1"/>
        <v>0</v>
      </c>
      <c r="P31" s="54">
        <f t="shared" si="2"/>
        <v>0</v>
      </c>
      <c r="Q31" s="54">
        <f t="shared" si="5"/>
        <v>0</v>
      </c>
      <c r="R31" s="54"/>
      <c r="S31" s="54">
        <f t="shared" si="3"/>
        <v>0</v>
      </c>
      <c r="T31" s="54"/>
      <c r="U31" s="55" t="s">
        <v>64</v>
      </c>
      <c r="V31" s="54">
        <v>83000</v>
      </c>
      <c r="W31" s="54">
        <v>179000</v>
      </c>
      <c r="X31" s="56">
        <f t="shared" si="4"/>
        <v>16000</v>
      </c>
      <c r="Y31" s="55">
        <v>195000</v>
      </c>
      <c r="Z31" s="54"/>
    </row>
    <row r="32" spans="1:26" ht="15" customHeight="1" x14ac:dyDescent="0.2">
      <c r="A32" s="51">
        <v>25</v>
      </c>
      <c r="B32" s="51">
        <v>8500062</v>
      </c>
      <c r="C32" s="51" t="s">
        <v>99</v>
      </c>
      <c r="D32" s="52" t="s">
        <v>126</v>
      </c>
      <c r="E32" s="52" t="s">
        <v>32</v>
      </c>
      <c r="F32" s="53">
        <v>194000</v>
      </c>
      <c r="G32" s="53">
        <f>VLOOKUP(B32,'09.08'!B32:R65,16,0)</f>
        <v>0</v>
      </c>
      <c r="H32" s="54"/>
      <c r="I32" s="54">
        <f t="shared" si="0"/>
        <v>0</v>
      </c>
      <c r="J32" s="54"/>
      <c r="K32" s="54"/>
      <c r="L32" s="54"/>
      <c r="M32" s="54"/>
      <c r="N32" s="54"/>
      <c r="O32" s="54">
        <f t="shared" si="1"/>
        <v>0</v>
      </c>
      <c r="P32" s="54">
        <f t="shared" si="2"/>
        <v>0</v>
      </c>
      <c r="Q32" s="54">
        <f t="shared" si="5"/>
        <v>0</v>
      </c>
      <c r="R32" s="54"/>
      <c r="S32" s="54">
        <f t="shared" si="3"/>
        <v>0</v>
      </c>
      <c r="T32" s="54"/>
      <c r="U32" s="55" t="s">
        <v>99</v>
      </c>
      <c r="V32" s="54">
        <v>91200</v>
      </c>
      <c r="W32" s="54">
        <v>194000</v>
      </c>
      <c r="X32" s="56">
        <f t="shared" si="4"/>
        <v>18000</v>
      </c>
      <c r="Y32" s="55">
        <v>212000</v>
      </c>
      <c r="Z32" s="54"/>
    </row>
    <row r="33" spans="1:26" ht="15" customHeight="1" x14ac:dyDescent="0.2">
      <c r="A33" s="51">
        <v>26</v>
      </c>
      <c r="B33" s="51">
        <v>8500063</v>
      </c>
      <c r="C33" s="51" t="s">
        <v>100</v>
      </c>
      <c r="D33" s="52" t="s">
        <v>127</v>
      </c>
      <c r="E33" s="52" t="s">
        <v>33</v>
      </c>
      <c r="F33" s="53">
        <v>194000</v>
      </c>
      <c r="G33" s="53">
        <f>VLOOKUP(B33,'09.08'!B33:R66,16,0)</f>
        <v>0</v>
      </c>
      <c r="H33" s="54"/>
      <c r="I33" s="54">
        <f t="shared" si="0"/>
        <v>0</v>
      </c>
      <c r="J33" s="54"/>
      <c r="K33" s="54"/>
      <c r="L33" s="54"/>
      <c r="M33" s="54"/>
      <c r="N33" s="54"/>
      <c r="O33" s="54">
        <f t="shared" si="1"/>
        <v>0</v>
      </c>
      <c r="P33" s="54">
        <f t="shared" si="2"/>
        <v>0</v>
      </c>
      <c r="Q33" s="54">
        <f t="shared" si="5"/>
        <v>0</v>
      </c>
      <c r="R33" s="54"/>
      <c r="S33" s="54">
        <f t="shared" si="3"/>
        <v>0</v>
      </c>
      <c r="T33" s="54"/>
      <c r="U33" s="55" t="s">
        <v>100</v>
      </c>
      <c r="V33" s="54">
        <v>91200</v>
      </c>
      <c r="W33" s="54">
        <v>194000</v>
      </c>
      <c r="X33" s="56">
        <f t="shared" si="4"/>
        <v>18000</v>
      </c>
      <c r="Y33" s="55">
        <v>212000</v>
      </c>
      <c r="Z33" s="54"/>
    </row>
    <row r="34" spans="1:26" ht="15" customHeight="1" x14ac:dyDescent="0.2">
      <c r="A34" s="51">
        <v>27</v>
      </c>
      <c r="B34" s="51">
        <v>8500050</v>
      </c>
      <c r="C34" s="51" t="s">
        <v>82</v>
      </c>
      <c r="D34" s="52" t="s">
        <v>54</v>
      </c>
      <c r="E34" s="52" t="s">
        <v>20</v>
      </c>
      <c r="F34" s="53">
        <v>168000</v>
      </c>
      <c r="G34" s="53">
        <f>VLOOKUP(B34,'09.08'!B34:R67,16,0)</f>
        <v>9</v>
      </c>
      <c r="H34" s="54"/>
      <c r="I34" s="54">
        <f t="shared" si="0"/>
        <v>0</v>
      </c>
      <c r="J34" s="54"/>
      <c r="K34" s="54"/>
      <c r="L34" s="54"/>
      <c r="M34" s="54"/>
      <c r="N34" s="54"/>
      <c r="O34" s="54">
        <f t="shared" si="1"/>
        <v>0</v>
      </c>
      <c r="P34" s="54">
        <f t="shared" si="2"/>
        <v>0</v>
      </c>
      <c r="Q34" s="54">
        <f t="shared" si="5"/>
        <v>9</v>
      </c>
      <c r="R34" s="54">
        <v>9</v>
      </c>
      <c r="S34" s="54">
        <f t="shared" si="3"/>
        <v>0</v>
      </c>
      <c r="T34" s="54"/>
      <c r="U34" s="51" t="s">
        <v>82</v>
      </c>
      <c r="V34" s="57">
        <v>75909</v>
      </c>
      <c r="W34" s="57">
        <v>168000</v>
      </c>
      <c r="X34" s="56">
        <f t="shared" si="4"/>
        <v>13000</v>
      </c>
      <c r="Y34" s="55">
        <v>181000</v>
      </c>
      <c r="Z34" s="54"/>
    </row>
    <row r="35" spans="1:26" s="2" customFormat="1" ht="15" customHeight="1" x14ac:dyDescent="0.2">
      <c r="A35" s="51">
        <v>28</v>
      </c>
      <c r="B35" s="51">
        <v>8500051</v>
      </c>
      <c r="C35" s="51" t="s">
        <v>83</v>
      </c>
      <c r="D35" s="52" t="s">
        <v>55</v>
      </c>
      <c r="E35" s="52" t="s">
        <v>21</v>
      </c>
      <c r="F35" s="53">
        <v>149000</v>
      </c>
      <c r="G35" s="53">
        <f>VLOOKUP(B35,'09.08'!B35:R68,16,0)</f>
        <v>14</v>
      </c>
      <c r="H35" s="57"/>
      <c r="I35" s="54">
        <f t="shared" si="0"/>
        <v>0</v>
      </c>
      <c r="J35" s="54"/>
      <c r="K35" s="54"/>
      <c r="L35" s="54"/>
      <c r="M35" s="54"/>
      <c r="N35" s="54"/>
      <c r="O35" s="54">
        <f t="shared" si="1"/>
        <v>0</v>
      </c>
      <c r="P35" s="54">
        <f t="shared" si="2"/>
        <v>0</v>
      </c>
      <c r="Q35" s="54">
        <f t="shared" si="5"/>
        <v>14</v>
      </c>
      <c r="R35" s="54">
        <v>14</v>
      </c>
      <c r="S35" s="54">
        <f t="shared" si="3"/>
        <v>0</v>
      </c>
      <c r="T35" s="54"/>
      <c r="U35" s="55" t="s">
        <v>83</v>
      </c>
      <c r="V35" s="54">
        <v>66364</v>
      </c>
      <c r="W35" s="54">
        <v>149000</v>
      </c>
      <c r="X35" s="56">
        <f t="shared" si="4"/>
        <v>13000</v>
      </c>
      <c r="Y35" s="51">
        <v>162000</v>
      </c>
      <c r="Z35" s="54"/>
    </row>
    <row r="36" spans="1:26" ht="15" customHeight="1" x14ac:dyDescent="0.2">
      <c r="A36" s="51">
        <v>29</v>
      </c>
      <c r="B36" s="51">
        <v>8500052</v>
      </c>
      <c r="C36" s="51" t="s">
        <v>84</v>
      </c>
      <c r="D36" s="52" t="s">
        <v>120</v>
      </c>
      <c r="E36" s="52" t="s">
        <v>22</v>
      </c>
      <c r="F36" s="53">
        <v>149000</v>
      </c>
      <c r="G36" s="53">
        <f>VLOOKUP(B36,'09.08'!B36:R69,16,0)</f>
        <v>15</v>
      </c>
      <c r="H36" s="54"/>
      <c r="I36" s="54">
        <f t="shared" si="0"/>
        <v>0</v>
      </c>
      <c r="J36" s="54"/>
      <c r="K36" s="54"/>
      <c r="L36" s="54"/>
      <c r="M36" s="54"/>
      <c r="N36" s="54"/>
      <c r="O36" s="54">
        <f t="shared" si="1"/>
        <v>0</v>
      </c>
      <c r="P36" s="54">
        <f t="shared" si="2"/>
        <v>0</v>
      </c>
      <c r="Q36" s="54">
        <f t="shared" si="5"/>
        <v>15</v>
      </c>
      <c r="R36" s="54">
        <v>15</v>
      </c>
      <c r="S36" s="54">
        <f t="shared" si="3"/>
        <v>0</v>
      </c>
      <c r="T36" s="54"/>
      <c r="U36" s="55" t="s">
        <v>84</v>
      </c>
      <c r="V36" s="54">
        <v>66364</v>
      </c>
      <c r="W36" s="54">
        <v>149000</v>
      </c>
      <c r="X36" s="56">
        <f t="shared" si="4"/>
        <v>13000</v>
      </c>
      <c r="Y36" s="55">
        <v>162000</v>
      </c>
      <c r="Z36" s="54"/>
    </row>
    <row r="37" spans="1:26" ht="15" customHeight="1" x14ac:dyDescent="0.2">
      <c r="A37" s="51">
        <v>30</v>
      </c>
      <c r="B37" s="51">
        <v>8500053</v>
      </c>
      <c r="C37" s="51" t="s">
        <v>85</v>
      </c>
      <c r="D37" s="52" t="s">
        <v>57</v>
      </c>
      <c r="E37" s="52" t="s">
        <v>23</v>
      </c>
      <c r="F37" s="53">
        <v>149000</v>
      </c>
      <c r="G37" s="53">
        <f>VLOOKUP(B37,'09.08'!B37:R70,16,0)</f>
        <v>14</v>
      </c>
      <c r="H37" s="54"/>
      <c r="I37" s="54">
        <f t="shared" si="0"/>
        <v>1</v>
      </c>
      <c r="J37" s="54"/>
      <c r="K37" s="54">
        <v>1</v>
      </c>
      <c r="L37" s="54"/>
      <c r="M37" s="54"/>
      <c r="N37" s="54"/>
      <c r="O37" s="54">
        <f t="shared" si="1"/>
        <v>149000</v>
      </c>
      <c r="P37" s="54">
        <f t="shared" si="2"/>
        <v>149000</v>
      </c>
      <c r="Q37" s="54">
        <f t="shared" si="5"/>
        <v>13</v>
      </c>
      <c r="R37" s="54">
        <v>13</v>
      </c>
      <c r="S37" s="54">
        <f t="shared" si="3"/>
        <v>0</v>
      </c>
      <c r="T37" s="54"/>
      <c r="U37" s="55" t="s">
        <v>85</v>
      </c>
      <c r="V37" s="54">
        <v>66364</v>
      </c>
      <c r="W37" s="54">
        <v>149000</v>
      </c>
      <c r="X37" s="56">
        <f t="shared" si="4"/>
        <v>13000</v>
      </c>
      <c r="Y37" s="55">
        <v>162000</v>
      </c>
      <c r="Z37" s="54"/>
    </row>
    <row r="38" spans="1:26" ht="15" customHeight="1" x14ac:dyDescent="0.2">
      <c r="A38" s="51">
        <v>31</v>
      </c>
      <c r="B38" s="51">
        <v>8500054</v>
      </c>
      <c r="C38" s="51" t="s">
        <v>86</v>
      </c>
      <c r="D38" s="52" t="s">
        <v>58</v>
      </c>
      <c r="E38" s="52" t="s">
        <v>24</v>
      </c>
      <c r="F38" s="53">
        <v>168000</v>
      </c>
      <c r="G38" s="53">
        <f>VLOOKUP(B38,'09.08'!B38:R71,16,0)</f>
        <v>17</v>
      </c>
      <c r="H38" s="54"/>
      <c r="I38" s="54">
        <f t="shared" si="0"/>
        <v>0</v>
      </c>
      <c r="J38" s="54"/>
      <c r="K38" s="54"/>
      <c r="L38" s="54"/>
      <c r="M38" s="54"/>
      <c r="N38" s="54"/>
      <c r="O38" s="54">
        <f t="shared" si="1"/>
        <v>0</v>
      </c>
      <c r="P38" s="54">
        <f t="shared" si="2"/>
        <v>0</v>
      </c>
      <c r="Q38" s="54">
        <f t="shared" si="5"/>
        <v>17</v>
      </c>
      <c r="R38" s="54">
        <v>17</v>
      </c>
      <c r="S38" s="54">
        <f t="shared" si="3"/>
        <v>0</v>
      </c>
      <c r="T38" s="54"/>
      <c r="U38" s="55" t="s">
        <v>86</v>
      </c>
      <c r="V38" s="54">
        <v>75909</v>
      </c>
      <c r="W38" s="54">
        <v>168000</v>
      </c>
      <c r="X38" s="56">
        <f t="shared" si="4"/>
        <v>13000</v>
      </c>
      <c r="Y38" s="55">
        <v>181000</v>
      </c>
      <c r="Z38" s="54"/>
    </row>
    <row r="39" spans="1:26" ht="15" customHeight="1" x14ac:dyDescent="0.2">
      <c r="A39" s="51">
        <v>32</v>
      </c>
      <c r="B39" s="51">
        <v>8500055</v>
      </c>
      <c r="C39" s="51" t="s">
        <v>87</v>
      </c>
      <c r="D39" s="52" t="s">
        <v>59</v>
      </c>
      <c r="E39" s="52" t="s">
        <v>25</v>
      </c>
      <c r="F39" s="53">
        <v>149000</v>
      </c>
      <c r="G39" s="53">
        <f>VLOOKUP(B39,'09.08'!B39:R72,16,0)</f>
        <v>17</v>
      </c>
      <c r="H39" s="54"/>
      <c r="I39" s="54">
        <f t="shared" si="0"/>
        <v>1</v>
      </c>
      <c r="J39" s="54"/>
      <c r="K39" s="54">
        <v>1</v>
      </c>
      <c r="L39" s="54"/>
      <c r="M39" s="54"/>
      <c r="N39" s="54"/>
      <c r="O39" s="54">
        <f t="shared" si="1"/>
        <v>149000</v>
      </c>
      <c r="P39" s="54">
        <f t="shared" si="2"/>
        <v>149000</v>
      </c>
      <c r="Q39" s="54">
        <f t="shared" si="5"/>
        <v>16</v>
      </c>
      <c r="R39" s="54">
        <v>16</v>
      </c>
      <c r="S39" s="54">
        <f t="shared" si="3"/>
        <v>0</v>
      </c>
      <c r="T39" s="54"/>
      <c r="U39" s="55" t="s">
        <v>87</v>
      </c>
      <c r="V39" s="54">
        <v>66364</v>
      </c>
      <c r="W39" s="54">
        <v>149000</v>
      </c>
      <c r="X39" s="56">
        <f t="shared" si="4"/>
        <v>13000</v>
      </c>
      <c r="Y39" s="55">
        <v>162000</v>
      </c>
      <c r="Z39" s="54"/>
    </row>
    <row r="40" spans="1:26" ht="15" customHeight="1" x14ac:dyDescent="0.2">
      <c r="A40" s="51">
        <v>33</v>
      </c>
      <c r="B40" s="51">
        <v>8500056</v>
      </c>
      <c r="C40" s="51" t="s">
        <v>88</v>
      </c>
      <c r="D40" s="52" t="s">
        <v>60</v>
      </c>
      <c r="E40" s="52" t="s">
        <v>26</v>
      </c>
      <c r="F40" s="53">
        <v>149000</v>
      </c>
      <c r="G40" s="53">
        <f>VLOOKUP(B40,'09.08'!B40:R73,16,0)</f>
        <v>12</v>
      </c>
      <c r="H40" s="54"/>
      <c r="I40" s="54">
        <f t="shared" si="0"/>
        <v>0</v>
      </c>
      <c r="J40" s="54"/>
      <c r="K40" s="54"/>
      <c r="L40" s="54"/>
      <c r="M40" s="54"/>
      <c r="N40" s="54"/>
      <c r="O40" s="54">
        <f t="shared" si="1"/>
        <v>0</v>
      </c>
      <c r="P40" s="54">
        <f t="shared" si="2"/>
        <v>0</v>
      </c>
      <c r="Q40" s="54">
        <f t="shared" si="5"/>
        <v>12</v>
      </c>
      <c r="R40" s="54">
        <v>12</v>
      </c>
      <c r="S40" s="54">
        <f t="shared" si="3"/>
        <v>0</v>
      </c>
      <c r="T40" s="54"/>
      <c r="U40" s="55" t="s">
        <v>88</v>
      </c>
      <c r="V40" s="54">
        <v>66364</v>
      </c>
      <c r="W40" s="54">
        <v>149000</v>
      </c>
      <c r="X40" s="56">
        <f t="shared" si="4"/>
        <v>13000</v>
      </c>
      <c r="Y40" s="55">
        <v>162000</v>
      </c>
      <c r="Z40" s="54"/>
    </row>
    <row r="41" spans="1:26" ht="15" customHeight="1" x14ac:dyDescent="0.2">
      <c r="A41" s="51">
        <v>34</v>
      </c>
      <c r="B41" s="51">
        <v>8500057</v>
      </c>
      <c r="C41" s="51" t="s">
        <v>89</v>
      </c>
      <c r="D41" s="52" t="s">
        <v>61</v>
      </c>
      <c r="E41" s="52" t="s">
        <v>27</v>
      </c>
      <c r="F41" s="53">
        <v>168000</v>
      </c>
      <c r="G41" s="53">
        <f>VLOOKUP(B41,'09.08'!B41:R74,16,0)</f>
        <v>17</v>
      </c>
      <c r="H41" s="54"/>
      <c r="I41" s="54">
        <f t="shared" si="0"/>
        <v>0</v>
      </c>
      <c r="J41" s="54"/>
      <c r="K41" s="54"/>
      <c r="L41" s="54"/>
      <c r="M41" s="54"/>
      <c r="N41" s="54"/>
      <c r="O41" s="54">
        <f t="shared" si="1"/>
        <v>0</v>
      </c>
      <c r="P41" s="54">
        <f t="shared" si="2"/>
        <v>0</v>
      </c>
      <c r="Q41" s="54">
        <f t="shared" si="5"/>
        <v>17</v>
      </c>
      <c r="R41" s="54">
        <v>17</v>
      </c>
      <c r="S41" s="54">
        <f t="shared" si="3"/>
        <v>0</v>
      </c>
      <c r="T41" s="54"/>
      <c r="U41" s="55" t="s">
        <v>89</v>
      </c>
      <c r="V41" s="54">
        <v>66364</v>
      </c>
      <c r="W41" s="54">
        <v>168000</v>
      </c>
      <c r="X41" s="56">
        <f t="shared" si="4"/>
        <v>-6000</v>
      </c>
      <c r="Y41" s="55">
        <v>162000</v>
      </c>
      <c r="Z41" s="54"/>
    </row>
    <row r="42" spans="1:26" s="17" customFormat="1" x14ac:dyDescent="0.2">
      <c r="A42" s="47"/>
      <c r="B42" s="48"/>
      <c r="C42" s="48"/>
      <c r="D42" s="48" t="s">
        <v>108</v>
      </c>
      <c r="E42" s="49"/>
      <c r="F42" s="50"/>
      <c r="G42" s="50">
        <f>SUM(G8:G41)</f>
        <v>115</v>
      </c>
      <c r="H42" s="50">
        <f t="shared" ref="H42:P42" si="6">SUM(H8:H41)</f>
        <v>0</v>
      </c>
      <c r="I42" s="50">
        <f t="shared" si="6"/>
        <v>2</v>
      </c>
      <c r="J42" s="50">
        <f t="shared" si="6"/>
        <v>0</v>
      </c>
      <c r="K42" s="50">
        <f t="shared" si="6"/>
        <v>2</v>
      </c>
      <c r="L42" s="50">
        <f t="shared" si="6"/>
        <v>0</v>
      </c>
      <c r="M42" s="50">
        <f t="shared" si="6"/>
        <v>0</v>
      </c>
      <c r="N42" s="50">
        <f t="shared" si="6"/>
        <v>0</v>
      </c>
      <c r="O42" s="50">
        <f t="shared" si="6"/>
        <v>298000</v>
      </c>
      <c r="P42" s="50">
        <f t="shared" si="6"/>
        <v>298000</v>
      </c>
      <c r="Q42" s="50">
        <f>SUM(Q8:Q41)</f>
        <v>113</v>
      </c>
      <c r="R42" s="50">
        <f>SUM(R8:R41)</f>
        <v>113</v>
      </c>
      <c r="S42" s="50"/>
      <c r="T42" s="50"/>
      <c r="Z42" s="50"/>
    </row>
    <row r="43" spans="1:26" x14ac:dyDescent="0.2">
      <c r="A43" s="5"/>
    </row>
    <row r="44" spans="1:26" s="2" customFormat="1" x14ac:dyDescent="0.2">
      <c r="B44" s="2" t="s">
        <v>124</v>
      </c>
      <c r="F44" s="6"/>
      <c r="G44" s="6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V44" s="67"/>
      <c r="W44" s="67"/>
      <c r="Z44" s="67"/>
    </row>
    <row r="48" spans="1:26" x14ac:dyDescent="0.2">
      <c r="A48" s="1" t="s">
        <v>134</v>
      </c>
    </row>
  </sheetData>
  <mergeCells count="16">
    <mergeCell ref="Z6:Z7"/>
    <mergeCell ref="A3:T3"/>
    <mergeCell ref="G5:Q5"/>
    <mergeCell ref="A6:A7"/>
    <mergeCell ref="B6:B7"/>
    <mergeCell ref="C6:C7"/>
    <mergeCell ref="D6:D7"/>
    <mergeCell ref="F6:F7"/>
    <mergeCell ref="G6:G7"/>
    <mergeCell ref="H6:H7"/>
    <mergeCell ref="I6:L6"/>
    <mergeCell ref="M6:P6"/>
    <mergeCell ref="Q6:Q7"/>
    <mergeCell ref="R6:R7"/>
    <mergeCell ref="S6:S7"/>
    <mergeCell ref="T6:T7"/>
  </mergeCells>
  <pageMargins left="0.2" right="0.2" top="0.25" bottom="0.25" header="0.3" footer="0.3"/>
  <pageSetup paperSize="9"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zoomScaleNormal="100" workbookViewId="0">
      <pane xSplit="6" ySplit="7" topLeftCell="L23" activePane="bottomRight" state="frozen"/>
      <selection activeCell="CJ8" sqref="CJ8:CJ41"/>
      <selection pane="topRight" activeCell="CJ8" sqref="CJ8:CJ41"/>
      <selection pane="bottomLeft" activeCell="CJ8" sqref="CJ8:CJ41"/>
      <selection pane="bottomRight" activeCell="R42" sqref="R42"/>
    </sheetView>
  </sheetViews>
  <sheetFormatPr defaultRowHeight="12.75" x14ac:dyDescent="0.2"/>
  <cols>
    <col min="1" max="1" width="4.85546875" style="1" customWidth="1"/>
    <col min="2" max="2" width="8.85546875" style="2" customWidth="1"/>
    <col min="3" max="3" width="5.28515625" style="2" customWidth="1"/>
    <col min="4" max="4" width="38.28515625" style="1" customWidth="1"/>
    <col min="5" max="5" width="34.7109375" style="1" hidden="1" customWidth="1"/>
    <col min="6" max="6" width="10.28515625" style="6" customWidth="1"/>
    <col min="7" max="7" width="8.140625" style="6" customWidth="1"/>
    <col min="8" max="8" width="9.42578125" style="3" customWidth="1"/>
    <col min="9" max="9" width="10" style="3" customWidth="1"/>
    <col min="10" max="15" width="9.140625" style="3" customWidth="1"/>
    <col min="16" max="16" width="10.85546875" style="3" customWidth="1"/>
    <col min="17" max="19" width="10.7109375" style="3" customWidth="1"/>
    <col min="20" max="20" width="9.140625" style="3" customWidth="1"/>
    <col min="21" max="21" width="6.28515625" style="1" hidden="1" customWidth="1"/>
    <col min="22" max="23" width="11.28515625" style="3" hidden="1" customWidth="1"/>
    <col min="24" max="25" width="0" style="1" hidden="1" customWidth="1"/>
    <col min="26" max="26" width="9.140625" style="3" customWidth="1"/>
    <col min="27" max="27" width="9.140625" style="1" customWidth="1"/>
    <col min="28" max="16384" width="9.140625" style="1"/>
  </cols>
  <sheetData>
    <row r="1" spans="1:26" x14ac:dyDescent="0.2">
      <c r="A1" s="17" t="s">
        <v>128</v>
      </c>
    </row>
    <row r="2" spans="1:26" x14ac:dyDescent="0.2">
      <c r="A2" s="1" t="s">
        <v>114</v>
      </c>
    </row>
    <row r="3" spans="1:26" ht="19.5" customHeight="1" x14ac:dyDescent="0.3">
      <c r="A3" s="131" t="s">
        <v>122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Z3" s="1"/>
    </row>
    <row r="5" spans="1:26" ht="15" hidden="1" customHeight="1" x14ac:dyDescent="0.2">
      <c r="G5" s="133" t="s">
        <v>117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69"/>
      <c r="S5" s="69"/>
      <c r="T5" s="1"/>
      <c r="Z5" s="1"/>
    </row>
    <row r="6" spans="1:26" s="17" customFormat="1" ht="15" customHeight="1" x14ac:dyDescent="0.2">
      <c r="A6" s="128" t="s">
        <v>109</v>
      </c>
      <c r="B6" s="128" t="s">
        <v>110</v>
      </c>
      <c r="C6" s="128" t="s">
        <v>111</v>
      </c>
      <c r="D6" s="128" t="s">
        <v>112</v>
      </c>
      <c r="E6" s="16" t="s">
        <v>90</v>
      </c>
      <c r="F6" s="128" t="s">
        <v>113</v>
      </c>
      <c r="G6" s="128" t="s">
        <v>115</v>
      </c>
      <c r="H6" s="128" t="s">
        <v>101</v>
      </c>
      <c r="I6" s="132" t="s">
        <v>102</v>
      </c>
      <c r="J6" s="132"/>
      <c r="K6" s="132"/>
      <c r="L6" s="132"/>
      <c r="M6" s="134" t="s">
        <v>129</v>
      </c>
      <c r="N6" s="134"/>
      <c r="O6" s="134"/>
      <c r="P6" s="134"/>
      <c r="Q6" s="128" t="s">
        <v>118</v>
      </c>
      <c r="R6" s="128" t="s">
        <v>135</v>
      </c>
      <c r="S6" s="128" t="s">
        <v>136</v>
      </c>
      <c r="T6" s="128" t="s">
        <v>119</v>
      </c>
      <c r="U6" s="19" t="s">
        <v>121</v>
      </c>
      <c r="V6" s="40"/>
      <c r="W6" s="40"/>
      <c r="Z6" s="128" t="s">
        <v>125</v>
      </c>
    </row>
    <row r="7" spans="1:26" s="18" customFormat="1" x14ac:dyDescent="0.2">
      <c r="A7" s="130"/>
      <c r="B7" s="130" t="s">
        <v>110</v>
      </c>
      <c r="C7" s="130"/>
      <c r="D7" s="130" t="s">
        <v>112</v>
      </c>
      <c r="E7" s="44" t="s">
        <v>90</v>
      </c>
      <c r="F7" s="130" t="s">
        <v>113</v>
      </c>
      <c r="G7" s="130"/>
      <c r="H7" s="130"/>
      <c r="I7" s="45" t="s">
        <v>106</v>
      </c>
      <c r="J7" s="46" t="s">
        <v>107</v>
      </c>
      <c r="K7" s="46" t="s">
        <v>104</v>
      </c>
      <c r="L7" s="46" t="s">
        <v>105</v>
      </c>
      <c r="M7" s="61" t="s">
        <v>131</v>
      </c>
      <c r="N7" s="62" t="s">
        <v>132</v>
      </c>
      <c r="O7" s="62" t="s">
        <v>130</v>
      </c>
      <c r="P7" s="68" t="s">
        <v>133</v>
      </c>
      <c r="Q7" s="130"/>
      <c r="R7" s="129"/>
      <c r="S7" s="129"/>
      <c r="T7" s="130"/>
      <c r="V7" s="41"/>
      <c r="W7" s="41"/>
      <c r="Z7" s="130"/>
    </row>
    <row r="8" spans="1:26" ht="15" customHeight="1" x14ac:dyDescent="0.2">
      <c r="A8" s="51">
        <v>1</v>
      </c>
      <c r="B8" s="51">
        <v>8500006</v>
      </c>
      <c r="C8" s="51" t="s">
        <v>75</v>
      </c>
      <c r="D8" s="52" t="s">
        <v>47</v>
      </c>
      <c r="E8" s="52" t="s">
        <v>13</v>
      </c>
      <c r="F8" s="53">
        <v>289000</v>
      </c>
      <c r="G8" s="53">
        <f>VLOOKUP(B8,'10.08'!B8:R41,16,0)</f>
        <v>0</v>
      </c>
      <c r="H8" s="54"/>
      <c r="I8" s="54">
        <f>SUM(J8:L8)</f>
        <v>0</v>
      </c>
      <c r="J8" s="54"/>
      <c r="K8" s="54"/>
      <c r="L8" s="54"/>
      <c r="M8" s="54"/>
      <c r="N8" s="54"/>
      <c r="O8" s="54">
        <f>F8*K8</f>
        <v>0</v>
      </c>
      <c r="P8" s="54">
        <f>M8+N8+O8</f>
        <v>0</v>
      </c>
      <c r="Q8" s="54">
        <f>+G7+H8-I8</f>
        <v>0</v>
      </c>
      <c r="R8" s="54"/>
      <c r="S8" s="54">
        <f>R8-Q8</f>
        <v>0</v>
      </c>
      <c r="T8" s="54"/>
      <c r="U8" s="55" t="s">
        <v>75</v>
      </c>
      <c r="V8" s="54">
        <v>143000</v>
      </c>
      <c r="W8" s="54">
        <v>289000</v>
      </c>
      <c r="X8" s="56">
        <f>Y8-W8</f>
        <v>26000</v>
      </c>
      <c r="Y8" s="55">
        <v>315000</v>
      </c>
      <c r="Z8" s="54"/>
    </row>
    <row r="9" spans="1:26" ht="15" customHeight="1" x14ac:dyDescent="0.2">
      <c r="A9" s="51">
        <v>2</v>
      </c>
      <c r="B9" s="51">
        <v>8500007</v>
      </c>
      <c r="C9" s="51" t="s">
        <v>73</v>
      </c>
      <c r="D9" s="52" t="s">
        <v>45</v>
      </c>
      <c r="E9" s="52" t="s">
        <v>11</v>
      </c>
      <c r="F9" s="53">
        <v>197000</v>
      </c>
      <c r="G9" s="53">
        <f>VLOOKUP(B9,'10.08'!B9:R42,16,0)</f>
        <v>0</v>
      </c>
      <c r="H9" s="54"/>
      <c r="I9" s="54">
        <f t="shared" ref="I9:I41" si="0">SUM(J9:L9)</f>
        <v>0</v>
      </c>
      <c r="J9" s="54"/>
      <c r="K9" s="54"/>
      <c r="L9" s="54"/>
      <c r="M9" s="54"/>
      <c r="N9" s="54"/>
      <c r="O9" s="54">
        <f t="shared" ref="O9:O41" si="1">F9*K9</f>
        <v>0</v>
      </c>
      <c r="P9" s="54">
        <f t="shared" ref="P9:P41" si="2">M9+N9+O9</f>
        <v>0</v>
      </c>
      <c r="Q9" s="54">
        <f>+G8+H9-I9</f>
        <v>0</v>
      </c>
      <c r="R9" s="54"/>
      <c r="S9" s="54">
        <f t="shared" ref="S9:S41" si="3">R9-Q9</f>
        <v>0</v>
      </c>
      <c r="T9" s="54"/>
      <c r="U9" s="55" t="s">
        <v>73</v>
      </c>
      <c r="V9" s="54">
        <v>93000</v>
      </c>
      <c r="W9" s="54">
        <v>197000</v>
      </c>
      <c r="X9" s="56">
        <f t="shared" ref="X9:X41" si="4">Y9-W9</f>
        <v>18000</v>
      </c>
      <c r="Y9" s="55">
        <v>215000</v>
      </c>
      <c r="Z9" s="54"/>
    </row>
    <row r="10" spans="1:26" ht="15" customHeight="1" x14ac:dyDescent="0.2">
      <c r="A10" s="51">
        <v>3</v>
      </c>
      <c r="B10" s="51">
        <v>8500008</v>
      </c>
      <c r="C10" s="51" t="s">
        <v>79</v>
      </c>
      <c r="D10" s="52" t="s">
        <v>51</v>
      </c>
      <c r="E10" s="52" t="s">
        <v>17</v>
      </c>
      <c r="F10" s="53">
        <v>170000</v>
      </c>
      <c r="G10" s="53">
        <f>VLOOKUP(B10,'10.08'!B10:R43,16,0)</f>
        <v>0</v>
      </c>
      <c r="H10" s="54"/>
      <c r="I10" s="54">
        <f t="shared" si="0"/>
        <v>0</v>
      </c>
      <c r="J10" s="54"/>
      <c r="K10" s="54"/>
      <c r="L10" s="54"/>
      <c r="M10" s="54"/>
      <c r="N10" s="54"/>
      <c r="O10" s="54">
        <f t="shared" si="1"/>
        <v>0</v>
      </c>
      <c r="P10" s="54">
        <f t="shared" si="2"/>
        <v>0</v>
      </c>
      <c r="Q10" s="54">
        <f t="shared" ref="Q10:Q41" si="5">+G10+H10-I10</f>
        <v>0</v>
      </c>
      <c r="R10" s="54"/>
      <c r="S10" s="54">
        <f t="shared" si="3"/>
        <v>0</v>
      </c>
      <c r="T10" s="54"/>
      <c r="U10" s="55" t="s">
        <v>79</v>
      </c>
      <c r="V10" s="54">
        <v>78000</v>
      </c>
      <c r="W10" s="54">
        <v>170000</v>
      </c>
      <c r="X10" s="56">
        <f t="shared" si="4"/>
        <v>15000</v>
      </c>
      <c r="Y10" s="55">
        <v>185000</v>
      </c>
      <c r="Z10" s="54"/>
    </row>
    <row r="11" spans="1:26" ht="15" customHeight="1" x14ac:dyDescent="0.2">
      <c r="A11" s="51">
        <v>4</v>
      </c>
      <c r="B11" s="51">
        <v>8500009</v>
      </c>
      <c r="C11" s="51" t="s">
        <v>74</v>
      </c>
      <c r="D11" s="52" t="s">
        <v>46</v>
      </c>
      <c r="E11" s="52" t="s">
        <v>12</v>
      </c>
      <c r="F11" s="53">
        <v>159000</v>
      </c>
      <c r="G11" s="53">
        <f>VLOOKUP(B11,'10.08'!B11:R44,16,0)</f>
        <v>0</v>
      </c>
      <c r="H11" s="54"/>
      <c r="I11" s="54">
        <f t="shared" si="0"/>
        <v>0</v>
      </c>
      <c r="J11" s="54"/>
      <c r="K11" s="54"/>
      <c r="L11" s="54"/>
      <c r="M11" s="54"/>
      <c r="N11" s="54"/>
      <c r="O11" s="54">
        <f t="shared" si="1"/>
        <v>0</v>
      </c>
      <c r="P11" s="54">
        <f t="shared" si="2"/>
        <v>0</v>
      </c>
      <c r="Q11" s="54">
        <f t="shared" si="5"/>
        <v>0</v>
      </c>
      <c r="R11" s="54"/>
      <c r="S11" s="54">
        <f t="shared" si="3"/>
        <v>0</v>
      </c>
      <c r="T11" s="54"/>
      <c r="U11" s="55" t="s">
        <v>74</v>
      </c>
      <c r="V11" s="54">
        <v>72000</v>
      </c>
      <c r="W11" s="54">
        <v>159000</v>
      </c>
      <c r="X11" s="56">
        <f t="shared" si="4"/>
        <v>14000</v>
      </c>
      <c r="Y11" s="55">
        <v>173000</v>
      </c>
      <c r="Z11" s="54"/>
    </row>
    <row r="12" spans="1:26" ht="15" customHeight="1" x14ac:dyDescent="0.2">
      <c r="A12" s="51">
        <v>5</v>
      </c>
      <c r="B12" s="51">
        <v>8500031</v>
      </c>
      <c r="C12" s="51" t="s">
        <v>76</v>
      </c>
      <c r="D12" s="52" t="s">
        <v>48</v>
      </c>
      <c r="E12" s="52" t="s">
        <v>14</v>
      </c>
      <c r="F12" s="53">
        <v>146000</v>
      </c>
      <c r="G12" s="53">
        <f>VLOOKUP(B12,'10.08'!B12:R45,16,0)</f>
        <v>0</v>
      </c>
      <c r="H12" s="54"/>
      <c r="I12" s="54">
        <f t="shared" si="0"/>
        <v>0</v>
      </c>
      <c r="J12" s="54"/>
      <c r="K12" s="54"/>
      <c r="L12" s="54"/>
      <c r="M12" s="54"/>
      <c r="N12" s="54"/>
      <c r="O12" s="54">
        <f t="shared" si="1"/>
        <v>0</v>
      </c>
      <c r="P12" s="54">
        <f t="shared" si="2"/>
        <v>0</v>
      </c>
      <c r="Q12" s="54">
        <f t="shared" si="5"/>
        <v>0</v>
      </c>
      <c r="R12" s="54"/>
      <c r="S12" s="54">
        <f t="shared" si="3"/>
        <v>0</v>
      </c>
      <c r="T12" s="54"/>
      <c r="U12" s="55" t="s">
        <v>76</v>
      </c>
      <c r="V12" s="54">
        <v>65000</v>
      </c>
      <c r="W12" s="54">
        <v>146000</v>
      </c>
      <c r="X12" s="56">
        <f t="shared" si="4"/>
        <v>13000</v>
      </c>
      <c r="Y12" s="55">
        <v>159000</v>
      </c>
      <c r="Z12" s="54"/>
    </row>
    <row r="13" spans="1:26" ht="15" customHeight="1" x14ac:dyDescent="0.2">
      <c r="A13" s="51">
        <v>6</v>
      </c>
      <c r="B13" s="51">
        <v>8500011</v>
      </c>
      <c r="C13" s="51" t="s">
        <v>78</v>
      </c>
      <c r="D13" s="52" t="s">
        <v>50</v>
      </c>
      <c r="E13" s="52" t="s">
        <v>16</v>
      </c>
      <c r="F13" s="53">
        <v>135000</v>
      </c>
      <c r="G13" s="53">
        <f>VLOOKUP(B13,'10.08'!B13:R46,16,0)</f>
        <v>0</v>
      </c>
      <c r="H13" s="54"/>
      <c r="I13" s="54">
        <f t="shared" si="0"/>
        <v>0</v>
      </c>
      <c r="J13" s="54"/>
      <c r="K13" s="54"/>
      <c r="L13" s="54"/>
      <c r="M13" s="54"/>
      <c r="N13" s="54"/>
      <c r="O13" s="54">
        <f t="shared" si="1"/>
        <v>0</v>
      </c>
      <c r="P13" s="54">
        <f t="shared" si="2"/>
        <v>0</v>
      </c>
      <c r="Q13" s="54">
        <f t="shared" si="5"/>
        <v>0</v>
      </c>
      <c r="R13" s="54"/>
      <c r="S13" s="54">
        <f t="shared" si="3"/>
        <v>0</v>
      </c>
      <c r="T13" s="54"/>
      <c r="U13" s="55" t="s">
        <v>78</v>
      </c>
      <c r="V13" s="54">
        <v>58000</v>
      </c>
      <c r="W13" s="54">
        <v>135000</v>
      </c>
      <c r="X13" s="56">
        <f t="shared" si="4"/>
        <v>10000</v>
      </c>
      <c r="Y13" s="55">
        <v>145000</v>
      </c>
      <c r="Z13" s="54"/>
    </row>
    <row r="14" spans="1:26" ht="15" customHeight="1" x14ac:dyDescent="0.2">
      <c r="A14" s="51">
        <v>7</v>
      </c>
      <c r="B14" s="51">
        <v>8500010</v>
      </c>
      <c r="C14" s="51" t="s">
        <v>81</v>
      </c>
      <c r="D14" s="52" t="s">
        <v>53</v>
      </c>
      <c r="E14" s="52" t="s">
        <v>19</v>
      </c>
      <c r="F14" s="53">
        <v>146000</v>
      </c>
      <c r="G14" s="53">
        <f>VLOOKUP(B14,'10.08'!B14:R47,16,0)</f>
        <v>0</v>
      </c>
      <c r="H14" s="54"/>
      <c r="I14" s="54">
        <f t="shared" si="0"/>
        <v>0</v>
      </c>
      <c r="J14" s="54"/>
      <c r="K14" s="54"/>
      <c r="L14" s="54"/>
      <c r="M14" s="54"/>
      <c r="N14" s="54"/>
      <c r="O14" s="54">
        <f t="shared" si="1"/>
        <v>0</v>
      </c>
      <c r="P14" s="54">
        <f t="shared" si="2"/>
        <v>0</v>
      </c>
      <c r="Q14" s="54">
        <f t="shared" si="5"/>
        <v>0</v>
      </c>
      <c r="R14" s="54"/>
      <c r="S14" s="54">
        <f t="shared" si="3"/>
        <v>0</v>
      </c>
      <c r="T14" s="54"/>
      <c r="U14" s="55" t="s">
        <v>81</v>
      </c>
      <c r="V14" s="54">
        <v>61000</v>
      </c>
      <c r="W14" s="54">
        <v>146000</v>
      </c>
      <c r="X14" s="56">
        <f t="shared" si="4"/>
        <v>5000</v>
      </c>
      <c r="Y14" s="55">
        <v>151000</v>
      </c>
      <c r="Z14" s="54"/>
    </row>
    <row r="15" spans="1:26" ht="15" customHeight="1" x14ac:dyDescent="0.2">
      <c r="A15" s="51">
        <v>8</v>
      </c>
      <c r="B15" s="51">
        <v>8500012</v>
      </c>
      <c r="C15" s="51" t="s">
        <v>70</v>
      </c>
      <c r="D15" s="52" t="s">
        <v>42</v>
      </c>
      <c r="E15" s="52" t="s">
        <v>8</v>
      </c>
      <c r="F15" s="53">
        <v>135000</v>
      </c>
      <c r="G15" s="53">
        <f>VLOOKUP(B15,'10.08'!B15:R48,16,0)</f>
        <v>0</v>
      </c>
      <c r="H15" s="54"/>
      <c r="I15" s="54">
        <f t="shared" si="0"/>
        <v>0</v>
      </c>
      <c r="J15" s="54"/>
      <c r="K15" s="54"/>
      <c r="L15" s="54"/>
      <c r="M15" s="54"/>
      <c r="N15" s="54"/>
      <c r="O15" s="54">
        <f t="shared" si="1"/>
        <v>0</v>
      </c>
      <c r="P15" s="54">
        <f t="shared" si="2"/>
        <v>0</v>
      </c>
      <c r="Q15" s="54">
        <f t="shared" si="5"/>
        <v>0</v>
      </c>
      <c r="R15" s="54"/>
      <c r="S15" s="54">
        <f t="shared" si="3"/>
        <v>0</v>
      </c>
      <c r="T15" s="54"/>
      <c r="U15" s="55" t="s">
        <v>70</v>
      </c>
      <c r="V15" s="54">
        <v>59000</v>
      </c>
      <c r="W15" s="54">
        <v>135000</v>
      </c>
      <c r="X15" s="56">
        <f t="shared" si="4"/>
        <v>12000</v>
      </c>
      <c r="Y15" s="55">
        <v>147000</v>
      </c>
      <c r="Z15" s="54"/>
    </row>
    <row r="16" spans="1:26" ht="15" customHeight="1" x14ac:dyDescent="0.2">
      <c r="A16" s="51">
        <v>9</v>
      </c>
      <c r="B16" s="51">
        <v>8500005</v>
      </c>
      <c r="C16" s="51" t="s">
        <v>71</v>
      </c>
      <c r="D16" s="52" t="s">
        <v>43</v>
      </c>
      <c r="E16" s="52" t="s">
        <v>9</v>
      </c>
      <c r="F16" s="53">
        <v>146000</v>
      </c>
      <c r="G16" s="53">
        <f>VLOOKUP(B16,'10.08'!B16:R49,16,0)</f>
        <v>0</v>
      </c>
      <c r="H16" s="54"/>
      <c r="I16" s="54">
        <f t="shared" si="0"/>
        <v>0</v>
      </c>
      <c r="J16" s="54"/>
      <c r="K16" s="54"/>
      <c r="L16" s="54"/>
      <c r="M16" s="54"/>
      <c r="N16" s="54"/>
      <c r="O16" s="54">
        <f t="shared" si="1"/>
        <v>0</v>
      </c>
      <c r="P16" s="54">
        <f t="shared" si="2"/>
        <v>0</v>
      </c>
      <c r="Q16" s="54">
        <f t="shared" si="5"/>
        <v>0</v>
      </c>
      <c r="R16" s="54"/>
      <c r="S16" s="54">
        <f t="shared" si="3"/>
        <v>0</v>
      </c>
      <c r="T16" s="54"/>
      <c r="U16" s="55" t="s">
        <v>71</v>
      </c>
      <c r="V16" s="54">
        <v>63000</v>
      </c>
      <c r="W16" s="54">
        <v>146000</v>
      </c>
      <c r="X16" s="56">
        <f t="shared" si="4"/>
        <v>9000</v>
      </c>
      <c r="Y16" s="55">
        <v>155000</v>
      </c>
      <c r="Z16" s="54"/>
    </row>
    <row r="17" spans="1:26" ht="15" customHeight="1" x14ac:dyDescent="0.2">
      <c r="A17" s="51">
        <v>10</v>
      </c>
      <c r="B17" s="51">
        <v>8500013</v>
      </c>
      <c r="C17" s="51" t="s">
        <v>72</v>
      </c>
      <c r="D17" s="52" t="s">
        <v>44</v>
      </c>
      <c r="E17" s="52" t="s">
        <v>10</v>
      </c>
      <c r="F17" s="53">
        <v>146000</v>
      </c>
      <c r="G17" s="53">
        <f>VLOOKUP(B17,'10.08'!B17:R50,16,0)</f>
        <v>0</v>
      </c>
      <c r="H17" s="54"/>
      <c r="I17" s="54">
        <f t="shared" si="0"/>
        <v>0</v>
      </c>
      <c r="J17" s="54"/>
      <c r="K17" s="54"/>
      <c r="L17" s="54"/>
      <c r="M17" s="54"/>
      <c r="N17" s="54"/>
      <c r="O17" s="54">
        <f t="shared" si="1"/>
        <v>0</v>
      </c>
      <c r="P17" s="54">
        <f t="shared" si="2"/>
        <v>0</v>
      </c>
      <c r="Q17" s="54">
        <f t="shared" si="5"/>
        <v>0</v>
      </c>
      <c r="R17" s="54"/>
      <c r="S17" s="54">
        <f t="shared" si="3"/>
        <v>0</v>
      </c>
      <c r="T17" s="54"/>
      <c r="U17" s="55" t="s">
        <v>72</v>
      </c>
      <c r="V17" s="54">
        <v>64000</v>
      </c>
      <c r="W17" s="54">
        <v>146000</v>
      </c>
      <c r="X17" s="56">
        <f t="shared" si="4"/>
        <v>11000</v>
      </c>
      <c r="Y17" s="55">
        <v>157000</v>
      </c>
      <c r="Z17" s="54"/>
    </row>
    <row r="18" spans="1:26" ht="15" customHeight="1" x14ac:dyDescent="0.2">
      <c r="A18" s="51">
        <v>11</v>
      </c>
      <c r="B18" s="51">
        <v>8500058</v>
      </c>
      <c r="C18" s="51" t="s">
        <v>91</v>
      </c>
      <c r="D18" s="52" t="s">
        <v>95</v>
      </c>
      <c r="E18" s="52" t="s">
        <v>28</v>
      </c>
      <c r="F18" s="53">
        <v>203000</v>
      </c>
      <c r="G18" s="53">
        <f>VLOOKUP(B18,'10.08'!B18:R51,16,0)</f>
        <v>0</v>
      </c>
      <c r="H18" s="54"/>
      <c r="I18" s="54">
        <f t="shared" si="0"/>
        <v>0</v>
      </c>
      <c r="J18" s="54"/>
      <c r="K18" s="54"/>
      <c r="L18" s="54"/>
      <c r="M18" s="54"/>
      <c r="N18" s="54"/>
      <c r="O18" s="54">
        <f t="shared" si="1"/>
        <v>0</v>
      </c>
      <c r="P18" s="54">
        <f t="shared" si="2"/>
        <v>0</v>
      </c>
      <c r="Q18" s="54">
        <f t="shared" si="5"/>
        <v>0</v>
      </c>
      <c r="R18" s="54"/>
      <c r="S18" s="54">
        <f t="shared" si="3"/>
        <v>0</v>
      </c>
      <c r="T18" s="54"/>
      <c r="U18" s="55" t="s">
        <v>91</v>
      </c>
      <c r="V18" s="54">
        <v>96000</v>
      </c>
      <c r="W18" s="54">
        <v>203000</v>
      </c>
      <c r="X18" s="56">
        <f t="shared" si="4"/>
        <v>18000</v>
      </c>
      <c r="Y18" s="55">
        <v>221000</v>
      </c>
      <c r="Z18" s="54"/>
    </row>
    <row r="19" spans="1:26" ht="15" customHeight="1" x14ac:dyDescent="0.2">
      <c r="A19" s="51">
        <v>12</v>
      </c>
      <c r="B19" s="51">
        <v>8500059</v>
      </c>
      <c r="C19" s="51" t="s">
        <v>92</v>
      </c>
      <c r="D19" s="52" t="s">
        <v>96</v>
      </c>
      <c r="E19" s="52" t="s">
        <v>29</v>
      </c>
      <c r="F19" s="53">
        <v>186000</v>
      </c>
      <c r="G19" s="53">
        <f>VLOOKUP(B19,'10.08'!B19:R52,16,0)</f>
        <v>0</v>
      </c>
      <c r="H19" s="54"/>
      <c r="I19" s="54">
        <f t="shared" si="0"/>
        <v>0</v>
      </c>
      <c r="J19" s="54"/>
      <c r="K19" s="54"/>
      <c r="L19" s="54"/>
      <c r="M19" s="54"/>
      <c r="N19" s="54"/>
      <c r="O19" s="54">
        <f t="shared" si="1"/>
        <v>0</v>
      </c>
      <c r="P19" s="54">
        <f t="shared" si="2"/>
        <v>0</v>
      </c>
      <c r="Q19" s="54">
        <f t="shared" si="5"/>
        <v>0</v>
      </c>
      <c r="R19" s="54"/>
      <c r="S19" s="54">
        <f t="shared" si="3"/>
        <v>0</v>
      </c>
      <c r="T19" s="54"/>
      <c r="U19" s="55" t="s">
        <v>92</v>
      </c>
      <c r="V19" s="54">
        <v>87000</v>
      </c>
      <c r="W19" s="54">
        <v>186000</v>
      </c>
      <c r="X19" s="56">
        <f t="shared" si="4"/>
        <v>17000</v>
      </c>
      <c r="Y19" s="55">
        <v>203000</v>
      </c>
      <c r="Z19" s="54"/>
    </row>
    <row r="20" spans="1:26" ht="15" customHeight="1" x14ac:dyDescent="0.2">
      <c r="A20" s="51">
        <v>13</v>
      </c>
      <c r="B20" s="51">
        <v>8500060</v>
      </c>
      <c r="C20" s="51" t="s">
        <v>93</v>
      </c>
      <c r="D20" s="52" t="s">
        <v>97</v>
      </c>
      <c r="E20" s="52" t="s">
        <v>30</v>
      </c>
      <c r="F20" s="53">
        <v>159000</v>
      </c>
      <c r="G20" s="53">
        <f>VLOOKUP(B20,'10.08'!B20:R53,16,0)</f>
        <v>0</v>
      </c>
      <c r="H20" s="54"/>
      <c r="I20" s="54">
        <f t="shared" si="0"/>
        <v>0</v>
      </c>
      <c r="J20" s="54"/>
      <c r="K20" s="54"/>
      <c r="L20" s="54"/>
      <c r="M20" s="54"/>
      <c r="N20" s="54"/>
      <c r="O20" s="54">
        <f t="shared" si="1"/>
        <v>0</v>
      </c>
      <c r="P20" s="54">
        <f t="shared" si="2"/>
        <v>0</v>
      </c>
      <c r="Q20" s="54">
        <f t="shared" si="5"/>
        <v>0</v>
      </c>
      <c r="R20" s="54"/>
      <c r="S20" s="54">
        <f t="shared" si="3"/>
        <v>0</v>
      </c>
      <c r="T20" s="54"/>
      <c r="U20" s="55" t="s">
        <v>93</v>
      </c>
      <c r="V20" s="54">
        <v>72000</v>
      </c>
      <c r="W20" s="54">
        <v>159000</v>
      </c>
      <c r="X20" s="56">
        <f t="shared" si="4"/>
        <v>14000</v>
      </c>
      <c r="Y20" s="55">
        <v>173000</v>
      </c>
      <c r="Z20" s="54"/>
    </row>
    <row r="21" spans="1:26" ht="15" customHeight="1" x14ac:dyDescent="0.2">
      <c r="A21" s="51">
        <v>14</v>
      </c>
      <c r="B21" s="51">
        <v>8500061</v>
      </c>
      <c r="C21" s="51" t="s">
        <v>94</v>
      </c>
      <c r="D21" s="52" t="s">
        <v>98</v>
      </c>
      <c r="E21" s="52" t="s">
        <v>31</v>
      </c>
      <c r="F21" s="53">
        <v>168000</v>
      </c>
      <c r="G21" s="53">
        <f>VLOOKUP(B21,'10.08'!B21:R54,16,0)</f>
        <v>0</v>
      </c>
      <c r="H21" s="54"/>
      <c r="I21" s="54">
        <f t="shared" si="0"/>
        <v>0</v>
      </c>
      <c r="J21" s="54"/>
      <c r="K21" s="54"/>
      <c r="L21" s="54"/>
      <c r="M21" s="54"/>
      <c r="N21" s="54"/>
      <c r="O21" s="54">
        <f t="shared" si="1"/>
        <v>0</v>
      </c>
      <c r="P21" s="54">
        <f t="shared" si="2"/>
        <v>0</v>
      </c>
      <c r="Q21" s="54">
        <f t="shared" si="5"/>
        <v>0</v>
      </c>
      <c r="R21" s="54"/>
      <c r="S21" s="54">
        <f t="shared" si="3"/>
        <v>0</v>
      </c>
      <c r="T21" s="54"/>
      <c r="U21" s="55" t="s">
        <v>94</v>
      </c>
      <c r="V21" s="54">
        <v>77000</v>
      </c>
      <c r="W21" s="54">
        <v>168000</v>
      </c>
      <c r="X21" s="56">
        <f t="shared" si="4"/>
        <v>15000</v>
      </c>
      <c r="Y21" s="55">
        <v>183000</v>
      </c>
      <c r="Z21" s="54"/>
    </row>
    <row r="22" spans="1:26" ht="15" customHeight="1" x14ac:dyDescent="0.2">
      <c r="A22" s="51">
        <v>15</v>
      </c>
      <c r="B22" s="51">
        <v>8500033</v>
      </c>
      <c r="C22" s="51" t="s">
        <v>67</v>
      </c>
      <c r="D22" s="52" t="s">
        <v>39</v>
      </c>
      <c r="E22" s="52" t="s">
        <v>5</v>
      </c>
      <c r="F22" s="53">
        <v>337000</v>
      </c>
      <c r="G22" s="53">
        <f>VLOOKUP(B22,'10.08'!B22:R55,16,0)</f>
        <v>0</v>
      </c>
      <c r="H22" s="54"/>
      <c r="I22" s="54">
        <f t="shared" si="0"/>
        <v>0</v>
      </c>
      <c r="J22" s="54"/>
      <c r="K22" s="54"/>
      <c r="L22" s="54"/>
      <c r="M22" s="54"/>
      <c r="N22" s="54"/>
      <c r="O22" s="54">
        <f t="shared" si="1"/>
        <v>0</v>
      </c>
      <c r="P22" s="54">
        <f t="shared" si="2"/>
        <v>0</v>
      </c>
      <c r="Q22" s="54">
        <f t="shared" si="5"/>
        <v>0</v>
      </c>
      <c r="R22" s="54"/>
      <c r="S22" s="54">
        <f t="shared" si="3"/>
        <v>0</v>
      </c>
      <c r="T22" s="54"/>
      <c r="U22" s="55" t="s">
        <v>67</v>
      </c>
      <c r="V22" s="54">
        <v>169000</v>
      </c>
      <c r="W22" s="54">
        <v>337000</v>
      </c>
      <c r="X22" s="56">
        <f t="shared" si="4"/>
        <v>30000</v>
      </c>
      <c r="Y22" s="55">
        <v>367000</v>
      </c>
      <c r="Z22" s="54"/>
    </row>
    <row r="23" spans="1:26" ht="15" customHeight="1" x14ac:dyDescent="0.2">
      <c r="A23" s="51">
        <v>16</v>
      </c>
      <c r="B23" s="51">
        <v>8500034</v>
      </c>
      <c r="C23" s="51" t="s">
        <v>65</v>
      </c>
      <c r="D23" s="52" t="s">
        <v>37</v>
      </c>
      <c r="E23" s="52" t="s">
        <v>3</v>
      </c>
      <c r="F23" s="53">
        <v>240000</v>
      </c>
      <c r="G23" s="53">
        <f>VLOOKUP(B23,'10.08'!B23:R56,16,0)</f>
        <v>0</v>
      </c>
      <c r="H23" s="54"/>
      <c r="I23" s="54">
        <f t="shared" si="0"/>
        <v>0</v>
      </c>
      <c r="J23" s="54"/>
      <c r="K23" s="54"/>
      <c r="L23" s="54"/>
      <c r="M23" s="54"/>
      <c r="N23" s="54"/>
      <c r="O23" s="54">
        <f t="shared" si="1"/>
        <v>0</v>
      </c>
      <c r="P23" s="54">
        <f t="shared" si="2"/>
        <v>0</v>
      </c>
      <c r="Q23" s="54">
        <f t="shared" si="5"/>
        <v>0</v>
      </c>
      <c r="R23" s="54"/>
      <c r="S23" s="54">
        <f t="shared" si="3"/>
        <v>0</v>
      </c>
      <c r="T23" s="54"/>
      <c r="U23" s="55" t="s">
        <v>65</v>
      </c>
      <c r="V23" s="54">
        <v>116000</v>
      </c>
      <c r="W23" s="54">
        <v>240000</v>
      </c>
      <c r="X23" s="56">
        <f t="shared" si="4"/>
        <v>21000</v>
      </c>
      <c r="Y23" s="55">
        <v>261000</v>
      </c>
      <c r="Z23" s="54"/>
    </row>
    <row r="24" spans="1:26" ht="15" customHeight="1" x14ac:dyDescent="0.2">
      <c r="A24" s="51">
        <v>17</v>
      </c>
      <c r="B24" s="51">
        <v>8500035</v>
      </c>
      <c r="C24" s="51" t="s">
        <v>69</v>
      </c>
      <c r="D24" s="52" t="s">
        <v>41</v>
      </c>
      <c r="E24" s="52" t="s">
        <v>7</v>
      </c>
      <c r="F24" s="53">
        <v>196000</v>
      </c>
      <c r="G24" s="53">
        <f>VLOOKUP(B24,'10.08'!B24:R57,16,0)</f>
        <v>0</v>
      </c>
      <c r="H24" s="54"/>
      <c r="I24" s="54">
        <f t="shared" si="0"/>
        <v>0</v>
      </c>
      <c r="J24" s="54"/>
      <c r="K24" s="54"/>
      <c r="L24" s="54"/>
      <c r="M24" s="54"/>
      <c r="N24" s="54"/>
      <c r="O24" s="54">
        <f t="shared" si="1"/>
        <v>0</v>
      </c>
      <c r="P24" s="54">
        <f t="shared" si="2"/>
        <v>0</v>
      </c>
      <c r="Q24" s="54">
        <f t="shared" si="5"/>
        <v>0</v>
      </c>
      <c r="R24" s="54"/>
      <c r="S24" s="54">
        <f t="shared" si="3"/>
        <v>0</v>
      </c>
      <c r="T24" s="54"/>
      <c r="U24" s="55" t="s">
        <v>69</v>
      </c>
      <c r="V24" s="54">
        <v>92000</v>
      </c>
      <c r="W24" s="54">
        <v>196000</v>
      </c>
      <c r="X24" s="56">
        <f t="shared" si="4"/>
        <v>17000</v>
      </c>
      <c r="Y24" s="55">
        <v>213000</v>
      </c>
      <c r="Z24" s="54"/>
    </row>
    <row r="25" spans="1:26" ht="15" customHeight="1" x14ac:dyDescent="0.2">
      <c r="A25" s="51">
        <v>18</v>
      </c>
      <c r="B25" s="51">
        <v>8500036</v>
      </c>
      <c r="C25" s="51" t="s">
        <v>66</v>
      </c>
      <c r="D25" s="52" t="s">
        <v>38</v>
      </c>
      <c r="E25" s="52" t="s">
        <v>4</v>
      </c>
      <c r="F25" s="53">
        <v>188000</v>
      </c>
      <c r="G25" s="53">
        <f>VLOOKUP(B25,'10.08'!B25:R58,16,0)</f>
        <v>0</v>
      </c>
      <c r="H25" s="54"/>
      <c r="I25" s="54">
        <f t="shared" si="0"/>
        <v>0</v>
      </c>
      <c r="J25" s="54"/>
      <c r="K25" s="54"/>
      <c r="L25" s="54"/>
      <c r="M25" s="54"/>
      <c r="N25" s="54"/>
      <c r="O25" s="54">
        <f t="shared" si="1"/>
        <v>0</v>
      </c>
      <c r="P25" s="54">
        <f t="shared" si="2"/>
        <v>0</v>
      </c>
      <c r="Q25" s="54">
        <f t="shared" si="5"/>
        <v>0</v>
      </c>
      <c r="R25" s="54"/>
      <c r="S25" s="54">
        <f t="shared" si="3"/>
        <v>0</v>
      </c>
      <c r="T25" s="54"/>
      <c r="U25" s="55" t="s">
        <v>66</v>
      </c>
      <c r="V25" s="54">
        <v>88000</v>
      </c>
      <c r="W25" s="54">
        <v>188000</v>
      </c>
      <c r="X25" s="56">
        <f t="shared" si="4"/>
        <v>17000</v>
      </c>
      <c r="Y25" s="55">
        <v>205000</v>
      </c>
      <c r="Z25" s="54"/>
    </row>
    <row r="26" spans="1:26" ht="15" customHeight="1" x14ac:dyDescent="0.2">
      <c r="A26" s="51">
        <v>19</v>
      </c>
      <c r="B26" s="51">
        <v>8500037</v>
      </c>
      <c r="C26" s="51" t="s">
        <v>68</v>
      </c>
      <c r="D26" s="52" t="s">
        <v>40</v>
      </c>
      <c r="E26" s="52" t="s">
        <v>6</v>
      </c>
      <c r="F26" s="53">
        <v>179000</v>
      </c>
      <c r="G26" s="53">
        <f>VLOOKUP(B26,'10.08'!B26:R59,16,0)</f>
        <v>0</v>
      </c>
      <c r="H26" s="54"/>
      <c r="I26" s="54">
        <f t="shared" si="0"/>
        <v>0</v>
      </c>
      <c r="J26" s="54"/>
      <c r="K26" s="54"/>
      <c r="L26" s="54"/>
      <c r="M26" s="54"/>
      <c r="N26" s="54"/>
      <c r="O26" s="54">
        <f t="shared" si="1"/>
        <v>0</v>
      </c>
      <c r="P26" s="54">
        <f t="shared" si="2"/>
        <v>0</v>
      </c>
      <c r="Q26" s="54">
        <f t="shared" si="5"/>
        <v>0</v>
      </c>
      <c r="R26" s="54"/>
      <c r="S26" s="54">
        <f t="shared" si="3"/>
        <v>0</v>
      </c>
      <c r="T26" s="54"/>
      <c r="U26" s="55" t="s">
        <v>68</v>
      </c>
      <c r="V26" s="54">
        <v>83000</v>
      </c>
      <c r="W26" s="54">
        <v>179000</v>
      </c>
      <c r="X26" s="56">
        <f t="shared" si="4"/>
        <v>16000</v>
      </c>
      <c r="Y26" s="55">
        <v>195000</v>
      </c>
      <c r="Z26" s="54"/>
    </row>
    <row r="27" spans="1:26" ht="15" customHeight="1" x14ac:dyDescent="0.2">
      <c r="A27" s="51">
        <v>20</v>
      </c>
      <c r="B27" s="51">
        <v>8500039</v>
      </c>
      <c r="C27" s="51" t="s">
        <v>77</v>
      </c>
      <c r="D27" s="52" t="s">
        <v>49</v>
      </c>
      <c r="E27" s="52" t="s">
        <v>15</v>
      </c>
      <c r="F27" s="53">
        <v>169000</v>
      </c>
      <c r="G27" s="53">
        <f>VLOOKUP(B27,'10.08'!B27:R60,16,0)</f>
        <v>0</v>
      </c>
      <c r="H27" s="54"/>
      <c r="I27" s="54">
        <f t="shared" si="0"/>
        <v>0</v>
      </c>
      <c r="J27" s="54"/>
      <c r="K27" s="54"/>
      <c r="L27" s="54"/>
      <c r="M27" s="54"/>
      <c r="N27" s="54"/>
      <c r="O27" s="54">
        <f t="shared" si="1"/>
        <v>0</v>
      </c>
      <c r="P27" s="54">
        <f t="shared" si="2"/>
        <v>0</v>
      </c>
      <c r="Q27" s="54">
        <f t="shared" si="5"/>
        <v>0</v>
      </c>
      <c r="R27" s="54"/>
      <c r="S27" s="54">
        <f t="shared" si="3"/>
        <v>0</v>
      </c>
      <c r="T27" s="54"/>
      <c r="U27" s="55" t="s">
        <v>77</v>
      </c>
      <c r="V27" s="54">
        <v>73000</v>
      </c>
      <c r="W27" s="54">
        <v>169000</v>
      </c>
      <c r="X27" s="56">
        <f t="shared" si="4"/>
        <v>6000</v>
      </c>
      <c r="Y27" s="55">
        <v>175000</v>
      </c>
      <c r="Z27" s="54"/>
    </row>
    <row r="28" spans="1:26" ht="15" customHeight="1" x14ac:dyDescent="0.2">
      <c r="A28" s="51">
        <v>21</v>
      </c>
      <c r="B28" s="51">
        <v>8500038</v>
      </c>
      <c r="C28" s="51" t="s">
        <v>80</v>
      </c>
      <c r="D28" s="52" t="s">
        <v>52</v>
      </c>
      <c r="E28" s="52" t="s">
        <v>18</v>
      </c>
      <c r="F28" s="53">
        <v>179000</v>
      </c>
      <c r="G28" s="53">
        <f>VLOOKUP(B28,'10.08'!B28:R61,16,0)</f>
        <v>0</v>
      </c>
      <c r="H28" s="54"/>
      <c r="I28" s="54">
        <f t="shared" si="0"/>
        <v>0</v>
      </c>
      <c r="J28" s="54"/>
      <c r="K28" s="54"/>
      <c r="L28" s="54"/>
      <c r="M28" s="54"/>
      <c r="N28" s="54"/>
      <c r="O28" s="54">
        <f t="shared" si="1"/>
        <v>0</v>
      </c>
      <c r="P28" s="54">
        <f t="shared" si="2"/>
        <v>0</v>
      </c>
      <c r="Q28" s="54">
        <f t="shared" si="5"/>
        <v>0</v>
      </c>
      <c r="R28" s="54"/>
      <c r="S28" s="54">
        <f t="shared" si="3"/>
        <v>0</v>
      </c>
      <c r="T28" s="54"/>
      <c r="U28" s="55" t="s">
        <v>80</v>
      </c>
      <c r="V28" s="54">
        <v>76000</v>
      </c>
      <c r="W28" s="54">
        <v>179000</v>
      </c>
      <c r="X28" s="56">
        <f t="shared" si="4"/>
        <v>2000</v>
      </c>
      <c r="Y28" s="55">
        <v>181000</v>
      </c>
      <c r="Z28" s="54"/>
    </row>
    <row r="29" spans="1:26" s="2" customFormat="1" ht="15" customHeight="1" x14ac:dyDescent="0.2">
      <c r="A29" s="51">
        <v>22</v>
      </c>
      <c r="B29" s="51">
        <v>8500040</v>
      </c>
      <c r="C29" s="51" t="s">
        <v>62</v>
      </c>
      <c r="D29" s="52" t="s">
        <v>34</v>
      </c>
      <c r="E29" s="52" t="s">
        <v>0</v>
      </c>
      <c r="F29" s="53">
        <v>169000</v>
      </c>
      <c r="G29" s="53">
        <f>VLOOKUP(B29,'10.08'!B29:R62,16,0)</f>
        <v>0</v>
      </c>
      <c r="H29" s="57"/>
      <c r="I29" s="54">
        <f t="shared" si="0"/>
        <v>0</v>
      </c>
      <c r="J29" s="54"/>
      <c r="K29" s="54"/>
      <c r="L29" s="54"/>
      <c r="M29" s="54"/>
      <c r="N29" s="54"/>
      <c r="O29" s="54">
        <f t="shared" si="1"/>
        <v>0</v>
      </c>
      <c r="P29" s="54">
        <f t="shared" si="2"/>
        <v>0</v>
      </c>
      <c r="Q29" s="54">
        <f t="shared" si="5"/>
        <v>0</v>
      </c>
      <c r="R29" s="54"/>
      <c r="S29" s="54">
        <f t="shared" si="3"/>
        <v>0</v>
      </c>
      <c r="T29" s="54"/>
      <c r="U29" s="51" t="s">
        <v>62</v>
      </c>
      <c r="V29" s="57">
        <v>78000</v>
      </c>
      <c r="W29" s="57">
        <v>169000</v>
      </c>
      <c r="X29" s="56">
        <f t="shared" si="4"/>
        <v>16000</v>
      </c>
      <c r="Y29" s="51">
        <v>185000</v>
      </c>
      <c r="Z29" s="54"/>
    </row>
    <row r="30" spans="1:26" ht="15" customHeight="1" x14ac:dyDescent="0.2">
      <c r="A30" s="51">
        <v>23</v>
      </c>
      <c r="B30" s="51">
        <v>8500041</v>
      </c>
      <c r="C30" s="51" t="s">
        <v>63</v>
      </c>
      <c r="D30" s="52" t="s">
        <v>35</v>
      </c>
      <c r="E30" s="52" t="s">
        <v>1</v>
      </c>
      <c r="F30" s="53">
        <v>179000</v>
      </c>
      <c r="G30" s="53">
        <f>VLOOKUP(B30,'10.08'!B30:R63,16,0)</f>
        <v>0</v>
      </c>
      <c r="H30" s="54"/>
      <c r="I30" s="54">
        <f t="shared" si="0"/>
        <v>0</v>
      </c>
      <c r="J30" s="54"/>
      <c r="K30" s="54"/>
      <c r="L30" s="54"/>
      <c r="M30" s="54"/>
      <c r="N30" s="54"/>
      <c r="O30" s="54">
        <f t="shared" si="1"/>
        <v>0</v>
      </c>
      <c r="P30" s="54">
        <f t="shared" si="2"/>
        <v>0</v>
      </c>
      <c r="Q30" s="54">
        <f t="shared" si="5"/>
        <v>0</v>
      </c>
      <c r="R30" s="54"/>
      <c r="S30" s="54">
        <f t="shared" si="3"/>
        <v>0</v>
      </c>
      <c r="T30" s="54"/>
      <c r="U30" s="55" t="s">
        <v>63</v>
      </c>
      <c r="V30" s="54">
        <v>82000</v>
      </c>
      <c r="W30" s="54">
        <v>179000</v>
      </c>
      <c r="X30" s="56">
        <f t="shared" si="4"/>
        <v>14000</v>
      </c>
      <c r="Y30" s="55">
        <v>193000</v>
      </c>
      <c r="Z30" s="54"/>
    </row>
    <row r="31" spans="1:26" ht="15" customHeight="1" x14ac:dyDescent="0.2">
      <c r="A31" s="51">
        <v>24</v>
      </c>
      <c r="B31" s="51">
        <v>8500043</v>
      </c>
      <c r="C31" s="51" t="s">
        <v>64</v>
      </c>
      <c r="D31" s="52" t="s">
        <v>36</v>
      </c>
      <c r="E31" s="52" t="s">
        <v>2</v>
      </c>
      <c r="F31" s="53">
        <v>179000</v>
      </c>
      <c r="G31" s="53">
        <f>VLOOKUP(B31,'10.08'!B31:R64,16,0)</f>
        <v>0</v>
      </c>
      <c r="H31" s="54"/>
      <c r="I31" s="54">
        <f t="shared" si="0"/>
        <v>0</v>
      </c>
      <c r="J31" s="54"/>
      <c r="K31" s="54"/>
      <c r="L31" s="54"/>
      <c r="M31" s="54"/>
      <c r="N31" s="54"/>
      <c r="O31" s="54">
        <f t="shared" si="1"/>
        <v>0</v>
      </c>
      <c r="P31" s="54">
        <f t="shared" si="2"/>
        <v>0</v>
      </c>
      <c r="Q31" s="54">
        <f t="shared" si="5"/>
        <v>0</v>
      </c>
      <c r="R31" s="54"/>
      <c r="S31" s="54">
        <f t="shared" si="3"/>
        <v>0</v>
      </c>
      <c r="T31" s="54"/>
      <c r="U31" s="55" t="s">
        <v>64</v>
      </c>
      <c r="V31" s="54">
        <v>83000</v>
      </c>
      <c r="W31" s="54">
        <v>179000</v>
      </c>
      <c r="X31" s="56">
        <f t="shared" si="4"/>
        <v>16000</v>
      </c>
      <c r="Y31" s="55">
        <v>195000</v>
      </c>
      <c r="Z31" s="54"/>
    </row>
    <row r="32" spans="1:26" ht="15" customHeight="1" x14ac:dyDescent="0.2">
      <c r="A32" s="51">
        <v>25</v>
      </c>
      <c r="B32" s="51">
        <v>8500062</v>
      </c>
      <c r="C32" s="51" t="s">
        <v>99</v>
      </c>
      <c r="D32" s="52" t="s">
        <v>126</v>
      </c>
      <c r="E32" s="52" t="s">
        <v>32</v>
      </c>
      <c r="F32" s="53">
        <v>194000</v>
      </c>
      <c r="G32" s="53">
        <f>VLOOKUP(B32,'10.08'!B32:R65,16,0)</f>
        <v>0</v>
      </c>
      <c r="H32" s="54"/>
      <c r="I32" s="54">
        <f t="shared" si="0"/>
        <v>0</v>
      </c>
      <c r="J32" s="54"/>
      <c r="K32" s="54"/>
      <c r="L32" s="54"/>
      <c r="M32" s="54"/>
      <c r="N32" s="54"/>
      <c r="O32" s="54">
        <f t="shared" si="1"/>
        <v>0</v>
      </c>
      <c r="P32" s="54">
        <f t="shared" si="2"/>
        <v>0</v>
      </c>
      <c r="Q32" s="54">
        <f t="shared" si="5"/>
        <v>0</v>
      </c>
      <c r="R32" s="54"/>
      <c r="S32" s="54">
        <f t="shared" si="3"/>
        <v>0</v>
      </c>
      <c r="T32" s="54"/>
      <c r="U32" s="55" t="s">
        <v>99</v>
      </c>
      <c r="V32" s="54">
        <v>91200</v>
      </c>
      <c r="W32" s="54">
        <v>194000</v>
      </c>
      <c r="X32" s="56">
        <f t="shared" si="4"/>
        <v>18000</v>
      </c>
      <c r="Y32" s="55">
        <v>212000</v>
      </c>
      <c r="Z32" s="54"/>
    </row>
    <row r="33" spans="1:26" ht="15" customHeight="1" x14ac:dyDescent="0.2">
      <c r="A33" s="51">
        <v>26</v>
      </c>
      <c r="B33" s="51">
        <v>8500063</v>
      </c>
      <c r="C33" s="51" t="s">
        <v>100</v>
      </c>
      <c r="D33" s="52" t="s">
        <v>127</v>
      </c>
      <c r="E33" s="52" t="s">
        <v>33</v>
      </c>
      <c r="F33" s="53">
        <v>194000</v>
      </c>
      <c r="G33" s="53">
        <f>VLOOKUP(B33,'10.08'!B33:R66,16,0)</f>
        <v>0</v>
      </c>
      <c r="H33" s="54"/>
      <c r="I33" s="54">
        <f t="shared" si="0"/>
        <v>0</v>
      </c>
      <c r="J33" s="54"/>
      <c r="K33" s="54"/>
      <c r="L33" s="54"/>
      <c r="M33" s="54"/>
      <c r="N33" s="54"/>
      <c r="O33" s="54">
        <f t="shared" si="1"/>
        <v>0</v>
      </c>
      <c r="P33" s="54">
        <f t="shared" si="2"/>
        <v>0</v>
      </c>
      <c r="Q33" s="54">
        <f t="shared" si="5"/>
        <v>0</v>
      </c>
      <c r="R33" s="54"/>
      <c r="S33" s="54">
        <f t="shared" si="3"/>
        <v>0</v>
      </c>
      <c r="T33" s="54"/>
      <c r="U33" s="55" t="s">
        <v>100</v>
      </c>
      <c r="V33" s="54">
        <v>91200</v>
      </c>
      <c r="W33" s="54">
        <v>194000</v>
      </c>
      <c r="X33" s="56">
        <f t="shared" si="4"/>
        <v>18000</v>
      </c>
      <c r="Y33" s="55">
        <v>212000</v>
      </c>
      <c r="Z33" s="54"/>
    </row>
    <row r="34" spans="1:26" ht="15" customHeight="1" x14ac:dyDescent="0.2">
      <c r="A34" s="51">
        <v>27</v>
      </c>
      <c r="B34" s="51">
        <v>8500050</v>
      </c>
      <c r="C34" s="51" t="s">
        <v>82</v>
      </c>
      <c r="D34" s="52" t="s">
        <v>54</v>
      </c>
      <c r="E34" s="52" t="s">
        <v>20</v>
      </c>
      <c r="F34" s="53">
        <v>168000</v>
      </c>
      <c r="G34" s="53">
        <f>VLOOKUP(B34,'10.08'!B34:R67,16,0)</f>
        <v>9</v>
      </c>
      <c r="H34" s="54"/>
      <c r="I34" s="54">
        <f t="shared" si="0"/>
        <v>1</v>
      </c>
      <c r="J34" s="54"/>
      <c r="K34" s="54">
        <v>1</v>
      </c>
      <c r="L34" s="54"/>
      <c r="M34" s="54"/>
      <c r="N34" s="54"/>
      <c r="O34" s="54">
        <f t="shared" si="1"/>
        <v>168000</v>
      </c>
      <c r="P34" s="54">
        <f t="shared" si="2"/>
        <v>168000</v>
      </c>
      <c r="Q34" s="54">
        <f t="shared" si="5"/>
        <v>8</v>
      </c>
      <c r="R34" s="54">
        <v>8</v>
      </c>
      <c r="S34" s="54">
        <f t="shared" si="3"/>
        <v>0</v>
      </c>
      <c r="T34" s="54"/>
      <c r="U34" s="51" t="s">
        <v>82</v>
      </c>
      <c r="V34" s="57">
        <v>75909</v>
      </c>
      <c r="W34" s="57">
        <v>168000</v>
      </c>
      <c r="X34" s="56">
        <f t="shared" si="4"/>
        <v>13000</v>
      </c>
      <c r="Y34" s="55">
        <v>181000</v>
      </c>
      <c r="Z34" s="54"/>
    </row>
    <row r="35" spans="1:26" s="2" customFormat="1" ht="15" customHeight="1" x14ac:dyDescent="0.2">
      <c r="A35" s="51">
        <v>28</v>
      </c>
      <c r="B35" s="51">
        <v>8500051</v>
      </c>
      <c r="C35" s="51" t="s">
        <v>83</v>
      </c>
      <c r="D35" s="52" t="s">
        <v>55</v>
      </c>
      <c r="E35" s="52" t="s">
        <v>21</v>
      </c>
      <c r="F35" s="53">
        <v>149000</v>
      </c>
      <c r="G35" s="53">
        <f>VLOOKUP(B35,'10.08'!B35:R68,16,0)</f>
        <v>14</v>
      </c>
      <c r="H35" s="57"/>
      <c r="I35" s="54">
        <f t="shared" si="0"/>
        <v>1</v>
      </c>
      <c r="J35" s="54"/>
      <c r="K35" s="54">
        <v>1</v>
      </c>
      <c r="L35" s="54"/>
      <c r="M35" s="54"/>
      <c r="N35" s="54"/>
      <c r="O35" s="54">
        <f t="shared" si="1"/>
        <v>149000</v>
      </c>
      <c r="P35" s="54">
        <f t="shared" si="2"/>
        <v>149000</v>
      </c>
      <c r="Q35" s="54">
        <f t="shared" si="5"/>
        <v>13</v>
      </c>
      <c r="R35" s="54">
        <v>13</v>
      </c>
      <c r="S35" s="54">
        <f t="shared" si="3"/>
        <v>0</v>
      </c>
      <c r="T35" s="54"/>
      <c r="U35" s="55" t="s">
        <v>83</v>
      </c>
      <c r="V35" s="54">
        <v>66364</v>
      </c>
      <c r="W35" s="54">
        <v>149000</v>
      </c>
      <c r="X35" s="56">
        <f t="shared" si="4"/>
        <v>13000</v>
      </c>
      <c r="Y35" s="51">
        <v>162000</v>
      </c>
      <c r="Z35" s="54"/>
    </row>
    <row r="36" spans="1:26" ht="15" customHeight="1" x14ac:dyDescent="0.2">
      <c r="A36" s="51">
        <v>29</v>
      </c>
      <c r="B36" s="51">
        <v>8500052</v>
      </c>
      <c r="C36" s="51" t="s">
        <v>84</v>
      </c>
      <c r="D36" s="52" t="s">
        <v>120</v>
      </c>
      <c r="E36" s="52" t="s">
        <v>22</v>
      </c>
      <c r="F36" s="53">
        <v>149000</v>
      </c>
      <c r="G36" s="53">
        <f>VLOOKUP(B36,'10.08'!B36:R69,16,0)</f>
        <v>15</v>
      </c>
      <c r="H36" s="54"/>
      <c r="I36" s="54">
        <f t="shared" si="0"/>
        <v>0</v>
      </c>
      <c r="J36" s="54"/>
      <c r="K36" s="54"/>
      <c r="L36" s="54"/>
      <c r="M36" s="54"/>
      <c r="N36" s="54"/>
      <c r="O36" s="54">
        <f t="shared" si="1"/>
        <v>0</v>
      </c>
      <c r="P36" s="54">
        <f t="shared" si="2"/>
        <v>0</v>
      </c>
      <c r="Q36" s="54">
        <f t="shared" si="5"/>
        <v>15</v>
      </c>
      <c r="R36" s="54">
        <v>15</v>
      </c>
      <c r="S36" s="54">
        <f t="shared" si="3"/>
        <v>0</v>
      </c>
      <c r="T36" s="54"/>
      <c r="U36" s="55" t="s">
        <v>84</v>
      </c>
      <c r="V36" s="54">
        <v>66364</v>
      </c>
      <c r="W36" s="54">
        <v>149000</v>
      </c>
      <c r="X36" s="56">
        <f t="shared" si="4"/>
        <v>13000</v>
      </c>
      <c r="Y36" s="55">
        <v>162000</v>
      </c>
      <c r="Z36" s="54"/>
    </row>
    <row r="37" spans="1:26" ht="15" customHeight="1" x14ac:dyDescent="0.2">
      <c r="A37" s="51">
        <v>30</v>
      </c>
      <c r="B37" s="51">
        <v>8500053</v>
      </c>
      <c r="C37" s="51" t="s">
        <v>85</v>
      </c>
      <c r="D37" s="52" t="s">
        <v>57</v>
      </c>
      <c r="E37" s="52" t="s">
        <v>23</v>
      </c>
      <c r="F37" s="53">
        <v>149000</v>
      </c>
      <c r="G37" s="53">
        <f>VLOOKUP(B37,'10.08'!B37:R70,16,0)</f>
        <v>13</v>
      </c>
      <c r="H37" s="54"/>
      <c r="I37" s="54">
        <f t="shared" si="0"/>
        <v>0</v>
      </c>
      <c r="J37" s="54"/>
      <c r="K37" s="54"/>
      <c r="L37" s="54"/>
      <c r="M37" s="54"/>
      <c r="N37" s="54"/>
      <c r="O37" s="54">
        <f t="shared" si="1"/>
        <v>0</v>
      </c>
      <c r="P37" s="54">
        <f t="shared" si="2"/>
        <v>0</v>
      </c>
      <c r="Q37" s="54">
        <f t="shared" si="5"/>
        <v>13</v>
      </c>
      <c r="R37" s="54">
        <v>13</v>
      </c>
      <c r="S37" s="54">
        <f t="shared" si="3"/>
        <v>0</v>
      </c>
      <c r="T37" s="54"/>
      <c r="U37" s="55" t="s">
        <v>85</v>
      </c>
      <c r="V37" s="54">
        <v>66364</v>
      </c>
      <c r="W37" s="54">
        <v>149000</v>
      </c>
      <c r="X37" s="56">
        <f t="shared" si="4"/>
        <v>13000</v>
      </c>
      <c r="Y37" s="55">
        <v>162000</v>
      </c>
      <c r="Z37" s="54"/>
    </row>
    <row r="38" spans="1:26" ht="15" customHeight="1" x14ac:dyDescent="0.2">
      <c r="A38" s="51">
        <v>31</v>
      </c>
      <c r="B38" s="51">
        <v>8500054</v>
      </c>
      <c r="C38" s="51" t="s">
        <v>86</v>
      </c>
      <c r="D38" s="52" t="s">
        <v>58</v>
      </c>
      <c r="E38" s="52" t="s">
        <v>24</v>
      </c>
      <c r="F38" s="53">
        <v>168000</v>
      </c>
      <c r="G38" s="53">
        <f>VLOOKUP(B38,'10.08'!B38:R71,16,0)</f>
        <v>17</v>
      </c>
      <c r="H38" s="54"/>
      <c r="I38" s="54">
        <f t="shared" si="0"/>
        <v>0</v>
      </c>
      <c r="J38" s="54"/>
      <c r="K38" s="54"/>
      <c r="L38" s="54"/>
      <c r="M38" s="54"/>
      <c r="N38" s="54"/>
      <c r="O38" s="54">
        <f t="shared" si="1"/>
        <v>0</v>
      </c>
      <c r="P38" s="54">
        <f t="shared" si="2"/>
        <v>0</v>
      </c>
      <c r="Q38" s="54">
        <f t="shared" si="5"/>
        <v>17</v>
      </c>
      <c r="R38" s="54">
        <v>17</v>
      </c>
      <c r="S38" s="54">
        <f t="shared" si="3"/>
        <v>0</v>
      </c>
      <c r="T38" s="54"/>
      <c r="U38" s="55" t="s">
        <v>86</v>
      </c>
      <c r="V38" s="54">
        <v>75909</v>
      </c>
      <c r="W38" s="54">
        <v>168000</v>
      </c>
      <c r="X38" s="56">
        <f t="shared" si="4"/>
        <v>13000</v>
      </c>
      <c r="Y38" s="55">
        <v>181000</v>
      </c>
      <c r="Z38" s="54"/>
    </row>
    <row r="39" spans="1:26" ht="15" customHeight="1" x14ac:dyDescent="0.2">
      <c r="A39" s="51">
        <v>32</v>
      </c>
      <c r="B39" s="51">
        <v>8500055</v>
      </c>
      <c r="C39" s="51" t="s">
        <v>87</v>
      </c>
      <c r="D39" s="52" t="s">
        <v>59</v>
      </c>
      <c r="E39" s="52" t="s">
        <v>25</v>
      </c>
      <c r="F39" s="53">
        <v>149000</v>
      </c>
      <c r="G39" s="53">
        <f>VLOOKUP(B39,'10.08'!B39:R72,16,0)</f>
        <v>16</v>
      </c>
      <c r="H39" s="54"/>
      <c r="I39" s="54">
        <f t="shared" si="0"/>
        <v>1</v>
      </c>
      <c r="J39" s="54"/>
      <c r="K39" s="54">
        <v>1</v>
      </c>
      <c r="L39" s="54"/>
      <c r="M39" s="54"/>
      <c r="N39" s="54"/>
      <c r="O39" s="54">
        <f t="shared" si="1"/>
        <v>149000</v>
      </c>
      <c r="P39" s="54">
        <f t="shared" si="2"/>
        <v>149000</v>
      </c>
      <c r="Q39" s="54">
        <f t="shared" si="5"/>
        <v>15</v>
      </c>
      <c r="R39" s="54">
        <v>15</v>
      </c>
      <c r="S39" s="54">
        <f t="shared" si="3"/>
        <v>0</v>
      </c>
      <c r="T39" s="54"/>
      <c r="U39" s="55" t="s">
        <v>87</v>
      </c>
      <c r="V39" s="54">
        <v>66364</v>
      </c>
      <c r="W39" s="54">
        <v>149000</v>
      </c>
      <c r="X39" s="56">
        <f t="shared" si="4"/>
        <v>13000</v>
      </c>
      <c r="Y39" s="55">
        <v>162000</v>
      </c>
      <c r="Z39" s="54"/>
    </row>
    <row r="40" spans="1:26" ht="15" customHeight="1" x14ac:dyDescent="0.2">
      <c r="A40" s="51">
        <v>33</v>
      </c>
      <c r="B40" s="51">
        <v>8500056</v>
      </c>
      <c r="C40" s="51" t="s">
        <v>88</v>
      </c>
      <c r="D40" s="52" t="s">
        <v>60</v>
      </c>
      <c r="E40" s="52" t="s">
        <v>26</v>
      </c>
      <c r="F40" s="53">
        <v>149000</v>
      </c>
      <c r="G40" s="53">
        <f>VLOOKUP(B40,'10.08'!B40:R73,16,0)</f>
        <v>12</v>
      </c>
      <c r="H40" s="54"/>
      <c r="I40" s="54">
        <f t="shared" si="0"/>
        <v>2</v>
      </c>
      <c r="J40" s="54"/>
      <c r="K40" s="54">
        <v>2</v>
      </c>
      <c r="L40" s="54"/>
      <c r="M40" s="54"/>
      <c r="N40" s="54"/>
      <c r="O40" s="54">
        <f t="shared" si="1"/>
        <v>298000</v>
      </c>
      <c r="P40" s="54">
        <f t="shared" si="2"/>
        <v>298000</v>
      </c>
      <c r="Q40" s="54">
        <f t="shared" si="5"/>
        <v>10</v>
      </c>
      <c r="R40" s="54">
        <v>10</v>
      </c>
      <c r="S40" s="54">
        <f t="shared" si="3"/>
        <v>0</v>
      </c>
      <c r="T40" s="54"/>
      <c r="U40" s="55" t="s">
        <v>88</v>
      </c>
      <c r="V40" s="54">
        <v>66364</v>
      </c>
      <c r="W40" s="54">
        <v>149000</v>
      </c>
      <c r="X40" s="56">
        <f t="shared" si="4"/>
        <v>13000</v>
      </c>
      <c r="Y40" s="55">
        <v>162000</v>
      </c>
      <c r="Z40" s="54"/>
    </row>
    <row r="41" spans="1:26" ht="15" customHeight="1" x14ac:dyDescent="0.2">
      <c r="A41" s="51">
        <v>34</v>
      </c>
      <c r="B41" s="51">
        <v>8500057</v>
      </c>
      <c r="C41" s="51" t="s">
        <v>89</v>
      </c>
      <c r="D41" s="52" t="s">
        <v>61</v>
      </c>
      <c r="E41" s="52" t="s">
        <v>27</v>
      </c>
      <c r="F41" s="53">
        <v>168000</v>
      </c>
      <c r="G41" s="53">
        <f>VLOOKUP(B41,'10.08'!B41:R74,16,0)</f>
        <v>17</v>
      </c>
      <c r="H41" s="54"/>
      <c r="I41" s="54">
        <f t="shared" si="0"/>
        <v>1</v>
      </c>
      <c r="J41" s="54"/>
      <c r="K41" s="54">
        <v>1</v>
      </c>
      <c r="L41" s="54"/>
      <c r="M41" s="54"/>
      <c r="N41" s="54"/>
      <c r="O41" s="54">
        <f t="shared" si="1"/>
        <v>168000</v>
      </c>
      <c r="P41" s="54">
        <f t="shared" si="2"/>
        <v>168000</v>
      </c>
      <c r="Q41" s="54">
        <f t="shared" si="5"/>
        <v>16</v>
      </c>
      <c r="R41" s="54">
        <v>16</v>
      </c>
      <c r="S41" s="54">
        <f t="shared" si="3"/>
        <v>0</v>
      </c>
      <c r="T41" s="54"/>
      <c r="U41" s="55" t="s">
        <v>89</v>
      </c>
      <c r="V41" s="54">
        <v>66364</v>
      </c>
      <c r="W41" s="54">
        <v>168000</v>
      </c>
      <c r="X41" s="56">
        <f t="shared" si="4"/>
        <v>-6000</v>
      </c>
      <c r="Y41" s="55">
        <v>162000</v>
      </c>
      <c r="Z41" s="54"/>
    </row>
    <row r="42" spans="1:26" s="17" customFormat="1" x14ac:dyDescent="0.2">
      <c r="A42" s="47"/>
      <c r="B42" s="48"/>
      <c r="C42" s="48"/>
      <c r="D42" s="48" t="s">
        <v>108</v>
      </c>
      <c r="E42" s="49"/>
      <c r="F42" s="50"/>
      <c r="G42" s="50">
        <f>SUM(G8:G41)</f>
        <v>113</v>
      </c>
      <c r="H42" s="50">
        <f t="shared" ref="H42:P42" si="6">SUM(H8:H41)</f>
        <v>0</v>
      </c>
      <c r="I42" s="50">
        <f t="shared" si="6"/>
        <v>6</v>
      </c>
      <c r="J42" s="50">
        <f t="shared" si="6"/>
        <v>0</v>
      </c>
      <c r="K42" s="50">
        <f t="shared" si="6"/>
        <v>6</v>
      </c>
      <c r="L42" s="50">
        <f t="shared" si="6"/>
        <v>0</v>
      </c>
      <c r="M42" s="50">
        <f t="shared" si="6"/>
        <v>0</v>
      </c>
      <c r="N42" s="50">
        <f t="shared" si="6"/>
        <v>0</v>
      </c>
      <c r="O42" s="50">
        <f t="shared" si="6"/>
        <v>932000</v>
      </c>
      <c r="P42" s="50">
        <f t="shared" si="6"/>
        <v>932000</v>
      </c>
      <c r="Q42" s="50">
        <f>SUM(Q8:Q41)</f>
        <v>107</v>
      </c>
      <c r="R42" s="50">
        <f>SUM(R8:R41)</f>
        <v>107</v>
      </c>
      <c r="S42" s="50"/>
      <c r="T42" s="50"/>
      <c r="Z42" s="50"/>
    </row>
    <row r="43" spans="1:26" x14ac:dyDescent="0.2">
      <c r="A43" s="5"/>
    </row>
    <row r="44" spans="1:26" s="2" customFormat="1" x14ac:dyDescent="0.2">
      <c r="B44" s="2" t="s">
        <v>124</v>
      </c>
      <c r="F44" s="6"/>
      <c r="G44" s="6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V44" s="69"/>
      <c r="W44" s="69"/>
      <c r="Z44" s="69"/>
    </row>
    <row r="48" spans="1:26" x14ac:dyDescent="0.2">
      <c r="A48" s="1" t="s">
        <v>134</v>
      </c>
    </row>
  </sheetData>
  <mergeCells count="16">
    <mergeCell ref="Z6:Z7"/>
    <mergeCell ref="A3:T3"/>
    <mergeCell ref="G5:Q5"/>
    <mergeCell ref="A6:A7"/>
    <mergeCell ref="B6:B7"/>
    <mergeCell ref="C6:C7"/>
    <mergeCell ref="D6:D7"/>
    <mergeCell ref="F6:F7"/>
    <mergeCell ref="G6:G7"/>
    <mergeCell ref="H6:H7"/>
    <mergeCell ref="I6:L6"/>
    <mergeCell ref="M6:P6"/>
    <mergeCell ref="Q6:Q7"/>
    <mergeCell ref="R6:R7"/>
    <mergeCell ref="S6:S7"/>
    <mergeCell ref="T6:T7"/>
  </mergeCells>
  <pageMargins left="0.2" right="0.2" top="0.25" bottom="0.25" header="0.3" footer="0.3"/>
  <pageSetup paperSize="9" orientation="landscape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zoomScaleNormal="100" workbookViewId="0">
      <pane xSplit="6" ySplit="7" topLeftCell="G23" activePane="bottomRight" state="frozen"/>
      <selection activeCell="CJ8" sqref="CJ8:CJ41"/>
      <selection pane="topRight" activeCell="CJ8" sqref="CJ8:CJ41"/>
      <selection pane="bottomLeft" activeCell="CJ8" sqref="CJ8:CJ41"/>
      <selection pane="bottomRight" activeCell="R42" sqref="R42"/>
    </sheetView>
  </sheetViews>
  <sheetFormatPr defaultRowHeight="12.75" x14ac:dyDescent="0.2"/>
  <cols>
    <col min="1" max="1" width="4.85546875" style="1" customWidth="1"/>
    <col min="2" max="2" width="8.85546875" style="2" customWidth="1"/>
    <col min="3" max="3" width="5.28515625" style="2" customWidth="1"/>
    <col min="4" max="4" width="38.28515625" style="1" customWidth="1"/>
    <col min="5" max="5" width="34.7109375" style="1" hidden="1" customWidth="1"/>
    <col min="6" max="6" width="10.28515625" style="6" customWidth="1"/>
    <col min="7" max="7" width="8.140625" style="6" customWidth="1"/>
    <col min="8" max="8" width="9.42578125" style="3" customWidth="1"/>
    <col min="9" max="9" width="10" style="3" customWidth="1"/>
    <col min="10" max="15" width="9.140625" style="3" customWidth="1"/>
    <col min="16" max="16" width="10.85546875" style="3" customWidth="1"/>
    <col min="17" max="19" width="10.7109375" style="3" customWidth="1"/>
    <col min="20" max="20" width="9.140625" style="3" customWidth="1"/>
    <col min="21" max="21" width="6.28515625" style="1" hidden="1" customWidth="1"/>
    <col min="22" max="23" width="11.28515625" style="3" hidden="1" customWidth="1"/>
    <col min="24" max="25" width="0" style="1" hidden="1" customWidth="1"/>
    <col min="26" max="26" width="9.140625" style="3" customWidth="1"/>
    <col min="27" max="27" width="9.140625" style="1" customWidth="1"/>
    <col min="28" max="16384" width="9.140625" style="1"/>
  </cols>
  <sheetData>
    <row r="1" spans="1:26" x14ac:dyDescent="0.2">
      <c r="A1" s="17" t="s">
        <v>128</v>
      </c>
    </row>
    <row r="2" spans="1:26" x14ac:dyDescent="0.2">
      <c r="A2" s="1" t="s">
        <v>114</v>
      </c>
    </row>
    <row r="3" spans="1:26" ht="19.5" customHeight="1" x14ac:dyDescent="0.3">
      <c r="A3" s="131" t="s">
        <v>122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Z3" s="1"/>
    </row>
    <row r="5" spans="1:26" ht="15" hidden="1" customHeight="1" x14ac:dyDescent="0.2">
      <c r="G5" s="133" t="s">
        <v>117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70"/>
      <c r="S5" s="70"/>
      <c r="T5" s="1"/>
      <c r="Z5" s="1"/>
    </row>
    <row r="6" spans="1:26" s="17" customFormat="1" ht="15" customHeight="1" x14ac:dyDescent="0.2">
      <c r="A6" s="128" t="s">
        <v>109</v>
      </c>
      <c r="B6" s="128" t="s">
        <v>110</v>
      </c>
      <c r="C6" s="128" t="s">
        <v>111</v>
      </c>
      <c r="D6" s="128" t="s">
        <v>112</v>
      </c>
      <c r="E6" s="16" t="s">
        <v>90</v>
      </c>
      <c r="F6" s="128" t="s">
        <v>113</v>
      </c>
      <c r="G6" s="128" t="s">
        <v>115</v>
      </c>
      <c r="H6" s="128" t="s">
        <v>101</v>
      </c>
      <c r="I6" s="132" t="s">
        <v>102</v>
      </c>
      <c r="J6" s="132"/>
      <c r="K6" s="132"/>
      <c r="L6" s="132"/>
      <c r="M6" s="134" t="s">
        <v>129</v>
      </c>
      <c r="N6" s="134"/>
      <c r="O6" s="134"/>
      <c r="P6" s="134"/>
      <c r="Q6" s="128" t="s">
        <v>118</v>
      </c>
      <c r="R6" s="128" t="s">
        <v>135</v>
      </c>
      <c r="S6" s="128" t="s">
        <v>136</v>
      </c>
      <c r="T6" s="128" t="s">
        <v>119</v>
      </c>
      <c r="U6" s="19" t="s">
        <v>121</v>
      </c>
      <c r="V6" s="40"/>
      <c r="W6" s="40"/>
      <c r="Z6" s="128" t="s">
        <v>125</v>
      </c>
    </row>
    <row r="7" spans="1:26" s="18" customFormat="1" x14ac:dyDescent="0.2">
      <c r="A7" s="130"/>
      <c r="B7" s="130" t="s">
        <v>110</v>
      </c>
      <c r="C7" s="130"/>
      <c r="D7" s="130" t="s">
        <v>112</v>
      </c>
      <c r="E7" s="44" t="s">
        <v>90</v>
      </c>
      <c r="F7" s="130" t="s">
        <v>113</v>
      </c>
      <c r="G7" s="130"/>
      <c r="H7" s="130"/>
      <c r="I7" s="45" t="s">
        <v>106</v>
      </c>
      <c r="J7" s="46" t="s">
        <v>107</v>
      </c>
      <c r="K7" s="46" t="s">
        <v>104</v>
      </c>
      <c r="L7" s="46" t="s">
        <v>105</v>
      </c>
      <c r="M7" s="61" t="s">
        <v>131</v>
      </c>
      <c r="N7" s="62" t="s">
        <v>132</v>
      </c>
      <c r="O7" s="62" t="s">
        <v>130</v>
      </c>
      <c r="P7" s="68" t="s">
        <v>133</v>
      </c>
      <c r="Q7" s="130"/>
      <c r="R7" s="129"/>
      <c r="S7" s="129"/>
      <c r="T7" s="130"/>
      <c r="V7" s="41"/>
      <c r="W7" s="41"/>
      <c r="Z7" s="130"/>
    </row>
    <row r="8" spans="1:26" ht="15" customHeight="1" x14ac:dyDescent="0.2">
      <c r="A8" s="51">
        <v>1</v>
      </c>
      <c r="B8" s="51">
        <v>8500006</v>
      </c>
      <c r="C8" s="51" t="s">
        <v>75</v>
      </c>
      <c r="D8" s="52" t="s">
        <v>47</v>
      </c>
      <c r="E8" s="52" t="s">
        <v>13</v>
      </c>
      <c r="F8" s="53">
        <v>289000</v>
      </c>
      <c r="G8" s="53">
        <f>VLOOKUP(B8,'10.08'!B8:R41,16,0)</f>
        <v>0</v>
      </c>
      <c r="H8" s="54"/>
      <c r="I8" s="54">
        <f>SUM(J8:L8)</f>
        <v>0</v>
      </c>
      <c r="J8" s="54"/>
      <c r="K8" s="54"/>
      <c r="L8" s="54"/>
      <c r="M8" s="54"/>
      <c r="N8" s="54"/>
      <c r="O8" s="54">
        <f>F8*K8</f>
        <v>0</v>
      </c>
      <c r="P8" s="54">
        <f>M8+N8+O8</f>
        <v>0</v>
      </c>
      <c r="Q8" s="54">
        <f>+G7+H8-I8</f>
        <v>0</v>
      </c>
      <c r="R8" s="54"/>
      <c r="S8" s="54">
        <f>R8-Q8</f>
        <v>0</v>
      </c>
      <c r="T8" s="54"/>
      <c r="U8" s="55" t="s">
        <v>75</v>
      </c>
      <c r="V8" s="54">
        <v>143000</v>
      </c>
      <c r="W8" s="54">
        <v>289000</v>
      </c>
      <c r="X8" s="56">
        <f>Y8-W8</f>
        <v>26000</v>
      </c>
      <c r="Y8" s="55">
        <v>315000</v>
      </c>
      <c r="Z8" s="54"/>
    </row>
    <row r="9" spans="1:26" ht="15" customHeight="1" x14ac:dyDescent="0.2">
      <c r="A9" s="51">
        <v>2</v>
      </c>
      <c r="B9" s="51">
        <v>8500007</v>
      </c>
      <c r="C9" s="51" t="s">
        <v>73</v>
      </c>
      <c r="D9" s="52" t="s">
        <v>45</v>
      </c>
      <c r="E9" s="52" t="s">
        <v>11</v>
      </c>
      <c r="F9" s="53">
        <v>197000</v>
      </c>
      <c r="G9" s="53">
        <f>VLOOKUP(B9,'10.08'!B9:R42,16,0)</f>
        <v>0</v>
      </c>
      <c r="H9" s="54"/>
      <c r="I9" s="54">
        <f t="shared" ref="I9:I41" si="0">SUM(J9:L9)</f>
        <v>0</v>
      </c>
      <c r="J9" s="54"/>
      <c r="K9" s="54"/>
      <c r="L9" s="54"/>
      <c r="M9" s="54"/>
      <c r="N9" s="54"/>
      <c r="O9" s="54">
        <f t="shared" ref="O9:O41" si="1">F9*K9</f>
        <v>0</v>
      </c>
      <c r="P9" s="54">
        <f t="shared" ref="P9:P41" si="2">M9+N9+O9</f>
        <v>0</v>
      </c>
      <c r="Q9" s="54">
        <f>+G8+H9-I9</f>
        <v>0</v>
      </c>
      <c r="R9" s="54"/>
      <c r="S9" s="54">
        <f t="shared" ref="S9:S41" si="3">R9-Q9</f>
        <v>0</v>
      </c>
      <c r="T9" s="54"/>
      <c r="U9" s="55" t="s">
        <v>73</v>
      </c>
      <c r="V9" s="54">
        <v>93000</v>
      </c>
      <c r="W9" s="54">
        <v>197000</v>
      </c>
      <c r="X9" s="56">
        <f t="shared" ref="X9:X41" si="4">Y9-W9</f>
        <v>18000</v>
      </c>
      <c r="Y9" s="55">
        <v>215000</v>
      </c>
      <c r="Z9" s="54"/>
    </row>
    <row r="10" spans="1:26" ht="15" customHeight="1" x14ac:dyDescent="0.2">
      <c r="A10" s="51">
        <v>3</v>
      </c>
      <c r="B10" s="51">
        <v>8500008</v>
      </c>
      <c r="C10" s="51" t="s">
        <v>79</v>
      </c>
      <c r="D10" s="52" t="s">
        <v>51</v>
      </c>
      <c r="E10" s="52" t="s">
        <v>17</v>
      </c>
      <c r="F10" s="53">
        <v>170000</v>
      </c>
      <c r="G10" s="53">
        <f>VLOOKUP(B10,'10.08'!B10:R43,16,0)</f>
        <v>0</v>
      </c>
      <c r="H10" s="54"/>
      <c r="I10" s="54">
        <f t="shared" si="0"/>
        <v>0</v>
      </c>
      <c r="J10" s="54"/>
      <c r="K10" s="54"/>
      <c r="L10" s="54"/>
      <c r="M10" s="54"/>
      <c r="N10" s="54"/>
      <c r="O10" s="54">
        <f t="shared" si="1"/>
        <v>0</v>
      </c>
      <c r="P10" s="54">
        <f t="shared" si="2"/>
        <v>0</v>
      </c>
      <c r="Q10" s="54">
        <f t="shared" ref="Q10:Q41" si="5">+G10+H10-I10</f>
        <v>0</v>
      </c>
      <c r="R10" s="54"/>
      <c r="S10" s="54">
        <f t="shared" si="3"/>
        <v>0</v>
      </c>
      <c r="T10" s="54"/>
      <c r="U10" s="55" t="s">
        <v>79</v>
      </c>
      <c r="V10" s="54">
        <v>78000</v>
      </c>
      <c r="W10" s="54">
        <v>170000</v>
      </c>
      <c r="X10" s="56">
        <f t="shared" si="4"/>
        <v>15000</v>
      </c>
      <c r="Y10" s="55">
        <v>185000</v>
      </c>
      <c r="Z10" s="54"/>
    </row>
    <row r="11" spans="1:26" ht="15" customHeight="1" x14ac:dyDescent="0.2">
      <c r="A11" s="51">
        <v>4</v>
      </c>
      <c r="B11" s="51">
        <v>8500009</v>
      </c>
      <c r="C11" s="51" t="s">
        <v>74</v>
      </c>
      <c r="D11" s="52" t="s">
        <v>46</v>
      </c>
      <c r="E11" s="52" t="s">
        <v>12</v>
      </c>
      <c r="F11" s="53">
        <v>159000</v>
      </c>
      <c r="G11" s="53">
        <f>VLOOKUP(B11,'11.08'!B11:R44,16,0)</f>
        <v>0</v>
      </c>
      <c r="H11" s="54"/>
      <c r="I11" s="54">
        <f t="shared" si="0"/>
        <v>0</v>
      </c>
      <c r="J11" s="54"/>
      <c r="K11" s="54"/>
      <c r="L11" s="54"/>
      <c r="M11" s="54"/>
      <c r="N11" s="54"/>
      <c r="O11" s="54">
        <f t="shared" si="1"/>
        <v>0</v>
      </c>
      <c r="P11" s="54">
        <f t="shared" si="2"/>
        <v>0</v>
      </c>
      <c r="Q11" s="54">
        <f t="shared" si="5"/>
        <v>0</v>
      </c>
      <c r="R11" s="54"/>
      <c r="S11" s="54">
        <f t="shared" si="3"/>
        <v>0</v>
      </c>
      <c r="T11" s="54"/>
      <c r="U11" s="55" t="s">
        <v>74</v>
      </c>
      <c r="V11" s="54">
        <v>72000</v>
      </c>
      <c r="W11" s="54">
        <v>159000</v>
      </c>
      <c r="X11" s="56">
        <f t="shared" si="4"/>
        <v>14000</v>
      </c>
      <c r="Y11" s="55">
        <v>173000</v>
      </c>
      <c r="Z11" s="54"/>
    </row>
    <row r="12" spans="1:26" ht="15" customHeight="1" x14ac:dyDescent="0.2">
      <c r="A12" s="51">
        <v>5</v>
      </c>
      <c r="B12" s="51">
        <v>8500031</v>
      </c>
      <c r="C12" s="51" t="s">
        <v>76</v>
      </c>
      <c r="D12" s="52" t="s">
        <v>48</v>
      </c>
      <c r="E12" s="52" t="s">
        <v>14</v>
      </c>
      <c r="F12" s="53">
        <v>146000</v>
      </c>
      <c r="G12" s="53">
        <f>VLOOKUP(B12,'11.08'!B12:R45,16,0)</f>
        <v>0</v>
      </c>
      <c r="H12" s="54"/>
      <c r="I12" s="54">
        <f t="shared" si="0"/>
        <v>0</v>
      </c>
      <c r="J12" s="54"/>
      <c r="K12" s="54"/>
      <c r="L12" s="54"/>
      <c r="M12" s="54"/>
      <c r="N12" s="54"/>
      <c r="O12" s="54">
        <f t="shared" si="1"/>
        <v>0</v>
      </c>
      <c r="P12" s="54">
        <f t="shared" si="2"/>
        <v>0</v>
      </c>
      <c r="Q12" s="54">
        <f t="shared" si="5"/>
        <v>0</v>
      </c>
      <c r="R12" s="54"/>
      <c r="S12" s="54">
        <f t="shared" si="3"/>
        <v>0</v>
      </c>
      <c r="T12" s="54"/>
      <c r="U12" s="55" t="s">
        <v>76</v>
      </c>
      <c r="V12" s="54">
        <v>65000</v>
      </c>
      <c r="W12" s="54">
        <v>146000</v>
      </c>
      <c r="X12" s="56">
        <f t="shared" si="4"/>
        <v>13000</v>
      </c>
      <c r="Y12" s="55">
        <v>159000</v>
      </c>
      <c r="Z12" s="54"/>
    </row>
    <row r="13" spans="1:26" ht="15" customHeight="1" x14ac:dyDescent="0.2">
      <c r="A13" s="51">
        <v>6</v>
      </c>
      <c r="B13" s="51">
        <v>8500011</v>
      </c>
      <c r="C13" s="51" t="s">
        <v>78</v>
      </c>
      <c r="D13" s="52" t="s">
        <v>50</v>
      </c>
      <c r="E13" s="52" t="s">
        <v>16</v>
      </c>
      <c r="F13" s="53">
        <v>135000</v>
      </c>
      <c r="G13" s="53">
        <f>VLOOKUP(B13,'11.08'!B13:R46,16,0)</f>
        <v>0</v>
      </c>
      <c r="H13" s="54"/>
      <c r="I13" s="54">
        <f t="shared" si="0"/>
        <v>0</v>
      </c>
      <c r="J13" s="54"/>
      <c r="K13" s="54"/>
      <c r="L13" s="54"/>
      <c r="M13" s="54"/>
      <c r="N13" s="54"/>
      <c r="O13" s="54">
        <f t="shared" si="1"/>
        <v>0</v>
      </c>
      <c r="P13" s="54">
        <f t="shared" si="2"/>
        <v>0</v>
      </c>
      <c r="Q13" s="54">
        <f t="shared" si="5"/>
        <v>0</v>
      </c>
      <c r="R13" s="54"/>
      <c r="S13" s="54">
        <f t="shared" si="3"/>
        <v>0</v>
      </c>
      <c r="T13" s="54"/>
      <c r="U13" s="55" t="s">
        <v>78</v>
      </c>
      <c r="V13" s="54">
        <v>58000</v>
      </c>
      <c r="W13" s="54">
        <v>135000</v>
      </c>
      <c r="X13" s="56">
        <f t="shared" si="4"/>
        <v>10000</v>
      </c>
      <c r="Y13" s="55">
        <v>145000</v>
      </c>
      <c r="Z13" s="54"/>
    </row>
    <row r="14" spans="1:26" ht="15" customHeight="1" x14ac:dyDescent="0.2">
      <c r="A14" s="51">
        <v>7</v>
      </c>
      <c r="B14" s="51">
        <v>8500010</v>
      </c>
      <c r="C14" s="51" t="s">
        <v>81</v>
      </c>
      <c r="D14" s="52" t="s">
        <v>53</v>
      </c>
      <c r="E14" s="52" t="s">
        <v>19</v>
      </c>
      <c r="F14" s="53">
        <v>146000</v>
      </c>
      <c r="G14" s="53">
        <f>VLOOKUP(B14,'11.08'!B14:R47,16,0)</f>
        <v>0</v>
      </c>
      <c r="H14" s="54"/>
      <c r="I14" s="54">
        <f t="shared" si="0"/>
        <v>0</v>
      </c>
      <c r="J14" s="54"/>
      <c r="K14" s="54"/>
      <c r="L14" s="54"/>
      <c r="M14" s="54"/>
      <c r="N14" s="54"/>
      <c r="O14" s="54">
        <f t="shared" si="1"/>
        <v>0</v>
      </c>
      <c r="P14" s="54">
        <f t="shared" si="2"/>
        <v>0</v>
      </c>
      <c r="Q14" s="54">
        <f t="shared" si="5"/>
        <v>0</v>
      </c>
      <c r="R14" s="54"/>
      <c r="S14" s="54">
        <f t="shared" si="3"/>
        <v>0</v>
      </c>
      <c r="T14" s="54"/>
      <c r="U14" s="55" t="s">
        <v>81</v>
      </c>
      <c r="V14" s="54">
        <v>61000</v>
      </c>
      <c r="W14" s="54">
        <v>146000</v>
      </c>
      <c r="X14" s="56">
        <f t="shared" si="4"/>
        <v>5000</v>
      </c>
      <c r="Y14" s="55">
        <v>151000</v>
      </c>
      <c r="Z14" s="54"/>
    </row>
    <row r="15" spans="1:26" ht="15" customHeight="1" x14ac:dyDescent="0.2">
      <c r="A15" s="51">
        <v>8</v>
      </c>
      <c r="B15" s="51">
        <v>8500012</v>
      </c>
      <c r="C15" s="51" t="s">
        <v>70</v>
      </c>
      <c r="D15" s="52" t="s">
        <v>42</v>
      </c>
      <c r="E15" s="52" t="s">
        <v>8</v>
      </c>
      <c r="F15" s="53">
        <v>135000</v>
      </c>
      <c r="G15" s="53">
        <f>VLOOKUP(B15,'11.08'!B15:R48,16,0)</f>
        <v>0</v>
      </c>
      <c r="H15" s="54"/>
      <c r="I15" s="54">
        <f t="shared" si="0"/>
        <v>0</v>
      </c>
      <c r="J15" s="54"/>
      <c r="K15" s="54"/>
      <c r="L15" s="54"/>
      <c r="M15" s="54"/>
      <c r="N15" s="54"/>
      <c r="O15" s="54">
        <f t="shared" si="1"/>
        <v>0</v>
      </c>
      <c r="P15" s="54">
        <f t="shared" si="2"/>
        <v>0</v>
      </c>
      <c r="Q15" s="54">
        <f t="shared" si="5"/>
        <v>0</v>
      </c>
      <c r="R15" s="54"/>
      <c r="S15" s="54">
        <f t="shared" si="3"/>
        <v>0</v>
      </c>
      <c r="T15" s="54"/>
      <c r="U15" s="55" t="s">
        <v>70</v>
      </c>
      <c r="V15" s="54">
        <v>59000</v>
      </c>
      <c r="W15" s="54">
        <v>135000</v>
      </c>
      <c r="X15" s="56">
        <f t="shared" si="4"/>
        <v>12000</v>
      </c>
      <c r="Y15" s="55">
        <v>147000</v>
      </c>
      <c r="Z15" s="54"/>
    </row>
    <row r="16" spans="1:26" ht="15" customHeight="1" x14ac:dyDescent="0.2">
      <c r="A16" s="51">
        <v>9</v>
      </c>
      <c r="B16" s="51">
        <v>8500005</v>
      </c>
      <c r="C16" s="51" t="s">
        <v>71</v>
      </c>
      <c r="D16" s="52" t="s">
        <v>43</v>
      </c>
      <c r="E16" s="52" t="s">
        <v>9</v>
      </c>
      <c r="F16" s="53">
        <v>146000</v>
      </c>
      <c r="G16" s="53">
        <f>VLOOKUP(B16,'11.08'!B16:R49,16,0)</f>
        <v>0</v>
      </c>
      <c r="H16" s="54"/>
      <c r="I16" s="54">
        <f t="shared" si="0"/>
        <v>0</v>
      </c>
      <c r="J16" s="54"/>
      <c r="K16" s="54"/>
      <c r="L16" s="54"/>
      <c r="M16" s="54"/>
      <c r="N16" s="54"/>
      <c r="O16" s="54">
        <f t="shared" si="1"/>
        <v>0</v>
      </c>
      <c r="P16" s="54">
        <f t="shared" si="2"/>
        <v>0</v>
      </c>
      <c r="Q16" s="54">
        <f t="shared" si="5"/>
        <v>0</v>
      </c>
      <c r="R16" s="54"/>
      <c r="S16" s="54">
        <f t="shared" si="3"/>
        <v>0</v>
      </c>
      <c r="T16" s="54"/>
      <c r="U16" s="55" t="s">
        <v>71</v>
      </c>
      <c r="V16" s="54">
        <v>63000</v>
      </c>
      <c r="W16" s="54">
        <v>146000</v>
      </c>
      <c r="X16" s="56">
        <f t="shared" si="4"/>
        <v>9000</v>
      </c>
      <c r="Y16" s="55">
        <v>155000</v>
      </c>
      <c r="Z16" s="54"/>
    </row>
    <row r="17" spans="1:26" ht="15" customHeight="1" x14ac:dyDescent="0.2">
      <c r="A17" s="51">
        <v>10</v>
      </c>
      <c r="B17" s="51">
        <v>8500013</v>
      </c>
      <c r="C17" s="51" t="s">
        <v>72</v>
      </c>
      <c r="D17" s="52" t="s">
        <v>44</v>
      </c>
      <c r="E17" s="52" t="s">
        <v>10</v>
      </c>
      <c r="F17" s="53">
        <v>146000</v>
      </c>
      <c r="G17" s="53">
        <f>VLOOKUP(B17,'11.08'!B17:R50,16,0)</f>
        <v>0</v>
      </c>
      <c r="H17" s="54"/>
      <c r="I17" s="54">
        <f t="shared" si="0"/>
        <v>0</v>
      </c>
      <c r="J17" s="54"/>
      <c r="K17" s="54"/>
      <c r="L17" s="54"/>
      <c r="M17" s="54"/>
      <c r="N17" s="54"/>
      <c r="O17" s="54">
        <f t="shared" si="1"/>
        <v>0</v>
      </c>
      <c r="P17" s="54">
        <f t="shared" si="2"/>
        <v>0</v>
      </c>
      <c r="Q17" s="54">
        <f t="shared" si="5"/>
        <v>0</v>
      </c>
      <c r="R17" s="54"/>
      <c r="S17" s="54">
        <f t="shared" si="3"/>
        <v>0</v>
      </c>
      <c r="T17" s="54"/>
      <c r="U17" s="55" t="s">
        <v>72</v>
      </c>
      <c r="V17" s="54">
        <v>64000</v>
      </c>
      <c r="W17" s="54">
        <v>146000</v>
      </c>
      <c r="X17" s="56">
        <f t="shared" si="4"/>
        <v>11000</v>
      </c>
      <c r="Y17" s="55">
        <v>157000</v>
      </c>
      <c r="Z17" s="54"/>
    </row>
    <row r="18" spans="1:26" ht="15" customHeight="1" x14ac:dyDescent="0.2">
      <c r="A18" s="51">
        <v>11</v>
      </c>
      <c r="B18" s="51">
        <v>8500058</v>
      </c>
      <c r="C18" s="51" t="s">
        <v>91</v>
      </c>
      <c r="D18" s="52" t="s">
        <v>95</v>
      </c>
      <c r="E18" s="52" t="s">
        <v>28</v>
      </c>
      <c r="F18" s="53">
        <v>203000</v>
      </c>
      <c r="G18" s="53">
        <f>VLOOKUP(B18,'11.08'!B18:R51,16,0)</f>
        <v>0</v>
      </c>
      <c r="H18" s="54"/>
      <c r="I18" s="54">
        <f t="shared" si="0"/>
        <v>0</v>
      </c>
      <c r="J18" s="54"/>
      <c r="K18" s="54"/>
      <c r="L18" s="54"/>
      <c r="M18" s="54"/>
      <c r="N18" s="54"/>
      <c r="O18" s="54">
        <f t="shared" si="1"/>
        <v>0</v>
      </c>
      <c r="P18" s="54">
        <f t="shared" si="2"/>
        <v>0</v>
      </c>
      <c r="Q18" s="54">
        <f t="shared" si="5"/>
        <v>0</v>
      </c>
      <c r="R18" s="54"/>
      <c r="S18" s="54">
        <f t="shared" si="3"/>
        <v>0</v>
      </c>
      <c r="T18" s="54"/>
      <c r="U18" s="55" t="s">
        <v>91</v>
      </c>
      <c r="V18" s="54">
        <v>96000</v>
      </c>
      <c r="W18" s="54">
        <v>203000</v>
      </c>
      <c r="X18" s="56">
        <f t="shared" si="4"/>
        <v>18000</v>
      </c>
      <c r="Y18" s="55">
        <v>221000</v>
      </c>
      <c r="Z18" s="54"/>
    </row>
    <row r="19" spans="1:26" ht="15" customHeight="1" x14ac:dyDescent="0.2">
      <c r="A19" s="51">
        <v>12</v>
      </c>
      <c r="B19" s="51">
        <v>8500059</v>
      </c>
      <c r="C19" s="51" t="s">
        <v>92</v>
      </c>
      <c r="D19" s="52" t="s">
        <v>96</v>
      </c>
      <c r="E19" s="52" t="s">
        <v>29</v>
      </c>
      <c r="F19" s="53">
        <v>186000</v>
      </c>
      <c r="G19" s="53">
        <f>VLOOKUP(B19,'11.08'!B19:R52,16,0)</f>
        <v>0</v>
      </c>
      <c r="H19" s="54"/>
      <c r="I19" s="54">
        <f t="shared" si="0"/>
        <v>0</v>
      </c>
      <c r="J19" s="54"/>
      <c r="K19" s="54"/>
      <c r="L19" s="54"/>
      <c r="M19" s="54"/>
      <c r="N19" s="54"/>
      <c r="O19" s="54">
        <f t="shared" si="1"/>
        <v>0</v>
      </c>
      <c r="P19" s="54">
        <f t="shared" si="2"/>
        <v>0</v>
      </c>
      <c r="Q19" s="54">
        <f t="shared" si="5"/>
        <v>0</v>
      </c>
      <c r="R19" s="54"/>
      <c r="S19" s="54">
        <f t="shared" si="3"/>
        <v>0</v>
      </c>
      <c r="T19" s="54"/>
      <c r="U19" s="55" t="s">
        <v>92</v>
      </c>
      <c r="V19" s="54">
        <v>87000</v>
      </c>
      <c r="W19" s="54">
        <v>186000</v>
      </c>
      <c r="X19" s="56">
        <f t="shared" si="4"/>
        <v>17000</v>
      </c>
      <c r="Y19" s="55">
        <v>203000</v>
      </c>
      <c r="Z19" s="54"/>
    </row>
    <row r="20" spans="1:26" ht="15" customHeight="1" x14ac:dyDescent="0.2">
      <c r="A20" s="51">
        <v>13</v>
      </c>
      <c r="B20" s="51">
        <v>8500060</v>
      </c>
      <c r="C20" s="51" t="s">
        <v>93</v>
      </c>
      <c r="D20" s="52" t="s">
        <v>97</v>
      </c>
      <c r="E20" s="52" t="s">
        <v>30</v>
      </c>
      <c r="F20" s="53">
        <v>159000</v>
      </c>
      <c r="G20" s="53">
        <f>VLOOKUP(B20,'11.08'!B20:R53,16,0)</f>
        <v>0</v>
      </c>
      <c r="H20" s="54"/>
      <c r="I20" s="54">
        <f t="shared" si="0"/>
        <v>0</v>
      </c>
      <c r="J20" s="54"/>
      <c r="K20" s="54"/>
      <c r="L20" s="54"/>
      <c r="M20" s="54"/>
      <c r="N20" s="54"/>
      <c r="O20" s="54">
        <f t="shared" si="1"/>
        <v>0</v>
      </c>
      <c r="P20" s="54">
        <f t="shared" si="2"/>
        <v>0</v>
      </c>
      <c r="Q20" s="54">
        <f t="shared" si="5"/>
        <v>0</v>
      </c>
      <c r="R20" s="54"/>
      <c r="S20" s="54">
        <f t="shared" si="3"/>
        <v>0</v>
      </c>
      <c r="T20" s="54"/>
      <c r="U20" s="55" t="s">
        <v>93</v>
      </c>
      <c r="V20" s="54">
        <v>72000</v>
      </c>
      <c r="W20" s="54">
        <v>159000</v>
      </c>
      <c r="X20" s="56">
        <f t="shared" si="4"/>
        <v>14000</v>
      </c>
      <c r="Y20" s="55">
        <v>173000</v>
      </c>
      <c r="Z20" s="54"/>
    </row>
    <row r="21" spans="1:26" ht="15" customHeight="1" x14ac:dyDescent="0.2">
      <c r="A21" s="51">
        <v>14</v>
      </c>
      <c r="B21" s="51">
        <v>8500061</v>
      </c>
      <c r="C21" s="51" t="s">
        <v>94</v>
      </c>
      <c r="D21" s="52" t="s">
        <v>98</v>
      </c>
      <c r="E21" s="52" t="s">
        <v>31</v>
      </c>
      <c r="F21" s="53">
        <v>168000</v>
      </c>
      <c r="G21" s="53">
        <f>VLOOKUP(B21,'11.08'!B21:R54,16,0)</f>
        <v>0</v>
      </c>
      <c r="H21" s="54"/>
      <c r="I21" s="54">
        <f t="shared" si="0"/>
        <v>0</v>
      </c>
      <c r="J21" s="54"/>
      <c r="K21" s="54"/>
      <c r="L21" s="54"/>
      <c r="M21" s="54"/>
      <c r="N21" s="54"/>
      <c r="O21" s="54">
        <f t="shared" si="1"/>
        <v>0</v>
      </c>
      <c r="P21" s="54">
        <f t="shared" si="2"/>
        <v>0</v>
      </c>
      <c r="Q21" s="54">
        <f t="shared" si="5"/>
        <v>0</v>
      </c>
      <c r="R21" s="54"/>
      <c r="S21" s="54">
        <f t="shared" si="3"/>
        <v>0</v>
      </c>
      <c r="T21" s="54"/>
      <c r="U21" s="55" t="s">
        <v>94</v>
      </c>
      <c r="V21" s="54">
        <v>77000</v>
      </c>
      <c r="W21" s="54">
        <v>168000</v>
      </c>
      <c r="X21" s="56">
        <f t="shared" si="4"/>
        <v>15000</v>
      </c>
      <c r="Y21" s="55">
        <v>183000</v>
      </c>
      <c r="Z21" s="54"/>
    </row>
    <row r="22" spans="1:26" ht="15" customHeight="1" x14ac:dyDescent="0.2">
      <c r="A22" s="51">
        <v>15</v>
      </c>
      <c r="B22" s="51">
        <v>8500033</v>
      </c>
      <c r="C22" s="51" t="s">
        <v>67</v>
      </c>
      <c r="D22" s="52" t="s">
        <v>39</v>
      </c>
      <c r="E22" s="52" t="s">
        <v>5</v>
      </c>
      <c r="F22" s="53">
        <v>337000</v>
      </c>
      <c r="G22" s="53">
        <f>VLOOKUP(B22,'11.08'!B22:R55,16,0)</f>
        <v>0</v>
      </c>
      <c r="H22" s="54"/>
      <c r="I22" s="54">
        <f t="shared" si="0"/>
        <v>0</v>
      </c>
      <c r="J22" s="54"/>
      <c r="K22" s="54"/>
      <c r="L22" s="54"/>
      <c r="M22" s="54"/>
      <c r="N22" s="54"/>
      <c r="O22" s="54">
        <f t="shared" si="1"/>
        <v>0</v>
      </c>
      <c r="P22" s="54">
        <f t="shared" si="2"/>
        <v>0</v>
      </c>
      <c r="Q22" s="54">
        <f t="shared" si="5"/>
        <v>0</v>
      </c>
      <c r="R22" s="54"/>
      <c r="S22" s="54">
        <f t="shared" si="3"/>
        <v>0</v>
      </c>
      <c r="T22" s="54"/>
      <c r="U22" s="55" t="s">
        <v>67</v>
      </c>
      <c r="V22" s="54">
        <v>169000</v>
      </c>
      <c r="W22" s="54">
        <v>337000</v>
      </c>
      <c r="X22" s="56">
        <f t="shared" si="4"/>
        <v>30000</v>
      </c>
      <c r="Y22" s="55">
        <v>367000</v>
      </c>
      <c r="Z22" s="54"/>
    </row>
    <row r="23" spans="1:26" ht="15" customHeight="1" x14ac:dyDescent="0.2">
      <c r="A23" s="51">
        <v>16</v>
      </c>
      <c r="B23" s="51">
        <v>8500034</v>
      </c>
      <c r="C23" s="51" t="s">
        <v>65</v>
      </c>
      <c r="D23" s="52" t="s">
        <v>37</v>
      </c>
      <c r="E23" s="52" t="s">
        <v>3</v>
      </c>
      <c r="F23" s="53">
        <v>240000</v>
      </c>
      <c r="G23" s="53">
        <f>VLOOKUP(B23,'11.08'!B23:R56,16,0)</f>
        <v>0</v>
      </c>
      <c r="H23" s="54"/>
      <c r="I23" s="54">
        <f t="shared" si="0"/>
        <v>0</v>
      </c>
      <c r="J23" s="54"/>
      <c r="K23" s="54"/>
      <c r="L23" s="54"/>
      <c r="M23" s="54"/>
      <c r="N23" s="54"/>
      <c r="O23" s="54">
        <f t="shared" si="1"/>
        <v>0</v>
      </c>
      <c r="P23" s="54">
        <f t="shared" si="2"/>
        <v>0</v>
      </c>
      <c r="Q23" s="54">
        <f t="shared" si="5"/>
        <v>0</v>
      </c>
      <c r="R23" s="54"/>
      <c r="S23" s="54">
        <f t="shared" si="3"/>
        <v>0</v>
      </c>
      <c r="T23" s="54"/>
      <c r="U23" s="55" t="s">
        <v>65</v>
      </c>
      <c r="V23" s="54">
        <v>116000</v>
      </c>
      <c r="W23" s="54">
        <v>240000</v>
      </c>
      <c r="X23" s="56">
        <f t="shared" si="4"/>
        <v>21000</v>
      </c>
      <c r="Y23" s="55">
        <v>261000</v>
      </c>
      <c r="Z23" s="54"/>
    </row>
    <row r="24" spans="1:26" ht="15" customHeight="1" x14ac:dyDescent="0.2">
      <c r="A24" s="51">
        <v>17</v>
      </c>
      <c r="B24" s="51">
        <v>8500035</v>
      </c>
      <c r="C24" s="51" t="s">
        <v>69</v>
      </c>
      <c r="D24" s="52" t="s">
        <v>41</v>
      </c>
      <c r="E24" s="52" t="s">
        <v>7</v>
      </c>
      <c r="F24" s="53">
        <v>196000</v>
      </c>
      <c r="G24" s="53">
        <f>VLOOKUP(B24,'11.08'!B24:R57,16,0)</f>
        <v>0</v>
      </c>
      <c r="H24" s="54"/>
      <c r="I24" s="54">
        <f t="shared" si="0"/>
        <v>0</v>
      </c>
      <c r="J24" s="54"/>
      <c r="K24" s="54"/>
      <c r="L24" s="54"/>
      <c r="M24" s="54"/>
      <c r="N24" s="54"/>
      <c r="O24" s="54">
        <f t="shared" si="1"/>
        <v>0</v>
      </c>
      <c r="P24" s="54">
        <f t="shared" si="2"/>
        <v>0</v>
      </c>
      <c r="Q24" s="54">
        <f t="shared" si="5"/>
        <v>0</v>
      </c>
      <c r="R24" s="54"/>
      <c r="S24" s="54">
        <f t="shared" si="3"/>
        <v>0</v>
      </c>
      <c r="T24" s="54"/>
      <c r="U24" s="55" t="s">
        <v>69</v>
      </c>
      <c r="V24" s="54">
        <v>92000</v>
      </c>
      <c r="W24" s="54">
        <v>196000</v>
      </c>
      <c r="X24" s="56">
        <f t="shared" si="4"/>
        <v>17000</v>
      </c>
      <c r="Y24" s="55">
        <v>213000</v>
      </c>
      <c r="Z24" s="54"/>
    </row>
    <row r="25" spans="1:26" ht="15" customHeight="1" x14ac:dyDescent="0.2">
      <c r="A25" s="51">
        <v>18</v>
      </c>
      <c r="B25" s="51">
        <v>8500036</v>
      </c>
      <c r="C25" s="51" t="s">
        <v>66</v>
      </c>
      <c r="D25" s="52" t="s">
        <v>38</v>
      </c>
      <c r="E25" s="52" t="s">
        <v>4</v>
      </c>
      <c r="F25" s="53">
        <v>188000</v>
      </c>
      <c r="G25" s="53">
        <f>VLOOKUP(B25,'11.08'!B25:R58,16,0)</f>
        <v>0</v>
      </c>
      <c r="H25" s="54"/>
      <c r="I25" s="54">
        <f t="shared" si="0"/>
        <v>0</v>
      </c>
      <c r="J25" s="54"/>
      <c r="K25" s="54"/>
      <c r="L25" s="54"/>
      <c r="M25" s="54"/>
      <c r="N25" s="54"/>
      <c r="O25" s="54">
        <f t="shared" si="1"/>
        <v>0</v>
      </c>
      <c r="P25" s="54">
        <f t="shared" si="2"/>
        <v>0</v>
      </c>
      <c r="Q25" s="54">
        <f t="shared" si="5"/>
        <v>0</v>
      </c>
      <c r="R25" s="54"/>
      <c r="S25" s="54">
        <f t="shared" si="3"/>
        <v>0</v>
      </c>
      <c r="T25" s="54"/>
      <c r="U25" s="55" t="s">
        <v>66</v>
      </c>
      <c r="V25" s="54">
        <v>88000</v>
      </c>
      <c r="W25" s="54">
        <v>188000</v>
      </c>
      <c r="X25" s="56">
        <f t="shared" si="4"/>
        <v>17000</v>
      </c>
      <c r="Y25" s="55">
        <v>205000</v>
      </c>
      <c r="Z25" s="54"/>
    </row>
    <row r="26" spans="1:26" ht="15" customHeight="1" x14ac:dyDescent="0.2">
      <c r="A26" s="51">
        <v>19</v>
      </c>
      <c r="B26" s="51">
        <v>8500037</v>
      </c>
      <c r="C26" s="51" t="s">
        <v>68</v>
      </c>
      <c r="D26" s="52" t="s">
        <v>40</v>
      </c>
      <c r="E26" s="52" t="s">
        <v>6</v>
      </c>
      <c r="F26" s="53">
        <v>179000</v>
      </c>
      <c r="G26" s="53">
        <f>VLOOKUP(B26,'11.08'!B26:R59,16,0)</f>
        <v>0</v>
      </c>
      <c r="H26" s="54"/>
      <c r="I26" s="54">
        <f t="shared" si="0"/>
        <v>0</v>
      </c>
      <c r="J26" s="54"/>
      <c r="K26" s="54"/>
      <c r="L26" s="54"/>
      <c r="M26" s="54"/>
      <c r="N26" s="54"/>
      <c r="O26" s="54">
        <f t="shared" si="1"/>
        <v>0</v>
      </c>
      <c r="P26" s="54">
        <f t="shared" si="2"/>
        <v>0</v>
      </c>
      <c r="Q26" s="54">
        <f t="shared" si="5"/>
        <v>0</v>
      </c>
      <c r="R26" s="54"/>
      <c r="S26" s="54">
        <f t="shared" si="3"/>
        <v>0</v>
      </c>
      <c r="T26" s="54"/>
      <c r="U26" s="55" t="s">
        <v>68</v>
      </c>
      <c r="V26" s="54">
        <v>83000</v>
      </c>
      <c r="W26" s="54">
        <v>179000</v>
      </c>
      <c r="X26" s="56">
        <f t="shared" si="4"/>
        <v>16000</v>
      </c>
      <c r="Y26" s="55">
        <v>195000</v>
      </c>
      <c r="Z26" s="54"/>
    </row>
    <row r="27" spans="1:26" ht="15" customHeight="1" x14ac:dyDescent="0.2">
      <c r="A27" s="51">
        <v>20</v>
      </c>
      <c r="B27" s="51">
        <v>8500039</v>
      </c>
      <c r="C27" s="51" t="s">
        <v>77</v>
      </c>
      <c r="D27" s="52" t="s">
        <v>49</v>
      </c>
      <c r="E27" s="52" t="s">
        <v>15</v>
      </c>
      <c r="F27" s="53">
        <v>169000</v>
      </c>
      <c r="G27" s="53">
        <f>VLOOKUP(B27,'11.08'!B27:R60,16,0)</f>
        <v>0</v>
      </c>
      <c r="H27" s="54"/>
      <c r="I27" s="54">
        <f t="shared" si="0"/>
        <v>0</v>
      </c>
      <c r="J27" s="54"/>
      <c r="K27" s="54"/>
      <c r="L27" s="54"/>
      <c r="M27" s="54"/>
      <c r="N27" s="54"/>
      <c r="O27" s="54">
        <f t="shared" si="1"/>
        <v>0</v>
      </c>
      <c r="P27" s="54">
        <f t="shared" si="2"/>
        <v>0</v>
      </c>
      <c r="Q27" s="54">
        <f t="shared" si="5"/>
        <v>0</v>
      </c>
      <c r="R27" s="54"/>
      <c r="S27" s="54">
        <f t="shared" si="3"/>
        <v>0</v>
      </c>
      <c r="T27" s="54"/>
      <c r="U27" s="55" t="s">
        <v>77</v>
      </c>
      <c r="V27" s="54">
        <v>73000</v>
      </c>
      <c r="W27" s="54">
        <v>169000</v>
      </c>
      <c r="X27" s="56">
        <f t="shared" si="4"/>
        <v>6000</v>
      </c>
      <c r="Y27" s="55">
        <v>175000</v>
      </c>
      <c r="Z27" s="54"/>
    </row>
    <row r="28" spans="1:26" ht="15" customHeight="1" x14ac:dyDescent="0.2">
      <c r="A28" s="51">
        <v>21</v>
      </c>
      <c r="B28" s="51">
        <v>8500038</v>
      </c>
      <c r="C28" s="51" t="s">
        <v>80</v>
      </c>
      <c r="D28" s="52" t="s">
        <v>52</v>
      </c>
      <c r="E28" s="52" t="s">
        <v>18</v>
      </c>
      <c r="F28" s="53">
        <v>179000</v>
      </c>
      <c r="G28" s="53">
        <f>VLOOKUP(B28,'11.08'!B28:R61,16,0)</f>
        <v>0</v>
      </c>
      <c r="H28" s="54"/>
      <c r="I28" s="54">
        <f t="shared" si="0"/>
        <v>0</v>
      </c>
      <c r="J28" s="54"/>
      <c r="K28" s="54"/>
      <c r="L28" s="54"/>
      <c r="M28" s="54"/>
      <c r="N28" s="54"/>
      <c r="O28" s="54">
        <f t="shared" si="1"/>
        <v>0</v>
      </c>
      <c r="P28" s="54">
        <f t="shared" si="2"/>
        <v>0</v>
      </c>
      <c r="Q28" s="54">
        <f t="shared" si="5"/>
        <v>0</v>
      </c>
      <c r="R28" s="54"/>
      <c r="S28" s="54">
        <f t="shared" si="3"/>
        <v>0</v>
      </c>
      <c r="T28" s="54"/>
      <c r="U28" s="55" t="s">
        <v>80</v>
      </c>
      <c r="V28" s="54">
        <v>76000</v>
      </c>
      <c r="W28" s="54">
        <v>179000</v>
      </c>
      <c r="X28" s="56">
        <f t="shared" si="4"/>
        <v>2000</v>
      </c>
      <c r="Y28" s="55">
        <v>181000</v>
      </c>
      <c r="Z28" s="54"/>
    </row>
    <row r="29" spans="1:26" s="2" customFormat="1" ht="15" customHeight="1" x14ac:dyDescent="0.2">
      <c r="A29" s="51">
        <v>22</v>
      </c>
      <c r="B29" s="51">
        <v>8500040</v>
      </c>
      <c r="C29" s="51" t="s">
        <v>62</v>
      </c>
      <c r="D29" s="52" t="s">
        <v>34</v>
      </c>
      <c r="E29" s="52" t="s">
        <v>0</v>
      </c>
      <c r="F29" s="53">
        <v>169000</v>
      </c>
      <c r="G29" s="53">
        <f>VLOOKUP(B29,'11.08'!B29:R62,16,0)</f>
        <v>0</v>
      </c>
      <c r="H29" s="57"/>
      <c r="I29" s="54">
        <f t="shared" si="0"/>
        <v>0</v>
      </c>
      <c r="J29" s="54"/>
      <c r="K29" s="54"/>
      <c r="L29" s="54"/>
      <c r="M29" s="54"/>
      <c r="N29" s="54"/>
      <c r="O29" s="54">
        <f t="shared" si="1"/>
        <v>0</v>
      </c>
      <c r="P29" s="54">
        <f t="shared" si="2"/>
        <v>0</v>
      </c>
      <c r="Q29" s="54">
        <f t="shared" si="5"/>
        <v>0</v>
      </c>
      <c r="R29" s="54"/>
      <c r="S29" s="54">
        <f t="shared" si="3"/>
        <v>0</v>
      </c>
      <c r="T29" s="54"/>
      <c r="U29" s="51" t="s">
        <v>62</v>
      </c>
      <c r="V29" s="57">
        <v>78000</v>
      </c>
      <c r="W29" s="57">
        <v>169000</v>
      </c>
      <c r="X29" s="56">
        <f t="shared" si="4"/>
        <v>16000</v>
      </c>
      <c r="Y29" s="51">
        <v>185000</v>
      </c>
      <c r="Z29" s="54"/>
    </row>
    <row r="30" spans="1:26" ht="15" customHeight="1" x14ac:dyDescent="0.2">
      <c r="A30" s="51">
        <v>23</v>
      </c>
      <c r="B30" s="51">
        <v>8500041</v>
      </c>
      <c r="C30" s="51" t="s">
        <v>63</v>
      </c>
      <c r="D30" s="52" t="s">
        <v>35</v>
      </c>
      <c r="E30" s="52" t="s">
        <v>1</v>
      </c>
      <c r="F30" s="53">
        <v>179000</v>
      </c>
      <c r="G30" s="53">
        <f>VLOOKUP(B30,'11.08'!B30:R63,16,0)</f>
        <v>0</v>
      </c>
      <c r="H30" s="54"/>
      <c r="I30" s="54">
        <f t="shared" si="0"/>
        <v>0</v>
      </c>
      <c r="J30" s="54"/>
      <c r="K30" s="54"/>
      <c r="L30" s="54"/>
      <c r="M30" s="54"/>
      <c r="N30" s="54"/>
      <c r="O30" s="54">
        <f t="shared" si="1"/>
        <v>0</v>
      </c>
      <c r="P30" s="54">
        <f t="shared" si="2"/>
        <v>0</v>
      </c>
      <c r="Q30" s="54">
        <f t="shared" si="5"/>
        <v>0</v>
      </c>
      <c r="R30" s="54"/>
      <c r="S30" s="54">
        <f t="shared" si="3"/>
        <v>0</v>
      </c>
      <c r="T30" s="54"/>
      <c r="U30" s="55" t="s">
        <v>63</v>
      </c>
      <c r="V30" s="54">
        <v>82000</v>
      </c>
      <c r="W30" s="54">
        <v>179000</v>
      </c>
      <c r="X30" s="56">
        <f t="shared" si="4"/>
        <v>14000</v>
      </c>
      <c r="Y30" s="55">
        <v>193000</v>
      </c>
      <c r="Z30" s="54"/>
    </row>
    <row r="31" spans="1:26" ht="15" customHeight="1" x14ac:dyDescent="0.2">
      <c r="A31" s="51">
        <v>24</v>
      </c>
      <c r="B31" s="51">
        <v>8500043</v>
      </c>
      <c r="C31" s="51" t="s">
        <v>64</v>
      </c>
      <c r="D31" s="52" t="s">
        <v>36</v>
      </c>
      <c r="E31" s="52" t="s">
        <v>2</v>
      </c>
      <c r="F31" s="53">
        <v>179000</v>
      </c>
      <c r="G31" s="53">
        <f>VLOOKUP(B31,'11.08'!B31:R64,16,0)</f>
        <v>0</v>
      </c>
      <c r="H31" s="54"/>
      <c r="I31" s="54">
        <f t="shared" si="0"/>
        <v>0</v>
      </c>
      <c r="J31" s="54"/>
      <c r="K31" s="54"/>
      <c r="L31" s="54"/>
      <c r="M31" s="54"/>
      <c r="N31" s="54"/>
      <c r="O31" s="54">
        <f t="shared" si="1"/>
        <v>0</v>
      </c>
      <c r="P31" s="54">
        <f t="shared" si="2"/>
        <v>0</v>
      </c>
      <c r="Q31" s="54">
        <f t="shared" si="5"/>
        <v>0</v>
      </c>
      <c r="R31" s="54"/>
      <c r="S31" s="54">
        <f t="shared" si="3"/>
        <v>0</v>
      </c>
      <c r="T31" s="54"/>
      <c r="U31" s="55" t="s">
        <v>64</v>
      </c>
      <c r="V31" s="54">
        <v>83000</v>
      </c>
      <c r="W31" s="54">
        <v>179000</v>
      </c>
      <c r="X31" s="56">
        <f t="shared" si="4"/>
        <v>16000</v>
      </c>
      <c r="Y31" s="55">
        <v>195000</v>
      </c>
      <c r="Z31" s="54"/>
    </row>
    <row r="32" spans="1:26" ht="15" customHeight="1" x14ac:dyDescent="0.2">
      <c r="A32" s="51">
        <v>25</v>
      </c>
      <c r="B32" s="51">
        <v>8500062</v>
      </c>
      <c r="C32" s="51" t="s">
        <v>99</v>
      </c>
      <c r="D32" s="52" t="s">
        <v>126</v>
      </c>
      <c r="E32" s="52" t="s">
        <v>32</v>
      </c>
      <c r="F32" s="53">
        <v>194000</v>
      </c>
      <c r="G32" s="53">
        <f>VLOOKUP(B32,'11.08'!B32:R65,16,0)</f>
        <v>0</v>
      </c>
      <c r="H32" s="54"/>
      <c r="I32" s="54">
        <f t="shared" si="0"/>
        <v>0</v>
      </c>
      <c r="J32" s="54"/>
      <c r="K32" s="54"/>
      <c r="L32" s="54"/>
      <c r="M32" s="54"/>
      <c r="N32" s="54"/>
      <c r="O32" s="54">
        <f t="shared" si="1"/>
        <v>0</v>
      </c>
      <c r="P32" s="54">
        <f t="shared" si="2"/>
        <v>0</v>
      </c>
      <c r="Q32" s="54">
        <f t="shared" si="5"/>
        <v>0</v>
      </c>
      <c r="R32" s="54"/>
      <c r="S32" s="54">
        <f t="shared" si="3"/>
        <v>0</v>
      </c>
      <c r="T32" s="54"/>
      <c r="U32" s="55" t="s">
        <v>99</v>
      </c>
      <c r="V32" s="54">
        <v>91200</v>
      </c>
      <c r="W32" s="54">
        <v>194000</v>
      </c>
      <c r="X32" s="56">
        <f t="shared" si="4"/>
        <v>18000</v>
      </c>
      <c r="Y32" s="55">
        <v>212000</v>
      </c>
      <c r="Z32" s="54"/>
    </row>
    <row r="33" spans="1:26" ht="15" customHeight="1" x14ac:dyDescent="0.2">
      <c r="A33" s="51">
        <v>26</v>
      </c>
      <c r="B33" s="51">
        <v>8500063</v>
      </c>
      <c r="C33" s="51" t="s">
        <v>100</v>
      </c>
      <c r="D33" s="52" t="s">
        <v>127</v>
      </c>
      <c r="E33" s="52" t="s">
        <v>33</v>
      </c>
      <c r="F33" s="53">
        <v>194000</v>
      </c>
      <c r="G33" s="53">
        <f>VLOOKUP(B33,'11.08'!B33:R66,16,0)</f>
        <v>0</v>
      </c>
      <c r="H33" s="54"/>
      <c r="I33" s="54">
        <f t="shared" si="0"/>
        <v>0</v>
      </c>
      <c r="J33" s="54"/>
      <c r="K33" s="54"/>
      <c r="L33" s="54"/>
      <c r="M33" s="54"/>
      <c r="N33" s="54"/>
      <c r="O33" s="54">
        <f t="shared" si="1"/>
        <v>0</v>
      </c>
      <c r="P33" s="54">
        <f t="shared" si="2"/>
        <v>0</v>
      </c>
      <c r="Q33" s="54">
        <f t="shared" si="5"/>
        <v>0</v>
      </c>
      <c r="R33" s="54"/>
      <c r="S33" s="54">
        <f t="shared" si="3"/>
        <v>0</v>
      </c>
      <c r="T33" s="54"/>
      <c r="U33" s="55" t="s">
        <v>100</v>
      </c>
      <c r="V33" s="54">
        <v>91200</v>
      </c>
      <c r="W33" s="54">
        <v>194000</v>
      </c>
      <c r="X33" s="56">
        <f t="shared" si="4"/>
        <v>18000</v>
      </c>
      <c r="Y33" s="55">
        <v>212000</v>
      </c>
      <c r="Z33" s="54"/>
    </row>
    <row r="34" spans="1:26" ht="15" customHeight="1" x14ac:dyDescent="0.2">
      <c r="A34" s="51">
        <v>27</v>
      </c>
      <c r="B34" s="51">
        <v>8500050</v>
      </c>
      <c r="C34" s="51" t="s">
        <v>82</v>
      </c>
      <c r="D34" s="52" t="s">
        <v>54</v>
      </c>
      <c r="E34" s="52" t="s">
        <v>20</v>
      </c>
      <c r="F34" s="53">
        <v>168000</v>
      </c>
      <c r="G34" s="53">
        <f>VLOOKUP(B34,'11.08'!B34:R67,16,0)</f>
        <v>8</v>
      </c>
      <c r="H34" s="54">
        <v>40</v>
      </c>
      <c r="I34" s="54">
        <f t="shared" si="0"/>
        <v>2</v>
      </c>
      <c r="J34" s="54"/>
      <c r="K34" s="54">
        <v>2</v>
      </c>
      <c r="L34" s="54"/>
      <c r="M34" s="54"/>
      <c r="N34" s="54"/>
      <c r="O34" s="54">
        <f t="shared" si="1"/>
        <v>336000</v>
      </c>
      <c r="P34" s="54">
        <f t="shared" si="2"/>
        <v>336000</v>
      </c>
      <c r="Q34" s="54">
        <f t="shared" si="5"/>
        <v>46</v>
      </c>
      <c r="R34" s="54">
        <v>46</v>
      </c>
      <c r="S34" s="54">
        <f t="shared" si="3"/>
        <v>0</v>
      </c>
      <c r="T34" s="54"/>
      <c r="U34" s="51" t="s">
        <v>82</v>
      </c>
      <c r="V34" s="57">
        <v>75909</v>
      </c>
      <c r="W34" s="57">
        <v>168000</v>
      </c>
      <c r="X34" s="56">
        <f t="shared" si="4"/>
        <v>13000</v>
      </c>
      <c r="Y34" s="55">
        <v>181000</v>
      </c>
      <c r="Z34" s="54"/>
    </row>
    <row r="35" spans="1:26" s="2" customFormat="1" ht="15" customHeight="1" x14ac:dyDescent="0.2">
      <c r="A35" s="51">
        <v>28</v>
      </c>
      <c r="B35" s="51">
        <v>8500051</v>
      </c>
      <c r="C35" s="51" t="s">
        <v>83</v>
      </c>
      <c r="D35" s="52" t="s">
        <v>55</v>
      </c>
      <c r="E35" s="52" t="s">
        <v>21</v>
      </c>
      <c r="F35" s="53">
        <v>149000</v>
      </c>
      <c r="G35" s="53">
        <f>VLOOKUP(B35,'11.08'!B35:R68,16,0)</f>
        <v>13</v>
      </c>
      <c r="H35" s="57">
        <v>40</v>
      </c>
      <c r="I35" s="54">
        <f t="shared" si="0"/>
        <v>2</v>
      </c>
      <c r="J35" s="54"/>
      <c r="K35" s="54">
        <v>2</v>
      </c>
      <c r="L35" s="54"/>
      <c r="M35" s="54"/>
      <c r="N35" s="54"/>
      <c r="O35" s="54">
        <f t="shared" si="1"/>
        <v>298000</v>
      </c>
      <c r="P35" s="54">
        <f t="shared" si="2"/>
        <v>298000</v>
      </c>
      <c r="Q35" s="54">
        <f t="shared" si="5"/>
        <v>51</v>
      </c>
      <c r="R35" s="54">
        <v>51</v>
      </c>
      <c r="S35" s="54">
        <f t="shared" si="3"/>
        <v>0</v>
      </c>
      <c r="T35" s="54"/>
      <c r="U35" s="55" t="s">
        <v>83</v>
      </c>
      <c r="V35" s="54">
        <v>66364</v>
      </c>
      <c r="W35" s="54">
        <v>149000</v>
      </c>
      <c r="X35" s="56">
        <f t="shared" si="4"/>
        <v>13000</v>
      </c>
      <c r="Y35" s="51">
        <v>162000</v>
      </c>
      <c r="Z35" s="54"/>
    </row>
    <row r="36" spans="1:26" ht="15" customHeight="1" x14ac:dyDescent="0.2">
      <c r="A36" s="51">
        <v>29</v>
      </c>
      <c r="B36" s="51">
        <v>8500052</v>
      </c>
      <c r="C36" s="51" t="s">
        <v>84</v>
      </c>
      <c r="D36" s="52" t="s">
        <v>120</v>
      </c>
      <c r="E36" s="52" t="s">
        <v>22</v>
      </c>
      <c r="F36" s="53">
        <v>149000</v>
      </c>
      <c r="G36" s="53">
        <f>VLOOKUP(B36,'11.08'!B36:R69,16,0)</f>
        <v>15</v>
      </c>
      <c r="H36" s="54">
        <v>40</v>
      </c>
      <c r="I36" s="54">
        <f t="shared" si="0"/>
        <v>1</v>
      </c>
      <c r="J36" s="54"/>
      <c r="K36" s="54">
        <v>1</v>
      </c>
      <c r="L36" s="54"/>
      <c r="M36" s="54"/>
      <c r="N36" s="54"/>
      <c r="O36" s="54">
        <f t="shared" si="1"/>
        <v>149000</v>
      </c>
      <c r="P36" s="54">
        <f t="shared" si="2"/>
        <v>149000</v>
      </c>
      <c r="Q36" s="54">
        <f t="shared" si="5"/>
        <v>54</v>
      </c>
      <c r="R36" s="54">
        <v>54</v>
      </c>
      <c r="S36" s="54">
        <f t="shared" si="3"/>
        <v>0</v>
      </c>
      <c r="T36" s="54"/>
      <c r="U36" s="55" t="s">
        <v>84</v>
      </c>
      <c r="V36" s="54">
        <v>66364</v>
      </c>
      <c r="W36" s="54">
        <v>149000</v>
      </c>
      <c r="X36" s="56">
        <f t="shared" si="4"/>
        <v>13000</v>
      </c>
      <c r="Y36" s="55">
        <v>162000</v>
      </c>
      <c r="Z36" s="54"/>
    </row>
    <row r="37" spans="1:26" ht="15" customHeight="1" x14ac:dyDescent="0.2">
      <c r="A37" s="51">
        <v>30</v>
      </c>
      <c r="B37" s="51">
        <v>8500053</v>
      </c>
      <c r="C37" s="51" t="s">
        <v>85</v>
      </c>
      <c r="D37" s="52" t="s">
        <v>57</v>
      </c>
      <c r="E37" s="52" t="s">
        <v>23</v>
      </c>
      <c r="F37" s="53">
        <v>149000</v>
      </c>
      <c r="G37" s="53">
        <f>VLOOKUP(B37,'11.08'!B37:R70,16,0)</f>
        <v>13</v>
      </c>
      <c r="H37" s="54">
        <v>40</v>
      </c>
      <c r="I37" s="54">
        <f t="shared" si="0"/>
        <v>0</v>
      </c>
      <c r="J37" s="54"/>
      <c r="K37" s="54"/>
      <c r="L37" s="54"/>
      <c r="M37" s="54"/>
      <c r="N37" s="54"/>
      <c r="O37" s="54">
        <f t="shared" si="1"/>
        <v>0</v>
      </c>
      <c r="P37" s="54">
        <f t="shared" si="2"/>
        <v>0</v>
      </c>
      <c r="Q37" s="54">
        <f t="shared" si="5"/>
        <v>53</v>
      </c>
      <c r="R37" s="54">
        <v>53</v>
      </c>
      <c r="S37" s="54">
        <f t="shared" si="3"/>
        <v>0</v>
      </c>
      <c r="T37" s="54"/>
      <c r="U37" s="55" t="s">
        <v>85</v>
      </c>
      <c r="V37" s="54">
        <v>66364</v>
      </c>
      <c r="W37" s="54">
        <v>149000</v>
      </c>
      <c r="X37" s="56">
        <f t="shared" si="4"/>
        <v>13000</v>
      </c>
      <c r="Y37" s="55">
        <v>162000</v>
      </c>
      <c r="Z37" s="54"/>
    </row>
    <row r="38" spans="1:26" ht="15" customHeight="1" x14ac:dyDescent="0.2">
      <c r="A38" s="51">
        <v>31</v>
      </c>
      <c r="B38" s="51">
        <v>8500054</v>
      </c>
      <c r="C38" s="51" t="s">
        <v>86</v>
      </c>
      <c r="D38" s="52" t="s">
        <v>58</v>
      </c>
      <c r="E38" s="52" t="s">
        <v>24</v>
      </c>
      <c r="F38" s="53">
        <v>168000</v>
      </c>
      <c r="G38" s="53">
        <f>VLOOKUP(B38,'11.08'!B38:R71,16,0)</f>
        <v>17</v>
      </c>
      <c r="H38" s="54">
        <v>40</v>
      </c>
      <c r="I38" s="54">
        <f t="shared" si="0"/>
        <v>2</v>
      </c>
      <c r="J38" s="54"/>
      <c r="K38" s="54">
        <v>2</v>
      </c>
      <c r="L38" s="54"/>
      <c r="M38" s="54"/>
      <c r="N38" s="54"/>
      <c r="O38" s="54">
        <f t="shared" si="1"/>
        <v>336000</v>
      </c>
      <c r="P38" s="54">
        <f t="shared" si="2"/>
        <v>336000</v>
      </c>
      <c r="Q38" s="54">
        <f t="shared" si="5"/>
        <v>55</v>
      </c>
      <c r="R38" s="54">
        <v>55</v>
      </c>
      <c r="S38" s="54">
        <f t="shared" si="3"/>
        <v>0</v>
      </c>
      <c r="T38" s="54"/>
      <c r="U38" s="55" t="s">
        <v>86</v>
      </c>
      <c r="V38" s="54">
        <v>75909</v>
      </c>
      <c r="W38" s="54">
        <v>168000</v>
      </c>
      <c r="X38" s="56">
        <f t="shared" si="4"/>
        <v>13000</v>
      </c>
      <c r="Y38" s="55">
        <v>181000</v>
      </c>
      <c r="Z38" s="54"/>
    </row>
    <row r="39" spans="1:26" ht="15" customHeight="1" x14ac:dyDescent="0.2">
      <c r="A39" s="51">
        <v>32</v>
      </c>
      <c r="B39" s="51">
        <v>8500055</v>
      </c>
      <c r="C39" s="51" t="s">
        <v>87</v>
      </c>
      <c r="D39" s="52" t="s">
        <v>59</v>
      </c>
      <c r="E39" s="52" t="s">
        <v>25</v>
      </c>
      <c r="F39" s="53">
        <v>149000</v>
      </c>
      <c r="G39" s="53">
        <f>VLOOKUP(B39,'11.08'!B39:R72,16,0)</f>
        <v>15</v>
      </c>
      <c r="H39" s="54">
        <v>40</v>
      </c>
      <c r="I39" s="54">
        <f t="shared" si="0"/>
        <v>2</v>
      </c>
      <c r="J39" s="54"/>
      <c r="K39" s="54">
        <v>2</v>
      </c>
      <c r="L39" s="54"/>
      <c r="M39" s="54"/>
      <c r="N39" s="54"/>
      <c r="O39" s="54">
        <f t="shared" si="1"/>
        <v>298000</v>
      </c>
      <c r="P39" s="54">
        <f t="shared" si="2"/>
        <v>298000</v>
      </c>
      <c r="Q39" s="54">
        <f t="shared" si="5"/>
        <v>53</v>
      </c>
      <c r="R39" s="54">
        <v>53</v>
      </c>
      <c r="S39" s="54">
        <f t="shared" si="3"/>
        <v>0</v>
      </c>
      <c r="T39" s="54"/>
      <c r="U39" s="55" t="s">
        <v>87</v>
      </c>
      <c r="V39" s="54">
        <v>66364</v>
      </c>
      <c r="W39" s="54">
        <v>149000</v>
      </c>
      <c r="X39" s="56">
        <f t="shared" si="4"/>
        <v>13000</v>
      </c>
      <c r="Y39" s="55">
        <v>162000</v>
      </c>
      <c r="Z39" s="54"/>
    </row>
    <row r="40" spans="1:26" ht="15" customHeight="1" x14ac:dyDescent="0.2">
      <c r="A40" s="51">
        <v>33</v>
      </c>
      <c r="B40" s="51">
        <v>8500056</v>
      </c>
      <c r="C40" s="51" t="s">
        <v>88</v>
      </c>
      <c r="D40" s="52" t="s">
        <v>60</v>
      </c>
      <c r="E40" s="52" t="s">
        <v>26</v>
      </c>
      <c r="F40" s="53">
        <v>149000</v>
      </c>
      <c r="G40" s="53">
        <f>VLOOKUP(B40,'11.08'!B40:R73,16,0)</f>
        <v>10</v>
      </c>
      <c r="H40" s="54">
        <v>40</v>
      </c>
      <c r="I40" s="54">
        <f t="shared" si="0"/>
        <v>1</v>
      </c>
      <c r="J40" s="54"/>
      <c r="K40" s="54">
        <v>1</v>
      </c>
      <c r="L40" s="54"/>
      <c r="M40" s="54"/>
      <c r="N40" s="54"/>
      <c r="O40" s="54">
        <f t="shared" si="1"/>
        <v>149000</v>
      </c>
      <c r="P40" s="54">
        <f t="shared" si="2"/>
        <v>149000</v>
      </c>
      <c r="Q40" s="54">
        <f t="shared" si="5"/>
        <v>49</v>
      </c>
      <c r="R40" s="54">
        <v>49</v>
      </c>
      <c r="S40" s="54">
        <f t="shared" si="3"/>
        <v>0</v>
      </c>
      <c r="T40" s="54"/>
      <c r="U40" s="55" t="s">
        <v>88</v>
      </c>
      <c r="V40" s="54">
        <v>66364</v>
      </c>
      <c r="W40" s="54">
        <v>149000</v>
      </c>
      <c r="X40" s="56">
        <f t="shared" si="4"/>
        <v>13000</v>
      </c>
      <c r="Y40" s="55">
        <v>162000</v>
      </c>
      <c r="Z40" s="54"/>
    </row>
    <row r="41" spans="1:26" ht="15" customHeight="1" x14ac:dyDescent="0.2">
      <c r="A41" s="51">
        <v>34</v>
      </c>
      <c r="B41" s="51">
        <v>8500057</v>
      </c>
      <c r="C41" s="51" t="s">
        <v>89</v>
      </c>
      <c r="D41" s="52" t="s">
        <v>61</v>
      </c>
      <c r="E41" s="52" t="s">
        <v>27</v>
      </c>
      <c r="F41" s="53">
        <v>168000</v>
      </c>
      <c r="G41" s="53">
        <f>VLOOKUP(B41,'11.08'!B41:R74,16,0)</f>
        <v>16</v>
      </c>
      <c r="H41" s="54">
        <v>40</v>
      </c>
      <c r="I41" s="54">
        <f t="shared" si="0"/>
        <v>0</v>
      </c>
      <c r="J41" s="54"/>
      <c r="K41" s="54"/>
      <c r="L41" s="54"/>
      <c r="M41" s="54"/>
      <c r="N41" s="54"/>
      <c r="O41" s="54">
        <f t="shared" si="1"/>
        <v>0</v>
      </c>
      <c r="P41" s="54">
        <f t="shared" si="2"/>
        <v>0</v>
      </c>
      <c r="Q41" s="54">
        <f t="shared" si="5"/>
        <v>56</v>
      </c>
      <c r="R41" s="54">
        <v>56</v>
      </c>
      <c r="S41" s="54">
        <f t="shared" si="3"/>
        <v>0</v>
      </c>
      <c r="T41" s="54"/>
      <c r="U41" s="55" t="s">
        <v>89</v>
      </c>
      <c r="V41" s="54">
        <v>66364</v>
      </c>
      <c r="W41" s="54">
        <v>168000</v>
      </c>
      <c r="X41" s="56">
        <f t="shared" si="4"/>
        <v>-6000</v>
      </c>
      <c r="Y41" s="55">
        <v>162000</v>
      </c>
      <c r="Z41" s="54"/>
    </row>
    <row r="42" spans="1:26" s="17" customFormat="1" x14ac:dyDescent="0.2">
      <c r="A42" s="47"/>
      <c r="B42" s="48"/>
      <c r="C42" s="48"/>
      <c r="D42" s="48" t="s">
        <v>108</v>
      </c>
      <c r="E42" s="49"/>
      <c r="F42" s="50"/>
      <c r="G42" s="50">
        <f>SUM(G8:G41)</f>
        <v>107</v>
      </c>
      <c r="H42" s="50">
        <f t="shared" ref="H42:P42" si="6">SUM(H8:H41)</f>
        <v>320</v>
      </c>
      <c r="I42" s="50">
        <f t="shared" si="6"/>
        <v>10</v>
      </c>
      <c r="J42" s="50">
        <f t="shared" si="6"/>
        <v>0</v>
      </c>
      <c r="K42" s="50">
        <f t="shared" si="6"/>
        <v>10</v>
      </c>
      <c r="L42" s="50">
        <f t="shared" si="6"/>
        <v>0</v>
      </c>
      <c r="M42" s="50">
        <f t="shared" si="6"/>
        <v>0</v>
      </c>
      <c r="N42" s="50">
        <f t="shared" si="6"/>
        <v>0</v>
      </c>
      <c r="O42" s="50">
        <f t="shared" si="6"/>
        <v>1566000</v>
      </c>
      <c r="P42" s="50">
        <f t="shared" si="6"/>
        <v>1566000</v>
      </c>
      <c r="Q42" s="50">
        <f>SUM(Q8:Q41)</f>
        <v>417</v>
      </c>
      <c r="R42" s="50">
        <f>SUM(R8:R41)</f>
        <v>417</v>
      </c>
      <c r="S42" s="50"/>
      <c r="T42" s="50"/>
      <c r="Z42" s="50"/>
    </row>
    <row r="43" spans="1:26" x14ac:dyDescent="0.2">
      <c r="A43" s="5"/>
    </row>
    <row r="44" spans="1:26" s="2" customFormat="1" x14ac:dyDescent="0.2">
      <c r="B44" s="2" t="s">
        <v>124</v>
      </c>
      <c r="F44" s="6"/>
      <c r="G44" s="6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V44" s="70"/>
      <c r="W44" s="70"/>
      <c r="Z44" s="70"/>
    </row>
    <row r="48" spans="1:26" x14ac:dyDescent="0.2">
      <c r="A48" s="1" t="s">
        <v>134</v>
      </c>
    </row>
  </sheetData>
  <mergeCells count="16">
    <mergeCell ref="Z6:Z7"/>
    <mergeCell ref="A3:T3"/>
    <mergeCell ref="G5:Q5"/>
    <mergeCell ref="A6:A7"/>
    <mergeCell ref="B6:B7"/>
    <mergeCell ref="C6:C7"/>
    <mergeCell ref="D6:D7"/>
    <mergeCell ref="F6:F7"/>
    <mergeCell ref="G6:G7"/>
    <mergeCell ref="H6:H7"/>
    <mergeCell ref="I6:L6"/>
    <mergeCell ref="M6:P6"/>
    <mergeCell ref="Q6:Q7"/>
    <mergeCell ref="R6:R7"/>
    <mergeCell ref="S6:S7"/>
    <mergeCell ref="T6:T7"/>
  </mergeCells>
  <pageMargins left="0.2" right="0.2" top="0.25" bottom="0.25" header="0.3" footer="0.3"/>
  <pageSetup paperSize="9" orientation="landscape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zoomScaleNormal="100" workbookViewId="0">
      <pane xSplit="6" ySplit="7" topLeftCell="L23" activePane="bottomRight" state="frozen"/>
      <selection activeCell="CJ8" sqref="CJ8:CJ41"/>
      <selection pane="topRight" activeCell="CJ8" sqref="CJ8:CJ41"/>
      <selection pane="bottomLeft" activeCell="CJ8" sqref="CJ8:CJ41"/>
      <selection pane="bottomRight" activeCell="R42" sqref="R42"/>
    </sheetView>
  </sheetViews>
  <sheetFormatPr defaultRowHeight="12.75" x14ac:dyDescent="0.2"/>
  <cols>
    <col min="1" max="1" width="4.85546875" style="1" customWidth="1"/>
    <col min="2" max="2" width="8.85546875" style="2" customWidth="1"/>
    <col min="3" max="3" width="5.28515625" style="2" customWidth="1"/>
    <col min="4" max="4" width="38.28515625" style="1" customWidth="1"/>
    <col min="5" max="5" width="34.7109375" style="1" hidden="1" customWidth="1"/>
    <col min="6" max="6" width="10.28515625" style="6" customWidth="1"/>
    <col min="7" max="7" width="8.140625" style="6" customWidth="1"/>
    <col min="8" max="8" width="9.42578125" style="3" customWidth="1"/>
    <col min="9" max="9" width="10" style="3" customWidth="1"/>
    <col min="10" max="15" width="9.140625" style="3" customWidth="1"/>
    <col min="16" max="16" width="10.85546875" style="3" customWidth="1"/>
    <col min="17" max="19" width="10.7109375" style="3" customWidth="1"/>
    <col min="20" max="20" width="9.140625" style="3" customWidth="1"/>
    <col min="21" max="21" width="6.28515625" style="1" hidden="1" customWidth="1"/>
    <col min="22" max="23" width="11.28515625" style="3" hidden="1" customWidth="1"/>
    <col min="24" max="25" width="0" style="1" hidden="1" customWidth="1"/>
    <col min="26" max="26" width="9.140625" style="3" customWidth="1"/>
    <col min="27" max="27" width="9.140625" style="1" customWidth="1"/>
    <col min="28" max="16384" width="9.140625" style="1"/>
  </cols>
  <sheetData>
    <row r="1" spans="1:26" x14ac:dyDescent="0.2">
      <c r="A1" s="17" t="s">
        <v>128</v>
      </c>
    </row>
    <row r="2" spans="1:26" x14ac:dyDescent="0.2">
      <c r="A2" s="1" t="s">
        <v>114</v>
      </c>
    </row>
    <row r="3" spans="1:26" ht="19.5" customHeight="1" x14ac:dyDescent="0.3">
      <c r="A3" s="131" t="s">
        <v>122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Z3" s="1"/>
    </row>
    <row r="5" spans="1:26" ht="15" hidden="1" customHeight="1" x14ac:dyDescent="0.2">
      <c r="G5" s="133" t="s">
        <v>117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71"/>
      <c r="S5" s="71"/>
      <c r="T5" s="1"/>
      <c r="Z5" s="1"/>
    </row>
    <row r="6" spans="1:26" s="17" customFormat="1" ht="15" customHeight="1" x14ac:dyDescent="0.2">
      <c r="A6" s="128" t="s">
        <v>109</v>
      </c>
      <c r="B6" s="128" t="s">
        <v>110</v>
      </c>
      <c r="C6" s="128" t="s">
        <v>111</v>
      </c>
      <c r="D6" s="128" t="s">
        <v>112</v>
      </c>
      <c r="E6" s="16" t="s">
        <v>90</v>
      </c>
      <c r="F6" s="128" t="s">
        <v>113</v>
      </c>
      <c r="G6" s="128" t="s">
        <v>115</v>
      </c>
      <c r="H6" s="128" t="s">
        <v>101</v>
      </c>
      <c r="I6" s="132" t="s">
        <v>102</v>
      </c>
      <c r="J6" s="132"/>
      <c r="K6" s="132"/>
      <c r="L6" s="132"/>
      <c r="M6" s="134" t="s">
        <v>129</v>
      </c>
      <c r="N6" s="134"/>
      <c r="O6" s="134"/>
      <c r="P6" s="134"/>
      <c r="Q6" s="128" t="s">
        <v>118</v>
      </c>
      <c r="R6" s="128" t="s">
        <v>135</v>
      </c>
      <c r="S6" s="128" t="s">
        <v>136</v>
      </c>
      <c r="T6" s="128" t="s">
        <v>119</v>
      </c>
      <c r="U6" s="19" t="s">
        <v>121</v>
      </c>
      <c r="V6" s="40"/>
      <c r="W6" s="40"/>
      <c r="Z6" s="128" t="s">
        <v>125</v>
      </c>
    </row>
    <row r="7" spans="1:26" s="18" customFormat="1" x14ac:dyDescent="0.2">
      <c r="A7" s="130"/>
      <c r="B7" s="130" t="s">
        <v>110</v>
      </c>
      <c r="C7" s="130"/>
      <c r="D7" s="130" t="s">
        <v>112</v>
      </c>
      <c r="E7" s="44" t="s">
        <v>90</v>
      </c>
      <c r="F7" s="130" t="s">
        <v>113</v>
      </c>
      <c r="G7" s="130"/>
      <c r="H7" s="130"/>
      <c r="I7" s="45" t="s">
        <v>106</v>
      </c>
      <c r="J7" s="46" t="s">
        <v>107</v>
      </c>
      <c r="K7" s="46" t="s">
        <v>104</v>
      </c>
      <c r="L7" s="46" t="s">
        <v>105</v>
      </c>
      <c r="M7" s="61" t="s">
        <v>131</v>
      </c>
      <c r="N7" s="62" t="s">
        <v>132</v>
      </c>
      <c r="O7" s="62" t="s">
        <v>130</v>
      </c>
      <c r="P7" s="68" t="s">
        <v>133</v>
      </c>
      <c r="Q7" s="130"/>
      <c r="R7" s="129"/>
      <c r="S7" s="129"/>
      <c r="T7" s="130"/>
      <c r="V7" s="41"/>
      <c r="W7" s="41"/>
      <c r="Z7" s="130"/>
    </row>
    <row r="8" spans="1:26" ht="15" customHeight="1" x14ac:dyDescent="0.2">
      <c r="A8" s="51">
        <v>1</v>
      </c>
      <c r="B8" s="51">
        <v>8500006</v>
      </c>
      <c r="C8" s="51" t="s">
        <v>75</v>
      </c>
      <c r="D8" s="52" t="s">
        <v>47</v>
      </c>
      <c r="E8" s="52" t="s">
        <v>13</v>
      </c>
      <c r="F8" s="53">
        <v>289000</v>
      </c>
      <c r="G8" s="53">
        <f>VLOOKUP(B8,'12.08'!B8:R41,16,0)</f>
        <v>0</v>
      </c>
      <c r="H8" s="54"/>
      <c r="I8" s="54">
        <f>SUM(J8:L8)</f>
        <v>0</v>
      </c>
      <c r="J8" s="54"/>
      <c r="K8" s="54"/>
      <c r="L8" s="54"/>
      <c r="M8" s="54"/>
      <c r="N8" s="54"/>
      <c r="O8" s="54">
        <f>F8*K8</f>
        <v>0</v>
      </c>
      <c r="P8" s="54">
        <f>M8+N8+O8</f>
        <v>0</v>
      </c>
      <c r="Q8" s="54">
        <f>+G7+H8-I8</f>
        <v>0</v>
      </c>
      <c r="R8" s="54"/>
      <c r="S8" s="54">
        <f>R8-Q8</f>
        <v>0</v>
      </c>
      <c r="T8" s="54"/>
      <c r="U8" s="55" t="s">
        <v>75</v>
      </c>
      <c r="V8" s="54">
        <v>143000</v>
      </c>
      <c r="W8" s="54">
        <v>289000</v>
      </c>
      <c r="X8" s="56">
        <f>Y8-W8</f>
        <v>26000</v>
      </c>
      <c r="Y8" s="55">
        <v>315000</v>
      </c>
      <c r="Z8" s="54"/>
    </row>
    <row r="9" spans="1:26" ht="15" customHeight="1" x14ac:dyDescent="0.2">
      <c r="A9" s="51">
        <v>2</v>
      </c>
      <c r="B9" s="51">
        <v>8500007</v>
      </c>
      <c r="C9" s="51" t="s">
        <v>73</v>
      </c>
      <c r="D9" s="52" t="s">
        <v>45</v>
      </c>
      <c r="E9" s="52" t="s">
        <v>11</v>
      </c>
      <c r="F9" s="53">
        <v>197000</v>
      </c>
      <c r="G9" s="53">
        <f>VLOOKUP(B9,'12.08'!B9:R42,16,0)</f>
        <v>0</v>
      </c>
      <c r="H9" s="54"/>
      <c r="I9" s="54">
        <f t="shared" ref="I9:I41" si="0">SUM(J9:L9)</f>
        <v>0</v>
      </c>
      <c r="J9" s="54"/>
      <c r="K9" s="54"/>
      <c r="L9" s="54"/>
      <c r="M9" s="54"/>
      <c r="N9" s="54"/>
      <c r="O9" s="54">
        <f t="shared" ref="O9:O41" si="1">F9*K9</f>
        <v>0</v>
      </c>
      <c r="P9" s="54">
        <f t="shared" ref="P9:P41" si="2">M9+N9+O9</f>
        <v>0</v>
      </c>
      <c r="Q9" s="54">
        <f>+G8+H9-I9</f>
        <v>0</v>
      </c>
      <c r="R9" s="54"/>
      <c r="S9" s="54">
        <f t="shared" ref="S9:S41" si="3">R9-Q9</f>
        <v>0</v>
      </c>
      <c r="T9" s="54"/>
      <c r="U9" s="55" t="s">
        <v>73</v>
      </c>
      <c r="V9" s="54">
        <v>93000</v>
      </c>
      <c r="W9" s="54">
        <v>197000</v>
      </c>
      <c r="X9" s="56">
        <f t="shared" ref="X9:X41" si="4">Y9-W9</f>
        <v>18000</v>
      </c>
      <c r="Y9" s="55">
        <v>215000</v>
      </c>
      <c r="Z9" s="54"/>
    </row>
    <row r="10" spans="1:26" ht="15" customHeight="1" x14ac:dyDescent="0.2">
      <c r="A10" s="51">
        <v>3</v>
      </c>
      <c r="B10" s="51">
        <v>8500008</v>
      </c>
      <c r="C10" s="51" t="s">
        <v>79</v>
      </c>
      <c r="D10" s="52" t="s">
        <v>51</v>
      </c>
      <c r="E10" s="52" t="s">
        <v>17</v>
      </c>
      <c r="F10" s="53">
        <v>170000</v>
      </c>
      <c r="G10" s="53">
        <f>VLOOKUP(B10,'12.08'!B10:R43,16,0)</f>
        <v>0</v>
      </c>
      <c r="H10" s="54"/>
      <c r="I10" s="54">
        <f t="shared" si="0"/>
        <v>0</v>
      </c>
      <c r="J10" s="54"/>
      <c r="K10" s="54"/>
      <c r="L10" s="54"/>
      <c r="M10" s="54"/>
      <c r="N10" s="54"/>
      <c r="O10" s="54">
        <f t="shared" si="1"/>
        <v>0</v>
      </c>
      <c r="P10" s="54">
        <f t="shared" si="2"/>
        <v>0</v>
      </c>
      <c r="Q10" s="54">
        <f t="shared" ref="Q10:Q41" si="5">+G10+H10-I10</f>
        <v>0</v>
      </c>
      <c r="R10" s="54"/>
      <c r="S10" s="54">
        <f t="shared" si="3"/>
        <v>0</v>
      </c>
      <c r="T10" s="54"/>
      <c r="U10" s="55" t="s">
        <v>79</v>
      </c>
      <c r="V10" s="54">
        <v>78000</v>
      </c>
      <c r="W10" s="54">
        <v>170000</v>
      </c>
      <c r="X10" s="56">
        <f t="shared" si="4"/>
        <v>15000</v>
      </c>
      <c r="Y10" s="55">
        <v>185000</v>
      </c>
      <c r="Z10" s="54"/>
    </row>
    <row r="11" spans="1:26" ht="15" customHeight="1" x14ac:dyDescent="0.2">
      <c r="A11" s="51">
        <v>4</v>
      </c>
      <c r="B11" s="51">
        <v>8500009</v>
      </c>
      <c r="C11" s="51" t="s">
        <v>74</v>
      </c>
      <c r="D11" s="52" t="s">
        <v>46</v>
      </c>
      <c r="E11" s="52" t="s">
        <v>12</v>
      </c>
      <c r="F11" s="53">
        <v>159000</v>
      </c>
      <c r="G11" s="53">
        <f>VLOOKUP(B11,'12.08'!B11:R44,16,0)</f>
        <v>0</v>
      </c>
      <c r="H11" s="54"/>
      <c r="I11" s="54">
        <f t="shared" si="0"/>
        <v>0</v>
      </c>
      <c r="J11" s="54"/>
      <c r="K11" s="54"/>
      <c r="L11" s="54"/>
      <c r="M11" s="54"/>
      <c r="N11" s="54"/>
      <c r="O11" s="54">
        <f t="shared" si="1"/>
        <v>0</v>
      </c>
      <c r="P11" s="54">
        <f t="shared" si="2"/>
        <v>0</v>
      </c>
      <c r="Q11" s="54">
        <f t="shared" si="5"/>
        <v>0</v>
      </c>
      <c r="R11" s="54"/>
      <c r="S11" s="54">
        <f t="shared" si="3"/>
        <v>0</v>
      </c>
      <c r="T11" s="54"/>
      <c r="U11" s="55" t="s">
        <v>74</v>
      </c>
      <c r="V11" s="54">
        <v>72000</v>
      </c>
      <c r="W11" s="54">
        <v>159000</v>
      </c>
      <c r="X11" s="56">
        <f t="shared" si="4"/>
        <v>14000</v>
      </c>
      <c r="Y11" s="55">
        <v>173000</v>
      </c>
      <c r="Z11" s="54"/>
    </row>
    <row r="12" spans="1:26" ht="15" customHeight="1" x14ac:dyDescent="0.2">
      <c r="A12" s="51">
        <v>5</v>
      </c>
      <c r="B12" s="51">
        <v>8500031</v>
      </c>
      <c r="C12" s="51" t="s">
        <v>76</v>
      </c>
      <c r="D12" s="52" t="s">
        <v>48</v>
      </c>
      <c r="E12" s="52" t="s">
        <v>14</v>
      </c>
      <c r="F12" s="53">
        <v>146000</v>
      </c>
      <c r="G12" s="53">
        <f>VLOOKUP(B12,'12.08'!B12:R45,16,0)</f>
        <v>0</v>
      </c>
      <c r="H12" s="54"/>
      <c r="I12" s="54">
        <f t="shared" si="0"/>
        <v>0</v>
      </c>
      <c r="J12" s="54"/>
      <c r="K12" s="54"/>
      <c r="L12" s="54"/>
      <c r="M12" s="54"/>
      <c r="N12" s="54"/>
      <c r="O12" s="54">
        <f t="shared" si="1"/>
        <v>0</v>
      </c>
      <c r="P12" s="54">
        <f t="shared" si="2"/>
        <v>0</v>
      </c>
      <c r="Q12" s="54">
        <f t="shared" si="5"/>
        <v>0</v>
      </c>
      <c r="R12" s="54"/>
      <c r="S12" s="54">
        <f t="shared" si="3"/>
        <v>0</v>
      </c>
      <c r="T12" s="54"/>
      <c r="U12" s="55" t="s">
        <v>76</v>
      </c>
      <c r="V12" s="54">
        <v>65000</v>
      </c>
      <c r="W12" s="54">
        <v>146000</v>
      </c>
      <c r="X12" s="56">
        <f t="shared" si="4"/>
        <v>13000</v>
      </c>
      <c r="Y12" s="55">
        <v>159000</v>
      </c>
      <c r="Z12" s="54"/>
    </row>
    <row r="13" spans="1:26" ht="15" customHeight="1" x14ac:dyDescent="0.2">
      <c r="A13" s="51">
        <v>6</v>
      </c>
      <c r="B13" s="51">
        <v>8500011</v>
      </c>
      <c r="C13" s="51" t="s">
        <v>78</v>
      </c>
      <c r="D13" s="52" t="s">
        <v>50</v>
      </c>
      <c r="E13" s="52" t="s">
        <v>16</v>
      </c>
      <c r="F13" s="53">
        <v>135000</v>
      </c>
      <c r="G13" s="53">
        <f>VLOOKUP(B13,'12.08'!B13:R46,16,0)</f>
        <v>0</v>
      </c>
      <c r="H13" s="54"/>
      <c r="I13" s="54">
        <f t="shared" si="0"/>
        <v>0</v>
      </c>
      <c r="J13" s="54"/>
      <c r="K13" s="54"/>
      <c r="L13" s="54"/>
      <c r="M13" s="54"/>
      <c r="N13" s="54"/>
      <c r="O13" s="54">
        <f t="shared" si="1"/>
        <v>0</v>
      </c>
      <c r="P13" s="54">
        <f t="shared" si="2"/>
        <v>0</v>
      </c>
      <c r="Q13" s="54">
        <f t="shared" si="5"/>
        <v>0</v>
      </c>
      <c r="R13" s="54"/>
      <c r="S13" s="54">
        <f t="shared" si="3"/>
        <v>0</v>
      </c>
      <c r="T13" s="54"/>
      <c r="U13" s="55" t="s">
        <v>78</v>
      </c>
      <c r="V13" s="54">
        <v>58000</v>
      </c>
      <c r="W13" s="54">
        <v>135000</v>
      </c>
      <c r="X13" s="56">
        <f t="shared" si="4"/>
        <v>10000</v>
      </c>
      <c r="Y13" s="55">
        <v>145000</v>
      </c>
      <c r="Z13" s="54"/>
    </row>
    <row r="14" spans="1:26" ht="15" customHeight="1" x14ac:dyDescent="0.2">
      <c r="A14" s="51">
        <v>7</v>
      </c>
      <c r="B14" s="51">
        <v>8500010</v>
      </c>
      <c r="C14" s="51" t="s">
        <v>81</v>
      </c>
      <c r="D14" s="52" t="s">
        <v>53</v>
      </c>
      <c r="E14" s="52" t="s">
        <v>19</v>
      </c>
      <c r="F14" s="53">
        <v>146000</v>
      </c>
      <c r="G14" s="53">
        <f>VLOOKUP(B14,'12.08'!B14:R47,16,0)</f>
        <v>0</v>
      </c>
      <c r="H14" s="54"/>
      <c r="I14" s="54">
        <f t="shared" si="0"/>
        <v>0</v>
      </c>
      <c r="J14" s="54"/>
      <c r="K14" s="54"/>
      <c r="L14" s="54"/>
      <c r="M14" s="54"/>
      <c r="N14" s="54"/>
      <c r="O14" s="54">
        <f t="shared" si="1"/>
        <v>0</v>
      </c>
      <c r="P14" s="54">
        <f t="shared" si="2"/>
        <v>0</v>
      </c>
      <c r="Q14" s="54">
        <f t="shared" si="5"/>
        <v>0</v>
      </c>
      <c r="R14" s="54"/>
      <c r="S14" s="54">
        <f t="shared" si="3"/>
        <v>0</v>
      </c>
      <c r="T14" s="54"/>
      <c r="U14" s="55" t="s">
        <v>81</v>
      </c>
      <c r="V14" s="54">
        <v>61000</v>
      </c>
      <c r="W14" s="54">
        <v>146000</v>
      </c>
      <c r="X14" s="56">
        <f t="shared" si="4"/>
        <v>5000</v>
      </c>
      <c r="Y14" s="55">
        <v>151000</v>
      </c>
      <c r="Z14" s="54"/>
    </row>
    <row r="15" spans="1:26" ht="15" customHeight="1" x14ac:dyDescent="0.2">
      <c r="A15" s="51">
        <v>8</v>
      </c>
      <c r="B15" s="51">
        <v>8500012</v>
      </c>
      <c r="C15" s="51" t="s">
        <v>70</v>
      </c>
      <c r="D15" s="52" t="s">
        <v>42</v>
      </c>
      <c r="E15" s="52" t="s">
        <v>8</v>
      </c>
      <c r="F15" s="53">
        <v>135000</v>
      </c>
      <c r="G15" s="53">
        <f>VLOOKUP(B15,'12.08'!B15:R48,16,0)</f>
        <v>0</v>
      </c>
      <c r="H15" s="54"/>
      <c r="I15" s="54">
        <f t="shared" si="0"/>
        <v>0</v>
      </c>
      <c r="J15" s="54"/>
      <c r="K15" s="54"/>
      <c r="L15" s="54"/>
      <c r="M15" s="54"/>
      <c r="N15" s="54"/>
      <c r="O15" s="54">
        <f t="shared" si="1"/>
        <v>0</v>
      </c>
      <c r="P15" s="54">
        <f t="shared" si="2"/>
        <v>0</v>
      </c>
      <c r="Q15" s="54">
        <f t="shared" si="5"/>
        <v>0</v>
      </c>
      <c r="R15" s="54"/>
      <c r="S15" s="54">
        <f t="shared" si="3"/>
        <v>0</v>
      </c>
      <c r="T15" s="54"/>
      <c r="U15" s="55" t="s">
        <v>70</v>
      </c>
      <c r="V15" s="54">
        <v>59000</v>
      </c>
      <c r="W15" s="54">
        <v>135000</v>
      </c>
      <c r="X15" s="56">
        <f t="shared" si="4"/>
        <v>12000</v>
      </c>
      <c r="Y15" s="55">
        <v>147000</v>
      </c>
      <c r="Z15" s="54"/>
    </row>
    <row r="16" spans="1:26" ht="15" customHeight="1" x14ac:dyDescent="0.2">
      <c r="A16" s="51">
        <v>9</v>
      </c>
      <c r="B16" s="51">
        <v>8500005</v>
      </c>
      <c r="C16" s="51" t="s">
        <v>71</v>
      </c>
      <c r="D16" s="52" t="s">
        <v>43</v>
      </c>
      <c r="E16" s="52" t="s">
        <v>9</v>
      </c>
      <c r="F16" s="53">
        <v>146000</v>
      </c>
      <c r="G16" s="53">
        <f>VLOOKUP(B16,'12.08'!B16:R49,16,0)</f>
        <v>0</v>
      </c>
      <c r="H16" s="54"/>
      <c r="I16" s="54">
        <f t="shared" si="0"/>
        <v>0</v>
      </c>
      <c r="J16" s="54"/>
      <c r="K16" s="54"/>
      <c r="L16" s="54"/>
      <c r="M16" s="54"/>
      <c r="N16" s="54"/>
      <c r="O16" s="54">
        <f t="shared" si="1"/>
        <v>0</v>
      </c>
      <c r="P16" s="54">
        <f t="shared" si="2"/>
        <v>0</v>
      </c>
      <c r="Q16" s="54">
        <f t="shared" si="5"/>
        <v>0</v>
      </c>
      <c r="R16" s="54"/>
      <c r="S16" s="54">
        <f t="shared" si="3"/>
        <v>0</v>
      </c>
      <c r="T16" s="54"/>
      <c r="U16" s="55" t="s">
        <v>71</v>
      </c>
      <c r="V16" s="54">
        <v>63000</v>
      </c>
      <c r="W16" s="54">
        <v>146000</v>
      </c>
      <c r="X16" s="56">
        <f t="shared" si="4"/>
        <v>9000</v>
      </c>
      <c r="Y16" s="55">
        <v>155000</v>
      </c>
      <c r="Z16" s="54"/>
    </row>
    <row r="17" spans="1:26" ht="15" customHeight="1" x14ac:dyDescent="0.2">
      <c r="A17" s="51">
        <v>10</v>
      </c>
      <c r="B17" s="51">
        <v>8500013</v>
      </c>
      <c r="C17" s="51" t="s">
        <v>72</v>
      </c>
      <c r="D17" s="52" t="s">
        <v>44</v>
      </c>
      <c r="E17" s="52" t="s">
        <v>10</v>
      </c>
      <c r="F17" s="53">
        <v>146000</v>
      </c>
      <c r="G17" s="53">
        <f>VLOOKUP(B17,'12.08'!B17:R50,16,0)</f>
        <v>0</v>
      </c>
      <c r="H17" s="54"/>
      <c r="I17" s="54">
        <f t="shared" si="0"/>
        <v>0</v>
      </c>
      <c r="J17" s="54"/>
      <c r="K17" s="54"/>
      <c r="L17" s="54"/>
      <c r="M17" s="54"/>
      <c r="N17" s="54"/>
      <c r="O17" s="54">
        <f t="shared" si="1"/>
        <v>0</v>
      </c>
      <c r="P17" s="54">
        <f t="shared" si="2"/>
        <v>0</v>
      </c>
      <c r="Q17" s="54">
        <f t="shared" si="5"/>
        <v>0</v>
      </c>
      <c r="R17" s="54"/>
      <c r="S17" s="54">
        <f t="shared" si="3"/>
        <v>0</v>
      </c>
      <c r="T17" s="54"/>
      <c r="U17" s="55" t="s">
        <v>72</v>
      </c>
      <c r="V17" s="54">
        <v>64000</v>
      </c>
      <c r="W17" s="54">
        <v>146000</v>
      </c>
      <c r="X17" s="56">
        <f t="shared" si="4"/>
        <v>11000</v>
      </c>
      <c r="Y17" s="55">
        <v>157000</v>
      </c>
      <c r="Z17" s="54"/>
    </row>
    <row r="18" spans="1:26" ht="15" customHeight="1" x14ac:dyDescent="0.2">
      <c r="A18" s="51">
        <v>11</v>
      </c>
      <c r="B18" s="51">
        <v>8500058</v>
      </c>
      <c r="C18" s="51" t="s">
        <v>91</v>
      </c>
      <c r="D18" s="52" t="s">
        <v>95</v>
      </c>
      <c r="E18" s="52" t="s">
        <v>28</v>
      </c>
      <c r="F18" s="53">
        <v>203000</v>
      </c>
      <c r="G18" s="53">
        <f>VLOOKUP(B18,'12.08'!B18:R51,16,0)</f>
        <v>0</v>
      </c>
      <c r="H18" s="54"/>
      <c r="I18" s="54">
        <f t="shared" si="0"/>
        <v>0</v>
      </c>
      <c r="J18" s="54"/>
      <c r="K18" s="54"/>
      <c r="L18" s="54"/>
      <c r="M18" s="54"/>
      <c r="N18" s="54"/>
      <c r="O18" s="54">
        <f t="shared" si="1"/>
        <v>0</v>
      </c>
      <c r="P18" s="54">
        <f t="shared" si="2"/>
        <v>0</v>
      </c>
      <c r="Q18" s="54">
        <f t="shared" si="5"/>
        <v>0</v>
      </c>
      <c r="R18" s="54"/>
      <c r="S18" s="54">
        <f t="shared" si="3"/>
        <v>0</v>
      </c>
      <c r="T18" s="54"/>
      <c r="U18" s="55" t="s">
        <v>91</v>
      </c>
      <c r="V18" s="54">
        <v>96000</v>
      </c>
      <c r="W18" s="54">
        <v>203000</v>
      </c>
      <c r="X18" s="56">
        <f t="shared" si="4"/>
        <v>18000</v>
      </c>
      <c r="Y18" s="55">
        <v>221000</v>
      </c>
      <c r="Z18" s="54"/>
    </row>
    <row r="19" spans="1:26" ht="15" customHeight="1" x14ac:dyDescent="0.2">
      <c r="A19" s="51">
        <v>12</v>
      </c>
      <c r="B19" s="51">
        <v>8500059</v>
      </c>
      <c r="C19" s="51" t="s">
        <v>92</v>
      </c>
      <c r="D19" s="52" t="s">
        <v>96</v>
      </c>
      <c r="E19" s="52" t="s">
        <v>29</v>
      </c>
      <c r="F19" s="53">
        <v>186000</v>
      </c>
      <c r="G19" s="53">
        <f>VLOOKUP(B19,'12.08'!B19:R52,16,0)</f>
        <v>0</v>
      </c>
      <c r="H19" s="54"/>
      <c r="I19" s="54">
        <f t="shared" si="0"/>
        <v>0</v>
      </c>
      <c r="J19" s="54"/>
      <c r="K19" s="54"/>
      <c r="L19" s="54"/>
      <c r="M19" s="54"/>
      <c r="N19" s="54"/>
      <c r="O19" s="54">
        <f t="shared" si="1"/>
        <v>0</v>
      </c>
      <c r="P19" s="54">
        <f t="shared" si="2"/>
        <v>0</v>
      </c>
      <c r="Q19" s="54">
        <f t="shared" si="5"/>
        <v>0</v>
      </c>
      <c r="R19" s="54"/>
      <c r="S19" s="54">
        <f t="shared" si="3"/>
        <v>0</v>
      </c>
      <c r="T19" s="54"/>
      <c r="U19" s="55" t="s">
        <v>92</v>
      </c>
      <c r="V19" s="54">
        <v>87000</v>
      </c>
      <c r="W19" s="54">
        <v>186000</v>
      </c>
      <c r="X19" s="56">
        <f t="shared" si="4"/>
        <v>17000</v>
      </c>
      <c r="Y19" s="55">
        <v>203000</v>
      </c>
      <c r="Z19" s="54"/>
    </row>
    <row r="20" spans="1:26" ht="15" customHeight="1" x14ac:dyDescent="0.2">
      <c r="A20" s="51">
        <v>13</v>
      </c>
      <c r="B20" s="51">
        <v>8500060</v>
      </c>
      <c r="C20" s="51" t="s">
        <v>93</v>
      </c>
      <c r="D20" s="52" t="s">
        <v>97</v>
      </c>
      <c r="E20" s="52" t="s">
        <v>30</v>
      </c>
      <c r="F20" s="53">
        <v>159000</v>
      </c>
      <c r="G20" s="53">
        <f>VLOOKUP(B20,'12.08'!B20:R53,16,0)</f>
        <v>0</v>
      </c>
      <c r="H20" s="54"/>
      <c r="I20" s="54">
        <f t="shared" si="0"/>
        <v>0</v>
      </c>
      <c r="J20" s="54"/>
      <c r="K20" s="54"/>
      <c r="L20" s="54"/>
      <c r="M20" s="54"/>
      <c r="N20" s="54"/>
      <c r="O20" s="54">
        <f t="shared" si="1"/>
        <v>0</v>
      </c>
      <c r="P20" s="54">
        <f t="shared" si="2"/>
        <v>0</v>
      </c>
      <c r="Q20" s="54">
        <f t="shared" si="5"/>
        <v>0</v>
      </c>
      <c r="R20" s="54"/>
      <c r="S20" s="54">
        <f t="shared" si="3"/>
        <v>0</v>
      </c>
      <c r="T20" s="54"/>
      <c r="U20" s="55" t="s">
        <v>93</v>
      </c>
      <c r="V20" s="54">
        <v>72000</v>
      </c>
      <c r="W20" s="54">
        <v>159000</v>
      </c>
      <c r="X20" s="56">
        <f t="shared" si="4"/>
        <v>14000</v>
      </c>
      <c r="Y20" s="55">
        <v>173000</v>
      </c>
      <c r="Z20" s="54"/>
    </row>
    <row r="21" spans="1:26" ht="15" customHeight="1" x14ac:dyDescent="0.2">
      <c r="A21" s="51">
        <v>14</v>
      </c>
      <c r="B21" s="51">
        <v>8500061</v>
      </c>
      <c r="C21" s="51" t="s">
        <v>94</v>
      </c>
      <c r="D21" s="52" t="s">
        <v>98</v>
      </c>
      <c r="E21" s="52" t="s">
        <v>31</v>
      </c>
      <c r="F21" s="53">
        <v>168000</v>
      </c>
      <c r="G21" s="53">
        <f>VLOOKUP(B21,'12.08'!B21:R54,16,0)</f>
        <v>0</v>
      </c>
      <c r="H21" s="54"/>
      <c r="I21" s="54">
        <f t="shared" si="0"/>
        <v>0</v>
      </c>
      <c r="J21" s="54"/>
      <c r="K21" s="54"/>
      <c r="L21" s="54"/>
      <c r="M21" s="54"/>
      <c r="N21" s="54"/>
      <c r="O21" s="54">
        <f t="shared" si="1"/>
        <v>0</v>
      </c>
      <c r="P21" s="54">
        <f t="shared" si="2"/>
        <v>0</v>
      </c>
      <c r="Q21" s="54">
        <f t="shared" si="5"/>
        <v>0</v>
      </c>
      <c r="R21" s="54"/>
      <c r="S21" s="54">
        <f t="shared" si="3"/>
        <v>0</v>
      </c>
      <c r="T21" s="54"/>
      <c r="U21" s="55" t="s">
        <v>94</v>
      </c>
      <c r="V21" s="54">
        <v>77000</v>
      </c>
      <c r="W21" s="54">
        <v>168000</v>
      </c>
      <c r="X21" s="56">
        <f t="shared" si="4"/>
        <v>15000</v>
      </c>
      <c r="Y21" s="55">
        <v>183000</v>
      </c>
      <c r="Z21" s="54"/>
    </row>
    <row r="22" spans="1:26" ht="15" customHeight="1" x14ac:dyDescent="0.2">
      <c r="A22" s="51">
        <v>15</v>
      </c>
      <c r="B22" s="51">
        <v>8500033</v>
      </c>
      <c r="C22" s="51" t="s">
        <v>67</v>
      </c>
      <c r="D22" s="52" t="s">
        <v>39</v>
      </c>
      <c r="E22" s="52" t="s">
        <v>5</v>
      </c>
      <c r="F22" s="53">
        <v>337000</v>
      </c>
      <c r="G22" s="53">
        <f>VLOOKUP(B22,'12.08'!B22:R55,16,0)</f>
        <v>0</v>
      </c>
      <c r="H22" s="54"/>
      <c r="I22" s="54">
        <f t="shared" si="0"/>
        <v>0</v>
      </c>
      <c r="J22" s="54"/>
      <c r="K22" s="54"/>
      <c r="L22" s="54"/>
      <c r="M22" s="54"/>
      <c r="N22" s="54"/>
      <c r="O22" s="54">
        <f t="shared" si="1"/>
        <v>0</v>
      </c>
      <c r="P22" s="54">
        <f t="shared" si="2"/>
        <v>0</v>
      </c>
      <c r="Q22" s="54">
        <f t="shared" si="5"/>
        <v>0</v>
      </c>
      <c r="R22" s="54"/>
      <c r="S22" s="54">
        <f t="shared" si="3"/>
        <v>0</v>
      </c>
      <c r="T22" s="54"/>
      <c r="U22" s="55" t="s">
        <v>67</v>
      </c>
      <c r="V22" s="54">
        <v>169000</v>
      </c>
      <c r="W22" s="54">
        <v>337000</v>
      </c>
      <c r="X22" s="56">
        <f t="shared" si="4"/>
        <v>30000</v>
      </c>
      <c r="Y22" s="55">
        <v>367000</v>
      </c>
      <c r="Z22" s="54"/>
    </row>
    <row r="23" spans="1:26" ht="15" customHeight="1" x14ac:dyDescent="0.2">
      <c r="A23" s="51">
        <v>16</v>
      </c>
      <c r="B23" s="51">
        <v>8500034</v>
      </c>
      <c r="C23" s="51" t="s">
        <v>65</v>
      </c>
      <c r="D23" s="52" t="s">
        <v>37</v>
      </c>
      <c r="E23" s="52" t="s">
        <v>3</v>
      </c>
      <c r="F23" s="53">
        <v>240000</v>
      </c>
      <c r="G23" s="53">
        <f>VLOOKUP(B23,'12.08'!B23:R56,16,0)</f>
        <v>0</v>
      </c>
      <c r="H23" s="54"/>
      <c r="I23" s="54">
        <f t="shared" si="0"/>
        <v>0</v>
      </c>
      <c r="J23" s="54"/>
      <c r="K23" s="54"/>
      <c r="L23" s="54"/>
      <c r="M23" s="54"/>
      <c r="N23" s="54"/>
      <c r="O23" s="54">
        <f t="shared" si="1"/>
        <v>0</v>
      </c>
      <c r="P23" s="54">
        <f t="shared" si="2"/>
        <v>0</v>
      </c>
      <c r="Q23" s="54">
        <f t="shared" si="5"/>
        <v>0</v>
      </c>
      <c r="R23" s="54"/>
      <c r="S23" s="54">
        <f t="shared" si="3"/>
        <v>0</v>
      </c>
      <c r="T23" s="54"/>
      <c r="U23" s="55" t="s">
        <v>65</v>
      </c>
      <c r="V23" s="54">
        <v>116000</v>
      </c>
      <c r="W23" s="54">
        <v>240000</v>
      </c>
      <c r="X23" s="56">
        <f t="shared" si="4"/>
        <v>21000</v>
      </c>
      <c r="Y23" s="55">
        <v>261000</v>
      </c>
      <c r="Z23" s="54"/>
    </row>
    <row r="24" spans="1:26" ht="15" customHeight="1" x14ac:dyDescent="0.2">
      <c r="A24" s="51">
        <v>17</v>
      </c>
      <c r="B24" s="51">
        <v>8500035</v>
      </c>
      <c r="C24" s="51" t="s">
        <v>69</v>
      </c>
      <c r="D24" s="52" t="s">
        <v>41</v>
      </c>
      <c r="E24" s="52" t="s">
        <v>7</v>
      </c>
      <c r="F24" s="53">
        <v>196000</v>
      </c>
      <c r="G24" s="53">
        <f>VLOOKUP(B24,'12.08'!B24:R57,16,0)</f>
        <v>0</v>
      </c>
      <c r="H24" s="54"/>
      <c r="I24" s="54">
        <f t="shared" si="0"/>
        <v>0</v>
      </c>
      <c r="J24" s="54"/>
      <c r="K24" s="54"/>
      <c r="L24" s="54"/>
      <c r="M24" s="54"/>
      <c r="N24" s="54"/>
      <c r="O24" s="54">
        <f t="shared" si="1"/>
        <v>0</v>
      </c>
      <c r="P24" s="54">
        <f t="shared" si="2"/>
        <v>0</v>
      </c>
      <c r="Q24" s="54">
        <f t="shared" si="5"/>
        <v>0</v>
      </c>
      <c r="R24" s="54"/>
      <c r="S24" s="54">
        <f t="shared" si="3"/>
        <v>0</v>
      </c>
      <c r="T24" s="54"/>
      <c r="U24" s="55" t="s">
        <v>69</v>
      </c>
      <c r="V24" s="54">
        <v>92000</v>
      </c>
      <c r="W24" s="54">
        <v>196000</v>
      </c>
      <c r="X24" s="56">
        <f t="shared" si="4"/>
        <v>17000</v>
      </c>
      <c r="Y24" s="55">
        <v>213000</v>
      </c>
      <c r="Z24" s="54"/>
    </row>
    <row r="25" spans="1:26" ht="15" customHeight="1" x14ac:dyDescent="0.2">
      <c r="A25" s="51">
        <v>18</v>
      </c>
      <c r="B25" s="51">
        <v>8500036</v>
      </c>
      <c r="C25" s="51" t="s">
        <v>66</v>
      </c>
      <c r="D25" s="52" t="s">
        <v>38</v>
      </c>
      <c r="E25" s="52" t="s">
        <v>4</v>
      </c>
      <c r="F25" s="53">
        <v>188000</v>
      </c>
      <c r="G25" s="53">
        <f>VLOOKUP(B25,'12.08'!B25:R58,16,0)</f>
        <v>0</v>
      </c>
      <c r="H25" s="54"/>
      <c r="I25" s="54">
        <f t="shared" si="0"/>
        <v>0</v>
      </c>
      <c r="J25" s="54"/>
      <c r="K25" s="54"/>
      <c r="L25" s="54"/>
      <c r="M25" s="54"/>
      <c r="N25" s="54"/>
      <c r="O25" s="54">
        <f t="shared" si="1"/>
        <v>0</v>
      </c>
      <c r="P25" s="54">
        <f t="shared" si="2"/>
        <v>0</v>
      </c>
      <c r="Q25" s="54">
        <f t="shared" si="5"/>
        <v>0</v>
      </c>
      <c r="R25" s="54"/>
      <c r="S25" s="54">
        <f t="shared" si="3"/>
        <v>0</v>
      </c>
      <c r="T25" s="54"/>
      <c r="U25" s="55" t="s">
        <v>66</v>
      </c>
      <c r="V25" s="54">
        <v>88000</v>
      </c>
      <c r="W25" s="54">
        <v>188000</v>
      </c>
      <c r="X25" s="56">
        <f t="shared" si="4"/>
        <v>17000</v>
      </c>
      <c r="Y25" s="55">
        <v>205000</v>
      </c>
      <c r="Z25" s="54"/>
    </row>
    <row r="26" spans="1:26" ht="15" customHeight="1" x14ac:dyDescent="0.2">
      <c r="A26" s="51">
        <v>19</v>
      </c>
      <c r="B26" s="51">
        <v>8500037</v>
      </c>
      <c r="C26" s="51" t="s">
        <v>68</v>
      </c>
      <c r="D26" s="52" t="s">
        <v>40</v>
      </c>
      <c r="E26" s="52" t="s">
        <v>6</v>
      </c>
      <c r="F26" s="53">
        <v>179000</v>
      </c>
      <c r="G26" s="53">
        <f>VLOOKUP(B26,'12.08'!B26:R59,16,0)</f>
        <v>0</v>
      </c>
      <c r="H26" s="54"/>
      <c r="I26" s="54">
        <f t="shared" si="0"/>
        <v>0</v>
      </c>
      <c r="J26" s="54"/>
      <c r="K26" s="54"/>
      <c r="L26" s="54"/>
      <c r="M26" s="54"/>
      <c r="N26" s="54"/>
      <c r="O26" s="54">
        <f t="shared" si="1"/>
        <v>0</v>
      </c>
      <c r="P26" s="54">
        <f t="shared" si="2"/>
        <v>0</v>
      </c>
      <c r="Q26" s="54">
        <f t="shared" si="5"/>
        <v>0</v>
      </c>
      <c r="R26" s="54"/>
      <c r="S26" s="54">
        <f t="shared" si="3"/>
        <v>0</v>
      </c>
      <c r="T26" s="54"/>
      <c r="U26" s="55" t="s">
        <v>68</v>
      </c>
      <c r="V26" s="54">
        <v>83000</v>
      </c>
      <c r="W26" s="54">
        <v>179000</v>
      </c>
      <c r="X26" s="56">
        <f t="shared" si="4"/>
        <v>16000</v>
      </c>
      <c r="Y26" s="55">
        <v>195000</v>
      </c>
      <c r="Z26" s="54"/>
    </row>
    <row r="27" spans="1:26" ht="15" customHeight="1" x14ac:dyDescent="0.2">
      <c r="A27" s="51">
        <v>20</v>
      </c>
      <c r="B27" s="51">
        <v>8500039</v>
      </c>
      <c r="C27" s="51" t="s">
        <v>77</v>
      </c>
      <c r="D27" s="52" t="s">
        <v>49</v>
      </c>
      <c r="E27" s="52" t="s">
        <v>15</v>
      </c>
      <c r="F27" s="53">
        <v>169000</v>
      </c>
      <c r="G27" s="53">
        <f>VLOOKUP(B27,'12.08'!B27:R60,16,0)</f>
        <v>0</v>
      </c>
      <c r="H27" s="54"/>
      <c r="I27" s="54">
        <f t="shared" si="0"/>
        <v>0</v>
      </c>
      <c r="J27" s="54"/>
      <c r="K27" s="54"/>
      <c r="L27" s="54"/>
      <c r="M27" s="54"/>
      <c r="N27" s="54"/>
      <c r="O27" s="54">
        <f t="shared" si="1"/>
        <v>0</v>
      </c>
      <c r="P27" s="54">
        <f t="shared" si="2"/>
        <v>0</v>
      </c>
      <c r="Q27" s="54">
        <f t="shared" si="5"/>
        <v>0</v>
      </c>
      <c r="R27" s="54"/>
      <c r="S27" s="54">
        <f t="shared" si="3"/>
        <v>0</v>
      </c>
      <c r="T27" s="54"/>
      <c r="U27" s="55" t="s">
        <v>77</v>
      </c>
      <c r="V27" s="54">
        <v>73000</v>
      </c>
      <c r="W27" s="54">
        <v>169000</v>
      </c>
      <c r="X27" s="56">
        <f t="shared" si="4"/>
        <v>6000</v>
      </c>
      <c r="Y27" s="55">
        <v>175000</v>
      </c>
      <c r="Z27" s="54"/>
    </row>
    <row r="28" spans="1:26" ht="15" customHeight="1" x14ac:dyDescent="0.2">
      <c r="A28" s="51">
        <v>21</v>
      </c>
      <c r="B28" s="51">
        <v>8500038</v>
      </c>
      <c r="C28" s="51" t="s">
        <v>80</v>
      </c>
      <c r="D28" s="52" t="s">
        <v>52</v>
      </c>
      <c r="E28" s="52" t="s">
        <v>18</v>
      </c>
      <c r="F28" s="53">
        <v>179000</v>
      </c>
      <c r="G28" s="53">
        <f>VLOOKUP(B28,'12.08'!B28:R61,16,0)</f>
        <v>0</v>
      </c>
      <c r="H28" s="54"/>
      <c r="I28" s="54">
        <f t="shared" si="0"/>
        <v>0</v>
      </c>
      <c r="J28" s="54"/>
      <c r="K28" s="54"/>
      <c r="L28" s="54"/>
      <c r="M28" s="54"/>
      <c r="N28" s="54"/>
      <c r="O28" s="54">
        <f t="shared" si="1"/>
        <v>0</v>
      </c>
      <c r="P28" s="54">
        <f t="shared" si="2"/>
        <v>0</v>
      </c>
      <c r="Q28" s="54">
        <f t="shared" si="5"/>
        <v>0</v>
      </c>
      <c r="R28" s="54"/>
      <c r="S28" s="54">
        <f t="shared" si="3"/>
        <v>0</v>
      </c>
      <c r="T28" s="54"/>
      <c r="U28" s="55" t="s">
        <v>80</v>
      </c>
      <c r="V28" s="54">
        <v>76000</v>
      </c>
      <c r="W28" s="54">
        <v>179000</v>
      </c>
      <c r="X28" s="56">
        <f t="shared" si="4"/>
        <v>2000</v>
      </c>
      <c r="Y28" s="55">
        <v>181000</v>
      </c>
      <c r="Z28" s="54"/>
    </row>
    <row r="29" spans="1:26" s="2" customFormat="1" ht="15" customHeight="1" x14ac:dyDescent="0.2">
      <c r="A29" s="51">
        <v>22</v>
      </c>
      <c r="B29" s="51">
        <v>8500040</v>
      </c>
      <c r="C29" s="51" t="s">
        <v>62</v>
      </c>
      <c r="D29" s="52" t="s">
        <v>34</v>
      </c>
      <c r="E29" s="52" t="s">
        <v>0</v>
      </c>
      <c r="F29" s="53">
        <v>169000</v>
      </c>
      <c r="G29" s="53">
        <f>VLOOKUP(B29,'12.08'!B29:R62,16,0)</f>
        <v>0</v>
      </c>
      <c r="H29" s="57"/>
      <c r="I29" s="54">
        <f t="shared" si="0"/>
        <v>0</v>
      </c>
      <c r="J29" s="54"/>
      <c r="K29" s="54"/>
      <c r="L29" s="54"/>
      <c r="M29" s="54"/>
      <c r="N29" s="54"/>
      <c r="O29" s="54">
        <f t="shared" si="1"/>
        <v>0</v>
      </c>
      <c r="P29" s="54">
        <f t="shared" si="2"/>
        <v>0</v>
      </c>
      <c r="Q29" s="54">
        <f t="shared" si="5"/>
        <v>0</v>
      </c>
      <c r="R29" s="54"/>
      <c r="S29" s="54">
        <f t="shared" si="3"/>
        <v>0</v>
      </c>
      <c r="T29" s="54"/>
      <c r="U29" s="51" t="s">
        <v>62</v>
      </c>
      <c r="V29" s="57">
        <v>78000</v>
      </c>
      <c r="W29" s="57">
        <v>169000</v>
      </c>
      <c r="X29" s="56">
        <f t="shared" si="4"/>
        <v>16000</v>
      </c>
      <c r="Y29" s="51">
        <v>185000</v>
      </c>
      <c r="Z29" s="54"/>
    </row>
    <row r="30" spans="1:26" ht="15" customHeight="1" x14ac:dyDescent="0.2">
      <c r="A30" s="51">
        <v>23</v>
      </c>
      <c r="B30" s="51">
        <v>8500041</v>
      </c>
      <c r="C30" s="51" t="s">
        <v>63</v>
      </c>
      <c r="D30" s="52" t="s">
        <v>35</v>
      </c>
      <c r="E30" s="52" t="s">
        <v>1</v>
      </c>
      <c r="F30" s="53">
        <v>179000</v>
      </c>
      <c r="G30" s="53">
        <f>VLOOKUP(B30,'12.08'!B30:R63,16,0)</f>
        <v>0</v>
      </c>
      <c r="H30" s="54"/>
      <c r="I30" s="54">
        <f t="shared" si="0"/>
        <v>0</v>
      </c>
      <c r="J30" s="54"/>
      <c r="K30" s="54"/>
      <c r="L30" s="54"/>
      <c r="M30" s="54"/>
      <c r="N30" s="54"/>
      <c r="O30" s="54">
        <f t="shared" si="1"/>
        <v>0</v>
      </c>
      <c r="P30" s="54">
        <f t="shared" si="2"/>
        <v>0</v>
      </c>
      <c r="Q30" s="54">
        <f t="shared" si="5"/>
        <v>0</v>
      </c>
      <c r="R30" s="54"/>
      <c r="S30" s="54">
        <f t="shared" si="3"/>
        <v>0</v>
      </c>
      <c r="T30" s="54"/>
      <c r="U30" s="55" t="s">
        <v>63</v>
      </c>
      <c r="V30" s="54">
        <v>82000</v>
      </c>
      <c r="W30" s="54">
        <v>179000</v>
      </c>
      <c r="X30" s="56">
        <f t="shared" si="4"/>
        <v>14000</v>
      </c>
      <c r="Y30" s="55">
        <v>193000</v>
      </c>
      <c r="Z30" s="54"/>
    </row>
    <row r="31" spans="1:26" ht="15" customHeight="1" x14ac:dyDescent="0.2">
      <c r="A31" s="51">
        <v>24</v>
      </c>
      <c r="B31" s="51">
        <v>8500043</v>
      </c>
      <c r="C31" s="51" t="s">
        <v>64</v>
      </c>
      <c r="D31" s="52" t="s">
        <v>36</v>
      </c>
      <c r="E31" s="52" t="s">
        <v>2</v>
      </c>
      <c r="F31" s="53">
        <v>179000</v>
      </c>
      <c r="G31" s="53">
        <f>VLOOKUP(B31,'12.08'!B31:R64,16,0)</f>
        <v>0</v>
      </c>
      <c r="H31" s="54"/>
      <c r="I31" s="54">
        <f t="shared" si="0"/>
        <v>0</v>
      </c>
      <c r="J31" s="54"/>
      <c r="K31" s="54"/>
      <c r="L31" s="54"/>
      <c r="M31" s="54"/>
      <c r="N31" s="54"/>
      <c r="O31" s="54">
        <f t="shared" si="1"/>
        <v>0</v>
      </c>
      <c r="P31" s="54">
        <f t="shared" si="2"/>
        <v>0</v>
      </c>
      <c r="Q31" s="54">
        <f t="shared" si="5"/>
        <v>0</v>
      </c>
      <c r="R31" s="54"/>
      <c r="S31" s="54">
        <f t="shared" si="3"/>
        <v>0</v>
      </c>
      <c r="T31" s="54"/>
      <c r="U31" s="55" t="s">
        <v>64</v>
      </c>
      <c r="V31" s="54">
        <v>83000</v>
      </c>
      <c r="W31" s="54">
        <v>179000</v>
      </c>
      <c r="X31" s="56">
        <f t="shared" si="4"/>
        <v>16000</v>
      </c>
      <c r="Y31" s="55">
        <v>195000</v>
      </c>
      <c r="Z31" s="54"/>
    </row>
    <row r="32" spans="1:26" ht="15" customHeight="1" x14ac:dyDescent="0.2">
      <c r="A32" s="51">
        <v>25</v>
      </c>
      <c r="B32" s="51">
        <v>8500062</v>
      </c>
      <c r="C32" s="51" t="s">
        <v>99</v>
      </c>
      <c r="D32" s="52" t="s">
        <v>126</v>
      </c>
      <c r="E32" s="52" t="s">
        <v>32</v>
      </c>
      <c r="F32" s="53">
        <v>194000</v>
      </c>
      <c r="G32" s="53">
        <f>VLOOKUP(B32,'12.08'!B32:R65,16,0)</f>
        <v>0</v>
      </c>
      <c r="H32" s="54"/>
      <c r="I32" s="54">
        <f t="shared" si="0"/>
        <v>0</v>
      </c>
      <c r="J32" s="54"/>
      <c r="K32" s="54"/>
      <c r="L32" s="54"/>
      <c r="M32" s="54"/>
      <c r="N32" s="54"/>
      <c r="O32" s="54">
        <f t="shared" si="1"/>
        <v>0</v>
      </c>
      <c r="P32" s="54">
        <f t="shared" si="2"/>
        <v>0</v>
      </c>
      <c r="Q32" s="54">
        <f t="shared" si="5"/>
        <v>0</v>
      </c>
      <c r="R32" s="54"/>
      <c r="S32" s="54">
        <f t="shared" si="3"/>
        <v>0</v>
      </c>
      <c r="T32" s="54"/>
      <c r="U32" s="55" t="s">
        <v>99</v>
      </c>
      <c r="V32" s="54">
        <v>91200</v>
      </c>
      <c r="W32" s="54">
        <v>194000</v>
      </c>
      <c r="X32" s="56">
        <f t="shared" si="4"/>
        <v>18000</v>
      </c>
      <c r="Y32" s="55">
        <v>212000</v>
      </c>
      <c r="Z32" s="54"/>
    </row>
    <row r="33" spans="1:26" ht="15" customHeight="1" x14ac:dyDescent="0.2">
      <c r="A33" s="51">
        <v>26</v>
      </c>
      <c r="B33" s="51">
        <v>8500063</v>
      </c>
      <c r="C33" s="51" t="s">
        <v>100</v>
      </c>
      <c r="D33" s="52" t="s">
        <v>127</v>
      </c>
      <c r="E33" s="52" t="s">
        <v>33</v>
      </c>
      <c r="F33" s="53">
        <v>194000</v>
      </c>
      <c r="G33" s="53">
        <f>VLOOKUP(B33,'12.08'!B33:R66,16,0)</f>
        <v>0</v>
      </c>
      <c r="H33" s="54"/>
      <c r="I33" s="54">
        <f t="shared" si="0"/>
        <v>0</v>
      </c>
      <c r="J33" s="54"/>
      <c r="K33" s="54"/>
      <c r="L33" s="54"/>
      <c r="M33" s="54"/>
      <c r="N33" s="54"/>
      <c r="O33" s="54">
        <f t="shared" si="1"/>
        <v>0</v>
      </c>
      <c r="P33" s="54">
        <f t="shared" si="2"/>
        <v>0</v>
      </c>
      <c r="Q33" s="54">
        <f t="shared" si="5"/>
        <v>0</v>
      </c>
      <c r="R33" s="54"/>
      <c r="S33" s="54">
        <f t="shared" si="3"/>
        <v>0</v>
      </c>
      <c r="T33" s="54"/>
      <c r="U33" s="55" t="s">
        <v>100</v>
      </c>
      <c r="V33" s="54">
        <v>91200</v>
      </c>
      <c r="W33" s="54">
        <v>194000</v>
      </c>
      <c r="X33" s="56">
        <f t="shared" si="4"/>
        <v>18000</v>
      </c>
      <c r="Y33" s="55">
        <v>212000</v>
      </c>
      <c r="Z33" s="54"/>
    </row>
    <row r="34" spans="1:26" ht="15" customHeight="1" x14ac:dyDescent="0.2">
      <c r="A34" s="51">
        <v>27</v>
      </c>
      <c r="B34" s="51">
        <v>8500050</v>
      </c>
      <c r="C34" s="51" t="s">
        <v>82</v>
      </c>
      <c r="D34" s="52" t="s">
        <v>54</v>
      </c>
      <c r="E34" s="52" t="s">
        <v>20</v>
      </c>
      <c r="F34" s="53">
        <v>168000</v>
      </c>
      <c r="G34" s="53">
        <f>VLOOKUP(B34,'12.08'!B34:R67,16,0)</f>
        <v>46</v>
      </c>
      <c r="H34" s="54"/>
      <c r="I34" s="54">
        <f t="shared" si="0"/>
        <v>1</v>
      </c>
      <c r="J34" s="54"/>
      <c r="K34" s="54">
        <v>1</v>
      </c>
      <c r="L34" s="54"/>
      <c r="M34" s="54"/>
      <c r="N34" s="54"/>
      <c r="O34" s="54">
        <f t="shared" si="1"/>
        <v>168000</v>
      </c>
      <c r="P34" s="54">
        <f t="shared" si="2"/>
        <v>168000</v>
      </c>
      <c r="Q34" s="54">
        <f t="shared" si="5"/>
        <v>45</v>
      </c>
      <c r="R34" s="54">
        <v>45</v>
      </c>
      <c r="S34" s="54">
        <f t="shared" si="3"/>
        <v>0</v>
      </c>
      <c r="T34" s="54"/>
      <c r="U34" s="51" t="s">
        <v>82</v>
      </c>
      <c r="V34" s="57">
        <v>75909</v>
      </c>
      <c r="W34" s="57">
        <v>168000</v>
      </c>
      <c r="X34" s="56">
        <f t="shared" si="4"/>
        <v>13000</v>
      </c>
      <c r="Y34" s="55">
        <v>181000</v>
      </c>
      <c r="Z34" s="54"/>
    </row>
    <row r="35" spans="1:26" s="2" customFormat="1" ht="15" customHeight="1" x14ac:dyDescent="0.2">
      <c r="A35" s="51">
        <v>28</v>
      </c>
      <c r="B35" s="51">
        <v>8500051</v>
      </c>
      <c r="C35" s="51" t="s">
        <v>83</v>
      </c>
      <c r="D35" s="52" t="s">
        <v>55</v>
      </c>
      <c r="E35" s="52" t="s">
        <v>21</v>
      </c>
      <c r="F35" s="53">
        <v>149000</v>
      </c>
      <c r="G35" s="53">
        <f>VLOOKUP(B35,'12.08'!B35:R68,16,0)</f>
        <v>51</v>
      </c>
      <c r="H35" s="57"/>
      <c r="I35" s="54">
        <f t="shared" si="0"/>
        <v>0</v>
      </c>
      <c r="J35" s="54"/>
      <c r="K35" s="54"/>
      <c r="L35" s="54"/>
      <c r="M35" s="54"/>
      <c r="N35" s="54"/>
      <c r="O35" s="54">
        <f t="shared" si="1"/>
        <v>0</v>
      </c>
      <c r="P35" s="54">
        <f t="shared" si="2"/>
        <v>0</v>
      </c>
      <c r="Q35" s="54">
        <f t="shared" si="5"/>
        <v>51</v>
      </c>
      <c r="R35" s="54">
        <v>51</v>
      </c>
      <c r="S35" s="54">
        <f t="shared" si="3"/>
        <v>0</v>
      </c>
      <c r="T35" s="54"/>
      <c r="U35" s="55" t="s">
        <v>83</v>
      </c>
      <c r="V35" s="54">
        <v>66364</v>
      </c>
      <c r="W35" s="54">
        <v>149000</v>
      </c>
      <c r="X35" s="56">
        <f t="shared" si="4"/>
        <v>13000</v>
      </c>
      <c r="Y35" s="51">
        <v>162000</v>
      </c>
      <c r="Z35" s="54"/>
    </row>
    <row r="36" spans="1:26" ht="15" customHeight="1" x14ac:dyDescent="0.2">
      <c r="A36" s="51">
        <v>29</v>
      </c>
      <c r="B36" s="51">
        <v>8500052</v>
      </c>
      <c r="C36" s="51" t="s">
        <v>84</v>
      </c>
      <c r="D36" s="52" t="s">
        <v>120</v>
      </c>
      <c r="E36" s="52" t="s">
        <v>22</v>
      </c>
      <c r="F36" s="53">
        <v>149000</v>
      </c>
      <c r="G36" s="53">
        <f>VLOOKUP(B36,'12.08'!B36:R69,16,0)</f>
        <v>54</v>
      </c>
      <c r="H36" s="54"/>
      <c r="I36" s="54">
        <f t="shared" si="0"/>
        <v>0</v>
      </c>
      <c r="J36" s="54"/>
      <c r="K36" s="54"/>
      <c r="L36" s="54"/>
      <c r="M36" s="54"/>
      <c r="N36" s="54"/>
      <c r="O36" s="54">
        <f t="shared" si="1"/>
        <v>0</v>
      </c>
      <c r="P36" s="54">
        <f t="shared" si="2"/>
        <v>0</v>
      </c>
      <c r="Q36" s="54">
        <f t="shared" si="5"/>
        <v>54</v>
      </c>
      <c r="R36" s="54">
        <v>54</v>
      </c>
      <c r="S36" s="54">
        <f t="shared" si="3"/>
        <v>0</v>
      </c>
      <c r="T36" s="54"/>
      <c r="U36" s="55" t="s">
        <v>84</v>
      </c>
      <c r="V36" s="54">
        <v>66364</v>
      </c>
      <c r="W36" s="54">
        <v>149000</v>
      </c>
      <c r="X36" s="56">
        <f t="shared" si="4"/>
        <v>13000</v>
      </c>
      <c r="Y36" s="55">
        <v>162000</v>
      </c>
      <c r="Z36" s="54"/>
    </row>
    <row r="37" spans="1:26" ht="15" customHeight="1" x14ac:dyDescent="0.2">
      <c r="A37" s="51">
        <v>30</v>
      </c>
      <c r="B37" s="51">
        <v>8500053</v>
      </c>
      <c r="C37" s="51" t="s">
        <v>85</v>
      </c>
      <c r="D37" s="52" t="s">
        <v>57</v>
      </c>
      <c r="E37" s="52" t="s">
        <v>23</v>
      </c>
      <c r="F37" s="53">
        <v>149000</v>
      </c>
      <c r="G37" s="53">
        <f>VLOOKUP(B37,'12.08'!B37:R70,16,0)</f>
        <v>53</v>
      </c>
      <c r="H37" s="54"/>
      <c r="I37" s="54">
        <f t="shared" si="0"/>
        <v>0</v>
      </c>
      <c r="J37" s="54"/>
      <c r="K37" s="54"/>
      <c r="L37" s="54"/>
      <c r="M37" s="54"/>
      <c r="N37" s="54"/>
      <c r="O37" s="54">
        <f t="shared" si="1"/>
        <v>0</v>
      </c>
      <c r="P37" s="54">
        <f t="shared" si="2"/>
        <v>0</v>
      </c>
      <c r="Q37" s="54">
        <f t="shared" si="5"/>
        <v>53</v>
      </c>
      <c r="R37" s="54">
        <v>53</v>
      </c>
      <c r="S37" s="54">
        <f t="shared" si="3"/>
        <v>0</v>
      </c>
      <c r="T37" s="54"/>
      <c r="U37" s="55" t="s">
        <v>85</v>
      </c>
      <c r="V37" s="54">
        <v>66364</v>
      </c>
      <c r="W37" s="54">
        <v>149000</v>
      </c>
      <c r="X37" s="56">
        <f t="shared" si="4"/>
        <v>13000</v>
      </c>
      <c r="Y37" s="55">
        <v>162000</v>
      </c>
      <c r="Z37" s="54"/>
    </row>
    <row r="38" spans="1:26" ht="15" customHeight="1" x14ac:dyDescent="0.2">
      <c r="A38" s="51">
        <v>31</v>
      </c>
      <c r="B38" s="51">
        <v>8500054</v>
      </c>
      <c r="C38" s="51" t="s">
        <v>86</v>
      </c>
      <c r="D38" s="52" t="s">
        <v>58</v>
      </c>
      <c r="E38" s="52" t="s">
        <v>24</v>
      </c>
      <c r="F38" s="53">
        <v>168000</v>
      </c>
      <c r="G38" s="53">
        <f>VLOOKUP(B38,'12.08'!B38:R71,16,0)</f>
        <v>55</v>
      </c>
      <c r="H38" s="54"/>
      <c r="I38" s="54">
        <f t="shared" si="0"/>
        <v>0</v>
      </c>
      <c r="J38" s="54"/>
      <c r="K38" s="54"/>
      <c r="L38" s="54"/>
      <c r="M38" s="54"/>
      <c r="N38" s="54"/>
      <c r="O38" s="54">
        <f t="shared" si="1"/>
        <v>0</v>
      </c>
      <c r="P38" s="54">
        <f t="shared" si="2"/>
        <v>0</v>
      </c>
      <c r="Q38" s="54">
        <f t="shared" si="5"/>
        <v>55</v>
      </c>
      <c r="R38" s="54">
        <v>55</v>
      </c>
      <c r="S38" s="54">
        <f t="shared" si="3"/>
        <v>0</v>
      </c>
      <c r="T38" s="54"/>
      <c r="U38" s="55" t="s">
        <v>86</v>
      </c>
      <c r="V38" s="54">
        <v>75909</v>
      </c>
      <c r="W38" s="54">
        <v>168000</v>
      </c>
      <c r="X38" s="56">
        <f t="shared" si="4"/>
        <v>13000</v>
      </c>
      <c r="Y38" s="55">
        <v>181000</v>
      </c>
      <c r="Z38" s="54"/>
    </row>
    <row r="39" spans="1:26" ht="15" customHeight="1" x14ac:dyDescent="0.2">
      <c r="A39" s="51">
        <v>32</v>
      </c>
      <c r="B39" s="51">
        <v>8500055</v>
      </c>
      <c r="C39" s="51" t="s">
        <v>87</v>
      </c>
      <c r="D39" s="52" t="s">
        <v>59</v>
      </c>
      <c r="E39" s="52" t="s">
        <v>25</v>
      </c>
      <c r="F39" s="53">
        <v>149000</v>
      </c>
      <c r="G39" s="53">
        <f>VLOOKUP(B39,'12.08'!B39:R72,16,0)</f>
        <v>53</v>
      </c>
      <c r="H39" s="54"/>
      <c r="I39" s="54">
        <f t="shared" si="0"/>
        <v>1</v>
      </c>
      <c r="J39" s="54"/>
      <c r="K39" s="54">
        <v>1</v>
      </c>
      <c r="L39" s="54"/>
      <c r="M39" s="54"/>
      <c r="N39" s="54"/>
      <c r="O39" s="54">
        <f t="shared" si="1"/>
        <v>149000</v>
      </c>
      <c r="P39" s="54">
        <f t="shared" si="2"/>
        <v>149000</v>
      </c>
      <c r="Q39" s="54">
        <f t="shared" si="5"/>
        <v>52</v>
      </c>
      <c r="R39" s="54">
        <v>52</v>
      </c>
      <c r="S39" s="54">
        <f t="shared" si="3"/>
        <v>0</v>
      </c>
      <c r="T39" s="54"/>
      <c r="U39" s="55" t="s">
        <v>87</v>
      </c>
      <c r="V39" s="54">
        <v>66364</v>
      </c>
      <c r="W39" s="54">
        <v>149000</v>
      </c>
      <c r="X39" s="56">
        <f t="shared" si="4"/>
        <v>13000</v>
      </c>
      <c r="Y39" s="55">
        <v>162000</v>
      </c>
      <c r="Z39" s="54"/>
    </row>
    <row r="40" spans="1:26" ht="15" customHeight="1" x14ac:dyDescent="0.2">
      <c r="A40" s="51">
        <v>33</v>
      </c>
      <c r="B40" s="51">
        <v>8500056</v>
      </c>
      <c r="C40" s="51" t="s">
        <v>88</v>
      </c>
      <c r="D40" s="52" t="s">
        <v>60</v>
      </c>
      <c r="E40" s="52" t="s">
        <v>26</v>
      </c>
      <c r="F40" s="53">
        <v>149000</v>
      </c>
      <c r="G40" s="53">
        <f>VLOOKUP(B40,'12.08'!B40:R73,16,0)</f>
        <v>49</v>
      </c>
      <c r="H40" s="54"/>
      <c r="I40" s="54">
        <f t="shared" si="0"/>
        <v>0</v>
      </c>
      <c r="J40" s="54"/>
      <c r="K40" s="54"/>
      <c r="L40" s="54"/>
      <c r="M40" s="54"/>
      <c r="N40" s="54"/>
      <c r="O40" s="54">
        <f t="shared" si="1"/>
        <v>0</v>
      </c>
      <c r="P40" s="54">
        <f t="shared" si="2"/>
        <v>0</v>
      </c>
      <c r="Q40" s="54">
        <f t="shared" si="5"/>
        <v>49</v>
      </c>
      <c r="R40" s="54">
        <v>49</v>
      </c>
      <c r="S40" s="54">
        <f t="shared" si="3"/>
        <v>0</v>
      </c>
      <c r="T40" s="54"/>
      <c r="U40" s="55" t="s">
        <v>88</v>
      </c>
      <c r="V40" s="54">
        <v>66364</v>
      </c>
      <c r="W40" s="54">
        <v>149000</v>
      </c>
      <c r="X40" s="56">
        <f t="shared" si="4"/>
        <v>13000</v>
      </c>
      <c r="Y40" s="55">
        <v>162000</v>
      </c>
      <c r="Z40" s="54"/>
    </row>
    <row r="41" spans="1:26" ht="15" customHeight="1" x14ac:dyDescent="0.2">
      <c r="A41" s="51">
        <v>34</v>
      </c>
      <c r="B41" s="51">
        <v>8500057</v>
      </c>
      <c r="C41" s="51" t="s">
        <v>89</v>
      </c>
      <c r="D41" s="52" t="s">
        <v>61</v>
      </c>
      <c r="E41" s="52" t="s">
        <v>27</v>
      </c>
      <c r="F41" s="53">
        <v>168000</v>
      </c>
      <c r="G41" s="53">
        <f>VLOOKUP(B41,'12.08'!B41:R74,16,0)</f>
        <v>56</v>
      </c>
      <c r="H41" s="54"/>
      <c r="I41" s="54">
        <f t="shared" si="0"/>
        <v>0</v>
      </c>
      <c r="J41" s="54"/>
      <c r="K41" s="54"/>
      <c r="L41" s="54"/>
      <c r="M41" s="54"/>
      <c r="N41" s="54"/>
      <c r="O41" s="54">
        <f t="shared" si="1"/>
        <v>0</v>
      </c>
      <c r="P41" s="54">
        <f t="shared" si="2"/>
        <v>0</v>
      </c>
      <c r="Q41" s="54">
        <f t="shared" si="5"/>
        <v>56</v>
      </c>
      <c r="R41" s="54">
        <v>56</v>
      </c>
      <c r="S41" s="54">
        <f t="shared" si="3"/>
        <v>0</v>
      </c>
      <c r="T41" s="54"/>
      <c r="U41" s="55" t="s">
        <v>89</v>
      </c>
      <c r="V41" s="54">
        <v>66364</v>
      </c>
      <c r="W41" s="54">
        <v>168000</v>
      </c>
      <c r="X41" s="56">
        <f t="shared" si="4"/>
        <v>-6000</v>
      </c>
      <c r="Y41" s="55">
        <v>162000</v>
      </c>
      <c r="Z41" s="54"/>
    </row>
    <row r="42" spans="1:26" s="17" customFormat="1" x14ac:dyDescent="0.2">
      <c r="A42" s="47"/>
      <c r="B42" s="48"/>
      <c r="C42" s="48"/>
      <c r="D42" s="48" t="s">
        <v>108</v>
      </c>
      <c r="E42" s="49"/>
      <c r="F42" s="50"/>
      <c r="G42" s="50">
        <f>SUM(G8:G41)</f>
        <v>417</v>
      </c>
      <c r="H42" s="50">
        <f t="shared" ref="H42:P42" si="6">SUM(H8:H41)</f>
        <v>0</v>
      </c>
      <c r="I42" s="50">
        <f t="shared" si="6"/>
        <v>2</v>
      </c>
      <c r="J42" s="50">
        <f t="shared" si="6"/>
        <v>0</v>
      </c>
      <c r="K42" s="50">
        <f t="shared" si="6"/>
        <v>2</v>
      </c>
      <c r="L42" s="50">
        <f t="shared" si="6"/>
        <v>0</v>
      </c>
      <c r="M42" s="50">
        <f t="shared" si="6"/>
        <v>0</v>
      </c>
      <c r="N42" s="50">
        <f t="shared" si="6"/>
        <v>0</v>
      </c>
      <c r="O42" s="50">
        <f t="shared" si="6"/>
        <v>317000</v>
      </c>
      <c r="P42" s="50">
        <f t="shared" si="6"/>
        <v>317000</v>
      </c>
      <c r="Q42" s="50">
        <f>SUM(Q8:Q41)</f>
        <v>415</v>
      </c>
      <c r="R42" s="50">
        <f>SUM(R8:R41)</f>
        <v>415</v>
      </c>
      <c r="S42" s="50"/>
      <c r="T42" s="50"/>
      <c r="Z42" s="50"/>
    </row>
    <row r="43" spans="1:26" x14ac:dyDescent="0.2">
      <c r="A43" s="5"/>
    </row>
    <row r="44" spans="1:26" s="2" customFormat="1" x14ac:dyDescent="0.2">
      <c r="B44" s="2" t="s">
        <v>124</v>
      </c>
      <c r="F44" s="6"/>
      <c r="G44" s="6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V44" s="71"/>
      <c r="W44" s="71"/>
      <c r="Z44" s="71"/>
    </row>
    <row r="48" spans="1:26" x14ac:dyDescent="0.2">
      <c r="A48" s="1" t="s">
        <v>134</v>
      </c>
    </row>
  </sheetData>
  <mergeCells count="16">
    <mergeCell ref="Z6:Z7"/>
    <mergeCell ref="A3:T3"/>
    <mergeCell ref="G5:Q5"/>
    <mergeCell ref="A6:A7"/>
    <mergeCell ref="B6:B7"/>
    <mergeCell ref="C6:C7"/>
    <mergeCell ref="D6:D7"/>
    <mergeCell ref="F6:F7"/>
    <mergeCell ref="G6:G7"/>
    <mergeCell ref="H6:H7"/>
    <mergeCell ref="I6:L6"/>
    <mergeCell ref="M6:P6"/>
    <mergeCell ref="Q6:Q7"/>
    <mergeCell ref="R6:R7"/>
    <mergeCell ref="S6:S7"/>
    <mergeCell ref="T6:T7"/>
  </mergeCells>
  <pageMargins left="0.2" right="0.2" top="0.25" bottom="0.25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05.08</vt:lpstr>
      <vt:lpstr>06.08</vt:lpstr>
      <vt:lpstr>07.08</vt:lpstr>
      <vt:lpstr>08.08</vt:lpstr>
      <vt:lpstr>09.08</vt:lpstr>
      <vt:lpstr>10.08</vt:lpstr>
      <vt:lpstr>11.08</vt:lpstr>
      <vt:lpstr>12.08</vt:lpstr>
      <vt:lpstr>13.08</vt:lpstr>
      <vt:lpstr>14.08</vt:lpstr>
      <vt:lpstr>15.08</vt:lpstr>
      <vt:lpstr>16.08</vt:lpstr>
      <vt:lpstr>17.08</vt:lpstr>
      <vt:lpstr>18.08</vt:lpstr>
      <vt:lpstr>19.08</vt:lpstr>
      <vt:lpstr>20.08</vt:lpstr>
      <vt:lpstr>21.08</vt:lpstr>
      <vt:lpstr>22.08</vt:lpstr>
      <vt:lpstr>23.08</vt:lpstr>
      <vt:lpstr>24.08</vt:lpstr>
      <vt:lpstr>25.08</vt:lpstr>
      <vt:lpstr>26.08</vt:lpstr>
      <vt:lpstr>27.08</vt:lpstr>
      <vt:lpstr>28.08</vt:lpstr>
      <vt:lpstr>29.08</vt:lpstr>
      <vt:lpstr>30.08</vt:lpstr>
      <vt:lpstr>31.08</vt:lpstr>
      <vt:lpstr>01.09</vt:lpstr>
      <vt:lpstr>02.09</vt:lpstr>
      <vt:lpstr>03.09</vt:lpstr>
      <vt:lpstr>04.09</vt:lpstr>
      <vt:lpstr>05.09</vt:lpstr>
      <vt:lpstr>06.09</vt:lpstr>
      <vt:lpstr>07.09</vt:lpstr>
      <vt:lpstr>08.09</vt:lpstr>
      <vt:lpstr>09.09</vt:lpstr>
      <vt:lpstr>10.09</vt:lpstr>
      <vt:lpstr>11.09</vt:lpstr>
      <vt:lpstr>12.09</vt:lpstr>
      <vt:lpstr>13.09</vt:lpstr>
      <vt:lpstr>14.09</vt:lpstr>
      <vt:lpstr>15.09</vt:lpstr>
      <vt:lpstr>16.09</vt:lpstr>
      <vt:lpstr>17.09</vt:lpstr>
      <vt:lpstr>18.09</vt:lpstr>
      <vt:lpstr>BC luy ke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</dc:creator>
  <cp:lastModifiedBy>bienhoa</cp:lastModifiedBy>
  <cp:lastPrinted>2016-07-26T02:45:23Z</cp:lastPrinted>
  <dcterms:created xsi:type="dcterms:W3CDTF">2016-07-15T02:34:58Z</dcterms:created>
  <dcterms:modified xsi:type="dcterms:W3CDTF">2017-06-29T06:24:08Z</dcterms:modified>
</cp:coreProperties>
</file>