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4"/>
  </bookViews>
  <sheets>
    <sheet name="KQHDKD Thang 03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BKE!$A$519:$U$911</definedName>
    <definedName name="_xlnm._FilterDatabase" localSheetId="2" hidden="1">'nguyen vat lieu kho'!$H$1:$H$406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23" i="26" l="1"/>
  <c r="E19" i="25"/>
  <c r="F19" i="25" s="1"/>
  <c r="I414" i="29" l="1"/>
  <c r="I394" i="29"/>
  <c r="I393" i="29"/>
  <c r="I346" i="29"/>
  <c r="I325" i="29" l="1"/>
  <c r="G330" i="29"/>
  <c r="G329" i="29"/>
  <c r="G328" i="29"/>
  <c r="G327" i="29"/>
  <c r="G326" i="29"/>
  <c r="G325" i="29"/>
  <c r="R61" i="29" l="1"/>
  <c r="R60" i="29"/>
  <c r="I314" i="29" l="1"/>
  <c r="I300" i="29"/>
  <c r="I268" i="29"/>
  <c r="I299" i="29"/>
  <c r="I249" i="29" l="1"/>
  <c r="R44" i="29" l="1"/>
  <c r="R43" i="29"/>
  <c r="I245" i="29" l="1"/>
  <c r="G248" i="29"/>
  <c r="G247" i="29"/>
  <c r="G246" i="29"/>
  <c r="G245" i="29"/>
  <c r="I231" i="29" l="1"/>
  <c r="I212" i="29"/>
  <c r="I175" i="29"/>
  <c r="R28" i="29" l="1"/>
  <c r="R27" i="29"/>
  <c r="I158" i="29" l="1"/>
  <c r="I157" i="29"/>
  <c r="E37" i="19" l="1"/>
  <c r="B36" i="19"/>
  <c r="D36" i="19" s="1"/>
  <c r="F36" i="19" s="1"/>
  <c r="B35" i="19"/>
  <c r="D35" i="19" s="1"/>
  <c r="F35" i="19" s="1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I10" i="19"/>
  <c r="K10" i="19" s="1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G8" i="19"/>
  <c r="I8" i="19" s="1"/>
  <c r="K8" i="19" s="1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I5" i="19"/>
  <c r="K5" i="19" s="1"/>
  <c r="D5" i="19"/>
  <c r="K17" i="19" l="1"/>
  <c r="D37" i="19"/>
  <c r="D17" i="19"/>
  <c r="N17" i="19"/>
  <c r="I17" i="19"/>
  <c r="F5" i="19"/>
  <c r="F17" i="19" s="1"/>
  <c r="P5" i="19"/>
  <c r="P17" i="19" s="1"/>
  <c r="F25" i="19"/>
  <c r="F37" i="19" s="1"/>
  <c r="I143" i="29"/>
  <c r="I154" i="29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N218" i="1"/>
  <c r="M218" i="1"/>
  <c r="F730" i="29"/>
  <c r="I122" i="29"/>
  <c r="I93" i="29"/>
  <c r="G218" i="1" l="1"/>
  <c r="I76" i="29"/>
  <c r="G81" i="29"/>
  <c r="G80" i="29"/>
  <c r="G79" i="29"/>
  <c r="G78" i="29"/>
  <c r="G77" i="29"/>
  <c r="G76" i="29"/>
  <c r="I74" i="29" l="1"/>
  <c r="G74" i="29"/>
  <c r="I66" i="29" l="1"/>
  <c r="I45" i="29"/>
  <c r="E12" i="20" l="1"/>
  <c r="E22" i="1"/>
  <c r="H74" i="29" l="1"/>
  <c r="H7" i="29" l="1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I16" i="29" s="1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46" i="29" l="1"/>
  <c r="H515" i="29" l="1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AQ318" i="1" l="1"/>
  <c r="M318" i="1"/>
  <c r="F829" i="29" l="1"/>
  <c r="AQ403" i="1" l="1"/>
  <c r="M402" i="1"/>
  <c r="M403" i="1"/>
  <c r="L403" i="1"/>
  <c r="F403" i="1"/>
  <c r="F913" i="29"/>
  <c r="AQ235" i="1" l="1"/>
  <c r="M235" i="1"/>
  <c r="AQ198" i="1"/>
  <c r="M198" i="1"/>
  <c r="M206" i="1"/>
  <c r="M207" i="1"/>
  <c r="F576" i="29" l="1"/>
  <c r="H710" i="29" l="1"/>
  <c r="F710" i="29"/>
  <c r="F746" i="29"/>
  <c r="F745" i="29"/>
  <c r="G710" i="29" l="1"/>
  <c r="D198" i="1" s="1"/>
  <c r="L198" i="1" l="1"/>
  <c r="F198" i="1"/>
  <c r="M295" i="1"/>
  <c r="F805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3" i="29" l="1"/>
  <c r="H33" i="20"/>
  <c r="H435" i="29" l="1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708" i="29"/>
  <c r="F520" i="29"/>
  <c r="H387" i="29" l="1"/>
  <c r="H386" i="29" l="1"/>
  <c r="H6" i="29" l="1"/>
  <c r="F914" i="29" l="1"/>
  <c r="F912" i="29"/>
  <c r="F911" i="29"/>
  <c r="F910" i="29"/>
  <c r="F909" i="29"/>
  <c r="H908" i="29"/>
  <c r="F908" i="29"/>
  <c r="G908" i="29" s="1"/>
  <c r="F907" i="29"/>
  <c r="F906" i="29"/>
  <c r="H905" i="29"/>
  <c r="F905" i="29"/>
  <c r="G905" i="29" s="1"/>
  <c r="F904" i="29"/>
  <c r="F903" i="29"/>
  <c r="H902" i="29"/>
  <c r="F902" i="29"/>
  <c r="G902" i="29" s="1"/>
  <c r="F901" i="29"/>
  <c r="F900" i="29"/>
  <c r="F899" i="29"/>
  <c r="F898" i="29"/>
  <c r="F897" i="29"/>
  <c r="H896" i="29"/>
  <c r="F896" i="29"/>
  <c r="G896" i="29" s="1"/>
  <c r="F895" i="29"/>
  <c r="H894" i="29"/>
  <c r="F894" i="29"/>
  <c r="G894" i="29" s="1"/>
  <c r="F893" i="29"/>
  <c r="H892" i="29"/>
  <c r="F892" i="29"/>
  <c r="G892" i="29" s="1"/>
  <c r="H891" i="29"/>
  <c r="F891" i="29"/>
  <c r="G891" i="29" s="1"/>
  <c r="F890" i="29"/>
  <c r="H889" i="29"/>
  <c r="F889" i="29"/>
  <c r="G889" i="29" s="1"/>
  <c r="F888" i="29"/>
  <c r="F887" i="29"/>
  <c r="F886" i="29"/>
  <c r="F885" i="29"/>
  <c r="H884" i="29"/>
  <c r="F884" i="29"/>
  <c r="G884" i="29" s="1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3" i="29"/>
  <c r="F873" i="29"/>
  <c r="G873" i="29" s="1"/>
  <c r="H872" i="29"/>
  <c r="F872" i="29"/>
  <c r="G872" i="29" s="1"/>
  <c r="H871" i="29"/>
  <c r="F871" i="29"/>
  <c r="G871" i="29" s="1"/>
  <c r="H870" i="29"/>
  <c r="F870" i="29"/>
  <c r="G870" i="29" s="1"/>
  <c r="D360" i="1" s="1"/>
  <c r="L360" i="1" s="1"/>
  <c r="F869" i="29"/>
  <c r="H868" i="29"/>
  <c r="F868" i="29"/>
  <c r="H867" i="29"/>
  <c r="F867" i="29"/>
  <c r="G867" i="29" s="1"/>
  <c r="H866" i="29"/>
  <c r="F866" i="29"/>
  <c r="G866" i="29" s="1"/>
  <c r="H865" i="29"/>
  <c r="F865" i="29"/>
  <c r="G865" i="29" s="1"/>
  <c r="H864" i="29"/>
  <c r="F864" i="29"/>
  <c r="G864" i="29" s="1"/>
  <c r="F863" i="29"/>
  <c r="F862" i="29"/>
  <c r="H861" i="29"/>
  <c r="F861" i="29"/>
  <c r="G861" i="29" s="1"/>
  <c r="H860" i="29"/>
  <c r="F860" i="29"/>
  <c r="G860" i="29" s="1"/>
  <c r="H859" i="29"/>
  <c r="F859" i="29"/>
  <c r="G859" i="29" s="1"/>
  <c r="H858" i="29"/>
  <c r="F858" i="29"/>
  <c r="G858" i="29" s="1"/>
  <c r="H857" i="29"/>
  <c r="F857" i="29"/>
  <c r="G857" i="29" s="1"/>
  <c r="F856" i="29"/>
  <c r="H855" i="29"/>
  <c r="F855" i="29"/>
  <c r="H854" i="29"/>
  <c r="F854" i="29"/>
  <c r="G854" i="29" s="1"/>
  <c r="D344" i="1" s="1"/>
  <c r="H853" i="29"/>
  <c r="F853" i="29"/>
  <c r="G853" i="29" s="1"/>
  <c r="D343" i="1" s="1"/>
  <c r="F852" i="29"/>
  <c r="H851" i="29"/>
  <c r="F851" i="29"/>
  <c r="G851" i="29" s="1"/>
  <c r="H850" i="29"/>
  <c r="F850" i="29"/>
  <c r="G850" i="29" s="1"/>
  <c r="F849" i="29"/>
  <c r="H848" i="29"/>
  <c r="F848" i="29"/>
  <c r="G848" i="29" s="1"/>
  <c r="H847" i="29"/>
  <c r="F847" i="29"/>
  <c r="G847" i="29" s="1"/>
  <c r="H846" i="29"/>
  <c r="G846" i="29"/>
  <c r="H845" i="29"/>
  <c r="F845" i="29"/>
  <c r="G845" i="29" s="1"/>
  <c r="H844" i="29"/>
  <c r="F844" i="29"/>
  <c r="G844" i="29" s="1"/>
  <c r="F843" i="29"/>
  <c r="F842" i="29"/>
  <c r="F841" i="29"/>
  <c r="F840" i="29"/>
  <c r="H839" i="29"/>
  <c r="F839" i="29"/>
  <c r="G839" i="29" s="1"/>
  <c r="H838" i="29"/>
  <c r="F838" i="29"/>
  <c r="G838" i="29" s="1"/>
  <c r="F837" i="29"/>
  <c r="H836" i="29"/>
  <c r="F836" i="29"/>
  <c r="G836" i="29" s="1"/>
  <c r="F835" i="29"/>
  <c r="H834" i="29"/>
  <c r="F834" i="29"/>
  <c r="G834" i="29" s="1"/>
  <c r="D324" i="1" s="1"/>
  <c r="F324" i="1" s="1"/>
  <c r="F833" i="29"/>
  <c r="F832" i="29"/>
  <c r="H831" i="29"/>
  <c r="F831" i="29"/>
  <c r="G831" i="29" s="1"/>
  <c r="H830" i="29"/>
  <c r="F830" i="29"/>
  <c r="G830" i="29" s="1"/>
  <c r="F828" i="29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2" i="29"/>
  <c r="F811" i="29"/>
  <c r="F810" i="29"/>
  <c r="F809" i="29"/>
  <c r="F808" i="29"/>
  <c r="F807" i="29"/>
  <c r="F806" i="29"/>
  <c r="F804" i="29"/>
  <c r="F803" i="29"/>
  <c r="F802" i="29"/>
  <c r="F801" i="29"/>
  <c r="F800" i="29"/>
  <c r="H799" i="29"/>
  <c r="F799" i="29"/>
  <c r="F798" i="29"/>
  <c r="H797" i="29"/>
  <c r="F797" i="29"/>
  <c r="F796" i="29"/>
  <c r="F795" i="29"/>
  <c r="F794" i="29"/>
  <c r="F793" i="29"/>
  <c r="F792" i="29"/>
  <c r="F791" i="29"/>
  <c r="F790" i="29"/>
  <c r="F789" i="29"/>
  <c r="F788" i="29"/>
  <c r="H787" i="29"/>
  <c r="F787" i="29"/>
  <c r="F786" i="29"/>
  <c r="F785" i="29"/>
  <c r="H784" i="29"/>
  <c r="F784" i="29"/>
  <c r="G784" i="29" s="1"/>
  <c r="H783" i="29"/>
  <c r="F783" i="29"/>
  <c r="G783" i="29" s="1"/>
  <c r="F782" i="29"/>
  <c r="H781" i="29"/>
  <c r="F781" i="29"/>
  <c r="G781" i="29" s="1"/>
  <c r="F780" i="29"/>
  <c r="H779" i="29"/>
  <c r="F779" i="29"/>
  <c r="G779" i="29" s="1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H774" i="29"/>
  <c r="F774" i="29"/>
  <c r="G774" i="29" s="1"/>
  <c r="F773" i="29"/>
  <c r="H772" i="29"/>
  <c r="F772" i="29"/>
  <c r="G772" i="29" s="1"/>
  <c r="H771" i="29"/>
  <c r="F771" i="29"/>
  <c r="H770" i="29"/>
  <c r="F770" i="29"/>
  <c r="H769" i="29"/>
  <c r="F769" i="29"/>
  <c r="H768" i="29"/>
  <c r="F768" i="29"/>
  <c r="G768" i="29" s="1"/>
  <c r="F767" i="29"/>
  <c r="F766" i="29"/>
  <c r="H765" i="29"/>
  <c r="F765" i="29"/>
  <c r="H764" i="29"/>
  <c r="F764" i="29"/>
  <c r="G764" i="29" s="1"/>
  <c r="H763" i="29"/>
  <c r="F763" i="29"/>
  <c r="G763" i="29" s="1"/>
  <c r="H762" i="29"/>
  <c r="F762" i="29"/>
  <c r="H761" i="29"/>
  <c r="F761" i="29"/>
  <c r="H760" i="29"/>
  <c r="F760" i="29"/>
  <c r="F759" i="29"/>
  <c r="H758" i="29"/>
  <c r="F758" i="29"/>
  <c r="G758" i="29" s="1"/>
  <c r="F757" i="29"/>
  <c r="F756" i="29"/>
  <c r="H755" i="29"/>
  <c r="F755" i="29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H747" i="29"/>
  <c r="F747" i="29"/>
  <c r="G747" i="29" s="1"/>
  <c r="F744" i="29"/>
  <c r="F743" i="29"/>
  <c r="F742" i="29"/>
  <c r="H741" i="29"/>
  <c r="F741" i="29"/>
  <c r="G741" i="29" s="1"/>
  <c r="H740" i="29"/>
  <c r="F740" i="29"/>
  <c r="G740" i="29" s="1"/>
  <c r="F739" i="29"/>
  <c r="H738" i="29"/>
  <c r="F738" i="29"/>
  <c r="G738" i="29" s="1"/>
  <c r="F737" i="29"/>
  <c r="H736" i="29"/>
  <c r="F736" i="29"/>
  <c r="G736" i="29" s="1"/>
  <c r="F735" i="29"/>
  <c r="H734" i="29"/>
  <c r="F734" i="29"/>
  <c r="G734" i="29" s="1"/>
  <c r="H733" i="29"/>
  <c r="F733" i="29"/>
  <c r="G733" i="29" s="1"/>
  <c r="H732" i="29"/>
  <c r="F732" i="29"/>
  <c r="H731" i="29"/>
  <c r="F731" i="29"/>
  <c r="G731" i="29" s="1"/>
  <c r="F729" i="29"/>
  <c r="F728" i="29"/>
  <c r="H727" i="29"/>
  <c r="F727" i="29"/>
  <c r="G727" i="29" s="1"/>
  <c r="H726" i="29"/>
  <c r="F726" i="29"/>
  <c r="G726" i="29" s="1"/>
  <c r="F725" i="29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H718" i="29"/>
  <c r="F718" i="29"/>
  <c r="G718" i="29" s="1"/>
  <c r="F717" i="29"/>
  <c r="F716" i="29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G712" i="29" s="1"/>
  <c r="H711" i="29"/>
  <c r="F711" i="29"/>
  <c r="F709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F695" i="29"/>
  <c r="F694" i="29"/>
  <c r="H693" i="29"/>
  <c r="F693" i="29"/>
  <c r="G693" i="29" s="1"/>
  <c r="H692" i="29"/>
  <c r="F692" i="29"/>
  <c r="G692" i="29" s="1"/>
  <c r="F691" i="29"/>
  <c r="F690" i="29"/>
  <c r="F689" i="29"/>
  <c r="F688" i="29"/>
  <c r="F687" i="29"/>
  <c r="H686" i="29"/>
  <c r="F686" i="29"/>
  <c r="G686" i="29" s="1"/>
  <c r="H685" i="29"/>
  <c r="F685" i="29"/>
  <c r="G685" i="29" s="1"/>
  <c r="H684" i="29"/>
  <c r="F684" i="29"/>
  <c r="G684" i="29" s="1"/>
  <c r="H683" i="29"/>
  <c r="F683" i="29"/>
  <c r="G683" i="29" s="1"/>
  <c r="F682" i="29"/>
  <c r="H681" i="29"/>
  <c r="F681" i="29"/>
  <c r="G681" i="29" s="1"/>
  <c r="D169" i="1" s="1"/>
  <c r="L169" i="1" s="1"/>
  <c r="H680" i="29"/>
  <c r="F680" i="29"/>
  <c r="G680" i="29" s="1"/>
  <c r="D168" i="1" s="1"/>
  <c r="L168" i="1" s="1"/>
  <c r="H679" i="29"/>
  <c r="F679" i="29"/>
  <c r="G679" i="29" s="1"/>
  <c r="D167" i="1" s="1"/>
  <c r="L167" i="1" s="1"/>
  <c r="H678" i="29"/>
  <c r="F678" i="29"/>
  <c r="G678" i="29" s="1"/>
  <c r="D166" i="1" s="1"/>
  <c r="L166" i="1" s="1"/>
  <c r="H677" i="29"/>
  <c r="F677" i="29"/>
  <c r="G677" i="29" s="1"/>
  <c r="D165" i="1" s="1"/>
  <c r="L165" i="1" s="1"/>
  <c r="F676" i="29"/>
  <c r="F675" i="29"/>
  <c r="F674" i="29"/>
  <c r="F673" i="29"/>
  <c r="H672" i="29"/>
  <c r="F672" i="29"/>
  <c r="F671" i="29"/>
  <c r="H670" i="29"/>
  <c r="F670" i="29"/>
  <c r="G670" i="29" s="1"/>
  <c r="F669" i="29"/>
  <c r="F668" i="29"/>
  <c r="F667" i="29"/>
  <c r="F666" i="29"/>
  <c r="F665" i="29"/>
  <c r="H664" i="29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F657" i="29"/>
  <c r="F656" i="29"/>
  <c r="H655" i="29"/>
  <c r="F655" i="29"/>
  <c r="G655" i="29" s="1"/>
  <c r="H654" i="29"/>
  <c r="F654" i="29"/>
  <c r="G654" i="29" s="1"/>
  <c r="F653" i="29"/>
  <c r="F652" i="29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H646" i="29"/>
  <c r="F646" i="29"/>
  <c r="G646" i="29" s="1"/>
  <c r="F645" i="29"/>
  <c r="F644" i="29"/>
  <c r="H643" i="29"/>
  <c r="F643" i="29"/>
  <c r="G643" i="29" s="1"/>
  <c r="H642" i="29"/>
  <c r="F642" i="29"/>
  <c r="G642" i="29" s="1"/>
  <c r="D130" i="1" s="1"/>
  <c r="L130" i="1" s="1"/>
  <c r="F641" i="29"/>
  <c r="F640" i="29"/>
  <c r="F639" i="29"/>
  <c r="F638" i="29"/>
  <c r="F637" i="29"/>
  <c r="H636" i="29"/>
  <c r="F636" i="29"/>
  <c r="G636" i="29" s="1"/>
  <c r="F635" i="29"/>
  <c r="H634" i="29"/>
  <c r="F634" i="29"/>
  <c r="F633" i="29"/>
  <c r="F632" i="29"/>
  <c r="H631" i="29"/>
  <c r="F631" i="29"/>
  <c r="G631" i="29" s="1"/>
  <c r="H630" i="29"/>
  <c r="F630" i="29"/>
  <c r="G630" i="29" s="1"/>
  <c r="H629" i="29"/>
  <c r="F629" i="29"/>
  <c r="G629" i="29" s="1"/>
  <c r="H628" i="29"/>
  <c r="F628" i="29"/>
  <c r="H627" i="29"/>
  <c r="F627" i="29"/>
  <c r="G627" i="29" s="1"/>
  <c r="F626" i="29"/>
  <c r="H625" i="29"/>
  <c r="F625" i="29"/>
  <c r="G625" i="29" s="1"/>
  <c r="H624" i="29"/>
  <c r="F624" i="29"/>
  <c r="G624" i="29" s="1"/>
  <c r="F623" i="29"/>
  <c r="H622" i="29"/>
  <c r="F622" i="29"/>
  <c r="G622" i="29" s="1"/>
  <c r="F621" i="29"/>
  <c r="F620" i="29"/>
  <c r="H619" i="29"/>
  <c r="F619" i="29"/>
  <c r="G619" i="29" s="1"/>
  <c r="H618" i="29"/>
  <c r="F618" i="29"/>
  <c r="G618" i="29" s="1"/>
  <c r="F617" i="29"/>
  <c r="F616" i="29"/>
  <c r="F615" i="29"/>
  <c r="F614" i="29"/>
  <c r="H613" i="29"/>
  <c r="F613" i="29"/>
  <c r="G613" i="29" s="1"/>
  <c r="F612" i="29"/>
  <c r="F611" i="29"/>
  <c r="F610" i="29"/>
  <c r="F609" i="29"/>
  <c r="F608" i="29"/>
  <c r="H607" i="29"/>
  <c r="F607" i="29"/>
  <c r="G607" i="29" s="1"/>
  <c r="H606" i="29"/>
  <c r="F606" i="29"/>
  <c r="G606" i="29" s="1"/>
  <c r="H605" i="29"/>
  <c r="F605" i="29"/>
  <c r="G605" i="29" s="1"/>
  <c r="F604" i="29"/>
  <c r="F603" i="29"/>
  <c r="F602" i="29"/>
  <c r="H601" i="29"/>
  <c r="F601" i="29"/>
  <c r="G601" i="29" s="1"/>
  <c r="F600" i="29"/>
  <c r="F599" i="29"/>
  <c r="H598" i="29"/>
  <c r="F598" i="29"/>
  <c r="G598" i="29" s="1"/>
  <c r="F597" i="29"/>
  <c r="H596" i="29"/>
  <c r="F596" i="29"/>
  <c r="G596" i="29" s="1"/>
  <c r="D84" i="1" s="1"/>
  <c r="F84" i="1" s="1"/>
  <c r="F595" i="29"/>
  <c r="H594" i="29"/>
  <c r="F594" i="29"/>
  <c r="G594" i="29" s="1"/>
  <c r="D82" i="1" s="1"/>
  <c r="L82" i="1" s="1"/>
  <c r="F593" i="29"/>
  <c r="F592" i="29"/>
  <c r="F591" i="29"/>
  <c r="F590" i="29"/>
  <c r="F589" i="29"/>
  <c r="F588" i="29"/>
  <c r="H587" i="29"/>
  <c r="F587" i="29"/>
  <c r="G587" i="29" s="1"/>
  <c r="F586" i="29"/>
  <c r="F585" i="29"/>
  <c r="F584" i="29"/>
  <c r="F583" i="29"/>
  <c r="F582" i="29"/>
  <c r="H581" i="29"/>
  <c r="F581" i="29"/>
  <c r="H580" i="29"/>
  <c r="F580" i="29"/>
  <c r="G580" i="29" s="1"/>
  <c r="F579" i="29"/>
  <c r="F578" i="29"/>
  <c r="H577" i="29"/>
  <c r="F577" i="29"/>
  <c r="G577" i="29" s="1"/>
  <c r="F575" i="29"/>
  <c r="F574" i="29"/>
  <c r="F573" i="29"/>
  <c r="H572" i="29"/>
  <c r="F572" i="29"/>
  <c r="H571" i="29"/>
  <c r="F571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3" i="29"/>
  <c r="F563" i="29"/>
  <c r="G563" i="29" s="1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F546" i="29"/>
  <c r="H545" i="29"/>
  <c r="F545" i="29"/>
  <c r="G545" i="29" s="1"/>
  <c r="H544" i="29"/>
  <c r="F544" i="29"/>
  <c r="G544" i="29" s="1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F525" i="29"/>
  <c r="F524" i="29"/>
  <c r="F523" i="29"/>
  <c r="F522" i="29"/>
  <c r="F521" i="29"/>
  <c r="H519" i="29"/>
  <c r="F519" i="29"/>
  <c r="F517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591" i="29" s="1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773" i="29" s="1"/>
  <c r="H406" i="29"/>
  <c r="H730" i="29" s="1"/>
  <c r="G730" i="29" s="1"/>
  <c r="D218" i="1" s="1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5" i="29"/>
  <c r="H384" i="29"/>
  <c r="H383" i="29"/>
  <c r="H382" i="29"/>
  <c r="H381" i="29"/>
  <c r="H380" i="29"/>
  <c r="H379" i="29"/>
  <c r="H378" i="29"/>
  <c r="H377" i="29"/>
  <c r="H376" i="29"/>
  <c r="H700" i="29" s="1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743" i="29" s="1"/>
  <c r="H355" i="29"/>
  <c r="H354" i="29"/>
  <c r="H353" i="29"/>
  <c r="H352" i="29"/>
  <c r="H351" i="29"/>
  <c r="H350" i="29"/>
  <c r="H349" i="29"/>
  <c r="H348" i="29"/>
  <c r="H766" i="29" s="1"/>
  <c r="H347" i="29"/>
  <c r="H346" i="29"/>
  <c r="H659" i="29" s="1"/>
  <c r="H345" i="29"/>
  <c r="H344" i="29"/>
  <c r="H343" i="29"/>
  <c r="H342" i="29"/>
  <c r="H341" i="29"/>
  <c r="H340" i="29"/>
  <c r="H835" i="29" s="1"/>
  <c r="H339" i="29"/>
  <c r="H338" i="29"/>
  <c r="H337" i="29"/>
  <c r="H608" i="29" s="1"/>
  <c r="H336" i="29"/>
  <c r="H335" i="29"/>
  <c r="H334" i="29"/>
  <c r="H333" i="29"/>
  <c r="H599" i="29" s="1"/>
  <c r="H332" i="29"/>
  <c r="H331" i="29"/>
  <c r="H330" i="29"/>
  <c r="H329" i="29"/>
  <c r="H328" i="29"/>
  <c r="H327" i="29"/>
  <c r="H326" i="29"/>
  <c r="H325" i="29"/>
  <c r="H324" i="29"/>
  <c r="H323" i="29"/>
  <c r="H322" i="29"/>
  <c r="H568" i="29" s="1"/>
  <c r="H321" i="29"/>
  <c r="H526" i="29" s="1"/>
  <c r="H320" i="29"/>
  <c r="H525" i="29" s="1"/>
  <c r="H319" i="29"/>
  <c r="H523" i="29" s="1"/>
  <c r="H318" i="29"/>
  <c r="H317" i="29"/>
  <c r="H316" i="29"/>
  <c r="H315" i="29"/>
  <c r="H314" i="29"/>
  <c r="H562" i="29" s="1"/>
  <c r="H569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1" i="29"/>
  <c r="H782" i="29"/>
  <c r="H612" i="29"/>
  <c r="H745" i="29"/>
  <c r="H614" i="29"/>
  <c r="H633" i="29"/>
  <c r="S223" i="29"/>
  <c r="R223" i="29" s="1"/>
  <c r="D28" i="20" s="1"/>
  <c r="H780" i="29"/>
  <c r="H788" i="29"/>
  <c r="H673" i="29"/>
  <c r="H716" i="29"/>
  <c r="H593" i="29"/>
  <c r="H674" i="29"/>
  <c r="H644" i="29"/>
  <c r="H588" i="29"/>
  <c r="H611" i="29"/>
  <c r="H566" i="29"/>
  <c r="H576" i="29"/>
  <c r="G576" i="29" s="1"/>
  <c r="D64" i="1" s="1"/>
  <c r="H676" i="29"/>
  <c r="H901" i="29"/>
  <c r="H842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5" i="1"/>
  <c r="M405" i="1"/>
  <c r="AQ404" i="1"/>
  <c r="M404" i="1"/>
  <c r="AQ402" i="1"/>
  <c r="AQ401" i="1"/>
  <c r="M401" i="1"/>
  <c r="AQ400" i="1"/>
  <c r="M400" i="1"/>
  <c r="AQ399" i="1"/>
  <c r="M399" i="1"/>
  <c r="AQ398" i="1"/>
  <c r="M398" i="1"/>
  <c r="L398" i="1"/>
  <c r="F398" i="1"/>
  <c r="AQ397" i="1"/>
  <c r="M397" i="1"/>
  <c r="AQ395" i="1"/>
  <c r="M395" i="1"/>
  <c r="AQ394" i="1"/>
  <c r="M394" i="1"/>
  <c r="L394" i="1"/>
  <c r="F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AQ389" i="1"/>
  <c r="M389" i="1"/>
  <c r="L389" i="1"/>
  <c r="F389" i="1"/>
  <c r="AQ388" i="1"/>
  <c r="M388" i="1"/>
  <c r="AQ387" i="1"/>
  <c r="M387" i="1"/>
  <c r="L387" i="1"/>
  <c r="F387" i="1"/>
  <c r="AQ386" i="1"/>
  <c r="M386" i="1"/>
  <c r="L386" i="1"/>
  <c r="F386" i="1"/>
  <c r="AQ385" i="1"/>
  <c r="M385" i="1"/>
  <c r="AQ384" i="1"/>
  <c r="M384" i="1"/>
  <c r="L384" i="1"/>
  <c r="F384" i="1"/>
  <c r="AQ383" i="1"/>
  <c r="M383" i="1"/>
  <c r="AQ382" i="1"/>
  <c r="M382" i="1"/>
  <c r="L382" i="1"/>
  <c r="F382" i="1"/>
  <c r="AQ381" i="1"/>
  <c r="M381" i="1"/>
  <c r="L381" i="1"/>
  <c r="F381" i="1"/>
  <c r="AQ380" i="1"/>
  <c r="M380" i="1"/>
  <c r="AQ379" i="1"/>
  <c r="M379" i="1"/>
  <c r="L379" i="1"/>
  <c r="F379" i="1"/>
  <c r="AQ378" i="1"/>
  <c r="M378" i="1"/>
  <c r="AQ377" i="1"/>
  <c r="M377" i="1"/>
  <c r="AQ376" i="1"/>
  <c r="M376" i="1"/>
  <c r="AQ374" i="1"/>
  <c r="M374" i="1"/>
  <c r="AQ373" i="1"/>
  <c r="M373" i="1"/>
  <c r="L373" i="1"/>
  <c r="F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AQ360" i="1"/>
  <c r="M360" i="1"/>
  <c r="AQ359" i="1"/>
  <c r="M359" i="1"/>
  <c r="AQ358" i="1"/>
  <c r="M358" i="1"/>
  <c r="AQ357" i="1"/>
  <c r="M357" i="1"/>
  <c r="L357" i="1"/>
  <c r="F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AQ352" i="1"/>
  <c r="M352" i="1"/>
  <c r="AQ350" i="1"/>
  <c r="M350" i="1"/>
  <c r="AQ349" i="1"/>
  <c r="M349" i="1"/>
  <c r="L349" i="1"/>
  <c r="F349" i="1"/>
  <c r="AQ348" i="1"/>
  <c r="M348" i="1"/>
  <c r="L348" i="1"/>
  <c r="F348" i="1"/>
  <c r="AQ347" i="1"/>
  <c r="M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L341" i="1"/>
  <c r="F341" i="1"/>
  <c r="AQ340" i="1"/>
  <c r="M340" i="1"/>
  <c r="L340" i="1"/>
  <c r="F340" i="1"/>
  <c r="AQ339" i="1"/>
  <c r="M339" i="1"/>
  <c r="AQ338" i="1"/>
  <c r="M338" i="1"/>
  <c r="L338" i="1"/>
  <c r="F338" i="1"/>
  <c r="AQ337" i="1"/>
  <c r="M337" i="1"/>
  <c r="AQ336" i="1"/>
  <c r="M336" i="1"/>
  <c r="L336" i="1"/>
  <c r="F336" i="1"/>
  <c r="AQ335" i="1"/>
  <c r="M335" i="1"/>
  <c r="L335" i="1"/>
  <c r="F335" i="1"/>
  <c r="AQ334" i="1"/>
  <c r="M334" i="1"/>
  <c r="L334" i="1"/>
  <c r="F334" i="1"/>
  <c r="AQ333" i="1"/>
  <c r="M333" i="1"/>
  <c r="AQ332" i="1"/>
  <c r="M332" i="1"/>
  <c r="AQ331" i="1"/>
  <c r="M331" i="1"/>
  <c r="AQ330" i="1"/>
  <c r="M330" i="1"/>
  <c r="AQ328" i="1"/>
  <c r="M328" i="1"/>
  <c r="AQ327" i="1"/>
  <c r="M327" i="1"/>
  <c r="AQ326" i="1"/>
  <c r="M326" i="1"/>
  <c r="L326" i="1"/>
  <c r="F326" i="1"/>
  <c r="AQ325" i="1"/>
  <c r="M325" i="1"/>
  <c r="AQ324" i="1"/>
  <c r="M324" i="1"/>
  <c r="AQ323" i="1"/>
  <c r="M323" i="1"/>
  <c r="AQ322" i="1"/>
  <c r="M322" i="1"/>
  <c r="AQ320" i="1"/>
  <c r="M320" i="1"/>
  <c r="AQ319" i="1"/>
  <c r="M319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4" i="1"/>
  <c r="M294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6" i="1"/>
  <c r="M286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L275" i="1"/>
  <c r="F275" i="1"/>
  <c r="AQ274" i="1"/>
  <c r="M274" i="1"/>
  <c r="AQ273" i="1"/>
  <c r="M273" i="1"/>
  <c r="AQ271" i="1"/>
  <c r="M271" i="1"/>
  <c r="AQ270" i="1"/>
  <c r="M270" i="1"/>
  <c r="AQ269" i="1"/>
  <c r="M269" i="1"/>
  <c r="L269" i="1"/>
  <c r="F269" i="1"/>
  <c r="AQ268" i="1"/>
  <c r="M268" i="1"/>
  <c r="AQ267" i="1"/>
  <c r="M267" i="1"/>
  <c r="L267" i="1"/>
  <c r="F267" i="1"/>
  <c r="AQ266" i="1"/>
  <c r="M266" i="1"/>
  <c r="L266" i="1"/>
  <c r="F266" i="1"/>
  <c r="AQ264" i="1"/>
  <c r="M264" i="1"/>
  <c r="AQ263" i="1"/>
  <c r="M263" i="1"/>
  <c r="L263" i="1"/>
  <c r="F263" i="1"/>
  <c r="AQ262" i="1"/>
  <c r="M262" i="1"/>
  <c r="L262" i="1"/>
  <c r="F262" i="1"/>
  <c r="AQ261" i="1"/>
  <c r="M261" i="1"/>
  <c r="AQ260" i="1"/>
  <c r="M260" i="1"/>
  <c r="L260" i="1"/>
  <c r="F260" i="1"/>
  <c r="AQ259" i="1"/>
  <c r="M259" i="1"/>
  <c r="L259" i="1"/>
  <c r="F259" i="1"/>
  <c r="AQ258" i="1"/>
  <c r="M258" i="1"/>
  <c r="AQ257" i="1"/>
  <c r="M257" i="1"/>
  <c r="L257" i="1"/>
  <c r="F257" i="1"/>
  <c r="AQ256" i="1"/>
  <c r="M256" i="1"/>
  <c r="L256" i="1"/>
  <c r="F256" i="1"/>
  <c r="AQ255" i="1"/>
  <c r="M255" i="1"/>
  <c r="AQ254" i="1"/>
  <c r="M254" i="1"/>
  <c r="AQ253" i="1"/>
  <c r="M253" i="1"/>
  <c r="AQ252" i="1"/>
  <c r="M252" i="1"/>
  <c r="L252" i="1"/>
  <c r="F252" i="1"/>
  <c r="AQ251" i="1"/>
  <c r="M251" i="1"/>
  <c r="L251" i="1"/>
  <c r="F251" i="1"/>
  <c r="AQ250" i="1"/>
  <c r="M250" i="1"/>
  <c r="AQ249" i="1"/>
  <c r="M249" i="1"/>
  <c r="AQ248" i="1"/>
  <c r="M248" i="1"/>
  <c r="AQ247" i="1"/>
  <c r="M247" i="1"/>
  <c r="L247" i="1"/>
  <c r="F247" i="1"/>
  <c r="AQ246" i="1"/>
  <c r="M246" i="1"/>
  <c r="L246" i="1"/>
  <c r="F246" i="1"/>
  <c r="AQ245" i="1"/>
  <c r="M245" i="1"/>
  <c r="AQ244" i="1"/>
  <c r="M244" i="1"/>
  <c r="AQ243" i="1"/>
  <c r="M243" i="1"/>
  <c r="L243" i="1"/>
  <c r="F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4" i="1"/>
  <c r="M234" i="1"/>
  <c r="AQ233" i="1"/>
  <c r="M233" i="1"/>
  <c r="AQ232" i="1"/>
  <c r="M232" i="1"/>
  <c r="AQ231" i="1"/>
  <c r="M231" i="1"/>
  <c r="L231" i="1"/>
  <c r="F231" i="1"/>
  <c r="AQ230" i="1"/>
  <c r="M230" i="1"/>
  <c r="AQ229" i="1"/>
  <c r="M229" i="1"/>
  <c r="L229" i="1"/>
  <c r="F229" i="1"/>
  <c r="AQ228" i="1"/>
  <c r="M228" i="1"/>
  <c r="L228" i="1"/>
  <c r="F228" i="1"/>
  <c r="AQ227" i="1"/>
  <c r="M227" i="1"/>
  <c r="AQ226" i="1"/>
  <c r="M226" i="1"/>
  <c r="L226" i="1"/>
  <c r="F226" i="1"/>
  <c r="AQ225" i="1"/>
  <c r="M225" i="1"/>
  <c r="AQ224" i="1"/>
  <c r="M224" i="1"/>
  <c r="L224" i="1"/>
  <c r="F224" i="1"/>
  <c r="AQ223" i="1"/>
  <c r="M223" i="1"/>
  <c r="AQ222" i="1"/>
  <c r="M222" i="1"/>
  <c r="L222" i="1"/>
  <c r="F222" i="1"/>
  <c r="AQ221" i="1"/>
  <c r="M221" i="1"/>
  <c r="L221" i="1"/>
  <c r="F221" i="1"/>
  <c r="AQ220" i="1"/>
  <c r="M220" i="1"/>
  <c r="AQ219" i="1"/>
  <c r="M219" i="1"/>
  <c r="L219" i="1"/>
  <c r="F219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161" i="1" s="1"/>
  <c r="D48" i="26"/>
  <c r="E23" i="25"/>
  <c r="E9" i="25"/>
  <c r="E8" i="25" s="1"/>
  <c r="L218" i="1" l="1"/>
  <c r="F218" i="1"/>
  <c r="H218" i="1"/>
  <c r="G569" i="29"/>
  <c r="D55" i="1" s="1"/>
  <c r="G799" i="29"/>
  <c r="D289" i="1" s="1"/>
  <c r="F289" i="1" s="1"/>
  <c r="G732" i="29"/>
  <c r="G526" i="29"/>
  <c r="G525" i="29"/>
  <c r="D11" i="1" s="1"/>
  <c r="L11" i="1" s="1"/>
  <c r="G572" i="29"/>
  <c r="G564" i="29"/>
  <c r="G868" i="29"/>
  <c r="D358" i="1" s="1"/>
  <c r="L358" i="1" s="1"/>
  <c r="G755" i="29"/>
  <c r="G628" i="29"/>
  <c r="G743" i="29"/>
  <c r="G571" i="29"/>
  <c r="G769" i="29"/>
  <c r="G771" i="29"/>
  <c r="L84" i="1"/>
  <c r="G641" i="29"/>
  <c r="D129" i="1" s="1"/>
  <c r="L129" i="1" s="1"/>
  <c r="H856" i="29"/>
  <c r="G856" i="29" s="1"/>
  <c r="D346" i="1" s="1"/>
  <c r="L346" i="1" s="1"/>
  <c r="H898" i="29"/>
  <c r="G898" i="29" s="1"/>
  <c r="D388" i="1" s="1"/>
  <c r="H800" i="29"/>
  <c r="G800" i="29" s="1"/>
  <c r="D290" i="1" s="1"/>
  <c r="H809" i="29"/>
  <c r="G809" i="29" s="1"/>
  <c r="D299" i="1" s="1"/>
  <c r="H812" i="29"/>
  <c r="G812" i="29" s="1"/>
  <c r="D302" i="1" s="1"/>
  <c r="L302" i="1" s="1"/>
  <c r="H699" i="29"/>
  <c r="G699" i="29" s="1"/>
  <c r="G672" i="29"/>
  <c r="H675" i="29"/>
  <c r="G675" i="29" s="1"/>
  <c r="D163" i="1" s="1"/>
  <c r="H746" i="29"/>
  <c r="G746" i="29" s="1"/>
  <c r="D235" i="1" s="1"/>
  <c r="F235" i="1" s="1"/>
  <c r="G644" i="29"/>
  <c r="H638" i="29"/>
  <c r="G638" i="29" s="1"/>
  <c r="H554" i="29"/>
  <c r="G554" i="29" s="1"/>
  <c r="F160" i="1"/>
  <c r="H517" i="29"/>
  <c r="G591" i="29"/>
  <c r="D79" i="1" s="1"/>
  <c r="F79" i="1" s="1"/>
  <c r="H899" i="29"/>
  <c r="G899" i="29" s="1"/>
  <c r="H737" i="29"/>
  <c r="H542" i="29"/>
  <c r="G542" i="29" s="1"/>
  <c r="D28" i="1" s="1"/>
  <c r="F28" i="1" s="1"/>
  <c r="H767" i="29"/>
  <c r="G767" i="29" s="1"/>
  <c r="D255" i="1" s="1"/>
  <c r="H802" i="29"/>
  <c r="G700" i="29"/>
  <c r="H635" i="29"/>
  <c r="G635" i="29" s="1"/>
  <c r="D123" i="1" s="1"/>
  <c r="F123" i="1" s="1"/>
  <c r="G562" i="29"/>
  <c r="F166" i="1"/>
  <c r="G765" i="29"/>
  <c r="D253" i="1" s="1"/>
  <c r="G770" i="29"/>
  <c r="G634" i="29"/>
  <c r="D122" i="1" s="1"/>
  <c r="F168" i="1"/>
  <c r="G737" i="29"/>
  <c r="D225" i="1" s="1"/>
  <c r="G612" i="29"/>
  <c r="F165" i="1"/>
  <c r="F167" i="1"/>
  <c r="F169" i="1"/>
  <c r="H887" i="29"/>
  <c r="G887" i="29" s="1"/>
  <c r="D377" i="1" s="1"/>
  <c r="G673" i="29"/>
  <c r="D161" i="1" s="1"/>
  <c r="F161" i="1" s="1"/>
  <c r="H666" i="29"/>
  <c r="G666" i="29" s="1"/>
  <c r="D154" i="1" s="1"/>
  <c r="H528" i="29"/>
  <c r="G528" i="29" s="1"/>
  <c r="D14" i="1" s="1"/>
  <c r="L14" i="1" s="1"/>
  <c r="H559" i="29"/>
  <c r="G559" i="29" s="1"/>
  <c r="D45" i="1" s="1"/>
  <c r="L45" i="1" s="1"/>
  <c r="H556" i="29"/>
  <c r="G556" i="29" s="1"/>
  <c r="H914" i="29"/>
  <c r="G914" i="29" s="1"/>
  <c r="I517" i="29"/>
  <c r="H897" i="29"/>
  <c r="G897" i="29" s="1"/>
  <c r="H615" i="29"/>
  <c r="G615" i="29" s="1"/>
  <c r="D103" i="1" s="1"/>
  <c r="H595" i="29"/>
  <c r="G595" i="29" s="1"/>
  <c r="D83" i="1" s="1"/>
  <c r="H786" i="29"/>
  <c r="G786" i="29" s="1"/>
  <c r="D274" i="1" s="1"/>
  <c r="H790" i="29"/>
  <c r="H793" i="29"/>
  <c r="G793" i="29" s="1"/>
  <c r="D281" i="1" s="1"/>
  <c r="F281" i="1" s="1"/>
  <c r="H785" i="29"/>
  <c r="H789" i="29"/>
  <c r="G789" i="29" s="1"/>
  <c r="D277" i="1" s="1"/>
  <c r="H682" i="29"/>
  <c r="G682" i="29" s="1"/>
  <c r="D170" i="1" s="1"/>
  <c r="H653" i="29"/>
  <c r="G653" i="29" s="1"/>
  <c r="D141" i="1" s="1"/>
  <c r="N403" i="1"/>
  <c r="N318" i="1"/>
  <c r="H829" i="29"/>
  <c r="G829" i="29" s="1"/>
  <c r="D318" i="1" s="1"/>
  <c r="F318" i="1" s="1"/>
  <c r="H816" i="29"/>
  <c r="G816" i="29" s="1"/>
  <c r="D306" i="1" s="1"/>
  <c r="H703" i="29"/>
  <c r="G703" i="29" s="1"/>
  <c r="D191" i="1" s="1"/>
  <c r="H626" i="29"/>
  <c r="G659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3" i="29"/>
  <c r="G623" i="29" s="1"/>
  <c r="D111" i="1" s="1"/>
  <c r="H541" i="29"/>
  <c r="G541" i="29" s="1"/>
  <c r="H807" i="29"/>
  <c r="G807" i="29" s="1"/>
  <c r="D297" i="1" s="1"/>
  <c r="H805" i="29"/>
  <c r="G805" i="29" s="1"/>
  <c r="D295" i="1" s="1"/>
  <c r="L295" i="1" s="1"/>
  <c r="H803" i="29"/>
  <c r="G803" i="29" s="1"/>
  <c r="D293" i="1" s="1"/>
  <c r="H696" i="29"/>
  <c r="G696" i="29" s="1"/>
  <c r="D184" i="1" s="1"/>
  <c r="H792" i="29"/>
  <c r="G792" i="29" s="1"/>
  <c r="D280" i="1" s="1"/>
  <c r="L280" i="1" s="1"/>
  <c r="H728" i="29"/>
  <c r="G728" i="29" s="1"/>
  <c r="G633" i="29"/>
  <c r="H821" i="29"/>
  <c r="G821" i="29" s="1"/>
  <c r="D311" i="1" s="1"/>
  <c r="G519" i="29"/>
  <c r="D5" i="1" s="1"/>
  <c r="F916" i="29"/>
  <c r="H609" i="29"/>
  <c r="G609" i="29" s="1"/>
  <c r="D97" i="1" s="1"/>
  <c r="H584" i="29"/>
  <c r="G584" i="29" s="1"/>
  <c r="H862" i="29"/>
  <c r="G862" i="29" s="1"/>
  <c r="D352" i="1" s="1"/>
  <c r="L352" i="1" s="1"/>
  <c r="H665" i="29"/>
  <c r="G665" i="29" s="1"/>
  <c r="D153" i="1" s="1"/>
  <c r="H657" i="29"/>
  <c r="G657" i="29" s="1"/>
  <c r="D145" i="1" s="1"/>
  <c r="L235" i="1"/>
  <c r="H739" i="29"/>
  <c r="G739" i="29" s="1"/>
  <c r="D227" i="1" s="1"/>
  <c r="G593" i="29"/>
  <c r="D81" i="1" s="1"/>
  <c r="H602" i="29"/>
  <c r="G602" i="29" s="1"/>
  <c r="D90" i="1" s="1"/>
  <c r="H600" i="29"/>
  <c r="L324" i="1"/>
  <c r="L64" i="1"/>
  <c r="F64" i="1"/>
  <c r="H573" i="29"/>
  <c r="G573" i="29" s="1"/>
  <c r="H539" i="29"/>
  <c r="G539" i="29" s="1"/>
  <c r="D25" i="1" s="1"/>
  <c r="H903" i="29"/>
  <c r="G903" i="29" s="1"/>
  <c r="H911" i="29"/>
  <c r="G911" i="29" s="1"/>
  <c r="D401" i="1" s="1"/>
  <c r="H913" i="29"/>
  <c r="G913" i="29" s="1"/>
  <c r="G901" i="29"/>
  <c r="H907" i="29"/>
  <c r="G907" i="29" s="1"/>
  <c r="D397" i="1" s="1"/>
  <c r="H904" i="29"/>
  <c r="G904" i="29" s="1"/>
  <c r="N72" i="1"/>
  <c r="N198" i="1"/>
  <c r="N235" i="1"/>
  <c r="N295" i="1"/>
  <c r="H820" i="29"/>
  <c r="G820" i="29" s="1"/>
  <c r="D310" i="1" s="1"/>
  <c r="G835" i="29"/>
  <c r="D325" i="1" s="1"/>
  <c r="H637" i="29"/>
  <c r="G637" i="29" s="1"/>
  <c r="D125" i="1" s="1"/>
  <c r="F125" i="1" s="1"/>
  <c r="H561" i="29"/>
  <c r="H550" i="29"/>
  <c r="G550" i="29" s="1"/>
  <c r="G608" i="29"/>
  <c r="G600" i="29"/>
  <c r="D88" i="1" s="1"/>
  <c r="L88" i="1" s="1"/>
  <c r="G599" i="29"/>
  <c r="H590" i="29"/>
  <c r="G590" i="29" s="1"/>
  <c r="G568" i="29"/>
  <c r="H555" i="29"/>
  <c r="G555" i="29" s="1"/>
  <c r="H869" i="29"/>
  <c r="G869" i="29" s="1"/>
  <c r="D359" i="1" s="1"/>
  <c r="F359" i="1" s="1"/>
  <c r="G719" i="29"/>
  <c r="D207" i="1" s="1"/>
  <c r="F207" i="1" s="1"/>
  <c r="G664" i="29"/>
  <c r="D152" i="1" s="1"/>
  <c r="H687" i="29"/>
  <c r="G687" i="29" s="1"/>
  <c r="D175" i="1" s="1"/>
  <c r="L175" i="1" s="1"/>
  <c r="H912" i="29"/>
  <c r="G912" i="29" s="1"/>
  <c r="H707" i="29"/>
  <c r="G707" i="29" s="1"/>
  <c r="D195" i="1" s="1"/>
  <c r="G762" i="29"/>
  <c r="G766" i="29"/>
  <c r="D254" i="1" s="1"/>
  <c r="G760" i="29"/>
  <c r="D248" i="1" s="1"/>
  <c r="F360" i="1"/>
  <c r="H543" i="29"/>
  <c r="G543" i="29" s="1"/>
  <c r="H888" i="29"/>
  <c r="G888" i="29" s="1"/>
  <c r="D378" i="1" s="1"/>
  <c r="H909" i="29"/>
  <c r="G909" i="29" s="1"/>
  <c r="D399" i="1" s="1"/>
  <c r="H553" i="29"/>
  <c r="G553" i="29" s="1"/>
  <c r="H540" i="29"/>
  <c r="G540" i="29" s="1"/>
  <c r="H828" i="29"/>
  <c r="G828" i="29" s="1"/>
  <c r="D319" i="1" s="1"/>
  <c r="F358" i="1"/>
  <c r="H669" i="29"/>
  <c r="G669" i="29" s="1"/>
  <c r="D157" i="1" s="1"/>
  <c r="H660" i="29"/>
  <c r="G660" i="29" s="1"/>
  <c r="D148" i="1" s="1"/>
  <c r="H795" i="29"/>
  <c r="G795" i="29" s="1"/>
  <c r="D283" i="1" s="1"/>
  <c r="H668" i="29"/>
  <c r="G668" i="29" s="1"/>
  <c r="D156" i="1" s="1"/>
  <c r="L156" i="1" s="1"/>
  <c r="H706" i="29"/>
  <c r="G706" i="29" s="1"/>
  <c r="D194" i="1" s="1"/>
  <c r="H705" i="29"/>
  <c r="G705" i="29" s="1"/>
  <c r="D193" i="1" s="1"/>
  <c r="H729" i="29"/>
  <c r="G729" i="29" s="1"/>
  <c r="D217" i="1" s="1"/>
  <c r="L217" i="1" s="1"/>
  <c r="G780" i="29"/>
  <c r="D268" i="1" s="1"/>
  <c r="F268" i="1" s="1"/>
  <c r="H804" i="29"/>
  <c r="G804" i="29" s="1"/>
  <c r="D294" i="1" s="1"/>
  <c r="H798" i="29"/>
  <c r="G798" i="29" s="1"/>
  <c r="D288" i="1" s="1"/>
  <c r="H815" i="29"/>
  <c r="G815" i="29" s="1"/>
  <c r="D305" i="1" s="1"/>
  <c r="F130" i="1"/>
  <c r="H791" i="29"/>
  <c r="G791" i="29" s="1"/>
  <c r="D279" i="1" s="1"/>
  <c r="H708" i="29"/>
  <c r="G708" i="29" s="1"/>
  <c r="D196" i="1" s="1"/>
  <c r="H663" i="29"/>
  <c r="G663" i="29" s="1"/>
  <c r="D151" i="1" s="1"/>
  <c r="H667" i="29"/>
  <c r="G667" i="29" s="1"/>
  <c r="D155" i="1" s="1"/>
  <c r="H757" i="29"/>
  <c r="G757" i="29" s="1"/>
  <c r="D245" i="1" s="1"/>
  <c r="H640" i="29"/>
  <c r="G640" i="29" s="1"/>
  <c r="D128" i="1" s="1"/>
  <c r="L128" i="1" s="1"/>
  <c r="H597" i="29"/>
  <c r="G597" i="29" s="1"/>
  <c r="D85" i="1" s="1"/>
  <c r="H592" i="29"/>
  <c r="G592" i="29" s="1"/>
  <c r="D80" i="1" s="1"/>
  <c r="F80" i="1" s="1"/>
  <c r="H589" i="29"/>
  <c r="G589" i="29" s="1"/>
  <c r="D77" i="1" s="1"/>
  <c r="H585" i="29"/>
  <c r="G585" i="29" s="1"/>
  <c r="G626" i="29"/>
  <c r="D114" i="1" s="1"/>
  <c r="F114" i="1" s="1"/>
  <c r="H621" i="29"/>
  <c r="G621" i="29" s="1"/>
  <c r="D109" i="1" s="1"/>
  <c r="H616" i="29"/>
  <c r="G616" i="29" s="1"/>
  <c r="D104" i="1" s="1"/>
  <c r="H565" i="29"/>
  <c r="G565" i="29" s="1"/>
  <c r="G561" i="29"/>
  <c r="D47" i="1" s="1"/>
  <c r="H910" i="29"/>
  <c r="G910" i="29" s="1"/>
  <c r="D400" i="1" s="1"/>
  <c r="F82" i="1"/>
  <c r="H893" i="29"/>
  <c r="G893" i="29" s="1"/>
  <c r="D383" i="1" s="1"/>
  <c r="F383" i="1" s="1"/>
  <c r="H841" i="29"/>
  <c r="G841" i="29" s="1"/>
  <c r="D331" i="1" s="1"/>
  <c r="F331" i="1" s="1"/>
  <c r="H840" i="29"/>
  <c r="G840" i="29" s="1"/>
  <c r="D330" i="1" s="1"/>
  <c r="H843" i="29"/>
  <c r="G843" i="29" s="1"/>
  <c r="D333" i="1" s="1"/>
  <c r="G842" i="29"/>
  <c r="D332" i="1" s="1"/>
  <c r="L332" i="1" s="1"/>
  <c r="H886" i="29"/>
  <c r="G886" i="29" s="1"/>
  <c r="D376" i="1" s="1"/>
  <c r="H890" i="29"/>
  <c r="G890" i="29" s="1"/>
  <c r="D380" i="1" s="1"/>
  <c r="H906" i="29"/>
  <c r="G906" i="29" s="1"/>
  <c r="O3" i="1"/>
  <c r="F9" i="25"/>
  <c r="D12" i="1"/>
  <c r="L12" i="1" s="1"/>
  <c r="G761" i="29"/>
  <c r="D249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4" i="1"/>
  <c r="O401" i="1"/>
  <c r="O405" i="1"/>
  <c r="O402" i="1"/>
  <c r="O398" i="1"/>
  <c r="O395" i="1"/>
  <c r="O400" i="1"/>
  <c r="O399" i="1"/>
  <c r="O397" i="1"/>
  <c r="O393" i="1"/>
  <c r="O391" i="1"/>
  <c r="O389" i="1"/>
  <c r="O387" i="1"/>
  <c r="O385" i="1"/>
  <c r="O394" i="1"/>
  <c r="O392" i="1"/>
  <c r="O390" i="1"/>
  <c r="O388" i="1"/>
  <c r="O386" i="1"/>
  <c r="O382" i="1"/>
  <c r="O380" i="1"/>
  <c r="O378" i="1"/>
  <c r="O376" i="1"/>
  <c r="O373" i="1"/>
  <c r="O371" i="1"/>
  <c r="O369" i="1"/>
  <c r="O367" i="1"/>
  <c r="O365" i="1"/>
  <c r="O363" i="1"/>
  <c r="O361" i="1"/>
  <c r="O384" i="1"/>
  <c r="O383" i="1"/>
  <c r="O381" i="1"/>
  <c r="O379" i="1"/>
  <c r="O377" i="1"/>
  <c r="O374" i="1"/>
  <c r="O372" i="1"/>
  <c r="O368" i="1"/>
  <c r="O364" i="1"/>
  <c r="O360" i="1"/>
  <c r="O358" i="1"/>
  <c r="O356" i="1"/>
  <c r="O354" i="1"/>
  <c r="O352" i="1"/>
  <c r="O370" i="1"/>
  <c r="O366" i="1"/>
  <c r="O362" i="1"/>
  <c r="O359" i="1"/>
  <c r="O357" i="1"/>
  <c r="O355" i="1"/>
  <c r="O350" i="1"/>
  <c r="O353" i="1"/>
  <c r="O349" i="1"/>
  <c r="O347" i="1"/>
  <c r="O345" i="1"/>
  <c r="O343" i="1"/>
  <c r="O341" i="1"/>
  <c r="O339" i="1"/>
  <c r="O337" i="1"/>
  <c r="O335" i="1"/>
  <c r="O333" i="1"/>
  <c r="O331" i="1"/>
  <c r="O328" i="1"/>
  <c r="O348" i="1"/>
  <c r="O344" i="1"/>
  <c r="O340" i="1"/>
  <c r="O336" i="1"/>
  <c r="O332" i="1"/>
  <c r="O327" i="1"/>
  <c r="O325" i="1"/>
  <c r="O323" i="1"/>
  <c r="O320" i="1"/>
  <c r="O317" i="1"/>
  <c r="O315" i="1"/>
  <c r="O313" i="1"/>
  <c r="O311" i="1"/>
  <c r="O309" i="1"/>
  <c r="O307" i="1"/>
  <c r="O305" i="1"/>
  <c r="O303" i="1"/>
  <c r="O301" i="1"/>
  <c r="O299" i="1"/>
  <c r="O297" i="1"/>
  <c r="O294" i="1"/>
  <c r="O292" i="1"/>
  <c r="O290" i="1"/>
  <c r="O346" i="1"/>
  <c r="O342" i="1"/>
  <c r="O338" i="1"/>
  <c r="O334" i="1"/>
  <c r="O330" i="1"/>
  <c r="O326" i="1"/>
  <c r="O324" i="1"/>
  <c r="O322" i="1"/>
  <c r="O319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288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4" i="1"/>
  <c r="O232" i="1"/>
  <c r="O230" i="1"/>
  <c r="O228" i="1"/>
  <c r="O226" i="1"/>
  <c r="O224" i="1"/>
  <c r="O222" i="1"/>
  <c r="O220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6" i="1"/>
  <c r="O284" i="1"/>
  <c r="O282" i="1"/>
  <c r="O280" i="1"/>
  <c r="O278" i="1"/>
  <c r="O276" i="1"/>
  <c r="O274" i="1"/>
  <c r="O271" i="1"/>
  <c r="O269" i="1"/>
  <c r="O267" i="1"/>
  <c r="O264" i="1"/>
  <c r="O262" i="1"/>
  <c r="O260" i="1"/>
  <c r="O258" i="1"/>
  <c r="O256" i="1"/>
  <c r="O254" i="1"/>
  <c r="O252" i="1"/>
  <c r="O250" i="1"/>
  <c r="O248" i="1"/>
  <c r="O246" i="1"/>
  <c r="O242" i="1"/>
  <c r="O238" i="1"/>
  <c r="O233" i="1"/>
  <c r="O229" i="1"/>
  <c r="O225" i="1"/>
  <c r="O221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4" i="1"/>
  <c r="O240" i="1"/>
  <c r="O236" i="1"/>
  <c r="O231" i="1"/>
  <c r="O227" i="1"/>
  <c r="O223" i="1"/>
  <c r="O219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5" i="1"/>
  <c r="N402" i="1"/>
  <c r="N400" i="1"/>
  <c r="N404" i="1"/>
  <c r="N399" i="1"/>
  <c r="N397" i="1"/>
  <c r="N401" i="1"/>
  <c r="N398" i="1"/>
  <c r="N395" i="1"/>
  <c r="N394" i="1"/>
  <c r="N392" i="1"/>
  <c r="N390" i="1"/>
  <c r="N388" i="1"/>
  <c r="N386" i="1"/>
  <c r="N384" i="1"/>
  <c r="N393" i="1"/>
  <c r="N391" i="1"/>
  <c r="N389" i="1"/>
  <c r="N387" i="1"/>
  <c r="N383" i="1"/>
  <c r="N381" i="1"/>
  <c r="N379" i="1"/>
  <c r="N377" i="1"/>
  <c r="N374" i="1"/>
  <c r="N372" i="1"/>
  <c r="N370" i="1"/>
  <c r="N368" i="1"/>
  <c r="N366" i="1"/>
  <c r="N364" i="1"/>
  <c r="N362" i="1"/>
  <c r="N360" i="1"/>
  <c r="N385" i="1"/>
  <c r="N382" i="1"/>
  <c r="N380" i="1"/>
  <c r="N378" i="1"/>
  <c r="N376" i="1"/>
  <c r="N373" i="1"/>
  <c r="N369" i="1"/>
  <c r="N365" i="1"/>
  <c r="N361" i="1"/>
  <c r="N359" i="1"/>
  <c r="N357" i="1"/>
  <c r="N355" i="1"/>
  <c r="N353" i="1"/>
  <c r="N371" i="1"/>
  <c r="N367" i="1"/>
  <c r="N363" i="1"/>
  <c r="N358" i="1"/>
  <c r="N356" i="1"/>
  <c r="N352" i="1"/>
  <c r="N354" i="1"/>
  <c r="N350" i="1"/>
  <c r="N348" i="1"/>
  <c r="N346" i="1"/>
  <c r="N344" i="1"/>
  <c r="N342" i="1"/>
  <c r="N340" i="1"/>
  <c r="N338" i="1"/>
  <c r="N336" i="1"/>
  <c r="N334" i="1"/>
  <c r="N332" i="1"/>
  <c r="N330" i="1"/>
  <c r="N349" i="1"/>
  <c r="N345" i="1"/>
  <c r="N341" i="1"/>
  <c r="N337" i="1"/>
  <c r="N333" i="1"/>
  <c r="N328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347" i="1"/>
  <c r="N343" i="1"/>
  <c r="N339" i="1"/>
  <c r="N335" i="1"/>
  <c r="N331" i="1"/>
  <c r="N327" i="1"/>
  <c r="N325" i="1"/>
  <c r="N323" i="1"/>
  <c r="N320" i="1"/>
  <c r="N317" i="1"/>
  <c r="N315" i="1"/>
  <c r="N313" i="1"/>
  <c r="N311" i="1"/>
  <c r="N309" i="1"/>
  <c r="N307" i="1"/>
  <c r="N305" i="1"/>
  <c r="N303" i="1"/>
  <c r="N301" i="1"/>
  <c r="N299" i="1"/>
  <c r="N297" i="1"/>
  <c r="N294" i="1"/>
  <c r="N292" i="1"/>
  <c r="N290" i="1"/>
  <c r="N286" i="1"/>
  <c r="N284" i="1"/>
  <c r="N282" i="1"/>
  <c r="N280" i="1"/>
  <c r="N278" i="1"/>
  <c r="N276" i="1"/>
  <c r="N274" i="1"/>
  <c r="N271" i="1"/>
  <c r="N269" i="1"/>
  <c r="N267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3" i="1"/>
  <c r="N231" i="1"/>
  <c r="N229" i="1"/>
  <c r="N227" i="1"/>
  <c r="N225" i="1"/>
  <c r="N223" i="1"/>
  <c r="N221" i="1"/>
  <c r="N219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8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3" i="1"/>
  <c r="N239" i="1"/>
  <c r="N234" i="1"/>
  <c r="N230" i="1"/>
  <c r="N226" i="1"/>
  <c r="N222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5" i="1"/>
  <c r="N241" i="1"/>
  <c r="N237" i="1"/>
  <c r="N232" i="1"/>
  <c r="N228" i="1"/>
  <c r="N224" i="1"/>
  <c r="N220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614" i="29"/>
  <c r="D102" i="1" s="1"/>
  <c r="G674" i="29"/>
  <c r="D162" i="1" s="1"/>
  <c r="L162" i="1" s="1"/>
  <c r="G711" i="29"/>
  <c r="D199" i="1" s="1"/>
  <c r="H532" i="29"/>
  <c r="G532" i="29" s="1"/>
  <c r="H895" i="29"/>
  <c r="G895" i="29" s="1"/>
  <c r="D385" i="1" s="1"/>
  <c r="H656" i="29"/>
  <c r="G656" i="29" s="1"/>
  <c r="D144" i="1" s="1"/>
  <c r="H744" i="29"/>
  <c r="G744" i="29" s="1"/>
  <c r="D232" i="1" s="1"/>
  <c r="L232" i="1" s="1"/>
  <c r="H671" i="29"/>
  <c r="G671" i="29" s="1"/>
  <c r="D159" i="1" s="1"/>
  <c r="F159" i="1" s="1"/>
  <c r="H759" i="29"/>
  <c r="G759" i="29" s="1"/>
  <c r="H645" i="29"/>
  <c r="G645" i="29" s="1"/>
  <c r="D133" i="1" s="1"/>
  <c r="H549" i="29"/>
  <c r="G549" i="29" s="1"/>
  <c r="S224" i="29"/>
  <c r="R224" i="29" s="1"/>
  <c r="D29" i="20" s="1"/>
  <c r="F29" i="20" s="1"/>
  <c r="H806" i="29"/>
  <c r="G806" i="29" s="1"/>
  <c r="D296" i="1" s="1"/>
  <c r="H801" i="29"/>
  <c r="G801" i="29" s="1"/>
  <c r="D291" i="1" s="1"/>
  <c r="G802" i="29"/>
  <c r="D292" i="1" s="1"/>
  <c r="G787" i="29"/>
  <c r="H823" i="29"/>
  <c r="G823" i="29" s="1"/>
  <c r="D313" i="1" s="1"/>
  <c r="H702" i="29"/>
  <c r="G702" i="29" s="1"/>
  <c r="D190" i="1" s="1"/>
  <c r="G588" i="29"/>
  <c r="D76" i="1" s="1"/>
  <c r="G788" i="29"/>
  <c r="D276" i="1" s="1"/>
  <c r="F276" i="1" s="1"/>
  <c r="H704" i="29"/>
  <c r="G704" i="29" s="1"/>
  <c r="H698" i="29"/>
  <c r="G698" i="29" s="1"/>
  <c r="D186" i="1" s="1"/>
  <c r="H694" i="29"/>
  <c r="G694" i="29" s="1"/>
  <c r="D182" i="1" s="1"/>
  <c r="H690" i="29"/>
  <c r="G690" i="29" s="1"/>
  <c r="D178" i="1" s="1"/>
  <c r="H689" i="29"/>
  <c r="G689" i="29" s="1"/>
  <c r="D177" i="1" s="1"/>
  <c r="H688" i="29"/>
  <c r="G688" i="29" s="1"/>
  <c r="D176" i="1" s="1"/>
  <c r="F176" i="1" s="1"/>
  <c r="H691" i="29"/>
  <c r="G691" i="29" s="1"/>
  <c r="D179" i="1" s="1"/>
  <c r="L179" i="1" s="1"/>
  <c r="H735" i="29"/>
  <c r="G735" i="29" s="1"/>
  <c r="H604" i="29"/>
  <c r="G604" i="29" s="1"/>
  <c r="D92" i="1" s="1"/>
  <c r="H620" i="29"/>
  <c r="G620" i="29" s="1"/>
  <c r="D108" i="1" s="1"/>
  <c r="H617" i="29"/>
  <c r="G617" i="29" s="1"/>
  <c r="D105" i="1" s="1"/>
  <c r="F105" i="1" s="1"/>
  <c r="H582" i="29"/>
  <c r="G582" i="29" s="1"/>
  <c r="H578" i="29"/>
  <c r="G578" i="29" s="1"/>
  <c r="H575" i="29"/>
  <c r="G575" i="29" s="1"/>
  <c r="H533" i="29"/>
  <c r="G533" i="29" s="1"/>
  <c r="G790" i="29"/>
  <c r="D278" i="1" s="1"/>
  <c r="G797" i="29"/>
  <c r="D285" i="1" s="1"/>
  <c r="G855" i="29"/>
  <c r="D345" i="1" s="1"/>
  <c r="G716" i="29"/>
  <c r="D204" i="1" s="1"/>
  <c r="H837" i="29"/>
  <c r="G837" i="29" s="1"/>
  <c r="D327" i="1" s="1"/>
  <c r="G745" i="29"/>
  <c r="D233" i="1" s="1"/>
  <c r="G782" i="29"/>
  <c r="D270" i="1" s="1"/>
  <c r="F270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08" i="29"/>
  <c r="G808" i="29" s="1"/>
  <c r="D298" i="1" s="1"/>
  <c r="S222" i="29"/>
  <c r="R222" i="29" s="1"/>
  <c r="D27" i="20" s="1"/>
  <c r="L27" i="20" s="1"/>
  <c r="S211" i="29"/>
  <c r="R211" i="29" s="1"/>
  <c r="D16" i="20" s="1"/>
  <c r="H818" i="29"/>
  <c r="G818" i="29" s="1"/>
  <c r="D308" i="1" s="1"/>
  <c r="H810" i="29"/>
  <c r="G810" i="29" s="1"/>
  <c r="D300" i="1" s="1"/>
  <c r="L300" i="1" s="1"/>
  <c r="H701" i="29"/>
  <c r="G701" i="29" s="1"/>
  <c r="D189" i="1" s="1"/>
  <c r="H796" i="29"/>
  <c r="G796" i="29" s="1"/>
  <c r="D284" i="1" s="1"/>
  <c r="L284" i="1" s="1"/>
  <c r="H794" i="29"/>
  <c r="G794" i="29" s="1"/>
  <c r="D282" i="1" s="1"/>
  <c r="L282" i="1" s="1"/>
  <c r="H552" i="29"/>
  <c r="G552" i="29" s="1"/>
  <c r="H551" i="29"/>
  <c r="G551" i="29" s="1"/>
  <c r="H548" i="29"/>
  <c r="G548" i="29" s="1"/>
  <c r="H547" i="29"/>
  <c r="G547" i="29" s="1"/>
  <c r="H546" i="29"/>
  <c r="G546" i="29" s="1"/>
  <c r="H586" i="29"/>
  <c r="G586" i="29" s="1"/>
  <c r="H574" i="29"/>
  <c r="G574" i="29" s="1"/>
  <c r="H527" i="29"/>
  <c r="G527" i="29" s="1"/>
  <c r="H524" i="29"/>
  <c r="G524" i="29" s="1"/>
  <c r="D10" i="1" s="1"/>
  <c r="H520" i="29"/>
  <c r="G520" i="29" s="1"/>
  <c r="D6" i="1" s="1"/>
  <c r="H639" i="29"/>
  <c r="G639" i="29" s="1"/>
  <c r="D127" i="1" s="1"/>
  <c r="H632" i="29"/>
  <c r="G632" i="29" s="1"/>
  <c r="D120" i="1" s="1"/>
  <c r="H558" i="29"/>
  <c r="G558" i="29" s="1"/>
  <c r="H535" i="29"/>
  <c r="G535" i="29" s="1"/>
  <c r="H534" i="29"/>
  <c r="G534" i="29" s="1"/>
  <c r="D20" i="1" s="1"/>
  <c r="H832" i="29"/>
  <c r="G832" i="29" s="1"/>
  <c r="D322" i="1" s="1"/>
  <c r="F322" i="1" s="1"/>
  <c r="H652" i="29"/>
  <c r="G652" i="29" s="1"/>
  <c r="D140" i="1" s="1"/>
  <c r="H756" i="29"/>
  <c r="G756" i="29" s="1"/>
  <c r="D244" i="1" s="1"/>
  <c r="F244" i="1" s="1"/>
  <c r="G611" i="29"/>
  <c r="D99" i="1" s="1"/>
  <c r="F99" i="1" s="1"/>
  <c r="G773" i="29"/>
  <c r="D261" i="1" s="1"/>
  <c r="G785" i="29"/>
  <c r="D273" i="1" s="1"/>
  <c r="G566" i="29"/>
  <c r="H583" i="29"/>
  <c r="G583" i="29" s="1"/>
  <c r="G676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63" i="29"/>
  <c r="G863" i="29" s="1"/>
  <c r="D353" i="1" s="1"/>
  <c r="H811" i="29"/>
  <c r="G811" i="29" s="1"/>
  <c r="D301" i="1" s="1"/>
  <c r="H742" i="29"/>
  <c r="G742" i="29" s="1"/>
  <c r="H827" i="29"/>
  <c r="G827" i="29" s="1"/>
  <c r="D317" i="1" s="1"/>
  <c r="S229" i="29"/>
  <c r="R229" i="29" s="1"/>
  <c r="S214" i="29"/>
  <c r="R214" i="29" s="1"/>
  <c r="D19" i="20" s="1"/>
  <c r="F19" i="20" s="1"/>
  <c r="H885" i="29"/>
  <c r="G885" i="29" s="1"/>
  <c r="H825" i="29"/>
  <c r="G825" i="29" s="1"/>
  <c r="D315" i="1" s="1"/>
  <c r="L315" i="1" s="1"/>
  <c r="H725" i="29"/>
  <c r="H709" i="29"/>
  <c r="G709" i="29" s="1"/>
  <c r="D197" i="1" s="1"/>
  <c r="H833" i="29"/>
  <c r="G833" i="29" s="1"/>
  <c r="D323" i="1" s="1"/>
  <c r="H579" i="29"/>
  <c r="G579" i="29" s="1"/>
  <c r="D67" i="1" s="1"/>
  <c r="H538" i="29"/>
  <c r="G538" i="29" s="1"/>
  <c r="D24" i="1" s="1"/>
  <c r="H560" i="29"/>
  <c r="H822" i="29"/>
  <c r="G822" i="29" s="1"/>
  <c r="D312" i="1" s="1"/>
  <c r="L312" i="1" s="1"/>
  <c r="H849" i="29"/>
  <c r="H817" i="29"/>
  <c r="G817" i="29" s="1"/>
  <c r="D307" i="1" s="1"/>
  <c r="L307" i="1" s="1"/>
  <c r="H819" i="29"/>
  <c r="H814" i="29"/>
  <c r="H603" i="29"/>
  <c r="G603" i="29" s="1"/>
  <c r="D91" i="1" s="1"/>
  <c r="H852" i="29"/>
  <c r="H695" i="29"/>
  <c r="H697" i="29"/>
  <c r="H717" i="29"/>
  <c r="G717" i="29" s="1"/>
  <c r="D205" i="1" s="1"/>
  <c r="H813" i="29"/>
  <c r="G813" i="29" s="1"/>
  <c r="H824" i="29"/>
  <c r="G824" i="29" s="1"/>
  <c r="H826" i="29"/>
  <c r="H900" i="29"/>
  <c r="H610" i="29"/>
  <c r="G610" i="29" s="1"/>
  <c r="D98" i="1" s="1"/>
  <c r="H557" i="29"/>
  <c r="G557" i="29" s="1"/>
  <c r="D43" i="1" s="1"/>
  <c r="H536" i="29"/>
  <c r="G536" i="29" s="1"/>
  <c r="D22" i="1" s="1"/>
  <c r="L55" i="1"/>
  <c r="F68" i="1"/>
  <c r="G581" i="29"/>
  <c r="L343" i="1"/>
  <c r="L78" i="1"/>
  <c r="F87" i="1"/>
  <c r="L100" i="1"/>
  <c r="L110" i="1"/>
  <c r="F131" i="1"/>
  <c r="F188" i="1"/>
  <c r="L234" i="1"/>
  <c r="D337" i="1"/>
  <c r="D347" i="1"/>
  <c r="D361" i="1"/>
  <c r="L402" i="1"/>
  <c r="G537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J218" i="1" l="1"/>
  <c r="L289" i="1"/>
  <c r="D258" i="1"/>
  <c r="F258" i="1" s="1"/>
  <c r="D250" i="1"/>
  <c r="F250" i="1" s="1"/>
  <c r="F129" i="1"/>
  <c r="L79" i="1"/>
  <c r="L160" i="1"/>
  <c r="F153" i="1"/>
  <c r="L153" i="1"/>
  <c r="F154" i="1"/>
  <c r="L154" i="1"/>
  <c r="F225" i="1"/>
  <c r="L225" i="1"/>
  <c r="F122" i="1"/>
  <c r="L122" i="1"/>
  <c r="F253" i="1"/>
  <c r="L253" i="1"/>
  <c r="L161" i="1"/>
  <c r="L197" i="1"/>
  <c r="F197" i="1"/>
  <c r="O403" i="1"/>
  <c r="O318" i="1"/>
  <c r="P403" i="1"/>
  <c r="P318" i="1"/>
  <c r="L170" i="1"/>
  <c r="F170" i="1"/>
  <c r="L318" i="1"/>
  <c r="F295" i="1"/>
  <c r="F377" i="1"/>
  <c r="L377" i="1"/>
  <c r="H916" i="29"/>
  <c r="L330" i="1"/>
  <c r="F330" i="1"/>
  <c r="L47" i="1"/>
  <c r="F47" i="1"/>
  <c r="L255" i="1"/>
  <c r="F255" i="1"/>
  <c r="L254" i="1"/>
  <c r="L325" i="1"/>
  <c r="F325" i="1"/>
  <c r="D230" i="1"/>
  <c r="L230" i="1" s="1"/>
  <c r="L333" i="1"/>
  <c r="F333" i="1"/>
  <c r="L152" i="1"/>
  <c r="F152" i="1"/>
  <c r="O71" i="1"/>
  <c r="O235" i="1"/>
  <c r="O198" i="1"/>
  <c r="O295" i="1"/>
  <c r="P198" i="1"/>
  <c r="P235" i="1"/>
  <c r="P295" i="1"/>
  <c r="L28" i="1"/>
  <c r="F14" i="1"/>
  <c r="L8" i="1"/>
  <c r="F11" i="1"/>
  <c r="L114" i="1"/>
  <c r="F12" i="1"/>
  <c r="F9" i="1"/>
  <c r="F7" i="1"/>
  <c r="L285" i="1"/>
  <c r="F285" i="1"/>
  <c r="L290" i="1"/>
  <c r="F290" i="1"/>
  <c r="L291" i="1"/>
  <c r="F291" i="1"/>
  <c r="L292" i="1"/>
  <c r="F292" i="1"/>
  <c r="L288" i="1"/>
  <c r="F288" i="1"/>
  <c r="L249" i="1"/>
  <c r="F249" i="1"/>
  <c r="F23" i="25"/>
  <c r="F32" i="25"/>
  <c r="F27" i="25"/>
  <c r="F17" i="25"/>
  <c r="F15" i="25"/>
  <c r="F14" i="25"/>
  <c r="F13" i="25"/>
  <c r="F11" i="25"/>
  <c r="F36" i="25"/>
  <c r="F30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5" i="1"/>
  <c r="P402" i="1"/>
  <c r="P400" i="1"/>
  <c r="P401" i="1"/>
  <c r="P399" i="1"/>
  <c r="P397" i="1"/>
  <c r="P404" i="1"/>
  <c r="P398" i="1"/>
  <c r="P395" i="1"/>
  <c r="P394" i="1"/>
  <c r="P392" i="1"/>
  <c r="P390" i="1"/>
  <c r="P388" i="1"/>
  <c r="P386" i="1"/>
  <c r="P384" i="1"/>
  <c r="P393" i="1"/>
  <c r="P391" i="1"/>
  <c r="P389" i="1"/>
  <c r="P387" i="1"/>
  <c r="P385" i="1"/>
  <c r="P383" i="1"/>
  <c r="P381" i="1"/>
  <c r="P379" i="1"/>
  <c r="P377" i="1"/>
  <c r="P374" i="1"/>
  <c r="P372" i="1"/>
  <c r="P370" i="1"/>
  <c r="P368" i="1"/>
  <c r="P366" i="1"/>
  <c r="P364" i="1"/>
  <c r="P362" i="1"/>
  <c r="P360" i="1"/>
  <c r="P382" i="1"/>
  <c r="P380" i="1"/>
  <c r="P378" i="1"/>
  <c r="P376" i="1"/>
  <c r="P371" i="1"/>
  <c r="P367" i="1"/>
  <c r="P363" i="1"/>
  <c r="P359" i="1"/>
  <c r="P357" i="1"/>
  <c r="P355" i="1"/>
  <c r="P353" i="1"/>
  <c r="P373" i="1"/>
  <c r="P369" i="1"/>
  <c r="P365" i="1"/>
  <c r="P361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47" i="1"/>
  <c r="P343" i="1"/>
  <c r="P339" i="1"/>
  <c r="P335" i="1"/>
  <c r="P331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349" i="1"/>
  <c r="P345" i="1"/>
  <c r="P341" i="1"/>
  <c r="P337" i="1"/>
  <c r="P333" i="1"/>
  <c r="P328" i="1"/>
  <c r="P327" i="1"/>
  <c r="P325" i="1"/>
  <c r="P323" i="1"/>
  <c r="P320" i="1"/>
  <c r="P317" i="1"/>
  <c r="P315" i="1"/>
  <c r="P313" i="1"/>
  <c r="P311" i="1"/>
  <c r="P309" i="1"/>
  <c r="P307" i="1"/>
  <c r="P305" i="1"/>
  <c r="P303" i="1"/>
  <c r="P301" i="1"/>
  <c r="P299" i="1"/>
  <c r="P297" i="1"/>
  <c r="P294" i="1"/>
  <c r="P292" i="1"/>
  <c r="P290" i="1"/>
  <c r="P286" i="1"/>
  <c r="P284" i="1"/>
  <c r="P282" i="1"/>
  <c r="P280" i="1"/>
  <c r="P278" i="1"/>
  <c r="P276" i="1"/>
  <c r="P274" i="1"/>
  <c r="P271" i="1"/>
  <c r="P269" i="1"/>
  <c r="P267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3" i="1"/>
  <c r="P231" i="1"/>
  <c r="P229" i="1"/>
  <c r="P227" i="1"/>
  <c r="P225" i="1"/>
  <c r="P223" i="1"/>
  <c r="P221" i="1"/>
  <c r="P219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8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5" i="1"/>
  <c r="P241" i="1"/>
  <c r="P237" i="1"/>
  <c r="P232" i="1"/>
  <c r="P228" i="1"/>
  <c r="P224" i="1"/>
  <c r="P220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7" i="1"/>
  <c r="P243" i="1"/>
  <c r="P239" i="1"/>
  <c r="P234" i="1"/>
  <c r="P230" i="1"/>
  <c r="P226" i="1"/>
  <c r="P222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3" i="1"/>
  <c r="F293" i="1"/>
  <c r="F133" i="1"/>
  <c r="L133" i="1"/>
  <c r="F232" i="1"/>
  <c r="L125" i="1"/>
  <c r="F296" i="1"/>
  <c r="L296" i="1"/>
  <c r="L297" i="1"/>
  <c r="F297" i="1"/>
  <c r="F19" i="1"/>
  <c r="F353" i="1"/>
  <c r="L353" i="1"/>
  <c r="G819" i="29"/>
  <c r="D309" i="1" s="1"/>
  <c r="L278" i="1"/>
  <c r="F278" i="1"/>
  <c r="G725" i="29"/>
  <c r="D213" i="1" s="1"/>
  <c r="G826" i="29"/>
  <c r="D316" i="1" s="1"/>
  <c r="L178" i="1"/>
  <c r="F178" i="1"/>
  <c r="F177" i="1"/>
  <c r="L177" i="1"/>
  <c r="F157" i="1"/>
  <c r="L157" i="1"/>
  <c r="D314" i="1"/>
  <c r="L314" i="1" s="1"/>
  <c r="D303" i="1"/>
  <c r="L303" i="1" s="1"/>
  <c r="G814" i="29"/>
  <c r="D304" i="1" s="1"/>
  <c r="L205" i="1"/>
  <c r="F205" i="1"/>
  <c r="G697" i="29"/>
  <c r="D185" i="1" s="1"/>
  <c r="G849" i="29"/>
  <c r="D339" i="1" s="1"/>
  <c r="G852" i="29"/>
  <c r="D342" i="1" s="1"/>
  <c r="G695" i="29"/>
  <c r="D183" i="1" s="1"/>
  <c r="L111" i="1"/>
  <c r="F111" i="1"/>
  <c r="F323" i="1"/>
  <c r="L323" i="1"/>
  <c r="L155" i="1"/>
  <c r="F155" i="1"/>
  <c r="G560" i="29"/>
  <c r="L43" i="1"/>
  <c r="F5" i="1"/>
  <c r="L5" i="1"/>
  <c r="L376" i="1"/>
  <c r="F376" i="1"/>
  <c r="L380" i="1"/>
  <c r="F380" i="1"/>
  <c r="G900" i="29"/>
  <c r="D390" i="1" s="1"/>
  <c r="F271" i="1"/>
  <c r="F411" i="1" s="1"/>
  <c r="F300" i="1"/>
  <c r="L383" i="1"/>
  <c r="F346" i="1"/>
  <c r="F248" i="1"/>
  <c r="F400" i="1"/>
  <c r="F45" i="1"/>
  <c r="L385" i="1"/>
  <c r="F343" i="1"/>
  <c r="F307" i="1"/>
  <c r="F55" i="1"/>
  <c r="L319" i="1"/>
  <c r="F402" i="1"/>
  <c r="L400" i="1"/>
  <c r="F332" i="1"/>
  <c r="L276" i="1"/>
  <c r="F179" i="1"/>
  <c r="F156" i="1"/>
  <c r="F110" i="1"/>
  <c r="F88" i="1"/>
  <c r="F385" i="1"/>
  <c r="F319" i="1"/>
  <c r="F302" i="1"/>
  <c r="F282" i="1"/>
  <c r="F43" i="1"/>
  <c r="F312" i="1"/>
  <c r="F280" i="1"/>
  <c r="L22" i="1"/>
  <c r="L378" i="1"/>
  <c r="F378" i="1"/>
  <c r="F337" i="1"/>
  <c r="L337" i="1"/>
  <c r="L305" i="1"/>
  <c r="F305" i="1"/>
  <c r="F227" i="1"/>
  <c r="L163" i="1"/>
  <c r="L124" i="1"/>
  <c r="L120" i="1"/>
  <c r="F120" i="1"/>
  <c r="L108" i="1"/>
  <c r="F108" i="1"/>
  <c r="L104" i="1"/>
  <c r="L244" i="1"/>
  <c r="L77" i="1"/>
  <c r="F77" i="1"/>
  <c r="L67" i="1"/>
  <c r="F67" i="1"/>
  <c r="L65" i="1"/>
  <c r="F65" i="1"/>
  <c r="F361" i="1"/>
  <c r="L344" i="1"/>
  <c r="F344" i="1"/>
  <c r="L76" i="1"/>
  <c r="F299" i="1"/>
  <c r="L248" i="1"/>
  <c r="L68" i="1"/>
  <c r="F76" i="1"/>
  <c r="L299" i="1"/>
  <c r="L98" i="1"/>
  <c r="F98" i="1"/>
  <c r="F78" i="1"/>
  <c r="F284" i="1"/>
  <c r="L223" i="1"/>
  <c r="L191" i="1"/>
  <c r="F191" i="1"/>
  <c r="L189" i="1"/>
  <c r="F189" i="1"/>
  <c r="L298" i="1"/>
  <c r="F298" i="1"/>
  <c r="L404" i="1"/>
  <c r="L401" i="1"/>
  <c r="L399" i="1"/>
  <c r="L331" i="1"/>
  <c r="F233" i="1"/>
  <c r="F216" i="1"/>
  <c r="L233" i="1"/>
  <c r="L227" i="1"/>
  <c r="L216" i="1"/>
  <c r="F175" i="1"/>
  <c r="F163" i="1"/>
  <c r="F162" i="1"/>
  <c r="F128" i="1"/>
  <c r="F124" i="1"/>
  <c r="F104" i="1"/>
  <c r="F100" i="1"/>
  <c r="F315" i="1"/>
  <c r="F223" i="1"/>
  <c r="L283" i="1"/>
  <c r="F283" i="1"/>
  <c r="L25" i="1"/>
  <c r="F25" i="1"/>
  <c r="L313" i="1"/>
  <c r="F313" i="1"/>
  <c r="L311" i="1"/>
  <c r="F311" i="1"/>
  <c r="L6" i="1"/>
  <c r="L327" i="1"/>
  <c r="F317" i="1"/>
  <c r="L310" i="1"/>
  <c r="L308" i="1"/>
  <c r="L301" i="1"/>
  <c r="L281" i="1"/>
  <c r="L279" i="1"/>
  <c r="L270" i="1"/>
  <c r="L261" i="1"/>
  <c r="L245" i="1"/>
  <c r="F245" i="1"/>
  <c r="L24" i="1"/>
  <c r="L20" i="1"/>
  <c r="F20" i="1"/>
  <c r="L10" i="1"/>
  <c r="L397" i="1"/>
  <c r="F397" i="1"/>
  <c r="L347" i="1"/>
  <c r="F347" i="1"/>
  <c r="L345" i="1"/>
  <c r="F345" i="1"/>
  <c r="L306" i="1"/>
  <c r="F306" i="1"/>
  <c r="L277" i="1"/>
  <c r="F277" i="1"/>
  <c r="L388" i="1"/>
  <c r="F388" i="1"/>
  <c r="F234" i="1"/>
  <c r="L220" i="1"/>
  <c r="F217" i="1"/>
  <c r="L207" i="1"/>
  <c r="L190" i="1"/>
  <c r="L188" i="1"/>
  <c r="L184" i="1"/>
  <c r="L182" i="1"/>
  <c r="L176" i="1"/>
  <c r="L164" i="1"/>
  <c r="L359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4" i="1"/>
  <c r="F401" i="1"/>
  <c r="F399" i="1"/>
  <c r="F352" i="1"/>
  <c r="L322" i="1"/>
  <c r="F261" i="1"/>
  <c r="F182" i="1"/>
  <c r="F164" i="1"/>
  <c r="F151" i="1"/>
  <c r="F127" i="1"/>
  <c r="F109" i="1"/>
  <c r="F103" i="1"/>
  <c r="F97" i="1"/>
  <c r="F83" i="1"/>
  <c r="F6" i="1"/>
  <c r="L361" i="1"/>
  <c r="L317" i="1"/>
  <c r="F301" i="1"/>
  <c r="F279" i="1"/>
  <c r="F220" i="1"/>
  <c r="F190" i="1"/>
  <c r="F184" i="1"/>
  <c r="F24" i="1"/>
  <c r="F10" i="1"/>
  <c r="L294" i="1"/>
  <c r="F294" i="1"/>
  <c r="L268" i="1"/>
  <c r="F327" i="1"/>
  <c r="F310" i="1"/>
  <c r="F308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3" i="1"/>
  <c r="F273" i="1"/>
  <c r="L274" i="1"/>
  <c r="F274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L258" i="1" l="1"/>
  <c r="L250" i="1"/>
  <c r="F192" i="1"/>
  <c r="Q403" i="1"/>
  <c r="Q318" i="1"/>
  <c r="L74" i="1"/>
  <c r="F37" i="1"/>
  <c r="F44" i="1"/>
  <c r="F35" i="1"/>
  <c r="L42" i="1"/>
  <c r="F38" i="1"/>
  <c r="F230" i="1"/>
  <c r="F254" i="1"/>
  <c r="Q235" i="1"/>
  <c r="Q198" i="1"/>
  <c r="Q295" i="1"/>
  <c r="F34" i="1"/>
  <c r="L271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4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4" i="1"/>
  <c r="Q401" i="1"/>
  <c r="Q405" i="1"/>
  <c r="Q400" i="1"/>
  <c r="Q398" i="1"/>
  <c r="Q395" i="1"/>
  <c r="Q402" i="1"/>
  <c r="Q399" i="1"/>
  <c r="Q397" i="1"/>
  <c r="Q393" i="1"/>
  <c r="Q391" i="1"/>
  <c r="Q389" i="1"/>
  <c r="Q387" i="1"/>
  <c r="Q385" i="1"/>
  <c r="Q394" i="1"/>
  <c r="Q392" i="1"/>
  <c r="Q390" i="1"/>
  <c r="Q388" i="1"/>
  <c r="Q386" i="1"/>
  <c r="Q384" i="1"/>
  <c r="Q382" i="1"/>
  <c r="Q380" i="1"/>
  <c r="Q378" i="1"/>
  <c r="Q376" i="1"/>
  <c r="Q373" i="1"/>
  <c r="Q371" i="1"/>
  <c r="Q369" i="1"/>
  <c r="Q367" i="1"/>
  <c r="Q365" i="1"/>
  <c r="Q363" i="1"/>
  <c r="Q361" i="1"/>
  <c r="Q383" i="1"/>
  <c r="Q381" i="1"/>
  <c r="Q379" i="1"/>
  <c r="Q377" i="1"/>
  <c r="Q374" i="1"/>
  <c r="Q370" i="1"/>
  <c r="Q366" i="1"/>
  <c r="Q362" i="1"/>
  <c r="Q358" i="1"/>
  <c r="Q356" i="1"/>
  <c r="Q354" i="1"/>
  <c r="Q352" i="1"/>
  <c r="Q372" i="1"/>
  <c r="Q368" i="1"/>
  <c r="Q364" i="1"/>
  <c r="Q360" i="1"/>
  <c r="Q359" i="1"/>
  <c r="Q357" i="1"/>
  <c r="Q355" i="1"/>
  <c r="Q353" i="1"/>
  <c r="Q350" i="1"/>
  <c r="Q349" i="1"/>
  <c r="Q347" i="1"/>
  <c r="Q345" i="1"/>
  <c r="Q343" i="1"/>
  <c r="Q341" i="1"/>
  <c r="Q339" i="1"/>
  <c r="Q337" i="1"/>
  <c r="Q335" i="1"/>
  <c r="Q333" i="1"/>
  <c r="Q331" i="1"/>
  <c r="Q328" i="1"/>
  <c r="Q346" i="1"/>
  <c r="Q342" i="1"/>
  <c r="Q338" i="1"/>
  <c r="Q334" i="1"/>
  <c r="Q330" i="1"/>
  <c r="Q327" i="1"/>
  <c r="Q325" i="1"/>
  <c r="Q323" i="1"/>
  <c r="Q320" i="1"/>
  <c r="Q317" i="1"/>
  <c r="Q315" i="1"/>
  <c r="Q313" i="1"/>
  <c r="Q311" i="1"/>
  <c r="Q309" i="1"/>
  <c r="Q307" i="1"/>
  <c r="Q305" i="1"/>
  <c r="Q303" i="1"/>
  <c r="Q301" i="1"/>
  <c r="Q299" i="1"/>
  <c r="Q297" i="1"/>
  <c r="Q294" i="1"/>
  <c r="Q292" i="1"/>
  <c r="Q290" i="1"/>
  <c r="Q348" i="1"/>
  <c r="Q344" i="1"/>
  <c r="Q340" i="1"/>
  <c r="Q336" i="1"/>
  <c r="Q332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288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4" i="1"/>
  <c r="Q232" i="1"/>
  <c r="Q230" i="1"/>
  <c r="Q228" i="1"/>
  <c r="Q226" i="1"/>
  <c r="Q224" i="1"/>
  <c r="Q222" i="1"/>
  <c r="Q220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6" i="1"/>
  <c r="Q284" i="1"/>
  <c r="Q282" i="1"/>
  <c r="Q280" i="1"/>
  <c r="Q278" i="1"/>
  <c r="Q276" i="1"/>
  <c r="Q274" i="1"/>
  <c r="Q271" i="1"/>
  <c r="Q269" i="1"/>
  <c r="Q267" i="1"/>
  <c r="Q264" i="1"/>
  <c r="Q262" i="1"/>
  <c r="Q260" i="1"/>
  <c r="Q258" i="1"/>
  <c r="Q256" i="1"/>
  <c r="Q254" i="1"/>
  <c r="Q252" i="1"/>
  <c r="Q250" i="1"/>
  <c r="Q248" i="1"/>
  <c r="Q244" i="1"/>
  <c r="Q240" i="1"/>
  <c r="Q236" i="1"/>
  <c r="Q231" i="1"/>
  <c r="Q227" i="1"/>
  <c r="Q223" i="1"/>
  <c r="Q219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6" i="1"/>
  <c r="Q242" i="1"/>
  <c r="Q238" i="1"/>
  <c r="Q233" i="1"/>
  <c r="Q229" i="1"/>
  <c r="Q225" i="1"/>
  <c r="Q221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6" i="1"/>
  <c r="F316" i="1"/>
  <c r="L309" i="1"/>
  <c r="F309" i="1"/>
  <c r="L213" i="1"/>
  <c r="F213" i="1"/>
  <c r="F303" i="1"/>
  <c r="L304" i="1"/>
  <c r="F304" i="1"/>
  <c r="L339" i="1"/>
  <c r="F339" i="1"/>
  <c r="L342" i="1"/>
  <c r="F342" i="1"/>
  <c r="F185" i="1"/>
  <c r="L185" i="1"/>
  <c r="F328" i="1"/>
  <c r="F414" i="1" s="1"/>
  <c r="L46" i="1"/>
  <c r="F390" i="1"/>
  <c r="L390" i="1"/>
  <c r="L395" i="1" s="1"/>
  <c r="F183" i="1"/>
  <c r="L183" i="1"/>
  <c r="L374" i="1"/>
  <c r="L405" i="1"/>
  <c r="F22" i="1"/>
  <c r="F374" i="1"/>
  <c r="F416" i="1" s="1"/>
  <c r="L328" i="1"/>
  <c r="F286" i="1"/>
  <c r="F412" i="1" s="1"/>
  <c r="F405" i="1"/>
  <c r="F418" i="1" s="1"/>
  <c r="L286" i="1"/>
  <c r="L14" i="20"/>
  <c r="L40" i="20" s="1"/>
  <c r="F264" i="1" l="1"/>
  <c r="R403" i="1"/>
  <c r="R318" i="1"/>
  <c r="R198" i="1"/>
  <c r="R235" i="1"/>
  <c r="R295" i="1"/>
  <c r="L135" i="1"/>
  <c r="F135" i="1"/>
  <c r="F409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5" i="1"/>
  <c r="R402" i="1"/>
  <c r="R400" i="1"/>
  <c r="R404" i="1"/>
  <c r="R399" i="1"/>
  <c r="R397" i="1"/>
  <c r="R401" i="1"/>
  <c r="R398" i="1"/>
  <c r="R395" i="1"/>
  <c r="R394" i="1"/>
  <c r="R392" i="1"/>
  <c r="R390" i="1"/>
  <c r="R388" i="1"/>
  <c r="R386" i="1"/>
  <c r="R384" i="1"/>
  <c r="R393" i="1"/>
  <c r="R391" i="1"/>
  <c r="R389" i="1"/>
  <c r="R387" i="1"/>
  <c r="R385" i="1"/>
  <c r="R383" i="1"/>
  <c r="R381" i="1"/>
  <c r="R379" i="1"/>
  <c r="R377" i="1"/>
  <c r="R374" i="1"/>
  <c r="R372" i="1"/>
  <c r="R370" i="1"/>
  <c r="R368" i="1"/>
  <c r="R366" i="1"/>
  <c r="R364" i="1"/>
  <c r="R362" i="1"/>
  <c r="R360" i="1"/>
  <c r="R382" i="1"/>
  <c r="R380" i="1"/>
  <c r="R378" i="1"/>
  <c r="R376" i="1"/>
  <c r="R373" i="1"/>
  <c r="R369" i="1"/>
  <c r="R365" i="1"/>
  <c r="R361" i="1"/>
  <c r="R359" i="1"/>
  <c r="R357" i="1"/>
  <c r="R355" i="1"/>
  <c r="R353" i="1"/>
  <c r="R371" i="1"/>
  <c r="R367" i="1"/>
  <c r="R363" i="1"/>
  <c r="R358" i="1"/>
  <c r="R356" i="1"/>
  <c r="R352" i="1"/>
  <c r="R354" i="1"/>
  <c r="R350" i="1"/>
  <c r="R348" i="1"/>
  <c r="R346" i="1"/>
  <c r="R344" i="1"/>
  <c r="R342" i="1"/>
  <c r="R340" i="1"/>
  <c r="R338" i="1"/>
  <c r="R336" i="1"/>
  <c r="R334" i="1"/>
  <c r="R332" i="1"/>
  <c r="R330" i="1"/>
  <c r="R349" i="1"/>
  <c r="R345" i="1"/>
  <c r="R341" i="1"/>
  <c r="R337" i="1"/>
  <c r="R333" i="1"/>
  <c r="R328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347" i="1"/>
  <c r="R343" i="1"/>
  <c r="R339" i="1"/>
  <c r="R335" i="1"/>
  <c r="R331" i="1"/>
  <c r="R327" i="1"/>
  <c r="R325" i="1"/>
  <c r="R323" i="1"/>
  <c r="R320" i="1"/>
  <c r="R317" i="1"/>
  <c r="R315" i="1"/>
  <c r="R313" i="1"/>
  <c r="R311" i="1"/>
  <c r="R309" i="1"/>
  <c r="R307" i="1"/>
  <c r="R305" i="1"/>
  <c r="R303" i="1"/>
  <c r="R301" i="1"/>
  <c r="R299" i="1"/>
  <c r="R297" i="1"/>
  <c r="R294" i="1"/>
  <c r="R292" i="1"/>
  <c r="R290" i="1"/>
  <c r="R286" i="1"/>
  <c r="R284" i="1"/>
  <c r="R282" i="1"/>
  <c r="R280" i="1"/>
  <c r="R278" i="1"/>
  <c r="R276" i="1"/>
  <c r="R274" i="1"/>
  <c r="R271" i="1"/>
  <c r="R269" i="1"/>
  <c r="R267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3" i="1"/>
  <c r="R231" i="1"/>
  <c r="R229" i="1"/>
  <c r="R227" i="1"/>
  <c r="R225" i="1"/>
  <c r="R223" i="1"/>
  <c r="R221" i="1"/>
  <c r="R219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8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3" i="1"/>
  <c r="R239" i="1"/>
  <c r="R234" i="1"/>
  <c r="R230" i="1"/>
  <c r="R226" i="1"/>
  <c r="R222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5" i="1"/>
  <c r="R241" i="1"/>
  <c r="R237" i="1"/>
  <c r="R232" i="1"/>
  <c r="R228" i="1"/>
  <c r="R224" i="1"/>
  <c r="R220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20" i="1"/>
  <c r="F410" i="1"/>
  <c r="L350" i="1"/>
  <c r="F320" i="1"/>
  <c r="F413" i="1" s="1"/>
  <c r="L264" i="1"/>
  <c r="F395" i="1"/>
  <c r="F417" i="1" s="1"/>
  <c r="F350" i="1"/>
  <c r="F415" i="1" s="1"/>
  <c r="S403" i="1" l="1"/>
  <c r="S318" i="1"/>
  <c r="S235" i="1"/>
  <c r="S198" i="1"/>
  <c r="S295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4" i="1"/>
  <c r="S401" i="1"/>
  <c r="S399" i="1"/>
  <c r="S405" i="1"/>
  <c r="S402" i="1"/>
  <c r="S398" i="1"/>
  <c r="S395" i="1"/>
  <c r="S400" i="1"/>
  <c r="S397" i="1"/>
  <c r="S393" i="1"/>
  <c r="S391" i="1"/>
  <c r="S389" i="1"/>
  <c r="S387" i="1"/>
  <c r="S385" i="1"/>
  <c r="S383" i="1"/>
  <c r="S394" i="1"/>
  <c r="S392" i="1"/>
  <c r="S390" i="1"/>
  <c r="S388" i="1"/>
  <c r="S386" i="1"/>
  <c r="S382" i="1"/>
  <c r="S380" i="1"/>
  <c r="S378" i="1"/>
  <c r="S376" i="1"/>
  <c r="S373" i="1"/>
  <c r="S371" i="1"/>
  <c r="S369" i="1"/>
  <c r="S367" i="1"/>
  <c r="S365" i="1"/>
  <c r="S363" i="1"/>
  <c r="S361" i="1"/>
  <c r="S384" i="1"/>
  <c r="S381" i="1"/>
  <c r="S379" i="1"/>
  <c r="S377" i="1"/>
  <c r="S374" i="1"/>
  <c r="S372" i="1"/>
  <c r="S368" i="1"/>
  <c r="S364" i="1"/>
  <c r="S360" i="1"/>
  <c r="S358" i="1"/>
  <c r="S356" i="1"/>
  <c r="S354" i="1"/>
  <c r="S352" i="1"/>
  <c r="S370" i="1"/>
  <c r="S366" i="1"/>
  <c r="S362" i="1"/>
  <c r="S359" i="1"/>
  <c r="S357" i="1"/>
  <c r="S355" i="1"/>
  <c r="S350" i="1"/>
  <c r="S353" i="1"/>
  <c r="S349" i="1"/>
  <c r="S347" i="1"/>
  <c r="S345" i="1"/>
  <c r="S343" i="1"/>
  <c r="S341" i="1"/>
  <c r="S339" i="1"/>
  <c r="S337" i="1"/>
  <c r="S335" i="1"/>
  <c r="S333" i="1"/>
  <c r="S331" i="1"/>
  <c r="S328" i="1"/>
  <c r="S348" i="1"/>
  <c r="S344" i="1"/>
  <c r="S340" i="1"/>
  <c r="S336" i="1"/>
  <c r="S332" i="1"/>
  <c r="S327" i="1"/>
  <c r="S325" i="1"/>
  <c r="S323" i="1"/>
  <c r="S320" i="1"/>
  <c r="S317" i="1"/>
  <c r="S315" i="1"/>
  <c r="S313" i="1"/>
  <c r="S311" i="1"/>
  <c r="S309" i="1"/>
  <c r="S307" i="1"/>
  <c r="S305" i="1"/>
  <c r="S303" i="1"/>
  <c r="S301" i="1"/>
  <c r="S299" i="1"/>
  <c r="S297" i="1"/>
  <c r="S294" i="1"/>
  <c r="S292" i="1"/>
  <c r="S290" i="1"/>
  <c r="S346" i="1"/>
  <c r="S342" i="1"/>
  <c r="S338" i="1"/>
  <c r="S334" i="1"/>
  <c r="S330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288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4" i="1"/>
  <c r="S232" i="1"/>
  <c r="S230" i="1"/>
  <c r="S228" i="1"/>
  <c r="S226" i="1"/>
  <c r="S224" i="1"/>
  <c r="S222" i="1"/>
  <c r="S220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6" i="1"/>
  <c r="S284" i="1"/>
  <c r="S282" i="1"/>
  <c r="S280" i="1"/>
  <c r="S278" i="1"/>
  <c r="S276" i="1"/>
  <c r="S274" i="1"/>
  <c r="S271" i="1"/>
  <c r="S269" i="1"/>
  <c r="S267" i="1"/>
  <c r="S264" i="1"/>
  <c r="S262" i="1"/>
  <c r="S260" i="1"/>
  <c r="S258" i="1"/>
  <c r="S256" i="1"/>
  <c r="S254" i="1"/>
  <c r="S252" i="1"/>
  <c r="S250" i="1"/>
  <c r="S248" i="1"/>
  <c r="S246" i="1"/>
  <c r="S242" i="1"/>
  <c r="S238" i="1"/>
  <c r="S233" i="1"/>
  <c r="S229" i="1"/>
  <c r="S225" i="1"/>
  <c r="S221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4" i="1"/>
  <c r="S240" i="1"/>
  <c r="S236" i="1"/>
  <c r="S231" i="1"/>
  <c r="S227" i="1"/>
  <c r="S223" i="1"/>
  <c r="S219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7" i="1"/>
  <c r="F419" i="1"/>
  <c r="F407" i="1"/>
  <c r="T403" i="1" l="1"/>
  <c r="T318" i="1"/>
  <c r="T198" i="1"/>
  <c r="T235" i="1"/>
  <c r="T295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5" i="1"/>
  <c r="T402" i="1"/>
  <c r="T400" i="1"/>
  <c r="T401" i="1"/>
  <c r="T397" i="1"/>
  <c r="T404" i="1"/>
  <c r="T399" i="1"/>
  <c r="T398" i="1"/>
  <c r="T395" i="1"/>
  <c r="T394" i="1"/>
  <c r="T392" i="1"/>
  <c r="T390" i="1"/>
  <c r="T388" i="1"/>
  <c r="T386" i="1"/>
  <c r="T384" i="1"/>
  <c r="T393" i="1"/>
  <c r="T391" i="1"/>
  <c r="T389" i="1"/>
  <c r="T387" i="1"/>
  <c r="T385" i="1"/>
  <c r="T381" i="1"/>
  <c r="T379" i="1"/>
  <c r="T377" i="1"/>
  <c r="T374" i="1"/>
  <c r="T372" i="1"/>
  <c r="T370" i="1"/>
  <c r="T368" i="1"/>
  <c r="T366" i="1"/>
  <c r="T364" i="1"/>
  <c r="T362" i="1"/>
  <c r="T360" i="1"/>
  <c r="T383" i="1"/>
  <c r="T382" i="1"/>
  <c r="T380" i="1"/>
  <c r="T378" i="1"/>
  <c r="T376" i="1"/>
  <c r="T371" i="1"/>
  <c r="T367" i="1"/>
  <c r="T363" i="1"/>
  <c r="T359" i="1"/>
  <c r="T357" i="1"/>
  <c r="T355" i="1"/>
  <c r="T353" i="1"/>
  <c r="T373" i="1"/>
  <c r="T369" i="1"/>
  <c r="T365" i="1"/>
  <c r="T361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47" i="1"/>
  <c r="T343" i="1"/>
  <c r="T339" i="1"/>
  <c r="T335" i="1"/>
  <c r="T331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349" i="1"/>
  <c r="T345" i="1"/>
  <c r="T341" i="1"/>
  <c r="T337" i="1"/>
  <c r="T333" i="1"/>
  <c r="T328" i="1"/>
  <c r="T327" i="1"/>
  <c r="T325" i="1"/>
  <c r="T323" i="1"/>
  <c r="T320" i="1"/>
  <c r="T317" i="1"/>
  <c r="T315" i="1"/>
  <c r="T313" i="1"/>
  <c r="T311" i="1"/>
  <c r="T309" i="1"/>
  <c r="T307" i="1"/>
  <c r="T305" i="1"/>
  <c r="T303" i="1"/>
  <c r="T301" i="1"/>
  <c r="T299" i="1"/>
  <c r="T297" i="1"/>
  <c r="T294" i="1"/>
  <c r="T292" i="1"/>
  <c r="T290" i="1"/>
  <c r="T286" i="1"/>
  <c r="T284" i="1"/>
  <c r="T282" i="1"/>
  <c r="T280" i="1"/>
  <c r="T278" i="1"/>
  <c r="T276" i="1"/>
  <c r="T274" i="1"/>
  <c r="T271" i="1"/>
  <c r="T269" i="1"/>
  <c r="T267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3" i="1"/>
  <c r="T231" i="1"/>
  <c r="T229" i="1"/>
  <c r="T227" i="1"/>
  <c r="T225" i="1"/>
  <c r="T223" i="1"/>
  <c r="T221" i="1"/>
  <c r="T219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8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5" i="1"/>
  <c r="T241" i="1"/>
  <c r="T237" i="1"/>
  <c r="T232" i="1"/>
  <c r="T228" i="1"/>
  <c r="T224" i="1"/>
  <c r="T220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7" i="1"/>
  <c r="T243" i="1"/>
  <c r="T239" i="1"/>
  <c r="T234" i="1"/>
  <c r="T230" i="1"/>
  <c r="T226" i="1"/>
  <c r="T222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403" i="1" l="1"/>
  <c r="U318" i="1"/>
  <c r="U235" i="1"/>
  <c r="U198" i="1"/>
  <c r="U295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4" i="1"/>
  <c r="U401" i="1"/>
  <c r="U399" i="1"/>
  <c r="U405" i="1"/>
  <c r="U400" i="1"/>
  <c r="U398" i="1"/>
  <c r="U395" i="1"/>
  <c r="U402" i="1"/>
  <c r="U397" i="1"/>
  <c r="U393" i="1"/>
  <c r="U391" i="1"/>
  <c r="U389" i="1"/>
  <c r="U387" i="1"/>
  <c r="U385" i="1"/>
  <c r="U383" i="1"/>
  <c r="U394" i="1"/>
  <c r="U392" i="1"/>
  <c r="U390" i="1"/>
  <c r="U388" i="1"/>
  <c r="U386" i="1"/>
  <c r="U384" i="1"/>
  <c r="U382" i="1"/>
  <c r="U380" i="1"/>
  <c r="U378" i="1"/>
  <c r="U376" i="1"/>
  <c r="U373" i="1"/>
  <c r="U371" i="1"/>
  <c r="U369" i="1"/>
  <c r="U367" i="1"/>
  <c r="U365" i="1"/>
  <c r="U363" i="1"/>
  <c r="U361" i="1"/>
  <c r="U381" i="1"/>
  <c r="U379" i="1"/>
  <c r="U377" i="1"/>
  <c r="U374" i="1"/>
  <c r="U370" i="1"/>
  <c r="U366" i="1"/>
  <c r="U362" i="1"/>
  <c r="U358" i="1"/>
  <c r="U356" i="1"/>
  <c r="U354" i="1"/>
  <c r="U352" i="1"/>
  <c r="U372" i="1"/>
  <c r="U368" i="1"/>
  <c r="U364" i="1"/>
  <c r="U360" i="1"/>
  <c r="U359" i="1"/>
  <c r="U357" i="1"/>
  <c r="U355" i="1"/>
  <c r="U353" i="1"/>
  <c r="U350" i="1"/>
  <c r="U349" i="1"/>
  <c r="U347" i="1"/>
  <c r="U345" i="1"/>
  <c r="U343" i="1"/>
  <c r="U341" i="1"/>
  <c r="U339" i="1"/>
  <c r="U337" i="1"/>
  <c r="U335" i="1"/>
  <c r="U333" i="1"/>
  <c r="U331" i="1"/>
  <c r="U328" i="1"/>
  <c r="U346" i="1"/>
  <c r="U342" i="1"/>
  <c r="U338" i="1"/>
  <c r="U334" i="1"/>
  <c r="U330" i="1"/>
  <c r="U327" i="1"/>
  <c r="U325" i="1"/>
  <c r="U323" i="1"/>
  <c r="U320" i="1"/>
  <c r="U317" i="1"/>
  <c r="U315" i="1"/>
  <c r="U313" i="1"/>
  <c r="U311" i="1"/>
  <c r="U309" i="1"/>
  <c r="U307" i="1"/>
  <c r="U305" i="1"/>
  <c r="U303" i="1"/>
  <c r="U301" i="1"/>
  <c r="U299" i="1"/>
  <c r="U297" i="1"/>
  <c r="U294" i="1"/>
  <c r="U292" i="1"/>
  <c r="U290" i="1"/>
  <c r="U348" i="1"/>
  <c r="U344" i="1"/>
  <c r="U340" i="1"/>
  <c r="U336" i="1"/>
  <c r="U332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288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4" i="1"/>
  <c r="U232" i="1"/>
  <c r="U230" i="1"/>
  <c r="U228" i="1"/>
  <c r="U226" i="1"/>
  <c r="U224" i="1"/>
  <c r="U222" i="1"/>
  <c r="U220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6" i="1"/>
  <c r="U284" i="1"/>
  <c r="U282" i="1"/>
  <c r="U280" i="1"/>
  <c r="U278" i="1"/>
  <c r="U276" i="1"/>
  <c r="U274" i="1"/>
  <c r="U271" i="1"/>
  <c r="U269" i="1"/>
  <c r="U267" i="1"/>
  <c r="U264" i="1"/>
  <c r="U262" i="1"/>
  <c r="U260" i="1"/>
  <c r="U258" i="1"/>
  <c r="U256" i="1"/>
  <c r="U254" i="1"/>
  <c r="U252" i="1"/>
  <c r="U250" i="1"/>
  <c r="U248" i="1"/>
  <c r="U244" i="1"/>
  <c r="U240" i="1"/>
  <c r="U236" i="1"/>
  <c r="U231" i="1"/>
  <c r="U227" i="1"/>
  <c r="U223" i="1"/>
  <c r="U219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6" i="1"/>
  <c r="U242" i="1"/>
  <c r="U238" i="1"/>
  <c r="U233" i="1"/>
  <c r="U229" i="1"/>
  <c r="U225" i="1"/>
  <c r="U221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403" i="1" l="1"/>
  <c r="V318" i="1"/>
  <c r="V198" i="1"/>
  <c r="V235" i="1"/>
  <c r="V295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5" i="1"/>
  <c r="V402" i="1"/>
  <c r="V400" i="1"/>
  <c r="V404" i="1"/>
  <c r="V399" i="1"/>
  <c r="V397" i="1"/>
  <c r="V401" i="1"/>
  <c r="V398" i="1"/>
  <c r="V395" i="1"/>
  <c r="V394" i="1"/>
  <c r="V392" i="1"/>
  <c r="V390" i="1"/>
  <c r="V388" i="1"/>
  <c r="V386" i="1"/>
  <c r="V384" i="1"/>
  <c r="V393" i="1"/>
  <c r="V391" i="1"/>
  <c r="V389" i="1"/>
  <c r="V387" i="1"/>
  <c r="V385" i="1"/>
  <c r="V383" i="1"/>
  <c r="V381" i="1"/>
  <c r="V379" i="1"/>
  <c r="V377" i="1"/>
  <c r="V374" i="1"/>
  <c r="V372" i="1"/>
  <c r="V370" i="1"/>
  <c r="V368" i="1"/>
  <c r="V366" i="1"/>
  <c r="V364" i="1"/>
  <c r="V362" i="1"/>
  <c r="V360" i="1"/>
  <c r="V382" i="1"/>
  <c r="V380" i="1"/>
  <c r="V378" i="1"/>
  <c r="V376" i="1"/>
  <c r="V373" i="1"/>
  <c r="V369" i="1"/>
  <c r="V365" i="1"/>
  <c r="V361" i="1"/>
  <c r="V359" i="1"/>
  <c r="V357" i="1"/>
  <c r="V355" i="1"/>
  <c r="V353" i="1"/>
  <c r="V371" i="1"/>
  <c r="V367" i="1"/>
  <c r="V363" i="1"/>
  <c r="V358" i="1"/>
  <c r="V356" i="1"/>
  <c r="V352" i="1"/>
  <c r="V354" i="1"/>
  <c r="V350" i="1"/>
  <c r="V348" i="1"/>
  <c r="V346" i="1"/>
  <c r="V344" i="1"/>
  <c r="V342" i="1"/>
  <c r="V340" i="1"/>
  <c r="V338" i="1"/>
  <c r="V336" i="1"/>
  <c r="V334" i="1"/>
  <c r="V332" i="1"/>
  <c r="V330" i="1"/>
  <c r="V349" i="1"/>
  <c r="V345" i="1"/>
  <c r="V341" i="1"/>
  <c r="V337" i="1"/>
  <c r="V333" i="1"/>
  <c r="V328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347" i="1"/>
  <c r="V343" i="1"/>
  <c r="V339" i="1"/>
  <c r="V335" i="1"/>
  <c r="V331" i="1"/>
  <c r="V327" i="1"/>
  <c r="V325" i="1"/>
  <c r="V323" i="1"/>
  <c r="V320" i="1"/>
  <c r="V317" i="1"/>
  <c r="V315" i="1"/>
  <c r="V313" i="1"/>
  <c r="V311" i="1"/>
  <c r="V309" i="1"/>
  <c r="V307" i="1"/>
  <c r="V305" i="1"/>
  <c r="V303" i="1"/>
  <c r="V301" i="1"/>
  <c r="V299" i="1"/>
  <c r="V297" i="1"/>
  <c r="V294" i="1"/>
  <c r="V292" i="1"/>
  <c r="V290" i="1"/>
  <c r="V286" i="1"/>
  <c r="V284" i="1"/>
  <c r="V282" i="1"/>
  <c r="V280" i="1"/>
  <c r="V278" i="1"/>
  <c r="V276" i="1"/>
  <c r="V274" i="1"/>
  <c r="V271" i="1"/>
  <c r="V269" i="1"/>
  <c r="V267" i="1"/>
  <c r="V264" i="1"/>
  <c r="V262" i="1"/>
  <c r="V260" i="1"/>
  <c r="V258" i="1"/>
  <c r="V256" i="1"/>
  <c r="V254" i="1"/>
  <c r="V252" i="1"/>
  <c r="V250" i="1"/>
  <c r="V248" i="1"/>
  <c r="V246" i="1"/>
  <c r="V244" i="1"/>
  <c r="V242" i="1"/>
  <c r="V240" i="1"/>
  <c r="V238" i="1"/>
  <c r="V236" i="1"/>
  <c r="V233" i="1"/>
  <c r="V231" i="1"/>
  <c r="V229" i="1"/>
  <c r="V227" i="1"/>
  <c r="V225" i="1"/>
  <c r="V223" i="1"/>
  <c r="V221" i="1"/>
  <c r="V219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8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3" i="1"/>
  <c r="V239" i="1"/>
  <c r="V234" i="1"/>
  <c r="V230" i="1"/>
  <c r="V226" i="1"/>
  <c r="V222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5" i="1"/>
  <c r="V241" i="1"/>
  <c r="V237" i="1"/>
  <c r="V232" i="1"/>
  <c r="V228" i="1"/>
  <c r="V224" i="1"/>
  <c r="V220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403" i="1" l="1"/>
  <c r="W318" i="1"/>
  <c r="W235" i="1"/>
  <c r="W198" i="1"/>
  <c r="W295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4" i="1"/>
  <c r="W401" i="1"/>
  <c r="W399" i="1"/>
  <c r="W405" i="1"/>
  <c r="W402" i="1"/>
  <c r="W398" i="1"/>
  <c r="W395" i="1"/>
  <c r="W400" i="1"/>
  <c r="W397" i="1"/>
  <c r="W393" i="1"/>
  <c r="W391" i="1"/>
  <c r="W389" i="1"/>
  <c r="W387" i="1"/>
  <c r="W385" i="1"/>
  <c r="W383" i="1"/>
  <c r="W394" i="1"/>
  <c r="W392" i="1"/>
  <c r="W390" i="1"/>
  <c r="W388" i="1"/>
  <c r="W386" i="1"/>
  <c r="W382" i="1"/>
  <c r="W380" i="1"/>
  <c r="W378" i="1"/>
  <c r="W376" i="1"/>
  <c r="W373" i="1"/>
  <c r="W371" i="1"/>
  <c r="W369" i="1"/>
  <c r="W367" i="1"/>
  <c r="W365" i="1"/>
  <c r="W363" i="1"/>
  <c r="W361" i="1"/>
  <c r="W384" i="1"/>
  <c r="W381" i="1"/>
  <c r="W379" i="1"/>
  <c r="W377" i="1"/>
  <c r="W374" i="1"/>
  <c r="W372" i="1"/>
  <c r="W368" i="1"/>
  <c r="W364" i="1"/>
  <c r="W360" i="1"/>
  <c r="W358" i="1"/>
  <c r="W356" i="1"/>
  <c r="W354" i="1"/>
  <c r="W352" i="1"/>
  <c r="W370" i="1"/>
  <c r="W366" i="1"/>
  <c r="W362" i="1"/>
  <c r="W359" i="1"/>
  <c r="W357" i="1"/>
  <c r="W355" i="1"/>
  <c r="W350" i="1"/>
  <c r="W353" i="1"/>
  <c r="W349" i="1"/>
  <c r="W347" i="1"/>
  <c r="W345" i="1"/>
  <c r="W343" i="1"/>
  <c r="W341" i="1"/>
  <c r="W339" i="1"/>
  <c r="W337" i="1"/>
  <c r="W335" i="1"/>
  <c r="W333" i="1"/>
  <c r="W331" i="1"/>
  <c r="W328" i="1"/>
  <c r="W348" i="1"/>
  <c r="W344" i="1"/>
  <c r="W340" i="1"/>
  <c r="W336" i="1"/>
  <c r="W332" i="1"/>
  <c r="W327" i="1"/>
  <c r="W325" i="1"/>
  <c r="W323" i="1"/>
  <c r="W320" i="1"/>
  <c r="W317" i="1"/>
  <c r="W315" i="1"/>
  <c r="W313" i="1"/>
  <c r="W311" i="1"/>
  <c r="W309" i="1"/>
  <c r="W307" i="1"/>
  <c r="W305" i="1"/>
  <c r="W303" i="1"/>
  <c r="W301" i="1"/>
  <c r="W299" i="1"/>
  <c r="W297" i="1"/>
  <c r="W294" i="1"/>
  <c r="W292" i="1"/>
  <c r="W290" i="1"/>
  <c r="W346" i="1"/>
  <c r="W342" i="1"/>
  <c r="W338" i="1"/>
  <c r="W334" i="1"/>
  <c r="W330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288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3" i="1"/>
  <c r="W241" i="1"/>
  <c r="W239" i="1"/>
  <c r="W237" i="1"/>
  <c r="W234" i="1"/>
  <c r="W232" i="1"/>
  <c r="W230" i="1"/>
  <c r="W228" i="1"/>
  <c r="W226" i="1"/>
  <c r="W224" i="1"/>
  <c r="W222" i="1"/>
  <c r="W220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6" i="1"/>
  <c r="W284" i="1"/>
  <c r="W282" i="1"/>
  <c r="W280" i="1"/>
  <c r="W278" i="1"/>
  <c r="W276" i="1"/>
  <c r="W274" i="1"/>
  <c r="W271" i="1"/>
  <c r="W269" i="1"/>
  <c r="W267" i="1"/>
  <c r="W264" i="1"/>
  <c r="W262" i="1"/>
  <c r="W260" i="1"/>
  <c r="W258" i="1"/>
  <c r="W256" i="1"/>
  <c r="W254" i="1"/>
  <c r="W252" i="1"/>
  <c r="W250" i="1"/>
  <c r="W248" i="1"/>
  <c r="W246" i="1"/>
  <c r="W242" i="1"/>
  <c r="W238" i="1"/>
  <c r="W233" i="1"/>
  <c r="W229" i="1"/>
  <c r="W225" i="1"/>
  <c r="W221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4" i="1"/>
  <c r="W240" i="1"/>
  <c r="W236" i="1"/>
  <c r="W231" i="1"/>
  <c r="W227" i="1"/>
  <c r="W223" i="1"/>
  <c r="W219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403" i="1" l="1"/>
  <c r="X318" i="1"/>
  <c r="X235" i="1"/>
  <c r="X198" i="1"/>
  <c r="X295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5" i="1"/>
  <c r="X402" i="1"/>
  <c r="X400" i="1"/>
  <c r="X401" i="1"/>
  <c r="X397" i="1"/>
  <c r="X404" i="1"/>
  <c r="X399" i="1"/>
  <c r="X398" i="1"/>
  <c r="X395" i="1"/>
  <c r="X394" i="1"/>
  <c r="X392" i="1"/>
  <c r="X390" i="1"/>
  <c r="X388" i="1"/>
  <c r="X386" i="1"/>
  <c r="X384" i="1"/>
  <c r="X393" i="1"/>
  <c r="X391" i="1"/>
  <c r="X389" i="1"/>
  <c r="X387" i="1"/>
  <c r="X385" i="1"/>
  <c r="X381" i="1"/>
  <c r="X379" i="1"/>
  <c r="X377" i="1"/>
  <c r="X374" i="1"/>
  <c r="X372" i="1"/>
  <c r="X370" i="1"/>
  <c r="X368" i="1"/>
  <c r="X366" i="1"/>
  <c r="X364" i="1"/>
  <c r="X362" i="1"/>
  <c r="X360" i="1"/>
  <c r="X383" i="1"/>
  <c r="X382" i="1"/>
  <c r="X380" i="1"/>
  <c r="X378" i="1"/>
  <c r="X376" i="1"/>
  <c r="X371" i="1"/>
  <c r="X367" i="1"/>
  <c r="X363" i="1"/>
  <c r="X359" i="1"/>
  <c r="X357" i="1"/>
  <c r="X355" i="1"/>
  <c r="X353" i="1"/>
  <c r="X373" i="1"/>
  <c r="X369" i="1"/>
  <c r="X365" i="1"/>
  <c r="X361" i="1"/>
  <c r="X358" i="1"/>
  <c r="X356" i="1"/>
  <c r="X354" i="1"/>
  <c r="X352" i="1"/>
  <c r="X350" i="1"/>
  <c r="X348" i="1"/>
  <c r="X346" i="1"/>
  <c r="X344" i="1"/>
  <c r="X342" i="1"/>
  <c r="X340" i="1"/>
  <c r="X338" i="1"/>
  <c r="X336" i="1"/>
  <c r="X334" i="1"/>
  <c r="X332" i="1"/>
  <c r="X330" i="1"/>
  <c r="X347" i="1"/>
  <c r="X343" i="1"/>
  <c r="X339" i="1"/>
  <c r="X335" i="1"/>
  <c r="X331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349" i="1"/>
  <c r="X345" i="1"/>
  <c r="X341" i="1"/>
  <c r="X337" i="1"/>
  <c r="X333" i="1"/>
  <c r="X328" i="1"/>
  <c r="X327" i="1"/>
  <c r="X325" i="1"/>
  <c r="X323" i="1"/>
  <c r="X320" i="1"/>
  <c r="X317" i="1"/>
  <c r="X315" i="1"/>
  <c r="X313" i="1"/>
  <c r="X311" i="1"/>
  <c r="X309" i="1"/>
  <c r="X307" i="1"/>
  <c r="X305" i="1"/>
  <c r="X303" i="1"/>
  <c r="X301" i="1"/>
  <c r="X299" i="1"/>
  <c r="X297" i="1"/>
  <c r="X294" i="1"/>
  <c r="X292" i="1"/>
  <c r="X290" i="1"/>
  <c r="X286" i="1"/>
  <c r="X284" i="1"/>
  <c r="X282" i="1"/>
  <c r="X280" i="1"/>
  <c r="X278" i="1"/>
  <c r="X276" i="1"/>
  <c r="X274" i="1"/>
  <c r="X271" i="1"/>
  <c r="X269" i="1"/>
  <c r="X267" i="1"/>
  <c r="X264" i="1"/>
  <c r="X262" i="1"/>
  <c r="X260" i="1"/>
  <c r="X258" i="1"/>
  <c r="X256" i="1"/>
  <c r="X254" i="1"/>
  <c r="X252" i="1"/>
  <c r="X250" i="1"/>
  <c r="X248" i="1"/>
  <c r="X246" i="1"/>
  <c r="X244" i="1"/>
  <c r="X242" i="1"/>
  <c r="X240" i="1"/>
  <c r="X238" i="1"/>
  <c r="X236" i="1"/>
  <c r="X233" i="1"/>
  <c r="X231" i="1"/>
  <c r="X229" i="1"/>
  <c r="X227" i="1"/>
  <c r="X225" i="1"/>
  <c r="X223" i="1"/>
  <c r="X221" i="1"/>
  <c r="X219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8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5" i="1"/>
  <c r="X241" i="1"/>
  <c r="X237" i="1"/>
  <c r="X232" i="1"/>
  <c r="X228" i="1"/>
  <c r="X224" i="1"/>
  <c r="X220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7" i="1"/>
  <c r="X243" i="1"/>
  <c r="X239" i="1"/>
  <c r="X234" i="1"/>
  <c r="X230" i="1"/>
  <c r="X226" i="1"/>
  <c r="X222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403" i="1" l="1"/>
  <c r="Y318" i="1"/>
  <c r="Y235" i="1"/>
  <c r="Y198" i="1"/>
  <c r="Y295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4" i="1"/>
  <c r="Y401" i="1"/>
  <c r="Y399" i="1"/>
  <c r="Y405" i="1"/>
  <c r="Y400" i="1"/>
  <c r="Y398" i="1"/>
  <c r="Y395" i="1"/>
  <c r="Y402" i="1"/>
  <c r="Y397" i="1"/>
  <c r="Y393" i="1"/>
  <c r="Y391" i="1"/>
  <c r="Y389" i="1"/>
  <c r="Y387" i="1"/>
  <c r="Y385" i="1"/>
  <c r="Y383" i="1"/>
  <c r="Y394" i="1"/>
  <c r="Y392" i="1"/>
  <c r="Y390" i="1"/>
  <c r="Y388" i="1"/>
  <c r="Y386" i="1"/>
  <c r="Y384" i="1"/>
  <c r="Y382" i="1"/>
  <c r="Y380" i="1"/>
  <c r="Y378" i="1"/>
  <c r="Y376" i="1"/>
  <c r="Y373" i="1"/>
  <c r="Y371" i="1"/>
  <c r="Y369" i="1"/>
  <c r="Y367" i="1"/>
  <c r="Y365" i="1"/>
  <c r="Y363" i="1"/>
  <c r="Y361" i="1"/>
  <c r="Y381" i="1"/>
  <c r="Y379" i="1"/>
  <c r="Y377" i="1"/>
  <c r="Y374" i="1"/>
  <c r="Y370" i="1"/>
  <c r="Y366" i="1"/>
  <c r="Y362" i="1"/>
  <c r="Y358" i="1"/>
  <c r="Y356" i="1"/>
  <c r="Y354" i="1"/>
  <c r="Y352" i="1"/>
  <c r="Y372" i="1"/>
  <c r="Y368" i="1"/>
  <c r="Y364" i="1"/>
  <c r="Y360" i="1"/>
  <c r="Y359" i="1"/>
  <c r="Y357" i="1"/>
  <c r="Y355" i="1"/>
  <c r="Y353" i="1"/>
  <c r="Y350" i="1"/>
  <c r="Y349" i="1"/>
  <c r="Y347" i="1"/>
  <c r="Y345" i="1"/>
  <c r="Y343" i="1"/>
  <c r="Y341" i="1"/>
  <c r="Y339" i="1"/>
  <c r="Y337" i="1"/>
  <c r="Y335" i="1"/>
  <c r="Y333" i="1"/>
  <c r="Y331" i="1"/>
  <c r="Y328" i="1"/>
  <c r="Y346" i="1"/>
  <c r="Y342" i="1"/>
  <c r="Y338" i="1"/>
  <c r="Y334" i="1"/>
  <c r="Y330" i="1"/>
  <c r="Y327" i="1"/>
  <c r="Y325" i="1"/>
  <c r="Y323" i="1"/>
  <c r="Y320" i="1"/>
  <c r="Y317" i="1"/>
  <c r="Y315" i="1"/>
  <c r="Y313" i="1"/>
  <c r="Y311" i="1"/>
  <c r="Y309" i="1"/>
  <c r="Y307" i="1"/>
  <c r="Y305" i="1"/>
  <c r="Y303" i="1"/>
  <c r="Y301" i="1"/>
  <c r="Y299" i="1"/>
  <c r="Y297" i="1"/>
  <c r="Y294" i="1"/>
  <c r="Y292" i="1"/>
  <c r="Y290" i="1"/>
  <c r="Y348" i="1"/>
  <c r="Y344" i="1"/>
  <c r="Y340" i="1"/>
  <c r="Y336" i="1"/>
  <c r="Y332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288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5" i="1"/>
  <c r="Y243" i="1"/>
  <c r="Y241" i="1"/>
  <c r="Y239" i="1"/>
  <c r="Y237" i="1"/>
  <c r="Y234" i="1"/>
  <c r="Y232" i="1"/>
  <c r="Y230" i="1"/>
  <c r="Y228" i="1"/>
  <c r="Y226" i="1"/>
  <c r="Y224" i="1"/>
  <c r="Y222" i="1"/>
  <c r="Y220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6" i="1"/>
  <c r="Y284" i="1"/>
  <c r="Y282" i="1"/>
  <c r="Y280" i="1"/>
  <c r="Y278" i="1"/>
  <c r="Y276" i="1"/>
  <c r="Y274" i="1"/>
  <c r="Y271" i="1"/>
  <c r="Y269" i="1"/>
  <c r="Y267" i="1"/>
  <c r="Y264" i="1"/>
  <c r="Y262" i="1"/>
  <c r="Y260" i="1"/>
  <c r="Y258" i="1"/>
  <c r="Y256" i="1"/>
  <c r="Y254" i="1"/>
  <c r="Y252" i="1"/>
  <c r="Y250" i="1"/>
  <c r="Y248" i="1"/>
  <c r="Y244" i="1"/>
  <c r="Y240" i="1"/>
  <c r="Y236" i="1"/>
  <c r="Y231" i="1"/>
  <c r="Y227" i="1"/>
  <c r="Y223" i="1"/>
  <c r="Y219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6" i="1"/>
  <c r="Y242" i="1"/>
  <c r="Y238" i="1"/>
  <c r="Y233" i="1"/>
  <c r="Y229" i="1"/>
  <c r="Y225" i="1"/>
  <c r="Y221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403" i="1" l="1"/>
  <c r="Z318" i="1"/>
  <c r="Z198" i="1"/>
  <c r="Z235" i="1"/>
  <c r="Z295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5" i="1"/>
  <c r="Z402" i="1"/>
  <c r="Z400" i="1"/>
  <c r="Z404" i="1"/>
  <c r="Z399" i="1"/>
  <c r="Z397" i="1"/>
  <c r="Z401" i="1"/>
  <c r="Z398" i="1"/>
  <c r="Z395" i="1"/>
  <c r="Z394" i="1"/>
  <c r="Z392" i="1"/>
  <c r="Z390" i="1"/>
  <c r="Z388" i="1"/>
  <c r="Z386" i="1"/>
  <c r="Z384" i="1"/>
  <c r="Z393" i="1"/>
  <c r="Z391" i="1"/>
  <c r="Z389" i="1"/>
  <c r="Z387" i="1"/>
  <c r="Z385" i="1"/>
  <c r="Z383" i="1"/>
  <c r="Z381" i="1"/>
  <c r="Z379" i="1"/>
  <c r="Z377" i="1"/>
  <c r="Z374" i="1"/>
  <c r="Z372" i="1"/>
  <c r="Z370" i="1"/>
  <c r="Z368" i="1"/>
  <c r="Z366" i="1"/>
  <c r="Z364" i="1"/>
  <c r="Z362" i="1"/>
  <c r="Z360" i="1"/>
  <c r="Z382" i="1"/>
  <c r="Z380" i="1"/>
  <c r="Z378" i="1"/>
  <c r="Z376" i="1"/>
  <c r="Z373" i="1"/>
  <c r="Z369" i="1"/>
  <c r="Z365" i="1"/>
  <c r="Z361" i="1"/>
  <c r="Z359" i="1"/>
  <c r="Z357" i="1"/>
  <c r="Z355" i="1"/>
  <c r="Z353" i="1"/>
  <c r="Z371" i="1"/>
  <c r="Z367" i="1"/>
  <c r="Z363" i="1"/>
  <c r="Z358" i="1"/>
  <c r="Z356" i="1"/>
  <c r="Z352" i="1"/>
  <c r="Z354" i="1"/>
  <c r="Z350" i="1"/>
  <c r="Z348" i="1"/>
  <c r="Z346" i="1"/>
  <c r="Z344" i="1"/>
  <c r="Z342" i="1"/>
  <c r="Z340" i="1"/>
  <c r="Z338" i="1"/>
  <c r="Z336" i="1"/>
  <c r="Z334" i="1"/>
  <c r="Z332" i="1"/>
  <c r="Z330" i="1"/>
  <c r="Z349" i="1"/>
  <c r="Z345" i="1"/>
  <c r="Z341" i="1"/>
  <c r="Z337" i="1"/>
  <c r="Z333" i="1"/>
  <c r="Z328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347" i="1"/>
  <c r="Z343" i="1"/>
  <c r="Z339" i="1"/>
  <c r="Z335" i="1"/>
  <c r="Z331" i="1"/>
  <c r="Z327" i="1"/>
  <c r="Z325" i="1"/>
  <c r="Z323" i="1"/>
  <c r="Z320" i="1"/>
  <c r="Z317" i="1"/>
  <c r="Z315" i="1"/>
  <c r="Z313" i="1"/>
  <c r="Z311" i="1"/>
  <c r="Z309" i="1"/>
  <c r="Z307" i="1"/>
  <c r="Z305" i="1"/>
  <c r="Z303" i="1"/>
  <c r="Z301" i="1"/>
  <c r="Z299" i="1"/>
  <c r="Z297" i="1"/>
  <c r="Z294" i="1"/>
  <c r="Z292" i="1"/>
  <c r="Z290" i="1"/>
  <c r="Z286" i="1"/>
  <c r="Z284" i="1"/>
  <c r="Z282" i="1"/>
  <c r="Z280" i="1"/>
  <c r="Z278" i="1"/>
  <c r="Z276" i="1"/>
  <c r="Z274" i="1"/>
  <c r="Z271" i="1"/>
  <c r="Z269" i="1"/>
  <c r="Z267" i="1"/>
  <c r="Z264" i="1"/>
  <c r="Z262" i="1"/>
  <c r="Z260" i="1"/>
  <c r="Z258" i="1"/>
  <c r="Z256" i="1"/>
  <c r="Z254" i="1"/>
  <c r="Z252" i="1"/>
  <c r="Z250" i="1"/>
  <c r="Z248" i="1"/>
  <c r="Z246" i="1"/>
  <c r="Z244" i="1"/>
  <c r="Z242" i="1"/>
  <c r="Z240" i="1"/>
  <c r="Z238" i="1"/>
  <c r="Z236" i="1"/>
  <c r="Z233" i="1"/>
  <c r="Z231" i="1"/>
  <c r="Z229" i="1"/>
  <c r="Z227" i="1"/>
  <c r="Z225" i="1"/>
  <c r="Z223" i="1"/>
  <c r="Z221" i="1"/>
  <c r="Z219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8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3" i="1"/>
  <c r="Z239" i="1"/>
  <c r="Z234" i="1"/>
  <c r="Z230" i="1"/>
  <c r="Z226" i="1"/>
  <c r="Z222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5" i="1"/>
  <c r="Z241" i="1"/>
  <c r="Z237" i="1"/>
  <c r="Z232" i="1"/>
  <c r="Z228" i="1"/>
  <c r="Z224" i="1"/>
  <c r="Z220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403" i="1" l="1"/>
  <c r="AA318" i="1"/>
  <c r="AA235" i="1"/>
  <c r="AA198" i="1"/>
  <c r="AA295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4" i="1"/>
  <c r="AA401" i="1"/>
  <c r="AA399" i="1"/>
  <c r="AA405" i="1"/>
  <c r="AA402" i="1"/>
  <c r="AA398" i="1"/>
  <c r="AA395" i="1"/>
  <c r="AA400" i="1"/>
  <c r="AA397" i="1"/>
  <c r="AA393" i="1"/>
  <c r="AA391" i="1"/>
  <c r="AA389" i="1"/>
  <c r="AA387" i="1"/>
  <c r="AA385" i="1"/>
  <c r="AA383" i="1"/>
  <c r="AA394" i="1"/>
  <c r="AA392" i="1"/>
  <c r="AA390" i="1"/>
  <c r="AA388" i="1"/>
  <c r="AA386" i="1"/>
  <c r="AA382" i="1"/>
  <c r="AA380" i="1"/>
  <c r="AA378" i="1"/>
  <c r="AA376" i="1"/>
  <c r="AA373" i="1"/>
  <c r="AA371" i="1"/>
  <c r="AA369" i="1"/>
  <c r="AA367" i="1"/>
  <c r="AA365" i="1"/>
  <c r="AA363" i="1"/>
  <c r="AA361" i="1"/>
  <c r="AA384" i="1"/>
  <c r="AA381" i="1"/>
  <c r="AA379" i="1"/>
  <c r="AA377" i="1"/>
  <c r="AA374" i="1"/>
  <c r="AA372" i="1"/>
  <c r="AA368" i="1"/>
  <c r="AA364" i="1"/>
  <c r="AA360" i="1"/>
  <c r="AA358" i="1"/>
  <c r="AA356" i="1"/>
  <c r="AA354" i="1"/>
  <c r="AA352" i="1"/>
  <c r="AA370" i="1"/>
  <c r="AA366" i="1"/>
  <c r="AA362" i="1"/>
  <c r="AA359" i="1"/>
  <c r="AA357" i="1"/>
  <c r="AA355" i="1"/>
  <c r="AA350" i="1"/>
  <c r="AA353" i="1"/>
  <c r="AA349" i="1"/>
  <c r="AA347" i="1"/>
  <c r="AA345" i="1"/>
  <c r="AA343" i="1"/>
  <c r="AA341" i="1"/>
  <c r="AA339" i="1"/>
  <c r="AA337" i="1"/>
  <c r="AA335" i="1"/>
  <c r="AA333" i="1"/>
  <c r="AA331" i="1"/>
  <c r="AA328" i="1"/>
  <c r="AA348" i="1"/>
  <c r="AA344" i="1"/>
  <c r="AA340" i="1"/>
  <c r="AA336" i="1"/>
  <c r="AA332" i="1"/>
  <c r="AA327" i="1"/>
  <c r="AA325" i="1"/>
  <c r="AA323" i="1"/>
  <c r="AA320" i="1"/>
  <c r="AA317" i="1"/>
  <c r="AA315" i="1"/>
  <c r="AA313" i="1"/>
  <c r="AA311" i="1"/>
  <c r="AA309" i="1"/>
  <c r="AA307" i="1"/>
  <c r="AA305" i="1"/>
  <c r="AA303" i="1"/>
  <c r="AA301" i="1"/>
  <c r="AA299" i="1"/>
  <c r="AA297" i="1"/>
  <c r="AA294" i="1"/>
  <c r="AA292" i="1"/>
  <c r="AA290" i="1"/>
  <c r="AA346" i="1"/>
  <c r="AA342" i="1"/>
  <c r="AA338" i="1"/>
  <c r="AA334" i="1"/>
  <c r="AA330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288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3" i="1"/>
  <c r="AA241" i="1"/>
  <c r="AA239" i="1"/>
  <c r="AA237" i="1"/>
  <c r="AA234" i="1"/>
  <c r="AA232" i="1"/>
  <c r="AA230" i="1"/>
  <c r="AA228" i="1"/>
  <c r="AA226" i="1"/>
  <c r="AA224" i="1"/>
  <c r="AA222" i="1"/>
  <c r="AA220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6" i="1"/>
  <c r="AA284" i="1"/>
  <c r="AA282" i="1"/>
  <c r="AA280" i="1"/>
  <c r="AA278" i="1"/>
  <c r="AA276" i="1"/>
  <c r="AA274" i="1"/>
  <c r="AA271" i="1"/>
  <c r="AA269" i="1"/>
  <c r="AA267" i="1"/>
  <c r="AA264" i="1"/>
  <c r="AA262" i="1"/>
  <c r="AA260" i="1"/>
  <c r="AA258" i="1"/>
  <c r="AA256" i="1"/>
  <c r="AA254" i="1"/>
  <c r="AA252" i="1"/>
  <c r="AA250" i="1"/>
  <c r="AA248" i="1"/>
  <c r="AA246" i="1"/>
  <c r="AA242" i="1"/>
  <c r="AA238" i="1"/>
  <c r="AA233" i="1"/>
  <c r="AA229" i="1"/>
  <c r="AA225" i="1"/>
  <c r="AA221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4" i="1"/>
  <c r="AA240" i="1"/>
  <c r="AA236" i="1"/>
  <c r="AA231" i="1"/>
  <c r="AA227" i="1"/>
  <c r="AA223" i="1"/>
  <c r="AA219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403" i="1" l="1"/>
  <c r="AB318" i="1"/>
  <c r="AB198" i="1"/>
  <c r="AB235" i="1"/>
  <c r="AB295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5" i="1"/>
  <c r="AB402" i="1"/>
  <c r="AB400" i="1"/>
  <c r="AB401" i="1"/>
  <c r="AB397" i="1"/>
  <c r="AB404" i="1"/>
  <c r="AB399" i="1"/>
  <c r="AB398" i="1"/>
  <c r="AB395" i="1"/>
  <c r="AB394" i="1"/>
  <c r="AB392" i="1"/>
  <c r="AB390" i="1"/>
  <c r="AB388" i="1"/>
  <c r="AB386" i="1"/>
  <c r="AB384" i="1"/>
  <c r="AB393" i="1"/>
  <c r="AB391" i="1"/>
  <c r="AB389" i="1"/>
  <c r="AB387" i="1"/>
  <c r="AB385" i="1"/>
  <c r="AB381" i="1"/>
  <c r="AB379" i="1"/>
  <c r="AB377" i="1"/>
  <c r="AB374" i="1"/>
  <c r="AB372" i="1"/>
  <c r="AB370" i="1"/>
  <c r="AB368" i="1"/>
  <c r="AB366" i="1"/>
  <c r="AB364" i="1"/>
  <c r="AB362" i="1"/>
  <c r="AB360" i="1"/>
  <c r="AB383" i="1"/>
  <c r="AB382" i="1"/>
  <c r="AB380" i="1"/>
  <c r="AB378" i="1"/>
  <c r="AB376" i="1"/>
  <c r="AB371" i="1"/>
  <c r="AB367" i="1"/>
  <c r="AB363" i="1"/>
  <c r="AB359" i="1"/>
  <c r="AB357" i="1"/>
  <c r="AB355" i="1"/>
  <c r="AB353" i="1"/>
  <c r="AB373" i="1"/>
  <c r="AB369" i="1"/>
  <c r="AB365" i="1"/>
  <c r="AB361" i="1"/>
  <c r="AB358" i="1"/>
  <c r="AB356" i="1"/>
  <c r="AB354" i="1"/>
  <c r="AB352" i="1"/>
  <c r="AB350" i="1"/>
  <c r="AB348" i="1"/>
  <c r="AB346" i="1"/>
  <c r="AB344" i="1"/>
  <c r="AB342" i="1"/>
  <c r="AB340" i="1"/>
  <c r="AB338" i="1"/>
  <c r="AB336" i="1"/>
  <c r="AB334" i="1"/>
  <c r="AB332" i="1"/>
  <c r="AB330" i="1"/>
  <c r="AB347" i="1"/>
  <c r="AB343" i="1"/>
  <c r="AB339" i="1"/>
  <c r="AB335" i="1"/>
  <c r="AB331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349" i="1"/>
  <c r="AB345" i="1"/>
  <c r="AB341" i="1"/>
  <c r="AB337" i="1"/>
  <c r="AB333" i="1"/>
  <c r="AB328" i="1"/>
  <c r="AB327" i="1"/>
  <c r="AB325" i="1"/>
  <c r="AB323" i="1"/>
  <c r="AB320" i="1"/>
  <c r="AB317" i="1"/>
  <c r="AB315" i="1"/>
  <c r="AB313" i="1"/>
  <c r="AB311" i="1"/>
  <c r="AB309" i="1"/>
  <c r="AB307" i="1"/>
  <c r="AB305" i="1"/>
  <c r="AB303" i="1"/>
  <c r="AB301" i="1"/>
  <c r="AB299" i="1"/>
  <c r="AB297" i="1"/>
  <c r="AB294" i="1"/>
  <c r="AB292" i="1"/>
  <c r="AB290" i="1"/>
  <c r="AB286" i="1"/>
  <c r="AB284" i="1"/>
  <c r="AB282" i="1"/>
  <c r="AB280" i="1"/>
  <c r="AB278" i="1"/>
  <c r="AB276" i="1"/>
  <c r="AB274" i="1"/>
  <c r="AB271" i="1"/>
  <c r="AB269" i="1"/>
  <c r="AB267" i="1"/>
  <c r="AB264" i="1"/>
  <c r="AB262" i="1"/>
  <c r="AB260" i="1"/>
  <c r="AB258" i="1"/>
  <c r="AB256" i="1"/>
  <c r="AB254" i="1"/>
  <c r="AB252" i="1"/>
  <c r="AB250" i="1"/>
  <c r="AB248" i="1"/>
  <c r="AB246" i="1"/>
  <c r="AB244" i="1"/>
  <c r="AB242" i="1"/>
  <c r="AB240" i="1"/>
  <c r="AB238" i="1"/>
  <c r="AB236" i="1"/>
  <c r="AB233" i="1"/>
  <c r="AB231" i="1"/>
  <c r="AB229" i="1"/>
  <c r="AB227" i="1"/>
  <c r="AB225" i="1"/>
  <c r="AB223" i="1"/>
  <c r="AB221" i="1"/>
  <c r="AB219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8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5" i="1"/>
  <c r="AB241" i="1"/>
  <c r="AB237" i="1"/>
  <c r="AB232" i="1"/>
  <c r="AB228" i="1"/>
  <c r="AB224" i="1"/>
  <c r="AB220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7" i="1"/>
  <c r="AB243" i="1"/>
  <c r="AB239" i="1"/>
  <c r="AB234" i="1"/>
  <c r="AB230" i="1"/>
  <c r="AB226" i="1"/>
  <c r="AB222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403" i="1" l="1"/>
  <c r="AC318" i="1"/>
  <c r="AD3" i="1"/>
  <c r="AD318" i="1" s="1"/>
  <c r="AC235" i="1"/>
  <c r="AC198" i="1"/>
  <c r="AC295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4" i="1"/>
  <c r="AC401" i="1"/>
  <c r="AC399" i="1"/>
  <c r="AC405" i="1"/>
  <c r="AC400" i="1"/>
  <c r="AC398" i="1"/>
  <c r="AC395" i="1"/>
  <c r="AC402" i="1"/>
  <c r="AC397" i="1"/>
  <c r="AC393" i="1"/>
  <c r="AC391" i="1"/>
  <c r="AC389" i="1"/>
  <c r="AC387" i="1"/>
  <c r="AC385" i="1"/>
  <c r="AC383" i="1"/>
  <c r="AC394" i="1"/>
  <c r="AC392" i="1"/>
  <c r="AC390" i="1"/>
  <c r="AC388" i="1"/>
  <c r="AC386" i="1"/>
  <c r="AC384" i="1"/>
  <c r="AC382" i="1"/>
  <c r="AC380" i="1"/>
  <c r="AC378" i="1"/>
  <c r="AC376" i="1"/>
  <c r="AC373" i="1"/>
  <c r="AC371" i="1"/>
  <c r="AC369" i="1"/>
  <c r="AC367" i="1"/>
  <c r="AC365" i="1"/>
  <c r="AC363" i="1"/>
  <c r="AC361" i="1"/>
  <c r="AC381" i="1"/>
  <c r="AC379" i="1"/>
  <c r="AC377" i="1"/>
  <c r="AC374" i="1"/>
  <c r="AC370" i="1"/>
  <c r="AC366" i="1"/>
  <c r="AC362" i="1"/>
  <c r="AC358" i="1"/>
  <c r="AC356" i="1"/>
  <c r="AC354" i="1"/>
  <c r="AC352" i="1"/>
  <c r="AC372" i="1"/>
  <c r="AC368" i="1"/>
  <c r="AC364" i="1"/>
  <c r="AC360" i="1"/>
  <c r="AC359" i="1"/>
  <c r="AC357" i="1"/>
  <c r="AC355" i="1"/>
  <c r="AC353" i="1"/>
  <c r="AC350" i="1"/>
  <c r="AC349" i="1"/>
  <c r="AC347" i="1"/>
  <c r="AC345" i="1"/>
  <c r="AC343" i="1"/>
  <c r="AC341" i="1"/>
  <c r="AC339" i="1"/>
  <c r="AC337" i="1"/>
  <c r="AC335" i="1"/>
  <c r="AC333" i="1"/>
  <c r="AC331" i="1"/>
  <c r="AC328" i="1"/>
  <c r="AC346" i="1"/>
  <c r="AC342" i="1"/>
  <c r="AC338" i="1"/>
  <c r="AC334" i="1"/>
  <c r="AC330" i="1"/>
  <c r="AC327" i="1"/>
  <c r="AC325" i="1"/>
  <c r="AC323" i="1"/>
  <c r="AC320" i="1"/>
  <c r="AC317" i="1"/>
  <c r="AC315" i="1"/>
  <c r="AC313" i="1"/>
  <c r="AC311" i="1"/>
  <c r="AC309" i="1"/>
  <c r="AC307" i="1"/>
  <c r="AC305" i="1"/>
  <c r="AC303" i="1"/>
  <c r="AC301" i="1"/>
  <c r="AC299" i="1"/>
  <c r="AC297" i="1"/>
  <c r="AC294" i="1"/>
  <c r="AC292" i="1"/>
  <c r="AC290" i="1"/>
  <c r="AC288" i="1"/>
  <c r="AC348" i="1"/>
  <c r="AC344" i="1"/>
  <c r="AC340" i="1"/>
  <c r="AC336" i="1"/>
  <c r="AC332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5" i="1"/>
  <c r="AC243" i="1"/>
  <c r="AC241" i="1"/>
  <c r="AC239" i="1"/>
  <c r="AC237" i="1"/>
  <c r="AC234" i="1"/>
  <c r="AC232" i="1"/>
  <c r="AC230" i="1"/>
  <c r="AC228" i="1"/>
  <c r="AC226" i="1"/>
  <c r="AC224" i="1"/>
  <c r="AC222" i="1"/>
  <c r="AC220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6" i="1"/>
  <c r="AC284" i="1"/>
  <c r="AC282" i="1"/>
  <c r="AC280" i="1"/>
  <c r="AC278" i="1"/>
  <c r="AC276" i="1"/>
  <c r="AC274" i="1"/>
  <c r="AC271" i="1"/>
  <c r="AC269" i="1"/>
  <c r="AC267" i="1"/>
  <c r="AC264" i="1"/>
  <c r="AC262" i="1"/>
  <c r="AC260" i="1"/>
  <c r="AC258" i="1"/>
  <c r="AC256" i="1"/>
  <c r="AC254" i="1"/>
  <c r="AC252" i="1"/>
  <c r="AC250" i="1"/>
  <c r="AC248" i="1"/>
  <c r="AC244" i="1"/>
  <c r="AC240" i="1"/>
  <c r="AC236" i="1"/>
  <c r="AC231" i="1"/>
  <c r="AC227" i="1"/>
  <c r="AC223" i="1"/>
  <c r="AC219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6" i="1"/>
  <c r="AC242" i="1"/>
  <c r="AC238" i="1"/>
  <c r="AC233" i="1"/>
  <c r="AC229" i="1"/>
  <c r="AC225" i="1"/>
  <c r="AC221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3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198" i="1" l="1"/>
  <c r="AD235" i="1"/>
  <c r="AD295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5" i="1"/>
  <c r="AD402" i="1"/>
  <c r="AD400" i="1"/>
  <c r="AD404" i="1"/>
  <c r="AD399" i="1"/>
  <c r="AD397" i="1"/>
  <c r="AD401" i="1"/>
  <c r="AD398" i="1"/>
  <c r="AD395" i="1"/>
  <c r="AD394" i="1"/>
  <c r="AD392" i="1"/>
  <c r="AD390" i="1"/>
  <c r="AD388" i="1"/>
  <c r="AD386" i="1"/>
  <c r="AD384" i="1"/>
  <c r="AD393" i="1"/>
  <c r="AD391" i="1"/>
  <c r="AD389" i="1"/>
  <c r="AD387" i="1"/>
  <c r="AD385" i="1"/>
  <c r="AD383" i="1"/>
  <c r="AD381" i="1"/>
  <c r="AD379" i="1"/>
  <c r="AD377" i="1"/>
  <c r="AD374" i="1"/>
  <c r="AD372" i="1"/>
  <c r="AD370" i="1"/>
  <c r="AD368" i="1"/>
  <c r="AD366" i="1"/>
  <c r="AD364" i="1"/>
  <c r="AD362" i="1"/>
  <c r="AD360" i="1"/>
  <c r="AD382" i="1"/>
  <c r="AD380" i="1"/>
  <c r="AD378" i="1"/>
  <c r="AD376" i="1"/>
  <c r="AD373" i="1"/>
  <c r="AD369" i="1"/>
  <c r="AD365" i="1"/>
  <c r="AD361" i="1"/>
  <c r="AD359" i="1"/>
  <c r="AD357" i="1"/>
  <c r="AD355" i="1"/>
  <c r="AD353" i="1"/>
  <c r="AD371" i="1"/>
  <c r="AD367" i="1"/>
  <c r="AD363" i="1"/>
  <c r="AD358" i="1"/>
  <c r="AD356" i="1"/>
  <c r="AD352" i="1"/>
  <c r="AD354" i="1"/>
  <c r="AD350" i="1"/>
  <c r="AD348" i="1"/>
  <c r="AD346" i="1"/>
  <c r="AD344" i="1"/>
  <c r="AD342" i="1"/>
  <c r="AD340" i="1"/>
  <c r="AD338" i="1"/>
  <c r="AD336" i="1"/>
  <c r="AD334" i="1"/>
  <c r="AD332" i="1"/>
  <c r="AD330" i="1"/>
  <c r="AD349" i="1"/>
  <c r="AD345" i="1"/>
  <c r="AD341" i="1"/>
  <c r="AD337" i="1"/>
  <c r="AD333" i="1"/>
  <c r="AD328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347" i="1"/>
  <c r="AD343" i="1"/>
  <c r="AD339" i="1"/>
  <c r="AD335" i="1"/>
  <c r="AD331" i="1"/>
  <c r="AD327" i="1"/>
  <c r="AD325" i="1"/>
  <c r="AD323" i="1"/>
  <c r="AD320" i="1"/>
  <c r="AD317" i="1"/>
  <c r="AD315" i="1"/>
  <c r="AD313" i="1"/>
  <c r="AD311" i="1"/>
  <c r="AD309" i="1"/>
  <c r="AD307" i="1"/>
  <c r="AD305" i="1"/>
  <c r="AD303" i="1"/>
  <c r="AD301" i="1"/>
  <c r="AD299" i="1"/>
  <c r="AD297" i="1"/>
  <c r="AD294" i="1"/>
  <c r="AD292" i="1"/>
  <c r="AD290" i="1"/>
  <c r="AD288" i="1"/>
  <c r="AD286" i="1"/>
  <c r="AD284" i="1"/>
  <c r="AD282" i="1"/>
  <c r="AD280" i="1"/>
  <c r="AD278" i="1"/>
  <c r="AD276" i="1"/>
  <c r="AD274" i="1"/>
  <c r="AD271" i="1"/>
  <c r="AD269" i="1"/>
  <c r="AD267" i="1"/>
  <c r="AD264" i="1"/>
  <c r="AD262" i="1"/>
  <c r="AD260" i="1"/>
  <c r="AD258" i="1"/>
  <c r="AD256" i="1"/>
  <c r="AD254" i="1"/>
  <c r="AD252" i="1"/>
  <c r="AD250" i="1"/>
  <c r="AD248" i="1"/>
  <c r="AD246" i="1"/>
  <c r="AD244" i="1"/>
  <c r="AD242" i="1"/>
  <c r="AD240" i="1"/>
  <c r="AD238" i="1"/>
  <c r="AD236" i="1"/>
  <c r="AD233" i="1"/>
  <c r="AD231" i="1"/>
  <c r="AD229" i="1"/>
  <c r="AD227" i="1"/>
  <c r="AD225" i="1"/>
  <c r="AD223" i="1"/>
  <c r="AD221" i="1"/>
  <c r="AD219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3" i="1"/>
  <c r="AD239" i="1"/>
  <c r="AD234" i="1"/>
  <c r="AD230" i="1"/>
  <c r="AD226" i="1"/>
  <c r="AD222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5" i="1"/>
  <c r="AD241" i="1"/>
  <c r="AD237" i="1"/>
  <c r="AD232" i="1"/>
  <c r="AD228" i="1"/>
  <c r="AD224" i="1"/>
  <c r="AD220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403" i="1" l="1"/>
  <c r="AE318" i="1"/>
  <c r="AE235" i="1"/>
  <c r="AE198" i="1"/>
  <c r="AE295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4" i="1"/>
  <c r="AE401" i="1"/>
  <c r="AE399" i="1"/>
  <c r="AE405" i="1"/>
  <c r="AE402" i="1"/>
  <c r="AE398" i="1"/>
  <c r="AE395" i="1"/>
  <c r="AE400" i="1"/>
  <c r="AE397" i="1"/>
  <c r="AE393" i="1"/>
  <c r="AE391" i="1"/>
  <c r="AE389" i="1"/>
  <c r="AE387" i="1"/>
  <c r="AE385" i="1"/>
  <c r="AE383" i="1"/>
  <c r="AE394" i="1"/>
  <c r="AE392" i="1"/>
  <c r="AE390" i="1"/>
  <c r="AE388" i="1"/>
  <c r="AE386" i="1"/>
  <c r="AE382" i="1"/>
  <c r="AE380" i="1"/>
  <c r="AE378" i="1"/>
  <c r="AE376" i="1"/>
  <c r="AE373" i="1"/>
  <c r="AE371" i="1"/>
  <c r="AE369" i="1"/>
  <c r="AE367" i="1"/>
  <c r="AE365" i="1"/>
  <c r="AE363" i="1"/>
  <c r="AE361" i="1"/>
  <c r="AE384" i="1"/>
  <c r="AE381" i="1"/>
  <c r="AE379" i="1"/>
  <c r="AE377" i="1"/>
  <c r="AE374" i="1"/>
  <c r="AE372" i="1"/>
  <c r="AE368" i="1"/>
  <c r="AE364" i="1"/>
  <c r="AE360" i="1"/>
  <c r="AE358" i="1"/>
  <c r="AE356" i="1"/>
  <c r="AE354" i="1"/>
  <c r="AE352" i="1"/>
  <c r="AE370" i="1"/>
  <c r="AE366" i="1"/>
  <c r="AE362" i="1"/>
  <c r="AE359" i="1"/>
  <c r="AE357" i="1"/>
  <c r="AE355" i="1"/>
  <c r="AE350" i="1"/>
  <c r="AE353" i="1"/>
  <c r="AE349" i="1"/>
  <c r="AE347" i="1"/>
  <c r="AE345" i="1"/>
  <c r="AE343" i="1"/>
  <c r="AE341" i="1"/>
  <c r="AE339" i="1"/>
  <c r="AE337" i="1"/>
  <c r="AE335" i="1"/>
  <c r="AE333" i="1"/>
  <c r="AE331" i="1"/>
  <c r="AE328" i="1"/>
  <c r="AE348" i="1"/>
  <c r="AE344" i="1"/>
  <c r="AE340" i="1"/>
  <c r="AE336" i="1"/>
  <c r="AE332" i="1"/>
  <c r="AE327" i="1"/>
  <c r="AE325" i="1"/>
  <c r="AE323" i="1"/>
  <c r="AE320" i="1"/>
  <c r="AE317" i="1"/>
  <c r="AE315" i="1"/>
  <c r="AE313" i="1"/>
  <c r="AE311" i="1"/>
  <c r="AE309" i="1"/>
  <c r="AE307" i="1"/>
  <c r="AE305" i="1"/>
  <c r="AE303" i="1"/>
  <c r="AE301" i="1"/>
  <c r="AE299" i="1"/>
  <c r="AE297" i="1"/>
  <c r="AE294" i="1"/>
  <c r="AE292" i="1"/>
  <c r="AE290" i="1"/>
  <c r="AE288" i="1"/>
  <c r="AE346" i="1"/>
  <c r="AE342" i="1"/>
  <c r="AE338" i="1"/>
  <c r="AE334" i="1"/>
  <c r="AE330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3" i="1"/>
  <c r="AE241" i="1"/>
  <c r="AE239" i="1"/>
  <c r="AE237" i="1"/>
  <c r="AE234" i="1"/>
  <c r="AE232" i="1"/>
  <c r="AE230" i="1"/>
  <c r="AE228" i="1"/>
  <c r="AE226" i="1"/>
  <c r="AE224" i="1"/>
  <c r="AE222" i="1"/>
  <c r="AE220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6" i="1"/>
  <c r="AE284" i="1"/>
  <c r="AE282" i="1"/>
  <c r="AE280" i="1"/>
  <c r="AE278" i="1"/>
  <c r="AE276" i="1"/>
  <c r="AE274" i="1"/>
  <c r="AE271" i="1"/>
  <c r="AE269" i="1"/>
  <c r="AE267" i="1"/>
  <c r="AE264" i="1"/>
  <c r="AE262" i="1"/>
  <c r="AE260" i="1"/>
  <c r="AE258" i="1"/>
  <c r="AE256" i="1"/>
  <c r="AE254" i="1"/>
  <c r="AE252" i="1"/>
  <c r="AE250" i="1"/>
  <c r="AE248" i="1"/>
  <c r="AE246" i="1"/>
  <c r="AE242" i="1"/>
  <c r="AE238" i="1"/>
  <c r="AE233" i="1"/>
  <c r="AE229" i="1"/>
  <c r="AE225" i="1"/>
  <c r="AE221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4" i="1"/>
  <c r="AE240" i="1"/>
  <c r="AE236" i="1"/>
  <c r="AE231" i="1"/>
  <c r="AE227" i="1"/>
  <c r="AE223" i="1"/>
  <c r="AE219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403" i="1" l="1"/>
  <c r="AF318" i="1"/>
  <c r="AF235" i="1"/>
  <c r="AF198" i="1"/>
  <c r="AF295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5" i="1"/>
  <c r="AF402" i="1"/>
  <c r="AF400" i="1"/>
  <c r="AF401" i="1"/>
  <c r="AF397" i="1"/>
  <c r="AF404" i="1"/>
  <c r="AF399" i="1"/>
  <c r="AF398" i="1"/>
  <c r="AF395" i="1"/>
  <c r="AF394" i="1"/>
  <c r="AF392" i="1"/>
  <c r="AF390" i="1"/>
  <c r="AF388" i="1"/>
  <c r="AF386" i="1"/>
  <c r="AF384" i="1"/>
  <c r="AF393" i="1"/>
  <c r="AF391" i="1"/>
  <c r="AF389" i="1"/>
  <c r="AF387" i="1"/>
  <c r="AF385" i="1"/>
  <c r="AF381" i="1"/>
  <c r="AF379" i="1"/>
  <c r="AF377" i="1"/>
  <c r="AF374" i="1"/>
  <c r="AF372" i="1"/>
  <c r="AF370" i="1"/>
  <c r="AF368" i="1"/>
  <c r="AF366" i="1"/>
  <c r="AF364" i="1"/>
  <c r="AF362" i="1"/>
  <c r="AF360" i="1"/>
  <c r="AF383" i="1"/>
  <c r="AF382" i="1"/>
  <c r="AF380" i="1"/>
  <c r="AF378" i="1"/>
  <c r="AF376" i="1"/>
  <c r="AF371" i="1"/>
  <c r="AF367" i="1"/>
  <c r="AF363" i="1"/>
  <c r="AF359" i="1"/>
  <c r="AF357" i="1"/>
  <c r="AF355" i="1"/>
  <c r="AF353" i="1"/>
  <c r="AF373" i="1"/>
  <c r="AF369" i="1"/>
  <c r="AF365" i="1"/>
  <c r="AF361" i="1"/>
  <c r="AF358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47" i="1"/>
  <c r="AF343" i="1"/>
  <c r="AF339" i="1"/>
  <c r="AF335" i="1"/>
  <c r="AF331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349" i="1"/>
  <c r="AF345" i="1"/>
  <c r="AF341" i="1"/>
  <c r="AF337" i="1"/>
  <c r="AF333" i="1"/>
  <c r="AF328" i="1"/>
  <c r="AF327" i="1"/>
  <c r="AF325" i="1"/>
  <c r="AF323" i="1"/>
  <c r="AF320" i="1"/>
  <c r="AF317" i="1"/>
  <c r="AF315" i="1"/>
  <c r="AF313" i="1"/>
  <c r="AF311" i="1"/>
  <c r="AF309" i="1"/>
  <c r="AF307" i="1"/>
  <c r="AF305" i="1"/>
  <c r="AF303" i="1"/>
  <c r="AF301" i="1"/>
  <c r="AF299" i="1"/>
  <c r="AF297" i="1"/>
  <c r="AF294" i="1"/>
  <c r="AF292" i="1"/>
  <c r="AF290" i="1"/>
  <c r="AF286" i="1"/>
  <c r="AF284" i="1"/>
  <c r="AF282" i="1"/>
  <c r="AF280" i="1"/>
  <c r="AF278" i="1"/>
  <c r="AF276" i="1"/>
  <c r="AF274" i="1"/>
  <c r="AF271" i="1"/>
  <c r="AF269" i="1"/>
  <c r="AF267" i="1"/>
  <c r="AF264" i="1"/>
  <c r="AF262" i="1"/>
  <c r="AF260" i="1"/>
  <c r="AF258" i="1"/>
  <c r="AF256" i="1"/>
  <c r="AF254" i="1"/>
  <c r="AF252" i="1"/>
  <c r="AF250" i="1"/>
  <c r="AF248" i="1"/>
  <c r="AF246" i="1"/>
  <c r="AF244" i="1"/>
  <c r="AF242" i="1"/>
  <c r="AF240" i="1"/>
  <c r="AF238" i="1"/>
  <c r="AF236" i="1"/>
  <c r="AF233" i="1"/>
  <c r="AF231" i="1"/>
  <c r="AF229" i="1"/>
  <c r="AF227" i="1"/>
  <c r="AF225" i="1"/>
  <c r="AF223" i="1"/>
  <c r="AF221" i="1"/>
  <c r="AF219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8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5" i="1"/>
  <c r="AF241" i="1"/>
  <c r="AF237" i="1"/>
  <c r="AF232" i="1"/>
  <c r="AF228" i="1"/>
  <c r="AF224" i="1"/>
  <c r="AF220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7" i="1"/>
  <c r="AF243" i="1"/>
  <c r="AF239" i="1"/>
  <c r="AF234" i="1"/>
  <c r="AF230" i="1"/>
  <c r="AF226" i="1"/>
  <c r="AF222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403" i="1" l="1"/>
  <c r="AG318" i="1"/>
  <c r="AG235" i="1"/>
  <c r="AG198" i="1"/>
  <c r="AG295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4" i="1"/>
  <c r="AG401" i="1"/>
  <c r="AG399" i="1"/>
  <c r="AG405" i="1"/>
  <c r="AG400" i="1"/>
  <c r="AG398" i="1"/>
  <c r="AG395" i="1"/>
  <c r="AG402" i="1"/>
  <c r="AG397" i="1"/>
  <c r="AG393" i="1"/>
  <c r="AG391" i="1"/>
  <c r="AG389" i="1"/>
  <c r="AG387" i="1"/>
  <c r="AG385" i="1"/>
  <c r="AG383" i="1"/>
  <c r="AG394" i="1"/>
  <c r="AG392" i="1"/>
  <c r="AG390" i="1"/>
  <c r="AG388" i="1"/>
  <c r="AG386" i="1"/>
  <c r="AG384" i="1"/>
  <c r="AG382" i="1"/>
  <c r="AG380" i="1"/>
  <c r="AG378" i="1"/>
  <c r="AG376" i="1"/>
  <c r="AG373" i="1"/>
  <c r="AG371" i="1"/>
  <c r="AG369" i="1"/>
  <c r="AG367" i="1"/>
  <c r="AG365" i="1"/>
  <c r="AG363" i="1"/>
  <c r="AG361" i="1"/>
  <c r="AG359" i="1"/>
  <c r="AG381" i="1"/>
  <c r="AG379" i="1"/>
  <c r="AG377" i="1"/>
  <c r="AG374" i="1"/>
  <c r="AG370" i="1"/>
  <c r="AG366" i="1"/>
  <c r="AG362" i="1"/>
  <c r="AG358" i="1"/>
  <c r="AG356" i="1"/>
  <c r="AG354" i="1"/>
  <c r="AG352" i="1"/>
  <c r="AG372" i="1"/>
  <c r="AG368" i="1"/>
  <c r="AG364" i="1"/>
  <c r="AG360" i="1"/>
  <c r="AG357" i="1"/>
  <c r="AG355" i="1"/>
  <c r="AG353" i="1"/>
  <c r="AG350" i="1"/>
  <c r="AG349" i="1"/>
  <c r="AG347" i="1"/>
  <c r="AG345" i="1"/>
  <c r="AG343" i="1"/>
  <c r="AG341" i="1"/>
  <c r="AG339" i="1"/>
  <c r="AG337" i="1"/>
  <c r="AG335" i="1"/>
  <c r="AG333" i="1"/>
  <c r="AG331" i="1"/>
  <c r="AG328" i="1"/>
  <c r="AG346" i="1"/>
  <c r="AG342" i="1"/>
  <c r="AG338" i="1"/>
  <c r="AG334" i="1"/>
  <c r="AG330" i="1"/>
  <c r="AG327" i="1"/>
  <c r="AG325" i="1"/>
  <c r="AG323" i="1"/>
  <c r="AG320" i="1"/>
  <c r="AG317" i="1"/>
  <c r="AG315" i="1"/>
  <c r="AG313" i="1"/>
  <c r="AG311" i="1"/>
  <c r="AG309" i="1"/>
  <c r="AG307" i="1"/>
  <c r="AG305" i="1"/>
  <c r="AG303" i="1"/>
  <c r="AG301" i="1"/>
  <c r="AG299" i="1"/>
  <c r="AG297" i="1"/>
  <c r="AG294" i="1"/>
  <c r="AG292" i="1"/>
  <c r="AG290" i="1"/>
  <c r="AG288" i="1"/>
  <c r="AG348" i="1"/>
  <c r="AG344" i="1"/>
  <c r="AG340" i="1"/>
  <c r="AG336" i="1"/>
  <c r="AG332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7" i="1"/>
  <c r="AG234" i="1"/>
  <c r="AG232" i="1"/>
  <c r="AG230" i="1"/>
  <c r="AG228" i="1"/>
  <c r="AG226" i="1"/>
  <c r="AG224" i="1"/>
  <c r="AG222" i="1"/>
  <c r="AG220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6" i="1"/>
  <c r="AG284" i="1"/>
  <c r="AG282" i="1"/>
  <c r="AG280" i="1"/>
  <c r="AG278" i="1"/>
  <c r="AG276" i="1"/>
  <c r="AG274" i="1"/>
  <c r="AG271" i="1"/>
  <c r="AG269" i="1"/>
  <c r="AG267" i="1"/>
  <c r="AG264" i="1"/>
  <c r="AG262" i="1"/>
  <c r="AG260" i="1"/>
  <c r="AG258" i="1"/>
  <c r="AG256" i="1"/>
  <c r="AG254" i="1"/>
  <c r="AG252" i="1"/>
  <c r="AG250" i="1"/>
  <c r="AG248" i="1"/>
  <c r="AG244" i="1"/>
  <c r="AG240" i="1"/>
  <c r="AG236" i="1"/>
  <c r="AG231" i="1"/>
  <c r="AG227" i="1"/>
  <c r="AG223" i="1"/>
  <c r="AG219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6" i="1"/>
  <c r="AG242" i="1"/>
  <c r="AG238" i="1"/>
  <c r="AG233" i="1"/>
  <c r="AG229" i="1"/>
  <c r="AG225" i="1"/>
  <c r="AG221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403" i="1" l="1"/>
  <c r="AH318" i="1"/>
  <c r="AH198" i="1"/>
  <c r="AH235" i="1"/>
  <c r="AH295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5" i="1"/>
  <c r="AH402" i="1"/>
  <c r="AH400" i="1"/>
  <c r="AH404" i="1"/>
  <c r="AH399" i="1"/>
  <c r="AH397" i="1"/>
  <c r="AH401" i="1"/>
  <c r="AH398" i="1"/>
  <c r="AH395" i="1"/>
  <c r="AH394" i="1"/>
  <c r="AH392" i="1"/>
  <c r="AH390" i="1"/>
  <c r="AH388" i="1"/>
  <c r="AH386" i="1"/>
  <c r="AH384" i="1"/>
  <c r="AH393" i="1"/>
  <c r="AH391" i="1"/>
  <c r="AH389" i="1"/>
  <c r="AH387" i="1"/>
  <c r="AH385" i="1"/>
  <c r="AH383" i="1"/>
  <c r="AH381" i="1"/>
  <c r="AH379" i="1"/>
  <c r="AH377" i="1"/>
  <c r="AH374" i="1"/>
  <c r="AH372" i="1"/>
  <c r="AH370" i="1"/>
  <c r="AH368" i="1"/>
  <c r="AH366" i="1"/>
  <c r="AH364" i="1"/>
  <c r="AH362" i="1"/>
  <c r="AH360" i="1"/>
  <c r="AH382" i="1"/>
  <c r="AH380" i="1"/>
  <c r="AH378" i="1"/>
  <c r="AH376" i="1"/>
  <c r="AH373" i="1"/>
  <c r="AH369" i="1"/>
  <c r="AH365" i="1"/>
  <c r="AH361" i="1"/>
  <c r="AH357" i="1"/>
  <c r="AH355" i="1"/>
  <c r="AH353" i="1"/>
  <c r="AH371" i="1"/>
  <c r="AH367" i="1"/>
  <c r="AH363" i="1"/>
  <c r="AH359" i="1"/>
  <c r="AH358" i="1"/>
  <c r="AH356" i="1"/>
  <c r="AH352" i="1"/>
  <c r="AH354" i="1"/>
  <c r="AH350" i="1"/>
  <c r="AH348" i="1"/>
  <c r="AH346" i="1"/>
  <c r="AH344" i="1"/>
  <c r="AH342" i="1"/>
  <c r="AH340" i="1"/>
  <c r="AH338" i="1"/>
  <c r="AH336" i="1"/>
  <c r="AH334" i="1"/>
  <c r="AH332" i="1"/>
  <c r="AH330" i="1"/>
  <c r="AH349" i="1"/>
  <c r="AH345" i="1"/>
  <c r="AH341" i="1"/>
  <c r="AH337" i="1"/>
  <c r="AH333" i="1"/>
  <c r="AH328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347" i="1"/>
  <c r="AH343" i="1"/>
  <c r="AH339" i="1"/>
  <c r="AH335" i="1"/>
  <c r="AH331" i="1"/>
  <c r="AH327" i="1"/>
  <c r="AH325" i="1"/>
  <c r="AH323" i="1"/>
  <c r="AH320" i="1"/>
  <c r="AH317" i="1"/>
  <c r="AH315" i="1"/>
  <c r="AH313" i="1"/>
  <c r="AH311" i="1"/>
  <c r="AH309" i="1"/>
  <c r="AH307" i="1"/>
  <c r="AH305" i="1"/>
  <c r="AH303" i="1"/>
  <c r="AH301" i="1"/>
  <c r="AH299" i="1"/>
  <c r="AH297" i="1"/>
  <c r="AH294" i="1"/>
  <c r="AH292" i="1"/>
  <c r="AH290" i="1"/>
  <c r="AH288" i="1"/>
  <c r="AH286" i="1"/>
  <c r="AH284" i="1"/>
  <c r="AH282" i="1"/>
  <c r="AH280" i="1"/>
  <c r="AH278" i="1"/>
  <c r="AH276" i="1"/>
  <c r="AH274" i="1"/>
  <c r="AH271" i="1"/>
  <c r="AH269" i="1"/>
  <c r="AH267" i="1"/>
  <c r="AH264" i="1"/>
  <c r="AH262" i="1"/>
  <c r="AH260" i="1"/>
  <c r="AH258" i="1"/>
  <c r="AH256" i="1"/>
  <c r="AH254" i="1"/>
  <c r="AH252" i="1"/>
  <c r="AH250" i="1"/>
  <c r="AH248" i="1"/>
  <c r="AH246" i="1"/>
  <c r="AH244" i="1"/>
  <c r="AH242" i="1"/>
  <c r="AH240" i="1"/>
  <c r="AH238" i="1"/>
  <c r="AH236" i="1"/>
  <c r="AH233" i="1"/>
  <c r="AH231" i="1"/>
  <c r="AH229" i="1"/>
  <c r="AH227" i="1"/>
  <c r="AH225" i="1"/>
  <c r="AH223" i="1"/>
  <c r="AH221" i="1"/>
  <c r="AH219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3" i="1"/>
  <c r="AH239" i="1"/>
  <c r="AH234" i="1"/>
  <c r="AH230" i="1"/>
  <c r="AH226" i="1"/>
  <c r="AH222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5" i="1"/>
  <c r="AH241" i="1"/>
  <c r="AH237" i="1"/>
  <c r="AH232" i="1"/>
  <c r="AH228" i="1"/>
  <c r="AH224" i="1"/>
  <c r="AH220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403" i="1" l="1"/>
  <c r="AI318" i="1"/>
  <c r="AI235" i="1"/>
  <c r="AI198" i="1"/>
  <c r="AI295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4" i="1"/>
  <c r="AI401" i="1"/>
  <c r="AI399" i="1"/>
  <c r="AI405" i="1"/>
  <c r="AI402" i="1"/>
  <c r="AI398" i="1"/>
  <c r="AI395" i="1"/>
  <c r="AI400" i="1"/>
  <c r="AI397" i="1"/>
  <c r="AI394" i="1"/>
  <c r="AI393" i="1"/>
  <c r="AI391" i="1"/>
  <c r="AI389" i="1"/>
  <c r="AI387" i="1"/>
  <c r="AI385" i="1"/>
  <c r="AI383" i="1"/>
  <c r="AI392" i="1"/>
  <c r="AI390" i="1"/>
  <c r="AI388" i="1"/>
  <c r="AI386" i="1"/>
  <c r="AI382" i="1"/>
  <c r="AI380" i="1"/>
  <c r="AI378" i="1"/>
  <c r="AI376" i="1"/>
  <c r="AI373" i="1"/>
  <c r="AI371" i="1"/>
  <c r="AI369" i="1"/>
  <c r="AI367" i="1"/>
  <c r="AI365" i="1"/>
  <c r="AI363" i="1"/>
  <c r="AI361" i="1"/>
  <c r="AI359" i="1"/>
  <c r="AI384" i="1"/>
  <c r="AI381" i="1"/>
  <c r="AI379" i="1"/>
  <c r="AI377" i="1"/>
  <c r="AI374" i="1"/>
  <c r="AI372" i="1"/>
  <c r="AI368" i="1"/>
  <c r="AI364" i="1"/>
  <c r="AI360" i="1"/>
  <c r="AI358" i="1"/>
  <c r="AI356" i="1"/>
  <c r="AI354" i="1"/>
  <c r="AI352" i="1"/>
  <c r="AI370" i="1"/>
  <c r="AI366" i="1"/>
  <c r="AI362" i="1"/>
  <c r="AI357" i="1"/>
  <c r="AI355" i="1"/>
  <c r="AI350" i="1"/>
  <c r="AI353" i="1"/>
  <c r="AI349" i="1"/>
  <c r="AI347" i="1"/>
  <c r="AI345" i="1"/>
  <c r="AI343" i="1"/>
  <c r="AI341" i="1"/>
  <c r="AI339" i="1"/>
  <c r="AI337" i="1"/>
  <c r="AI335" i="1"/>
  <c r="AI333" i="1"/>
  <c r="AI331" i="1"/>
  <c r="AI328" i="1"/>
  <c r="AI348" i="1"/>
  <c r="AI344" i="1"/>
  <c r="AI340" i="1"/>
  <c r="AI336" i="1"/>
  <c r="AI332" i="1"/>
  <c r="AI327" i="1"/>
  <c r="AI325" i="1"/>
  <c r="AI323" i="1"/>
  <c r="AI320" i="1"/>
  <c r="AI317" i="1"/>
  <c r="AI315" i="1"/>
  <c r="AI313" i="1"/>
  <c r="AI311" i="1"/>
  <c r="AI309" i="1"/>
  <c r="AI307" i="1"/>
  <c r="AI305" i="1"/>
  <c r="AI303" i="1"/>
  <c r="AI301" i="1"/>
  <c r="AI299" i="1"/>
  <c r="AI297" i="1"/>
  <c r="AI294" i="1"/>
  <c r="AI292" i="1"/>
  <c r="AI290" i="1"/>
  <c r="AI288" i="1"/>
  <c r="AI346" i="1"/>
  <c r="AI342" i="1"/>
  <c r="AI338" i="1"/>
  <c r="AI334" i="1"/>
  <c r="AI330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3" i="1"/>
  <c r="AI241" i="1"/>
  <c r="AI239" i="1"/>
  <c r="AI237" i="1"/>
  <c r="AI234" i="1"/>
  <c r="AI232" i="1"/>
  <c r="AI230" i="1"/>
  <c r="AI228" i="1"/>
  <c r="AI226" i="1"/>
  <c r="AI224" i="1"/>
  <c r="AI222" i="1"/>
  <c r="AI220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6" i="1"/>
  <c r="AI284" i="1"/>
  <c r="AI282" i="1"/>
  <c r="AI280" i="1"/>
  <c r="AI278" i="1"/>
  <c r="AI276" i="1"/>
  <c r="AI274" i="1"/>
  <c r="AI271" i="1"/>
  <c r="AI269" i="1"/>
  <c r="AI267" i="1"/>
  <c r="AI264" i="1"/>
  <c r="AI262" i="1"/>
  <c r="AI260" i="1"/>
  <c r="AI258" i="1"/>
  <c r="AI256" i="1"/>
  <c r="AI254" i="1"/>
  <c r="AI252" i="1"/>
  <c r="AI250" i="1"/>
  <c r="AI248" i="1"/>
  <c r="AI246" i="1"/>
  <c r="AI242" i="1"/>
  <c r="AI238" i="1"/>
  <c r="AI233" i="1"/>
  <c r="AI229" i="1"/>
  <c r="AI225" i="1"/>
  <c r="AI221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4" i="1"/>
  <c r="AI240" i="1"/>
  <c r="AI236" i="1"/>
  <c r="AI231" i="1"/>
  <c r="AI227" i="1"/>
  <c r="AI223" i="1"/>
  <c r="AI219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403" i="1" l="1"/>
  <c r="AJ318" i="1"/>
  <c r="AJ235" i="1"/>
  <c r="AJ198" i="1"/>
  <c r="AJ295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5" i="1"/>
  <c r="AJ402" i="1"/>
  <c r="AJ400" i="1"/>
  <c r="AJ401" i="1"/>
  <c r="AJ397" i="1"/>
  <c r="AJ404" i="1"/>
  <c r="AJ399" i="1"/>
  <c r="AJ398" i="1"/>
  <c r="AJ395" i="1"/>
  <c r="AJ392" i="1"/>
  <c r="AJ390" i="1"/>
  <c r="AJ388" i="1"/>
  <c r="AJ386" i="1"/>
  <c r="AJ384" i="1"/>
  <c r="AJ394" i="1"/>
  <c r="AJ393" i="1"/>
  <c r="AJ391" i="1"/>
  <c r="AJ389" i="1"/>
  <c r="AJ387" i="1"/>
  <c r="AJ385" i="1"/>
  <c r="AJ381" i="1"/>
  <c r="AJ379" i="1"/>
  <c r="AJ377" i="1"/>
  <c r="AJ374" i="1"/>
  <c r="AJ372" i="1"/>
  <c r="AJ370" i="1"/>
  <c r="AJ368" i="1"/>
  <c r="AJ366" i="1"/>
  <c r="AJ364" i="1"/>
  <c r="AJ362" i="1"/>
  <c r="AJ360" i="1"/>
  <c r="AJ383" i="1"/>
  <c r="AJ382" i="1"/>
  <c r="AJ380" i="1"/>
  <c r="AJ378" i="1"/>
  <c r="AJ376" i="1"/>
  <c r="AJ371" i="1"/>
  <c r="AJ367" i="1"/>
  <c r="AJ363" i="1"/>
  <c r="AJ359" i="1"/>
  <c r="AJ357" i="1"/>
  <c r="AJ355" i="1"/>
  <c r="AJ353" i="1"/>
  <c r="AJ373" i="1"/>
  <c r="AJ369" i="1"/>
  <c r="AJ365" i="1"/>
  <c r="AJ361" i="1"/>
  <c r="AJ358" i="1"/>
  <c r="AJ356" i="1"/>
  <c r="AJ354" i="1"/>
  <c r="AJ352" i="1"/>
  <c r="AJ350" i="1"/>
  <c r="AJ348" i="1"/>
  <c r="AJ346" i="1"/>
  <c r="AJ344" i="1"/>
  <c r="AJ342" i="1"/>
  <c r="AJ340" i="1"/>
  <c r="AJ338" i="1"/>
  <c r="AJ336" i="1"/>
  <c r="AJ334" i="1"/>
  <c r="AJ332" i="1"/>
  <c r="AJ330" i="1"/>
  <c r="AJ347" i="1"/>
  <c r="AJ343" i="1"/>
  <c r="AJ339" i="1"/>
  <c r="AJ335" i="1"/>
  <c r="AJ331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349" i="1"/>
  <c r="AJ345" i="1"/>
  <c r="AJ341" i="1"/>
  <c r="AJ337" i="1"/>
  <c r="AJ333" i="1"/>
  <c r="AJ328" i="1"/>
  <c r="AJ327" i="1"/>
  <c r="AJ325" i="1"/>
  <c r="AJ323" i="1"/>
  <c r="AJ320" i="1"/>
  <c r="AJ317" i="1"/>
  <c r="AJ315" i="1"/>
  <c r="AJ313" i="1"/>
  <c r="AJ311" i="1"/>
  <c r="AJ309" i="1"/>
  <c r="AJ307" i="1"/>
  <c r="AJ305" i="1"/>
  <c r="AJ303" i="1"/>
  <c r="AJ301" i="1"/>
  <c r="AJ299" i="1"/>
  <c r="AJ297" i="1"/>
  <c r="AJ294" i="1"/>
  <c r="AJ292" i="1"/>
  <c r="AJ290" i="1"/>
  <c r="AJ286" i="1"/>
  <c r="AJ284" i="1"/>
  <c r="AJ282" i="1"/>
  <c r="AJ280" i="1"/>
  <c r="AJ278" i="1"/>
  <c r="AJ276" i="1"/>
  <c r="AJ274" i="1"/>
  <c r="AJ271" i="1"/>
  <c r="AJ269" i="1"/>
  <c r="AJ267" i="1"/>
  <c r="AJ264" i="1"/>
  <c r="AJ262" i="1"/>
  <c r="AJ260" i="1"/>
  <c r="AJ258" i="1"/>
  <c r="AJ256" i="1"/>
  <c r="AJ254" i="1"/>
  <c r="AJ252" i="1"/>
  <c r="AJ250" i="1"/>
  <c r="AJ248" i="1"/>
  <c r="AJ246" i="1"/>
  <c r="AJ244" i="1"/>
  <c r="AJ242" i="1"/>
  <c r="AJ240" i="1"/>
  <c r="AJ238" i="1"/>
  <c r="AJ236" i="1"/>
  <c r="AJ233" i="1"/>
  <c r="AJ231" i="1"/>
  <c r="AJ229" i="1"/>
  <c r="AJ227" i="1"/>
  <c r="AJ225" i="1"/>
  <c r="AJ223" i="1"/>
  <c r="AJ221" i="1"/>
  <c r="AJ219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8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5" i="1"/>
  <c r="AJ241" i="1"/>
  <c r="AJ237" i="1"/>
  <c r="AJ232" i="1"/>
  <c r="AJ228" i="1"/>
  <c r="AJ224" i="1"/>
  <c r="AJ220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7" i="1"/>
  <c r="AJ243" i="1"/>
  <c r="AJ239" i="1"/>
  <c r="AJ234" i="1"/>
  <c r="AJ230" i="1"/>
  <c r="AJ226" i="1"/>
  <c r="AJ222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403" i="1" l="1"/>
  <c r="AK318" i="1"/>
  <c r="AK235" i="1"/>
  <c r="AK198" i="1"/>
  <c r="AK295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4" i="1"/>
  <c r="AK401" i="1"/>
  <c r="AK399" i="1"/>
  <c r="AK405" i="1"/>
  <c r="AK400" i="1"/>
  <c r="AK398" i="1"/>
  <c r="AK395" i="1"/>
  <c r="AK402" i="1"/>
  <c r="AK397" i="1"/>
  <c r="AK394" i="1"/>
  <c r="AK393" i="1"/>
  <c r="AK391" i="1"/>
  <c r="AK389" i="1"/>
  <c r="AK387" i="1"/>
  <c r="AK385" i="1"/>
  <c r="AK383" i="1"/>
  <c r="AK392" i="1"/>
  <c r="AK390" i="1"/>
  <c r="AK388" i="1"/>
  <c r="AK386" i="1"/>
  <c r="AK384" i="1"/>
  <c r="AK382" i="1"/>
  <c r="AK380" i="1"/>
  <c r="AK378" i="1"/>
  <c r="AK376" i="1"/>
  <c r="AK373" i="1"/>
  <c r="AK371" i="1"/>
  <c r="AK369" i="1"/>
  <c r="AK367" i="1"/>
  <c r="AK365" i="1"/>
  <c r="AK363" i="1"/>
  <c r="AK361" i="1"/>
  <c r="AK359" i="1"/>
  <c r="AK381" i="1"/>
  <c r="AK379" i="1"/>
  <c r="AK377" i="1"/>
  <c r="AK374" i="1"/>
  <c r="AK370" i="1"/>
  <c r="AK366" i="1"/>
  <c r="AK362" i="1"/>
  <c r="AK358" i="1"/>
  <c r="AK356" i="1"/>
  <c r="AK354" i="1"/>
  <c r="AK352" i="1"/>
  <c r="AK372" i="1"/>
  <c r="AK368" i="1"/>
  <c r="AK364" i="1"/>
  <c r="AK360" i="1"/>
  <c r="AK357" i="1"/>
  <c r="AK355" i="1"/>
  <c r="AK353" i="1"/>
  <c r="AK350" i="1"/>
  <c r="AK349" i="1"/>
  <c r="AK347" i="1"/>
  <c r="AK345" i="1"/>
  <c r="AK343" i="1"/>
  <c r="AK341" i="1"/>
  <c r="AK339" i="1"/>
  <c r="AK337" i="1"/>
  <c r="AK335" i="1"/>
  <c r="AK333" i="1"/>
  <c r="AK331" i="1"/>
  <c r="AK328" i="1"/>
  <c r="AK346" i="1"/>
  <c r="AK342" i="1"/>
  <c r="AK338" i="1"/>
  <c r="AK334" i="1"/>
  <c r="AK330" i="1"/>
  <c r="AK327" i="1"/>
  <c r="AK325" i="1"/>
  <c r="AK323" i="1"/>
  <c r="AK320" i="1"/>
  <c r="AK317" i="1"/>
  <c r="AK315" i="1"/>
  <c r="AK313" i="1"/>
  <c r="AK311" i="1"/>
  <c r="AK309" i="1"/>
  <c r="AK307" i="1"/>
  <c r="AK305" i="1"/>
  <c r="AK303" i="1"/>
  <c r="AK301" i="1"/>
  <c r="AK299" i="1"/>
  <c r="AK297" i="1"/>
  <c r="AK294" i="1"/>
  <c r="AK292" i="1"/>
  <c r="AK290" i="1"/>
  <c r="AK288" i="1"/>
  <c r="AK348" i="1"/>
  <c r="AK344" i="1"/>
  <c r="AK340" i="1"/>
  <c r="AK336" i="1"/>
  <c r="AK332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5" i="1"/>
  <c r="AK243" i="1"/>
  <c r="AK241" i="1"/>
  <c r="AK239" i="1"/>
  <c r="AK237" i="1"/>
  <c r="AK234" i="1"/>
  <c r="AK232" i="1"/>
  <c r="AK230" i="1"/>
  <c r="AK228" i="1"/>
  <c r="AK226" i="1"/>
  <c r="AK224" i="1"/>
  <c r="AK222" i="1"/>
  <c r="AK220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6" i="1"/>
  <c r="AK284" i="1"/>
  <c r="AK282" i="1"/>
  <c r="AK280" i="1"/>
  <c r="AK278" i="1"/>
  <c r="AK276" i="1"/>
  <c r="AK274" i="1"/>
  <c r="AK271" i="1"/>
  <c r="AK269" i="1"/>
  <c r="AK267" i="1"/>
  <c r="AK264" i="1"/>
  <c r="AK262" i="1"/>
  <c r="AK260" i="1"/>
  <c r="AK258" i="1"/>
  <c r="AK256" i="1"/>
  <c r="AK254" i="1"/>
  <c r="AK252" i="1"/>
  <c r="AK250" i="1"/>
  <c r="AK248" i="1"/>
  <c r="AK244" i="1"/>
  <c r="AK240" i="1"/>
  <c r="AK236" i="1"/>
  <c r="AK231" i="1"/>
  <c r="AK227" i="1"/>
  <c r="AK223" i="1"/>
  <c r="AK219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6" i="1"/>
  <c r="AK242" i="1"/>
  <c r="AK238" i="1"/>
  <c r="AK233" i="1"/>
  <c r="AK229" i="1"/>
  <c r="AK225" i="1"/>
  <c r="AK221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403" i="1" l="1"/>
  <c r="AL318" i="1"/>
  <c r="AL198" i="1"/>
  <c r="AL235" i="1"/>
  <c r="AL295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5" i="1"/>
  <c r="AL402" i="1"/>
  <c r="AL400" i="1"/>
  <c r="AL404" i="1"/>
  <c r="AL399" i="1"/>
  <c r="AL397" i="1"/>
  <c r="AL401" i="1"/>
  <c r="AL398" i="1"/>
  <c r="AL395" i="1"/>
  <c r="AL394" i="1"/>
  <c r="AL392" i="1"/>
  <c r="AL390" i="1"/>
  <c r="AL388" i="1"/>
  <c r="AL386" i="1"/>
  <c r="AL384" i="1"/>
  <c r="AL393" i="1"/>
  <c r="AL391" i="1"/>
  <c r="AL389" i="1"/>
  <c r="AL387" i="1"/>
  <c r="AL385" i="1"/>
  <c r="AL383" i="1"/>
  <c r="AL381" i="1"/>
  <c r="AL379" i="1"/>
  <c r="AL377" i="1"/>
  <c r="AL374" i="1"/>
  <c r="AL372" i="1"/>
  <c r="AL370" i="1"/>
  <c r="AL368" i="1"/>
  <c r="AL366" i="1"/>
  <c r="AL364" i="1"/>
  <c r="AL362" i="1"/>
  <c r="AL360" i="1"/>
  <c r="AL382" i="1"/>
  <c r="AL380" i="1"/>
  <c r="AL378" i="1"/>
  <c r="AL376" i="1"/>
  <c r="AL373" i="1"/>
  <c r="AL369" i="1"/>
  <c r="AL365" i="1"/>
  <c r="AL361" i="1"/>
  <c r="AL357" i="1"/>
  <c r="AL355" i="1"/>
  <c r="AL353" i="1"/>
  <c r="AL371" i="1"/>
  <c r="AL367" i="1"/>
  <c r="AL363" i="1"/>
  <c r="AL359" i="1"/>
  <c r="AL358" i="1"/>
  <c r="AL356" i="1"/>
  <c r="AL352" i="1"/>
  <c r="AL354" i="1"/>
  <c r="AL350" i="1"/>
  <c r="AL348" i="1"/>
  <c r="AL346" i="1"/>
  <c r="AL344" i="1"/>
  <c r="AL342" i="1"/>
  <c r="AL340" i="1"/>
  <c r="AL338" i="1"/>
  <c r="AL336" i="1"/>
  <c r="AL334" i="1"/>
  <c r="AL332" i="1"/>
  <c r="AL330" i="1"/>
  <c r="AL349" i="1"/>
  <c r="AL345" i="1"/>
  <c r="AL341" i="1"/>
  <c r="AL337" i="1"/>
  <c r="AL333" i="1"/>
  <c r="AL328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347" i="1"/>
  <c r="AL343" i="1"/>
  <c r="AL339" i="1"/>
  <c r="AL335" i="1"/>
  <c r="AL331" i="1"/>
  <c r="AL327" i="1"/>
  <c r="AL325" i="1"/>
  <c r="AL323" i="1"/>
  <c r="AL320" i="1"/>
  <c r="AL317" i="1"/>
  <c r="AL315" i="1"/>
  <c r="AL313" i="1"/>
  <c r="AL311" i="1"/>
  <c r="AL309" i="1"/>
  <c r="AL307" i="1"/>
  <c r="AL305" i="1"/>
  <c r="AL303" i="1"/>
  <c r="AL301" i="1"/>
  <c r="AL299" i="1"/>
  <c r="AL297" i="1"/>
  <c r="AL294" i="1"/>
  <c r="AL292" i="1"/>
  <c r="AL290" i="1"/>
  <c r="AL288" i="1"/>
  <c r="AL286" i="1"/>
  <c r="AL284" i="1"/>
  <c r="AL282" i="1"/>
  <c r="AL280" i="1"/>
  <c r="AL278" i="1"/>
  <c r="AL276" i="1"/>
  <c r="AL274" i="1"/>
  <c r="AL271" i="1"/>
  <c r="AL269" i="1"/>
  <c r="AL267" i="1"/>
  <c r="AL264" i="1"/>
  <c r="AL262" i="1"/>
  <c r="AL260" i="1"/>
  <c r="AL258" i="1"/>
  <c r="AL256" i="1"/>
  <c r="AL254" i="1"/>
  <c r="AL252" i="1"/>
  <c r="AL250" i="1"/>
  <c r="AL248" i="1"/>
  <c r="AL246" i="1"/>
  <c r="AL244" i="1"/>
  <c r="AL242" i="1"/>
  <c r="AL240" i="1"/>
  <c r="AL238" i="1"/>
  <c r="AL236" i="1"/>
  <c r="AL233" i="1"/>
  <c r="AL231" i="1"/>
  <c r="AL229" i="1"/>
  <c r="AL227" i="1"/>
  <c r="AL225" i="1"/>
  <c r="AL223" i="1"/>
  <c r="AL221" i="1"/>
  <c r="AL219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3" i="1"/>
  <c r="AL239" i="1"/>
  <c r="AL234" i="1"/>
  <c r="AL230" i="1"/>
  <c r="AL226" i="1"/>
  <c r="AL222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5" i="1"/>
  <c r="AL241" i="1"/>
  <c r="AL237" i="1"/>
  <c r="AL232" i="1"/>
  <c r="AL228" i="1"/>
  <c r="AL224" i="1"/>
  <c r="AL220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403" i="1" l="1"/>
  <c r="AM318" i="1"/>
  <c r="AM235" i="1"/>
  <c r="AM198" i="1"/>
  <c r="AM295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4" i="1"/>
  <c r="AM401" i="1"/>
  <c r="AM399" i="1"/>
  <c r="AM405" i="1"/>
  <c r="AM402" i="1"/>
  <c r="AM398" i="1"/>
  <c r="AM395" i="1"/>
  <c r="AM400" i="1"/>
  <c r="AM397" i="1"/>
  <c r="AM394" i="1"/>
  <c r="AM393" i="1"/>
  <c r="AM391" i="1"/>
  <c r="AM389" i="1"/>
  <c r="AM387" i="1"/>
  <c r="AM385" i="1"/>
  <c r="AM383" i="1"/>
  <c r="AM392" i="1"/>
  <c r="AM390" i="1"/>
  <c r="AM388" i="1"/>
  <c r="AM386" i="1"/>
  <c r="AM382" i="1"/>
  <c r="AM380" i="1"/>
  <c r="AM378" i="1"/>
  <c r="AM376" i="1"/>
  <c r="AM373" i="1"/>
  <c r="AM371" i="1"/>
  <c r="AM369" i="1"/>
  <c r="AM367" i="1"/>
  <c r="AM365" i="1"/>
  <c r="AM363" i="1"/>
  <c r="AM361" i="1"/>
  <c r="AM359" i="1"/>
  <c r="AM384" i="1"/>
  <c r="AM381" i="1"/>
  <c r="AM379" i="1"/>
  <c r="AM377" i="1"/>
  <c r="AM374" i="1"/>
  <c r="AM372" i="1"/>
  <c r="AM368" i="1"/>
  <c r="AM364" i="1"/>
  <c r="AM360" i="1"/>
  <c r="AM358" i="1"/>
  <c r="AM356" i="1"/>
  <c r="AM354" i="1"/>
  <c r="AM352" i="1"/>
  <c r="AM370" i="1"/>
  <c r="AM366" i="1"/>
  <c r="AM362" i="1"/>
  <c r="AM357" i="1"/>
  <c r="AM355" i="1"/>
  <c r="AM350" i="1"/>
  <c r="AM353" i="1"/>
  <c r="AM349" i="1"/>
  <c r="AM347" i="1"/>
  <c r="AM345" i="1"/>
  <c r="AM343" i="1"/>
  <c r="AM341" i="1"/>
  <c r="AM339" i="1"/>
  <c r="AM337" i="1"/>
  <c r="AM335" i="1"/>
  <c r="AM333" i="1"/>
  <c r="AM331" i="1"/>
  <c r="AM328" i="1"/>
  <c r="AM348" i="1"/>
  <c r="AM344" i="1"/>
  <c r="AM340" i="1"/>
  <c r="AM336" i="1"/>
  <c r="AM332" i="1"/>
  <c r="AM327" i="1"/>
  <c r="AM325" i="1"/>
  <c r="AM323" i="1"/>
  <c r="AM320" i="1"/>
  <c r="AM317" i="1"/>
  <c r="AM315" i="1"/>
  <c r="AM313" i="1"/>
  <c r="AM311" i="1"/>
  <c r="AM309" i="1"/>
  <c r="AM307" i="1"/>
  <c r="AM305" i="1"/>
  <c r="AM303" i="1"/>
  <c r="AM301" i="1"/>
  <c r="AM299" i="1"/>
  <c r="AM297" i="1"/>
  <c r="AM294" i="1"/>
  <c r="AM292" i="1"/>
  <c r="AM290" i="1"/>
  <c r="AM288" i="1"/>
  <c r="AM346" i="1"/>
  <c r="AM342" i="1"/>
  <c r="AM338" i="1"/>
  <c r="AM334" i="1"/>
  <c r="AM330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4" i="1"/>
  <c r="AM232" i="1"/>
  <c r="AM230" i="1"/>
  <c r="AM228" i="1"/>
  <c r="AM226" i="1"/>
  <c r="AM224" i="1"/>
  <c r="AM222" i="1"/>
  <c r="AM220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6" i="1"/>
  <c r="AM284" i="1"/>
  <c r="AM282" i="1"/>
  <c r="AM280" i="1"/>
  <c r="AM278" i="1"/>
  <c r="AM276" i="1"/>
  <c r="AM274" i="1"/>
  <c r="AM271" i="1"/>
  <c r="AM269" i="1"/>
  <c r="AM267" i="1"/>
  <c r="AM264" i="1"/>
  <c r="AM262" i="1"/>
  <c r="AM260" i="1"/>
  <c r="AM258" i="1"/>
  <c r="AM256" i="1"/>
  <c r="AM254" i="1"/>
  <c r="AM252" i="1"/>
  <c r="AM250" i="1"/>
  <c r="AM248" i="1"/>
  <c r="AM246" i="1"/>
  <c r="AM242" i="1"/>
  <c r="AM238" i="1"/>
  <c r="AM233" i="1"/>
  <c r="AM229" i="1"/>
  <c r="AM225" i="1"/>
  <c r="AM221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4" i="1"/>
  <c r="AM240" i="1"/>
  <c r="AM236" i="1"/>
  <c r="AM231" i="1"/>
  <c r="AM227" i="1"/>
  <c r="AM223" i="1"/>
  <c r="AM219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403" i="1" l="1"/>
  <c r="AN318" i="1"/>
  <c r="AN235" i="1"/>
  <c r="AN198" i="1"/>
  <c r="AN295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5" i="1"/>
  <c r="AN402" i="1"/>
  <c r="AN400" i="1"/>
  <c r="AN401" i="1"/>
  <c r="AN397" i="1"/>
  <c r="AN404" i="1"/>
  <c r="AN399" i="1"/>
  <c r="AN398" i="1"/>
  <c r="AN395" i="1"/>
  <c r="AN392" i="1"/>
  <c r="AN390" i="1"/>
  <c r="AN388" i="1"/>
  <c r="AN386" i="1"/>
  <c r="AN384" i="1"/>
  <c r="AN394" i="1"/>
  <c r="AN393" i="1"/>
  <c r="AN391" i="1"/>
  <c r="AN389" i="1"/>
  <c r="AN387" i="1"/>
  <c r="AN385" i="1"/>
  <c r="AN381" i="1"/>
  <c r="AN379" i="1"/>
  <c r="AN377" i="1"/>
  <c r="AN374" i="1"/>
  <c r="AN372" i="1"/>
  <c r="AN370" i="1"/>
  <c r="AN368" i="1"/>
  <c r="AN366" i="1"/>
  <c r="AN364" i="1"/>
  <c r="AN362" i="1"/>
  <c r="AN360" i="1"/>
  <c r="AN383" i="1"/>
  <c r="AN382" i="1"/>
  <c r="AN380" i="1"/>
  <c r="AN378" i="1"/>
  <c r="AN376" i="1"/>
  <c r="AN371" i="1"/>
  <c r="AN367" i="1"/>
  <c r="AN363" i="1"/>
  <c r="AN359" i="1"/>
  <c r="AN357" i="1"/>
  <c r="AN355" i="1"/>
  <c r="AN353" i="1"/>
  <c r="AN373" i="1"/>
  <c r="AN369" i="1"/>
  <c r="AN365" i="1"/>
  <c r="AN361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47" i="1"/>
  <c r="AN343" i="1"/>
  <c r="AN339" i="1"/>
  <c r="AN335" i="1"/>
  <c r="AN331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349" i="1"/>
  <c r="AN345" i="1"/>
  <c r="AN341" i="1"/>
  <c r="AN337" i="1"/>
  <c r="AN333" i="1"/>
  <c r="AN328" i="1"/>
  <c r="AN327" i="1"/>
  <c r="AN325" i="1"/>
  <c r="AN323" i="1"/>
  <c r="AN320" i="1"/>
  <c r="AN317" i="1"/>
  <c r="AN315" i="1"/>
  <c r="AN313" i="1"/>
  <c r="AN311" i="1"/>
  <c r="AN309" i="1"/>
  <c r="AN307" i="1"/>
  <c r="AN305" i="1"/>
  <c r="AN303" i="1"/>
  <c r="AN301" i="1"/>
  <c r="AN299" i="1"/>
  <c r="AN297" i="1"/>
  <c r="AN294" i="1"/>
  <c r="AN292" i="1"/>
  <c r="AN290" i="1"/>
  <c r="AN286" i="1"/>
  <c r="AN284" i="1"/>
  <c r="AN282" i="1"/>
  <c r="AN280" i="1"/>
  <c r="AN278" i="1"/>
  <c r="AN276" i="1"/>
  <c r="AN274" i="1"/>
  <c r="AN271" i="1"/>
  <c r="AN269" i="1"/>
  <c r="AN267" i="1"/>
  <c r="AN264" i="1"/>
  <c r="AN262" i="1"/>
  <c r="AN260" i="1"/>
  <c r="AN258" i="1"/>
  <c r="AN256" i="1"/>
  <c r="AN254" i="1"/>
  <c r="AN252" i="1"/>
  <c r="AN250" i="1"/>
  <c r="AN248" i="1"/>
  <c r="AN246" i="1"/>
  <c r="AN244" i="1"/>
  <c r="AN242" i="1"/>
  <c r="AN240" i="1"/>
  <c r="AN238" i="1"/>
  <c r="AN236" i="1"/>
  <c r="AN233" i="1"/>
  <c r="AN231" i="1"/>
  <c r="AN229" i="1"/>
  <c r="AN227" i="1"/>
  <c r="AN225" i="1"/>
  <c r="AN223" i="1"/>
  <c r="AN221" i="1"/>
  <c r="AN219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8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5" i="1"/>
  <c r="AN241" i="1"/>
  <c r="AN237" i="1"/>
  <c r="AN232" i="1"/>
  <c r="AN228" i="1"/>
  <c r="AN224" i="1"/>
  <c r="AN220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7" i="1"/>
  <c r="AN243" i="1"/>
  <c r="AN239" i="1"/>
  <c r="AN234" i="1"/>
  <c r="AN230" i="1"/>
  <c r="AN226" i="1"/>
  <c r="AN222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403" i="1" l="1"/>
  <c r="AO318" i="1"/>
  <c r="AO235" i="1"/>
  <c r="AO198" i="1"/>
  <c r="AO295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4" i="1"/>
  <c r="AO401" i="1"/>
  <c r="AO399" i="1"/>
  <c r="AO405" i="1"/>
  <c r="AO400" i="1"/>
  <c r="AO398" i="1"/>
  <c r="AO395" i="1"/>
  <c r="AO402" i="1"/>
  <c r="AO397" i="1"/>
  <c r="AO394" i="1"/>
  <c r="AO393" i="1"/>
  <c r="AO391" i="1"/>
  <c r="AO389" i="1"/>
  <c r="AO387" i="1"/>
  <c r="AO385" i="1"/>
  <c r="AO383" i="1"/>
  <c r="AO392" i="1"/>
  <c r="AO390" i="1"/>
  <c r="AO388" i="1"/>
  <c r="AO386" i="1"/>
  <c r="AO384" i="1"/>
  <c r="AO382" i="1"/>
  <c r="AO380" i="1"/>
  <c r="AO378" i="1"/>
  <c r="AO376" i="1"/>
  <c r="AO373" i="1"/>
  <c r="AO371" i="1"/>
  <c r="AO369" i="1"/>
  <c r="AO367" i="1"/>
  <c r="AO365" i="1"/>
  <c r="AO363" i="1"/>
  <c r="AO361" i="1"/>
  <c r="AO359" i="1"/>
  <c r="AO381" i="1"/>
  <c r="AO379" i="1"/>
  <c r="AO377" i="1"/>
  <c r="AO374" i="1"/>
  <c r="AO370" i="1"/>
  <c r="AO366" i="1"/>
  <c r="AO362" i="1"/>
  <c r="AO358" i="1"/>
  <c r="AO356" i="1"/>
  <c r="AO354" i="1"/>
  <c r="AO352" i="1"/>
  <c r="AO372" i="1"/>
  <c r="AO368" i="1"/>
  <c r="AO364" i="1"/>
  <c r="AO360" i="1"/>
  <c r="AO357" i="1"/>
  <c r="AO355" i="1"/>
  <c r="AO353" i="1"/>
  <c r="AO350" i="1"/>
  <c r="AO349" i="1"/>
  <c r="AO347" i="1"/>
  <c r="AO345" i="1"/>
  <c r="AO343" i="1"/>
  <c r="AO341" i="1"/>
  <c r="AO339" i="1"/>
  <c r="AO337" i="1"/>
  <c r="AO335" i="1"/>
  <c r="AO333" i="1"/>
  <c r="AO331" i="1"/>
  <c r="AO328" i="1"/>
  <c r="AO346" i="1"/>
  <c r="AO342" i="1"/>
  <c r="AO338" i="1"/>
  <c r="AO334" i="1"/>
  <c r="AO330" i="1"/>
  <c r="AO327" i="1"/>
  <c r="AO325" i="1"/>
  <c r="AO323" i="1"/>
  <c r="AO320" i="1"/>
  <c r="AO317" i="1"/>
  <c r="AO315" i="1"/>
  <c r="AO313" i="1"/>
  <c r="AO311" i="1"/>
  <c r="AO309" i="1"/>
  <c r="AO307" i="1"/>
  <c r="AO305" i="1"/>
  <c r="AO303" i="1"/>
  <c r="AO301" i="1"/>
  <c r="AO299" i="1"/>
  <c r="AO297" i="1"/>
  <c r="AO294" i="1"/>
  <c r="AO292" i="1"/>
  <c r="AO290" i="1"/>
  <c r="AO288" i="1"/>
  <c r="AO348" i="1"/>
  <c r="AO344" i="1"/>
  <c r="AO340" i="1"/>
  <c r="AO336" i="1"/>
  <c r="AO332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5" i="1"/>
  <c r="AO243" i="1"/>
  <c r="AO241" i="1"/>
  <c r="AO239" i="1"/>
  <c r="AO237" i="1"/>
  <c r="AO234" i="1"/>
  <c r="AO232" i="1"/>
  <c r="AO230" i="1"/>
  <c r="AO228" i="1"/>
  <c r="AO226" i="1"/>
  <c r="AO224" i="1"/>
  <c r="AO222" i="1"/>
  <c r="AO220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6" i="1"/>
  <c r="AO284" i="1"/>
  <c r="AO282" i="1"/>
  <c r="AO280" i="1"/>
  <c r="AO278" i="1"/>
  <c r="AO276" i="1"/>
  <c r="AO274" i="1"/>
  <c r="AO271" i="1"/>
  <c r="AO269" i="1"/>
  <c r="AO267" i="1"/>
  <c r="AO264" i="1"/>
  <c r="AO262" i="1"/>
  <c r="AO260" i="1"/>
  <c r="AO258" i="1"/>
  <c r="AO256" i="1"/>
  <c r="AO254" i="1"/>
  <c r="AO252" i="1"/>
  <c r="AO250" i="1"/>
  <c r="AO248" i="1"/>
  <c r="AO244" i="1"/>
  <c r="AO240" i="1"/>
  <c r="AO236" i="1"/>
  <c r="AO231" i="1"/>
  <c r="AO227" i="1"/>
  <c r="AO223" i="1"/>
  <c r="AO219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6" i="1"/>
  <c r="AO242" i="1"/>
  <c r="AO238" i="1"/>
  <c r="AO233" i="1"/>
  <c r="AO229" i="1"/>
  <c r="AO225" i="1"/>
  <c r="AO221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403" i="1" l="1"/>
  <c r="G403" i="1" s="1"/>
  <c r="I403" i="1" s="1"/>
  <c r="AP318" i="1"/>
  <c r="G318" i="1" s="1"/>
  <c r="H403" i="1"/>
  <c r="J403" i="1" s="1"/>
  <c r="AP198" i="1"/>
  <c r="G198" i="1" s="1"/>
  <c r="AP235" i="1"/>
  <c r="G235" i="1" s="1"/>
  <c r="AP295" i="1"/>
  <c r="G295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5" i="1"/>
  <c r="AP402" i="1"/>
  <c r="G402" i="1" s="1"/>
  <c r="AP400" i="1"/>
  <c r="G400" i="1" s="1"/>
  <c r="AP404" i="1"/>
  <c r="G404" i="1" s="1"/>
  <c r="AP399" i="1"/>
  <c r="G399" i="1" s="1"/>
  <c r="AP397" i="1"/>
  <c r="G397" i="1" s="1"/>
  <c r="AP401" i="1"/>
  <c r="G401" i="1" s="1"/>
  <c r="AP398" i="1"/>
  <c r="G398" i="1" s="1"/>
  <c r="AP395" i="1"/>
  <c r="AP394" i="1"/>
  <c r="G394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81" i="1"/>
  <c r="G381" i="1" s="1"/>
  <c r="AP379" i="1"/>
  <c r="G379" i="1" s="1"/>
  <c r="AP377" i="1"/>
  <c r="G377" i="1" s="1"/>
  <c r="AP374" i="1"/>
  <c r="AP372" i="1"/>
  <c r="G372" i="1" s="1"/>
  <c r="AP370" i="1"/>
  <c r="G370" i="1" s="1"/>
  <c r="AP368" i="1"/>
  <c r="G368" i="1" s="1"/>
  <c r="AP366" i="1"/>
  <c r="G366" i="1" s="1"/>
  <c r="AP364" i="1"/>
  <c r="G364" i="1" s="1"/>
  <c r="AP362" i="1"/>
  <c r="G362" i="1" s="1"/>
  <c r="AP360" i="1"/>
  <c r="G360" i="1" s="1"/>
  <c r="AP382" i="1"/>
  <c r="G382" i="1" s="1"/>
  <c r="AP380" i="1"/>
  <c r="G380" i="1" s="1"/>
  <c r="AP378" i="1"/>
  <c r="G378" i="1" s="1"/>
  <c r="AP376" i="1"/>
  <c r="G376" i="1" s="1"/>
  <c r="AP373" i="1"/>
  <c r="G373" i="1" s="1"/>
  <c r="AP369" i="1"/>
  <c r="G369" i="1" s="1"/>
  <c r="AP365" i="1"/>
  <c r="G365" i="1" s="1"/>
  <c r="AP361" i="1"/>
  <c r="G361" i="1" s="1"/>
  <c r="AP357" i="1"/>
  <c r="G357" i="1" s="1"/>
  <c r="AP355" i="1"/>
  <c r="G355" i="1" s="1"/>
  <c r="AP353" i="1"/>
  <c r="G353" i="1" s="1"/>
  <c r="AP371" i="1"/>
  <c r="G371" i="1" s="1"/>
  <c r="AP367" i="1"/>
  <c r="G367" i="1" s="1"/>
  <c r="AP363" i="1"/>
  <c r="G363" i="1" s="1"/>
  <c r="AP359" i="1"/>
  <c r="G359" i="1" s="1"/>
  <c r="AP358" i="1"/>
  <c r="G358" i="1" s="1"/>
  <c r="AP356" i="1"/>
  <c r="G356" i="1" s="1"/>
  <c r="AP352" i="1"/>
  <c r="G352" i="1" s="1"/>
  <c r="AP354" i="1"/>
  <c r="G354" i="1" s="1"/>
  <c r="AP350" i="1"/>
  <c r="AP348" i="1"/>
  <c r="G348" i="1" s="1"/>
  <c r="AP346" i="1"/>
  <c r="G346" i="1" s="1"/>
  <c r="AP344" i="1"/>
  <c r="G344" i="1" s="1"/>
  <c r="AP342" i="1"/>
  <c r="G342" i="1" s="1"/>
  <c r="AP340" i="1"/>
  <c r="G340" i="1" s="1"/>
  <c r="AP338" i="1"/>
  <c r="G338" i="1" s="1"/>
  <c r="AP336" i="1"/>
  <c r="G336" i="1" s="1"/>
  <c r="AP334" i="1"/>
  <c r="G334" i="1" s="1"/>
  <c r="AP332" i="1"/>
  <c r="G332" i="1" s="1"/>
  <c r="AP330" i="1"/>
  <c r="G330" i="1" s="1"/>
  <c r="AP349" i="1"/>
  <c r="G349" i="1" s="1"/>
  <c r="AP345" i="1"/>
  <c r="G345" i="1" s="1"/>
  <c r="AP341" i="1"/>
  <c r="G341" i="1" s="1"/>
  <c r="AP337" i="1"/>
  <c r="G337" i="1" s="1"/>
  <c r="AP333" i="1"/>
  <c r="G333" i="1" s="1"/>
  <c r="AP328" i="1"/>
  <c r="AP326" i="1"/>
  <c r="G326" i="1" s="1"/>
  <c r="AP324" i="1"/>
  <c r="G324" i="1" s="1"/>
  <c r="AP322" i="1"/>
  <c r="G322" i="1" s="1"/>
  <c r="AP319" i="1"/>
  <c r="G319" i="1" s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347" i="1"/>
  <c r="G347" i="1" s="1"/>
  <c r="AP343" i="1"/>
  <c r="G343" i="1" s="1"/>
  <c r="AP339" i="1"/>
  <c r="G339" i="1" s="1"/>
  <c r="AP335" i="1"/>
  <c r="G335" i="1" s="1"/>
  <c r="AP331" i="1"/>
  <c r="G331" i="1" s="1"/>
  <c r="AP327" i="1"/>
  <c r="G327" i="1" s="1"/>
  <c r="AP325" i="1"/>
  <c r="G325" i="1" s="1"/>
  <c r="AP323" i="1"/>
  <c r="G323" i="1" s="1"/>
  <c r="AP320" i="1"/>
  <c r="AP317" i="1"/>
  <c r="G317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4" i="1"/>
  <c r="G294" i="1" s="1"/>
  <c r="AP292" i="1"/>
  <c r="G292" i="1" s="1"/>
  <c r="AP290" i="1"/>
  <c r="G290" i="1" s="1"/>
  <c r="AP288" i="1"/>
  <c r="G288" i="1" s="1"/>
  <c r="AP286" i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1" i="1"/>
  <c r="AP269" i="1"/>
  <c r="G269" i="1" s="1"/>
  <c r="AP267" i="1"/>
  <c r="G267" i="1" s="1"/>
  <c r="AP264" i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2" i="1"/>
  <c r="G242" i="1" s="1"/>
  <c r="AP240" i="1"/>
  <c r="G240" i="1" s="1"/>
  <c r="AP238" i="1"/>
  <c r="G238" i="1" s="1"/>
  <c r="AP236" i="1"/>
  <c r="G236" i="1" s="1"/>
  <c r="AP233" i="1"/>
  <c r="G233" i="1" s="1"/>
  <c r="AP231" i="1"/>
  <c r="G231" i="1" s="1"/>
  <c r="AP229" i="1"/>
  <c r="G229" i="1" s="1"/>
  <c r="AP227" i="1"/>
  <c r="G227" i="1" s="1"/>
  <c r="AP225" i="1"/>
  <c r="G225" i="1" s="1"/>
  <c r="AP223" i="1"/>
  <c r="G223" i="1" s="1"/>
  <c r="AP221" i="1"/>
  <c r="G221" i="1" s="1"/>
  <c r="AP219" i="1"/>
  <c r="G219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5" i="1"/>
  <c r="G285" i="1" s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G270" i="1" s="1"/>
  <c r="AP268" i="1"/>
  <c r="G268" i="1" s="1"/>
  <c r="AP266" i="1"/>
  <c r="G266" i="1" s="1"/>
  <c r="AP263" i="1"/>
  <c r="G263" i="1" s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3" i="1"/>
  <c r="G243" i="1" s="1"/>
  <c r="AP239" i="1"/>
  <c r="G239" i="1" s="1"/>
  <c r="AP234" i="1"/>
  <c r="G234" i="1" s="1"/>
  <c r="AP230" i="1"/>
  <c r="G230" i="1" s="1"/>
  <c r="AP226" i="1"/>
  <c r="G226" i="1" s="1"/>
  <c r="AP222" i="1"/>
  <c r="G222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5" i="1"/>
  <c r="G245" i="1" s="1"/>
  <c r="AP241" i="1"/>
  <c r="G241" i="1" s="1"/>
  <c r="AP237" i="1"/>
  <c r="G237" i="1" s="1"/>
  <c r="AP232" i="1"/>
  <c r="G232" i="1" s="1"/>
  <c r="AP228" i="1"/>
  <c r="G228" i="1" s="1"/>
  <c r="AP224" i="1"/>
  <c r="G224" i="1" s="1"/>
  <c r="AP220" i="1"/>
  <c r="G220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H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318" i="1" l="1"/>
  <c r="H318" i="1"/>
  <c r="J318" i="1" s="1"/>
  <c r="H235" i="1"/>
  <c r="J235" i="1" s="1"/>
  <c r="I235" i="1"/>
  <c r="I295" i="1"/>
  <c r="H295" i="1"/>
  <c r="J295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J161" i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20" i="1"/>
  <c r="H220" i="1"/>
  <c r="J220" i="1" s="1"/>
  <c r="H224" i="1"/>
  <c r="J224" i="1" s="1"/>
  <c r="I224" i="1"/>
  <c r="I228" i="1"/>
  <c r="H228" i="1"/>
  <c r="J228" i="1" s="1"/>
  <c r="H232" i="1"/>
  <c r="J232" i="1" s="1"/>
  <c r="I232" i="1"/>
  <c r="I237" i="1"/>
  <c r="H237" i="1"/>
  <c r="J237" i="1" s="1"/>
  <c r="I241" i="1"/>
  <c r="H241" i="1"/>
  <c r="J241" i="1" s="1"/>
  <c r="I245" i="1"/>
  <c r="H245" i="1"/>
  <c r="J245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2" i="1"/>
  <c r="J222" i="1" s="1"/>
  <c r="I222" i="1"/>
  <c r="I226" i="1"/>
  <c r="H226" i="1"/>
  <c r="J226" i="1" s="1"/>
  <c r="I230" i="1"/>
  <c r="H230" i="1"/>
  <c r="J230" i="1" s="1"/>
  <c r="I234" i="1"/>
  <c r="H234" i="1"/>
  <c r="J234" i="1" s="1"/>
  <c r="I239" i="1"/>
  <c r="H239" i="1"/>
  <c r="J239" i="1" s="1"/>
  <c r="I243" i="1"/>
  <c r="H243" i="1"/>
  <c r="J243" i="1" s="1"/>
  <c r="I247" i="1"/>
  <c r="H247" i="1"/>
  <c r="J247" i="1" s="1"/>
  <c r="H249" i="1"/>
  <c r="J249" i="1" s="1"/>
  <c r="I249" i="1"/>
  <c r="I251" i="1"/>
  <c r="H251" i="1"/>
  <c r="J251" i="1" s="1"/>
  <c r="I253" i="1"/>
  <c r="H253" i="1"/>
  <c r="J253" i="1" s="1"/>
  <c r="I255" i="1"/>
  <c r="H255" i="1"/>
  <c r="J255" i="1" s="1"/>
  <c r="H257" i="1"/>
  <c r="J257" i="1" s="1"/>
  <c r="I257" i="1"/>
  <c r="I259" i="1"/>
  <c r="H259" i="1"/>
  <c r="J259" i="1" s="1"/>
  <c r="I261" i="1"/>
  <c r="H261" i="1"/>
  <c r="J261" i="1" s="1"/>
  <c r="H263" i="1"/>
  <c r="J263" i="1" s="1"/>
  <c r="I263" i="1"/>
  <c r="H266" i="1"/>
  <c r="J266" i="1" s="1"/>
  <c r="I266" i="1"/>
  <c r="I268" i="1"/>
  <c r="H268" i="1"/>
  <c r="I270" i="1"/>
  <c r="H270" i="1"/>
  <c r="J270" i="1" s="1"/>
  <c r="I273" i="1"/>
  <c r="H273" i="1"/>
  <c r="I275" i="1"/>
  <c r="H275" i="1"/>
  <c r="J275" i="1" s="1"/>
  <c r="I277" i="1"/>
  <c r="H277" i="1"/>
  <c r="J277" i="1" s="1"/>
  <c r="I279" i="1"/>
  <c r="H279" i="1"/>
  <c r="J279" i="1" s="1"/>
  <c r="I281" i="1"/>
  <c r="H281" i="1"/>
  <c r="J281" i="1" s="1"/>
  <c r="I283" i="1"/>
  <c r="H283" i="1"/>
  <c r="J283" i="1" s="1"/>
  <c r="H285" i="1"/>
  <c r="J285" i="1" s="1"/>
  <c r="I285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9" i="1"/>
  <c r="H219" i="1"/>
  <c r="J219" i="1" s="1"/>
  <c r="H221" i="1"/>
  <c r="J221" i="1" s="1"/>
  <c r="I221" i="1"/>
  <c r="I223" i="1"/>
  <c r="H223" i="1"/>
  <c r="J223" i="1" s="1"/>
  <c r="H225" i="1"/>
  <c r="J225" i="1" s="1"/>
  <c r="I225" i="1"/>
  <c r="I227" i="1"/>
  <c r="H227" i="1"/>
  <c r="J227" i="1" s="1"/>
  <c r="H229" i="1"/>
  <c r="J229" i="1" s="1"/>
  <c r="I229" i="1"/>
  <c r="H231" i="1"/>
  <c r="J231" i="1" s="1"/>
  <c r="I231" i="1"/>
  <c r="I233" i="1"/>
  <c r="H233" i="1"/>
  <c r="J233" i="1" s="1"/>
  <c r="H236" i="1"/>
  <c r="J236" i="1" s="1"/>
  <c r="I236" i="1"/>
  <c r="H238" i="1"/>
  <c r="J238" i="1" s="1"/>
  <c r="I238" i="1"/>
  <c r="H240" i="1"/>
  <c r="J240" i="1" s="1"/>
  <c r="I240" i="1"/>
  <c r="H242" i="1"/>
  <c r="J242" i="1" s="1"/>
  <c r="I242" i="1"/>
  <c r="I244" i="1"/>
  <c r="H244" i="1"/>
  <c r="J244" i="1" s="1"/>
  <c r="H246" i="1"/>
  <c r="J246" i="1" s="1"/>
  <c r="I246" i="1"/>
  <c r="I248" i="1"/>
  <c r="H248" i="1"/>
  <c r="J248" i="1" s="1"/>
  <c r="H250" i="1"/>
  <c r="J250" i="1" s="1"/>
  <c r="I250" i="1"/>
  <c r="H252" i="1"/>
  <c r="J252" i="1" s="1"/>
  <c r="I252" i="1"/>
  <c r="H254" i="1"/>
  <c r="J254" i="1" s="1"/>
  <c r="I254" i="1"/>
  <c r="I256" i="1"/>
  <c r="H256" i="1"/>
  <c r="J256" i="1" s="1"/>
  <c r="H258" i="1"/>
  <c r="J258" i="1" s="1"/>
  <c r="I258" i="1"/>
  <c r="H260" i="1"/>
  <c r="J260" i="1" s="1"/>
  <c r="I260" i="1"/>
  <c r="I262" i="1"/>
  <c r="H262" i="1"/>
  <c r="J262" i="1" s="1"/>
  <c r="H267" i="1"/>
  <c r="J267" i="1" s="1"/>
  <c r="I267" i="1"/>
  <c r="H269" i="1"/>
  <c r="J269" i="1" s="1"/>
  <c r="I269" i="1"/>
  <c r="I274" i="1"/>
  <c r="H274" i="1"/>
  <c r="J274" i="1" s="1"/>
  <c r="I276" i="1"/>
  <c r="H276" i="1"/>
  <c r="J276" i="1" s="1"/>
  <c r="I278" i="1"/>
  <c r="H278" i="1"/>
  <c r="J278" i="1" s="1"/>
  <c r="H280" i="1"/>
  <c r="J280" i="1" s="1"/>
  <c r="I280" i="1"/>
  <c r="H282" i="1"/>
  <c r="J282" i="1" s="1"/>
  <c r="I282" i="1"/>
  <c r="I284" i="1"/>
  <c r="H284" i="1"/>
  <c r="J284" i="1" s="1"/>
  <c r="I288" i="1"/>
  <c r="H288" i="1"/>
  <c r="I290" i="1"/>
  <c r="H290" i="1"/>
  <c r="J290" i="1" s="1"/>
  <c r="H292" i="1"/>
  <c r="J292" i="1" s="1"/>
  <c r="I292" i="1"/>
  <c r="I294" i="1"/>
  <c r="H294" i="1"/>
  <c r="J294" i="1" s="1"/>
  <c r="I297" i="1"/>
  <c r="H297" i="1"/>
  <c r="J297" i="1" s="1"/>
  <c r="I299" i="1"/>
  <c r="H299" i="1"/>
  <c r="J299" i="1" s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I311" i="1"/>
  <c r="H311" i="1"/>
  <c r="J311" i="1" s="1"/>
  <c r="I313" i="1"/>
  <c r="H313" i="1"/>
  <c r="J313" i="1" s="1"/>
  <c r="I315" i="1"/>
  <c r="H315" i="1"/>
  <c r="J315" i="1" s="1"/>
  <c r="I317" i="1"/>
  <c r="H317" i="1"/>
  <c r="J317" i="1" s="1"/>
  <c r="I323" i="1"/>
  <c r="H323" i="1"/>
  <c r="J323" i="1" s="1"/>
  <c r="I325" i="1"/>
  <c r="H325" i="1"/>
  <c r="J325" i="1" s="1"/>
  <c r="I327" i="1"/>
  <c r="H327" i="1"/>
  <c r="J327" i="1" s="1"/>
  <c r="I331" i="1"/>
  <c r="H331" i="1"/>
  <c r="J331" i="1" s="1"/>
  <c r="H335" i="1"/>
  <c r="J335" i="1" s="1"/>
  <c r="I335" i="1"/>
  <c r="I339" i="1"/>
  <c r="H339" i="1"/>
  <c r="J339" i="1" s="1"/>
  <c r="I343" i="1"/>
  <c r="H343" i="1"/>
  <c r="J343" i="1" s="1"/>
  <c r="I347" i="1"/>
  <c r="H347" i="1"/>
  <c r="J347" i="1" s="1"/>
  <c r="I289" i="1"/>
  <c r="H289" i="1"/>
  <c r="J289" i="1" s="1"/>
  <c r="I291" i="1"/>
  <c r="H291" i="1"/>
  <c r="J291" i="1" s="1"/>
  <c r="I293" i="1"/>
  <c r="H293" i="1"/>
  <c r="J293" i="1" s="1"/>
  <c r="I296" i="1"/>
  <c r="H296" i="1"/>
  <c r="J296" i="1" s="1"/>
  <c r="I298" i="1"/>
  <c r="H298" i="1"/>
  <c r="J298" i="1" s="1"/>
  <c r="H300" i="1"/>
  <c r="J300" i="1" s="1"/>
  <c r="I300" i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H312" i="1"/>
  <c r="J312" i="1" s="1"/>
  <c r="I312" i="1"/>
  <c r="I314" i="1"/>
  <c r="H314" i="1"/>
  <c r="J314" i="1" s="1"/>
  <c r="I316" i="1"/>
  <c r="H316" i="1"/>
  <c r="J316" i="1" s="1"/>
  <c r="I319" i="1"/>
  <c r="H319" i="1"/>
  <c r="J319" i="1" s="1"/>
  <c r="I322" i="1"/>
  <c r="H322" i="1"/>
  <c r="H324" i="1"/>
  <c r="J324" i="1" s="1"/>
  <c r="I324" i="1"/>
  <c r="H326" i="1"/>
  <c r="J326" i="1" s="1"/>
  <c r="I326" i="1"/>
  <c r="H333" i="1"/>
  <c r="J333" i="1" s="1"/>
  <c r="I333" i="1"/>
  <c r="I337" i="1"/>
  <c r="H337" i="1"/>
  <c r="J337" i="1" s="1"/>
  <c r="H341" i="1"/>
  <c r="J341" i="1" s="1"/>
  <c r="I341" i="1"/>
  <c r="I345" i="1"/>
  <c r="H345" i="1"/>
  <c r="J345" i="1" s="1"/>
  <c r="H349" i="1"/>
  <c r="J349" i="1" s="1"/>
  <c r="I349" i="1"/>
  <c r="I330" i="1"/>
  <c r="H330" i="1"/>
  <c r="I332" i="1"/>
  <c r="H332" i="1"/>
  <c r="J332" i="1" s="1"/>
  <c r="I334" i="1"/>
  <c r="H334" i="1"/>
  <c r="J334" i="1" s="1"/>
  <c r="I336" i="1"/>
  <c r="H336" i="1"/>
  <c r="J336" i="1" s="1"/>
  <c r="H338" i="1"/>
  <c r="J338" i="1" s="1"/>
  <c r="I338" i="1"/>
  <c r="H340" i="1"/>
  <c r="J340" i="1" s="1"/>
  <c r="I340" i="1"/>
  <c r="I342" i="1"/>
  <c r="H342" i="1"/>
  <c r="J342" i="1" s="1"/>
  <c r="I344" i="1"/>
  <c r="H344" i="1"/>
  <c r="J344" i="1" s="1"/>
  <c r="I346" i="1"/>
  <c r="H346" i="1"/>
  <c r="J346" i="1" s="1"/>
  <c r="H348" i="1"/>
  <c r="J348" i="1" s="1"/>
  <c r="I348" i="1"/>
  <c r="H354" i="1"/>
  <c r="J354" i="1" s="1"/>
  <c r="I354" i="1"/>
  <c r="I352" i="1"/>
  <c r="H352" i="1"/>
  <c r="I356" i="1"/>
  <c r="H356" i="1"/>
  <c r="J356" i="1" s="1"/>
  <c r="H358" i="1"/>
  <c r="J358" i="1" s="1"/>
  <c r="I358" i="1"/>
  <c r="I359" i="1"/>
  <c r="H359" i="1"/>
  <c r="J359" i="1" s="1"/>
  <c r="H363" i="1"/>
  <c r="J363" i="1" s="1"/>
  <c r="I363" i="1"/>
  <c r="H367" i="1"/>
  <c r="J367" i="1" s="1"/>
  <c r="I367" i="1"/>
  <c r="H371" i="1"/>
  <c r="J371" i="1" s="1"/>
  <c r="I371" i="1"/>
  <c r="I353" i="1"/>
  <c r="H353" i="1"/>
  <c r="J353" i="1" s="1"/>
  <c r="I355" i="1"/>
  <c r="H355" i="1"/>
  <c r="J355" i="1" s="1"/>
  <c r="H357" i="1"/>
  <c r="J357" i="1" s="1"/>
  <c r="I357" i="1"/>
  <c r="I361" i="1"/>
  <c r="H361" i="1"/>
  <c r="J361" i="1" s="1"/>
  <c r="I365" i="1"/>
  <c r="H365" i="1"/>
  <c r="J365" i="1" s="1"/>
  <c r="I369" i="1"/>
  <c r="H369" i="1"/>
  <c r="J369" i="1" s="1"/>
  <c r="H373" i="1"/>
  <c r="J373" i="1" s="1"/>
  <c r="I373" i="1"/>
  <c r="I376" i="1"/>
  <c r="H376" i="1"/>
  <c r="J376" i="1" s="1"/>
  <c r="I378" i="1"/>
  <c r="H378" i="1"/>
  <c r="J378" i="1" s="1"/>
  <c r="I380" i="1"/>
  <c r="H380" i="1"/>
  <c r="J380" i="1" s="1"/>
  <c r="I382" i="1"/>
  <c r="H382" i="1"/>
  <c r="J382" i="1" s="1"/>
  <c r="I360" i="1"/>
  <c r="H360" i="1"/>
  <c r="J360" i="1" s="1"/>
  <c r="H362" i="1"/>
  <c r="J362" i="1" s="1"/>
  <c r="I362" i="1"/>
  <c r="I364" i="1"/>
  <c r="H364" i="1"/>
  <c r="J364" i="1" s="1"/>
  <c r="I366" i="1"/>
  <c r="H366" i="1"/>
  <c r="J366" i="1" s="1"/>
  <c r="I368" i="1"/>
  <c r="H368" i="1"/>
  <c r="J368" i="1" s="1"/>
  <c r="I370" i="1"/>
  <c r="H370" i="1"/>
  <c r="J370" i="1" s="1"/>
  <c r="I372" i="1"/>
  <c r="H372" i="1"/>
  <c r="J372" i="1" s="1"/>
  <c r="H377" i="1"/>
  <c r="J377" i="1" s="1"/>
  <c r="I377" i="1"/>
  <c r="I379" i="1"/>
  <c r="H379" i="1"/>
  <c r="J379" i="1" s="1"/>
  <c r="H381" i="1"/>
  <c r="J381" i="1" s="1"/>
  <c r="I381" i="1"/>
  <c r="I383" i="1"/>
  <c r="H383" i="1"/>
  <c r="J383" i="1" s="1"/>
  <c r="I385" i="1"/>
  <c r="H385" i="1"/>
  <c r="J385" i="1" s="1"/>
  <c r="H387" i="1"/>
  <c r="J387" i="1" s="1"/>
  <c r="I387" i="1"/>
  <c r="I389" i="1"/>
  <c r="H389" i="1"/>
  <c r="J389" i="1" s="1"/>
  <c r="I391" i="1"/>
  <c r="H391" i="1"/>
  <c r="J391" i="1" s="1"/>
  <c r="I393" i="1"/>
  <c r="H393" i="1"/>
  <c r="J393" i="1" s="1"/>
  <c r="H384" i="1"/>
  <c r="J384" i="1" s="1"/>
  <c r="I384" i="1"/>
  <c r="I386" i="1"/>
  <c r="H386" i="1"/>
  <c r="J386" i="1" s="1"/>
  <c r="I388" i="1"/>
  <c r="H388" i="1"/>
  <c r="J388" i="1" s="1"/>
  <c r="I390" i="1"/>
  <c r="H390" i="1"/>
  <c r="I392" i="1"/>
  <c r="H392" i="1"/>
  <c r="J392" i="1" s="1"/>
  <c r="I394" i="1"/>
  <c r="H394" i="1"/>
  <c r="J394" i="1" s="1"/>
  <c r="H398" i="1"/>
  <c r="J398" i="1" s="1"/>
  <c r="I398" i="1"/>
  <c r="I401" i="1"/>
  <c r="H401" i="1"/>
  <c r="J401" i="1" s="1"/>
  <c r="I397" i="1"/>
  <c r="H397" i="1"/>
  <c r="I399" i="1"/>
  <c r="H399" i="1"/>
  <c r="J399" i="1" s="1"/>
  <c r="I404" i="1"/>
  <c r="H404" i="1"/>
  <c r="J404" i="1" s="1"/>
  <c r="I400" i="1"/>
  <c r="H400" i="1"/>
  <c r="J400" i="1" s="1"/>
  <c r="I402" i="1"/>
  <c r="H402" i="1"/>
  <c r="J402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5" i="1"/>
  <c r="H418" i="1" s="1"/>
  <c r="J397" i="1"/>
  <c r="J405" i="1" s="1"/>
  <c r="J418" i="1" s="1"/>
  <c r="D42" i="26" s="1"/>
  <c r="H395" i="1"/>
  <c r="H417" i="1" s="1"/>
  <c r="J390" i="1"/>
  <c r="J395" i="1" s="1"/>
  <c r="J417" i="1" s="1"/>
  <c r="D40" i="26" s="1"/>
  <c r="H374" i="1"/>
  <c r="H416" i="1" s="1"/>
  <c r="J352" i="1"/>
  <c r="J374" i="1" s="1"/>
  <c r="J416" i="1" s="1"/>
  <c r="D38" i="26" s="1"/>
  <c r="J330" i="1"/>
  <c r="J350" i="1" s="1"/>
  <c r="J415" i="1" s="1"/>
  <c r="D36" i="26" s="1"/>
  <c r="H350" i="1"/>
  <c r="H415" i="1" s="1"/>
  <c r="H328" i="1"/>
  <c r="H414" i="1" s="1"/>
  <c r="J322" i="1"/>
  <c r="J328" i="1" s="1"/>
  <c r="J414" i="1" s="1"/>
  <c r="J288" i="1"/>
  <c r="J320" i="1" s="1"/>
  <c r="J413" i="1" s="1"/>
  <c r="D32" i="26" s="1"/>
  <c r="H320" i="1"/>
  <c r="H413" i="1" s="1"/>
  <c r="H286" i="1"/>
  <c r="H412" i="1" s="1"/>
  <c r="J273" i="1"/>
  <c r="J286" i="1" s="1"/>
  <c r="J412" i="1" s="1"/>
  <c r="D30" i="26" s="1"/>
  <c r="H271" i="1"/>
  <c r="H411" i="1" s="1"/>
  <c r="J268" i="1"/>
  <c r="J271" i="1" s="1"/>
  <c r="J411" i="1" s="1"/>
  <c r="D28" i="26" s="1"/>
  <c r="J137" i="1"/>
  <c r="J264" i="1" s="1"/>
  <c r="J410" i="1" s="1"/>
  <c r="D26" i="26" s="1"/>
  <c r="H264" i="1"/>
  <c r="H410" i="1" s="1"/>
  <c r="J5" i="1"/>
  <c r="J135" i="1" s="1"/>
  <c r="H135" i="1"/>
  <c r="L415" i="1" l="1"/>
  <c r="L413" i="1"/>
  <c r="L410" i="1"/>
  <c r="L411" i="1"/>
  <c r="L412" i="1"/>
  <c r="L416" i="1"/>
  <c r="L417" i="1"/>
  <c r="L418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9" i="1"/>
  <c r="H419" i="1" s="1"/>
  <c r="H421" i="1" s="1"/>
  <c r="H407" i="1"/>
  <c r="J409" i="1"/>
  <c r="J407" i="1"/>
  <c r="L414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9" i="1"/>
  <c r="D24" i="26"/>
  <c r="J419" i="1"/>
  <c r="L419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<sst xmlns="http://schemas.openxmlformats.org/spreadsheetml/2006/main" count="3992" uniqueCount="1085">
  <si>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</si>
  <si>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</si>
  <si>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</si>
  <si>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</si>
  <si>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</si>
  <si>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</si>
  <si>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</si>
  <si>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</si>
  <si>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</si>
  <si>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</si>
  <si>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</si>
  <si>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</si>
  <si>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</si>
  <si>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</si>
  <si>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</si>
  <si>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</si>
  <si>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</si>
  <si>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</si>
  <si>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</si>
  <si>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</si>
  <si>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</si>
  <si>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</si>
  <si>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</si>
  <si>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</si>
  <si>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</si>
  <si>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</si>
  <si>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</si>
  <si>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</si>
  <si>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</si>
  <si>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</si>
  <si>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</si>
  <si>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</si>
  <si>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</si>
  <si>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</si>
  <si>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</si>
  <si>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</si>
  <si>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</si>
  <si>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</si>
  <si>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</si>
  <si>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</si>
  <si>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</si>
  <si>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</si>
  <si>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</si>
  <si>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</si>
  <si>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</si>
  <si>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</si>
  <si>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</si>
  <si>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</si>
  <si>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</si>
  <si>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</si>
  <si>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</si>
  <si>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</si>
  <si>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</si>
  <si>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</si>
  <si>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</si>
  <si>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</si>
  <si>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</si>
  <si>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</si>
  <si>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</si>
  <si>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</si>
  <si>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</si>
  <si>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</si>
  <si>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</si>
  <si>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</si>
  <si>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</si>
  <si>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</si>
  <si>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</si>
  <si>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</si>
  <si>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</si>
  <si>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</si>
  <si>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</si>
  <si>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</si>
  <si>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</si>
  <si>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</si>
  <si>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</si>
  <si>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</si>
  <si>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</si>
  <si>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</si>
  <si>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</si>
  <si>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</si>
  <si>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</si>
  <si>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</si>
  <si>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</si>
  <si>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</si>
  <si>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</si>
  <si>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</si>
  <si>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</si>
  <si>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</si>
  <si>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</si>
  <si>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</si>
  <si>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</si>
  <si>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</si>
  <si>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</si>
  <si>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</si>
  <si>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</si>
  <si>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</si>
  <si>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</si>
  <si>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</si>
  <si>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</si>
  <si>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</si>
  <si>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</si>
  <si>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</si>
  <si>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</si>
  <si>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</si>
  <si>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</si>
  <si>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</si>
  <si>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</si>
  <si>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</si>
  <si>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</si>
  <si>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</si>
  <si>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</si>
  <si>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</si>
  <si>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</si>
  <si>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</si>
  <si>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</si>
  <si>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</si>
  <si>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</si>
  <si>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</si>
  <si>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</si>
  <si>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</si>
  <si>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</si>
  <si>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</si>
  <si>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</si>
  <si>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</si>
  <si>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</si>
  <si>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</si>
  <si>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</si>
  <si>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</si>
  <si>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</si>
  <si>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</si>
  <si>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</si>
  <si>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</si>
  <si>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</si>
  <si>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</si>
  <si>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</si>
  <si>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</si>
  <si>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</si>
  <si>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</si>
  <si>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</si>
  <si>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</si>
  <si>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</si>
  <si>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</si>
  <si>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</si>
  <si>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</si>
  <si>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</si>
  <si>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</si>
  <si>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</si>
  <si>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</si>
  <si>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</si>
  <si>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</si>
  <si>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</si>
  <si>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</si>
  <si>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</si>
  <si>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</si>
  <si>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</si>
  <si>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</si>
  <si>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</si>
  <si>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</si>
  <si>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</si>
  <si>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</si>
  <si>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</si>
  <si>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</si>
  <si>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</si>
  <si>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</si>
  <si>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</si>
  <si>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</si>
  <si>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</si>
  <si>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</si>
  <si>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</si>
  <si>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</si>
  <si>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</si>
  <si>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</si>
  <si>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</si>
  <si>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</si>
  <si>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</si>
  <si>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</si>
  <si>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</si>
  <si>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</si>
  <si>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</si>
  <si>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</si>
  <si>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</si>
  <si>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</si>
  <si>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</si>
  <si>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</si>
  <si>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</si>
  <si>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</si>
  <si>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</si>
  <si>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</si>
  <si>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</si>
  <si>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</si>
  <si>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</si>
  <si>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</si>
  <si>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</si>
  <si>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</si>
  <si>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</si>
  <si>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</si>
  <si>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</si>
  <si>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</si>
  <si>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</si>
  <si>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</si>
  <si>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</si>
  <si>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</si>
  <si>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</si>
  <si>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</si>
  <si>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</si>
  <si>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</si>
  <si>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</si>
  <si>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</si>
  <si>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</si>
  <si>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</si>
  <si>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</si>
  <si>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</si>
  <si>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</si>
  <si>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</si>
  <si>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</si>
  <si>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</si>
  <si>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</si>
  <si>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</si>
  <si>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</si>
  <si>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</si>
  <si>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</si>
  <si>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</si>
  <si>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</si>
  <si>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</si>
  <si>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</si>
  <si>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</si>
  <si>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</si>
  <si>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</si>
  <si>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</si>
  <si>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</si>
  <si>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</si>
  <si>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</si>
  <si>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</si>
  <si>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</si>
  <si>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</si>
  <si>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</si>
  <si>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</si>
  <si>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</si>
  <si>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</si>
  <si>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</si>
  <si>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</si>
  <si>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</si>
  <si>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</si>
  <si>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</si>
  <si>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</si>
  <si>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</si>
  <si>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</si>
  <si>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</si>
  <si>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</si>
  <si>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</si>
  <si>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</si>
  <si>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</si>
  <si>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</si>
  <si>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</si>
  <si>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</si>
  <si>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</si>
  <si>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</si>
  <si>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</si>
  <si>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</si>
  <si>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</si>
  <si>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</si>
  <si>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</si>
  <si>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</si>
  <si>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</si>
  <si>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</si>
  <si>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</si>
  <si>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</si>
  <si>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</si>
  <si>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</si>
  <si>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</si>
  <si>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</si>
  <si>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</si>
  <si>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</si>
  <si>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</si>
  <si>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</si>
  <si>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</si>
  <si>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</si>
  <si>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</si>
  <si>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</si>
  <si>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</si>
  <si>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</si>
  <si>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</si>
  <si>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</si>
  <si>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</si>
  <si>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</si>
  <si>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</si>
  <si>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</si>
  <si>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</si>
  <si>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</si>
  <si>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</si>
  <si>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</si>
  <si>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</si>
  <si>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</si>
  <si>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</si>
  <si>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</si>
  <si>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</si>
  <si>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</si>
  <si>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</si>
  <si>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</si>
  <si>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</si>
  <si>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</si>
  <si>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</si>
  <si>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</si>
  <si>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</si>
  <si>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</si>
  <si>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</si>
  <si>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</si>
  <si>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</si>
  <si>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</si>
  <si>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</si>
  <si>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</si>
  <si>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</si>
  <si>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</si>
  <si>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</si>
  <si>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</si>
  <si>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</si>
  <si>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</si>
  <si>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</si>
  <si>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</si>
  <si>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</si>
  <si>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</si>
  <si>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</si>
  <si>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</si>
  <si>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</si>
  <si>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</si>
  <si>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</si>
  <si>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</si>
  <si>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</si>
  <si>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</si>
  <si>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</si>
  <si>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</si>
  <si>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</si>
  <si>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</si>
  <si>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</si>
  <si>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</si>
  <si>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</si>
  <si>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</si>
  <si>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</si>
  <si>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</si>
  <si>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</si>
  <si>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</si>
  <si>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</si>
  <si>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</si>
  <si>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</si>
  <si>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</si>
  <si>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</si>
  <si>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</si>
  <si>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</si>
  <si>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</si>
  <si>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</si>
  <si>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</si>
  <si>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</si>
  <si>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</si>
  <si>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</si>
  <si>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</si>
  <si>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</si>
  <si>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</si>
  <si>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</si>
  <si>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</si>
  <si>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</si>
  <si>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</si>
  <si>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</si>
  <si>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</si>
  <si>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</si>
  <si>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</si>
  <si>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</si>
  <si>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</si>
  <si>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</si>
  <si>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</si>
  <si>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</si>
  <si>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</si>
  <si>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</si>
  <si>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</si>
  <si>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</si>
  <si>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</si>
  <si>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</si>
  <si>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</si>
  <si>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</si>
  <si>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</si>
  <si>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</si>
  <si>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</si>
  <si>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</si>
  <si>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</si>
  <si>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</si>
  <si>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</si>
  <si>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</si>
  <si>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</si>
  <si>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</si>
  <si>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</si>
  <si>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</si>
  <si>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</si>
  <si>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</si>
  <si>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</si>
  <si>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</si>
  <si>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</si>
  <si>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</si>
  <si>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</si>
  <si>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</si>
  <si>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</si>
  <si>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</si>
  <si>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</si>
  <si>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</si>
  <si>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</si>
  <si>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</si>
  <si>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</si>
  <si>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</si>
  <si>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</si>
  <si>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</si>
  <si>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</si>
  <si>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</si>
  <si>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</si>
  <si>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</si>
  <si>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</si>
  <si>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</si>
  <si>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</si>
  <si>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</si>
  <si>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</si>
  <si>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</si>
  <si>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</si>
  <si>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</si>
  <si>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</si>
  <si>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</si>
  <si>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</si>
  <si>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</si>
  <si>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</si>
  <si>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</si>
  <si>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</si>
  <si>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</si>
  <si>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</si>
  <si>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</si>
  <si>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</si>
  <si>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</si>
  <si>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</si>
  <si>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</si>
  <si>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</si>
  <si>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</si>
  <si>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</si>
  <si>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</si>
  <si>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</si>
  <si>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</si>
  <si>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</si>
  <si>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</si>
  <si>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</si>
  <si>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</si>
  <si>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</si>
  <si>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</si>
  <si>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</si>
  <si>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</si>
  <si>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</si>
  <si>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</si>
  <si>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</si>
  <si>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</si>
  <si>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</si>
  <si>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</si>
  <si>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</si>
  <si>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</si>
  <si>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</si>
  <si>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</si>
  <si>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</si>
  <si>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</si>
  <si>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</si>
  <si>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</si>
  <si>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</si>
  <si>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</si>
  <si>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</si>
  <si>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</si>
  <si>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</si>
  <si>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</si>
  <si>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</si>
  <si>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</si>
  <si>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</si>
  <si>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</si>
  <si>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</si>
  <si>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</si>
  <si>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</si>
  <si>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</si>
  <si>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</si>
  <si>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</si>
  <si>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</si>
  <si>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</si>
  <si>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</si>
  <si>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</si>
  <si>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</si>
  <si>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</si>
  <si>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</si>
  <si>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</si>
  <si>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</si>
  <si>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</si>
  <si>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</si>
  <si>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</si>
  <si>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</si>
  <si>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</si>
  <si>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</si>
  <si>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</si>
  <si>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</si>
  <si>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</si>
  <si>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</si>
  <si>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</si>
  <si>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</si>
  <si>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</si>
  <si>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</si>
  <si>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</si>
  <si>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</si>
  <si>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</si>
  <si>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</si>
  <si>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</si>
  <si>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</si>
  <si>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</si>
  <si>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</si>
  <si>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</si>
  <si>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</si>
  <si>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</si>
  <si>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</si>
  <si>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</si>
  <si>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</si>
  <si>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</si>
  <si>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</si>
  <si>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</si>
  <si>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</si>
  <si>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</si>
  <si>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</si>
  <si>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</si>
  <si>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</si>
  <si>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</si>
  <si>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</si>
  <si>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</si>
  <si>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</si>
  <si>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</si>
  <si>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</si>
  <si>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</si>
  <si>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</si>
  <si>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</si>
  <si>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</si>
  <si>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</si>
  <si>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</si>
  <si>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</si>
  <si>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</si>
  <si>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</si>
  <si>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</si>
  <si>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</si>
  <si>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</si>
  <si>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</si>
  <si>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</si>
  <si>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</si>
  <si>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</si>
  <si>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</si>
  <si>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</si>
  <si>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</si>
  <si>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</si>
  <si>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</si>
  <si>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</si>
  <si>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</si>
  <si>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</si>
  <si>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</si>
  <si>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</si>
  <si>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</si>
  <si>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</si>
  <si>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</si>
  <si>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</si>
  <si>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</si>
  <si>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</si>
  <si>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</si>
  <si>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</si>
  <si>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</si>
  <si>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</si>
  <si>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</si>
  <si>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</si>
  <si>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</si>
  <si>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</si>
  <si>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</si>
  <si>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</si>
  <si>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</si>
  <si>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</si>
  <si>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</si>
  <si>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</si>
  <si>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</si>
  <si>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</si>
  <si>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</si>
  <si>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</si>
  <si>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</si>
  <si>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</si>
  <si>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</si>
  <si>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</si>
  <si>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</si>
  <si>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</si>
  <si>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</si>
  <si>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</si>
  <si>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</si>
  <si>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</si>
  <si>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</si>
  <si>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</si>
  <si>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</si>
  <si>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</si>
  <si>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</si>
  <si>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</si>
  <si>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</si>
  <si>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</si>
  <si>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</si>
  <si>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</si>
  <si>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</si>
  <si>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</si>
  <si>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</si>
  <si>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</si>
  <si>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</si>
  <si>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</si>
  <si>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</si>
  <si>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</si>
  <si>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</si>
  <si>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</si>
  <si>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</si>
  <si>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</si>
  <si>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</si>
  <si>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</si>
  <si>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</si>
  <si>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</si>
  <si>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</si>
  <si>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</si>
  <si>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</si>
  <si>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</si>
  <si>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</si>
  <si>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</si>
  <si>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</si>
  <si>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</si>
  <si>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</si>
  <si>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</si>
  <si>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</si>
  <si>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</si>
  <si>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</si>
  <si>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</si>
  <si>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</si>
  <si>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</si>
  <si>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</si>
  <si>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</si>
  <si>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</si>
  <si>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</si>
  <si>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</si>
  <si>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</si>
  <si>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</si>
  <si>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</si>
  <si>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</si>
  <si>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</si>
  <si>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</si>
  <si>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</si>
  <si>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</si>
  <si>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</si>
  <si>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</si>
  <si>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</si>
  <si>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</si>
  <si>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</si>
  <si>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</si>
  <si>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</si>
  <si>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</si>
  <si>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</si>
  <si>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</si>
  <si>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</si>
  <si>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</si>
  <si>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</si>
  <si>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</si>
  <si>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</si>
  <si>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</si>
  <si>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</si>
  <si>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</si>
  <si>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</si>
  <si>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</si>
  <si>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</si>
  <si>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</si>
  <si>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</si>
  <si>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</si>
  <si>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</si>
  <si>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</si>
  <si>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</si>
  <si>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</si>
  <si>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</si>
  <si>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</si>
  <si>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</si>
  <si>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</si>
  <si>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</si>
  <si>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</si>
  <si>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</si>
  <si>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</si>
  <si>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</si>
  <si>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</si>
  <si>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</si>
  <si>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</si>
  <si>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</si>
  <si>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</si>
  <si>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</si>
  <si>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</si>
  <si>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</si>
  <si>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</si>
  <si>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</si>
  <si>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</si>
  <si>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</si>
  <si>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</si>
  <si>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</si>
  <si>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</si>
  <si>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</si>
  <si>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</si>
  <si>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</si>
  <si>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</si>
  <si>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</si>
  <si>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</si>
  <si>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</si>
  <si>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</si>
  <si>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</si>
  <si>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</si>
  <si>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</si>
  <si>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</si>
  <si>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</si>
  <si>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</si>
  <si>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</si>
  <si>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</si>
  <si>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</si>
  <si>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</si>
  <si>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</si>
  <si>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</si>
  <si>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</si>
  <si>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</si>
  <si>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</si>
  <si>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</si>
  <si>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</si>
  <si>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</si>
  <si>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</si>
  <si>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</si>
  <si>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</si>
  <si>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</si>
  <si>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</si>
  <si>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</si>
  <si>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</si>
  <si>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</si>
  <si>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</si>
  <si>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</si>
  <si>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</si>
  <si>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</si>
  <si>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</si>
  <si>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</si>
  <si>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</si>
  <si>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</si>
  <si>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</si>
  <si>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</si>
  <si>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</si>
  <si>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</si>
  <si>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</si>
  <si>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</si>
  <si>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</si>
  <si>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</si>
  <si>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</si>
  <si>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</si>
  <si>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</si>
  <si>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</si>
  <si>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</si>
  <si>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</si>
  <si>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</si>
  <si>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</si>
  <si>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</si>
  <si>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</si>
  <si>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</si>
  <si>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</si>
  <si>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</si>
  <si>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</si>
  <si>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</si>
  <si>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</si>
  <si>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</si>
  <si>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</si>
  <si>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</si>
  <si>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</si>
  <si>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</si>
  <si>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</si>
  <si>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</si>
  <si>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</si>
  <si>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</si>
  <si>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</si>
  <si>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</si>
  <si>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</si>
  <si>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</si>
  <si>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</si>
  <si>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</si>
  <si>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</si>
  <si>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</si>
  <si>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</si>
  <si>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</si>
  <si>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</si>
  <si>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</si>
  <si>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</si>
  <si>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</si>
  <si>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</si>
  <si>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</si>
  <si>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</si>
  <si>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</si>
  <si>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</si>
  <si>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</si>
  <si>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</si>
  <si>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</si>
  <si>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</si>
  <si>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</si>
  <si>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</si>
  <si>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</si>
  <si>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</si>
  <si>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</si>
  <si>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</si>
  <si>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</si>
  <si>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</si>
  <si>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</si>
  <si>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</si>
  <si>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</si>
  <si>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</si>
  <si>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</si>
  <si>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</si>
  <si>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</si>
  <si>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</si>
  <si>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</si>
  <si>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</si>
  <si>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</si>
  <si>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</si>
  <si>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</si>
  <si>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</si>
  <si>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</si>
  <si>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</si>
  <si>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</si>
  <si>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</si>
  <si>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</si>
  <si>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</si>
  <si>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</si>
  <si>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</si>
  <si>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</si>
  <si>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</si>
  <si>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</si>
  <si>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</si>
  <si>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</si>
  <si>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</si>
  <si>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</si>
  <si>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</si>
  <si>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</si>
  <si>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</si>
  <si>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</si>
  <si>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</si>
  <si>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</si>
  <si>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</si>
  <si>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</si>
  <si>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</si>
  <si>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</si>
  <si>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</si>
  <si>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</si>
  <si>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</si>
  <si>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</si>
  <si>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</si>
  <si>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</si>
  <si>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</si>
  <si>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</si>
  <si>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</si>
  <si>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</si>
  <si>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</si>
  <si>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</si>
  <si>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</si>
  <si>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</si>
  <si>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</si>
  <si>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</si>
  <si>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</si>
  <si>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</si>
  <si>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</si>
  <si>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</si>
  <si>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</si>
  <si>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</si>
  <si>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</si>
  <si>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</si>
  <si>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</si>
  <si>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</si>
  <si>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</si>
  <si>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</si>
  <si>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</si>
  <si>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</si>
  <si>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</si>
  <si>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</si>
  <si>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</si>
  <si>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</si>
  <si>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</si>
  <si>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</si>
  <si>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</si>
  <si>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</si>
  <si>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</si>
  <si>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</si>
  <si>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</si>
  <si>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</si>
  <si>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</si>
  <si>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</si>
  <si>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</si>
  <si>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</si>
  <si>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</si>
  <si>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</si>
  <si>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</si>
  <si>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</si>
  <si>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</si>
  <si>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</si>
  <si>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</si>
  <si>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</si>
  <si>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</si>
  <si>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</si>
  <si>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</si>
  <si>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</si>
  <si>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</si>
  <si>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</si>
  <si>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</si>
  <si>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</si>
  <si>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</si>
  <si>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</si>
  <si>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</si>
  <si>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</si>
  <si>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</si>
  <si>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</si>
  <si>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</si>
  <si>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</si>
  <si>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</si>
  <si>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</si>
  <si>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</si>
  <si>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</si>
  <si>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</si>
  <si>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</si>
  <si>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</si>
  <si>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</si>
  <si>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</si>
  <si>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</si>
  <si>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</si>
  <si>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</si>
  <si>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</si>
  <si>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</si>
  <si>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</si>
  <si>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NB053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</si>
  <si>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</si>
  <si>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</si>
  <si>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</si>
  <si>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</si>
  <si>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</si>
  <si>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</si>
  <si>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</si>
  <si>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</si>
  <si>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</si>
  <si>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</si>
  <si>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</si>
  <si>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</si>
  <si>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</si>
  <si>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THÁNG 03 NĂM 2017</t>
  </si>
  <si>
    <t>THÁNG 03</t>
  </si>
  <si>
    <t>DIỄN GIẢI CHI PHÍ  THÁNG 03-2017</t>
  </si>
  <si>
    <t>Chi mặt bằng T03 kỳ 1 (……21/02…….  đến ……20/03……..)</t>
  </si>
  <si>
    <t>Chi phí điện T03 kỳ 1 (……21/02…….  đến ……20/03……..)</t>
  </si>
  <si>
    <t xml:space="preserve">Chi phí nước T03 kỳ 1 (……21/02…….. đến ……20/03……... ) </t>
  </si>
  <si>
    <t>Chi phí điện thoại T03/2016</t>
  </si>
  <si>
    <t>Chi phí Internet T03/2016</t>
  </si>
  <si>
    <t>THỐNG KÊ NHẬP HÀNG THÁNG 03/2017</t>
  </si>
  <si>
    <t>Đông Nam Á</t>
  </si>
  <si>
    <t>PD036</t>
  </si>
  <si>
    <t>BH-01/03</t>
  </si>
  <si>
    <t>Nescafe</t>
  </si>
  <si>
    <t>Phô mai Cheddar bào 1k</t>
  </si>
  <si>
    <t>Phô mai kem Cream cheese</t>
  </si>
  <si>
    <t>Bơ lạt</t>
  </si>
  <si>
    <t>Xốt AM</t>
  </si>
  <si>
    <t>Men tươi ngọt</t>
  </si>
  <si>
    <t>Kem sữa tươi hộp Whipping Cream</t>
  </si>
  <si>
    <t>Sữa đặc Vinamilk</t>
  </si>
  <si>
    <t>Sữa tươi Pháp nguyên kem 1L</t>
  </si>
  <si>
    <t>Đường cát trắng nước trong</t>
  </si>
  <si>
    <t>Nam việt quất khô</t>
  </si>
  <si>
    <t>Bột mì Chìa khóa xanh lá</t>
  </si>
  <si>
    <t>Dầu Olive Extra Virgin</t>
  </si>
  <si>
    <t>Đào ngâm</t>
  </si>
  <si>
    <t>Nấm mỡ</t>
  </si>
  <si>
    <t>Quả anh đào ngâm</t>
  </si>
  <si>
    <t>Cá ngừ ngâm dầu</t>
  </si>
  <si>
    <t>Rượu Kahlua</t>
  </si>
  <si>
    <t>Chà bông heo loại bình thường</t>
  </si>
  <si>
    <t>Phô mai Cheddar cheese 1040</t>
  </si>
  <si>
    <t>Đế bánh vuông 22.5x22.5</t>
  </si>
  <si>
    <t>Miếng nhựa làm viền bánh 5x65.5</t>
  </si>
  <si>
    <t>Đế tam giác 12x12x8</t>
  </si>
  <si>
    <t>Khuôn ly tròn</t>
  </si>
  <si>
    <t>Bột nhão quả hồ trăn</t>
  </si>
  <si>
    <t>BH-02/03</t>
  </si>
  <si>
    <t>Túi nilon Logo BT số 2</t>
  </si>
  <si>
    <t>Túi nilon Logo BT số 3</t>
  </si>
  <si>
    <t>Bao xốp Logo BT 35x60</t>
  </si>
  <si>
    <t>Bao Floss HDPE</t>
  </si>
  <si>
    <t>Giấy bóng mờ 37x27</t>
  </si>
  <si>
    <t>Hộp nhựa RHC2</t>
  </si>
  <si>
    <t>Ly nhựa</t>
  </si>
  <si>
    <t>Muỗng nhựa nhỏ</t>
  </si>
  <si>
    <t>Đèn cầy số 3</t>
  </si>
  <si>
    <t>BH-03/03</t>
  </si>
  <si>
    <t>Thạch Kiwi</t>
  </si>
  <si>
    <t>Thạch Cà phê</t>
  </si>
  <si>
    <t>Thạch Táo</t>
  </si>
  <si>
    <t>Syrup Peach</t>
  </si>
  <si>
    <t>Trà Thái xanh</t>
  </si>
  <si>
    <t xml:space="preserve"> Hũ </t>
  </si>
  <si>
    <t xml:space="preserve"> Kg </t>
  </si>
  <si>
    <t>22102;103</t>
  </si>
  <si>
    <t>Co.op</t>
  </si>
  <si>
    <t>hủ</t>
  </si>
  <si>
    <t>lít</t>
  </si>
  <si>
    <t>lon</t>
  </si>
  <si>
    <t>chai</t>
  </si>
  <si>
    <t>xấp</t>
  </si>
  <si>
    <t>cây</t>
  </si>
  <si>
    <t>FD036</t>
  </si>
  <si>
    <t>BH-04/03</t>
  </si>
  <si>
    <t>Cốm gạo nâu 1kg</t>
  </si>
  <si>
    <t>Bột nếp Thái lan</t>
  </si>
  <si>
    <t>Cocktail ngâm 825gr</t>
  </si>
  <si>
    <t>Tương ớt</t>
  </si>
  <si>
    <t>Tinh mùi vanilla</t>
  </si>
  <si>
    <t>Đế bánh CN màu vàng 10.5x5.5</t>
  </si>
  <si>
    <t>BB169</t>
  </si>
  <si>
    <t>NB052</t>
  </si>
  <si>
    <t>BH-05/03</t>
  </si>
  <si>
    <t>Nylon gói bánh 20x20</t>
  </si>
  <si>
    <t>Hộp Sandwich SWC1</t>
  </si>
  <si>
    <t>Hộp nhựa RHC1</t>
  </si>
  <si>
    <t>Đèn cầy số 4</t>
  </si>
  <si>
    <t>Đèn cầy số 5</t>
  </si>
  <si>
    <t>Nylon lót khay 32.5x46</t>
  </si>
  <si>
    <t>Nhãn bánh Dark Rye Toast 230gr</t>
  </si>
  <si>
    <t>Khăn lau nâu</t>
  </si>
  <si>
    <t>BH-06/03</t>
  </si>
  <si>
    <t>Tắc xí muội</t>
  </si>
  <si>
    <t>Trà Thái đỏ</t>
  </si>
  <si>
    <t>Bột Frappe</t>
  </si>
  <si>
    <t>Gaz Isi cream</t>
  </si>
  <si>
    <t>BH-08/03</t>
  </si>
  <si>
    <t>BH-09/03</t>
  </si>
  <si>
    <t>hũ</t>
  </si>
  <si>
    <t>ống</t>
  </si>
  <si>
    <t>cuốn</t>
  </si>
  <si>
    <t>Bluberry tươi 125g</t>
  </si>
  <si>
    <t>BH-07/03</t>
  </si>
  <si>
    <t>BH-11/03</t>
  </si>
  <si>
    <t>23119,20</t>
  </si>
  <si>
    <t>BH-15/03</t>
  </si>
  <si>
    <t>Bột mì Whole meal Golden</t>
  </si>
  <si>
    <t>Sữa bột béo tan nhanh</t>
  </si>
  <si>
    <t>Bột trà xanh 500gr</t>
  </si>
  <si>
    <t>Chocolate Muffin mix</t>
  </si>
  <si>
    <t>Plain Muffin mix</t>
  </si>
  <si>
    <t>Bột kem sữa Cremyvit</t>
  </si>
  <si>
    <t>Ly giấy trung 931</t>
  </si>
  <si>
    <t>BH-16/03</t>
  </si>
  <si>
    <t>Nhãn bánh Standar Toast 230gr</t>
  </si>
  <si>
    <t>Dĩa giấy có muỗn 16cm</t>
  </si>
  <si>
    <t>BH-17/03</t>
  </si>
  <si>
    <t>Siro HERSHEY</t>
  </si>
  <si>
    <t>Sinh tố Dâu</t>
  </si>
  <si>
    <t>Sinh tố Xoài Dứa</t>
  </si>
  <si>
    <t>Nước ép hỗn hợp ổi</t>
  </si>
  <si>
    <t>BH-18/03</t>
  </si>
  <si>
    <t>Gắp bánh bằng nhựa</t>
  </si>
  <si>
    <t>lốc</t>
  </si>
  <si>
    <t>BH-20/03</t>
  </si>
  <si>
    <t xml:space="preserve">Sũa đặc Vinamilk </t>
  </si>
  <si>
    <t>Hạnh nhân lát không vỏ</t>
  </si>
  <si>
    <t>BH-22/03</t>
  </si>
  <si>
    <t>Giấy fax nhiệt</t>
  </si>
  <si>
    <t>BH-21/03</t>
  </si>
  <si>
    <t>Nhãn bánh Cranberry Toast 230gr</t>
  </si>
  <si>
    <t>BH-23/03</t>
  </si>
  <si>
    <t>Trà thái đỏ</t>
  </si>
  <si>
    <t>cuộn</t>
  </si>
  <si>
    <t xml:space="preserve">  Hũ  </t>
  </si>
  <si>
    <t>24823,24</t>
  </si>
  <si>
    <t>BH-24/03</t>
  </si>
  <si>
    <t>Mứt thơm</t>
  </si>
  <si>
    <t>Bột phụ gia ngọt</t>
  </si>
  <si>
    <t>Cream tarta bột</t>
  </si>
  <si>
    <t>Tương ớt gói</t>
  </si>
  <si>
    <t>Honey Marble Mix</t>
  </si>
  <si>
    <t>Egg Cream Mix</t>
  </si>
  <si>
    <t>Nhân dừa Nonya Kaya</t>
  </si>
  <si>
    <t>Sweeten Red Bean</t>
  </si>
  <si>
    <t>Chà bông heo loại cay</t>
  </si>
  <si>
    <t>Khuông ly tròn</t>
  </si>
  <si>
    <t>BH-25/03</t>
  </si>
  <si>
    <t>BH-26/03</t>
  </si>
  <si>
    <t>Hộp nhựa hình Oval</t>
  </si>
  <si>
    <t>Đèn cầy số 1</t>
  </si>
  <si>
    <t>Bao nilon đựng ly</t>
  </si>
  <si>
    <t>Nhãn bánh Japan light cheese</t>
  </si>
  <si>
    <t>BH-27/03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</si>
</sst>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5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4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169" fontId="4" fillId="0" borderId="9" xfId="0" applyFont="1" applyBorder="1" applyAlignment="1">
      <alignment horizontal="left" vertical="top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28" fillId="0" borderId="0" xfId="0" applyFont="1" applyAlignment="1">
      <alignment horizontal="center"/>
    </xf>
    <xf numFmtId="169" fontId="4" fillId="0" borderId="1" xfId="0" applyFont="1" applyBorder="1" applyAlignment="1">
      <alignment horizontal="left"/>
    </xf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1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/>
    </xf>
    <xf numFmtId="0" fontId="30" fillId="10" borderId="11" xfId="6" applyNumberFormat="1" applyFont="1" applyFill="1" applyBorder="1" applyAlignment="1">
      <alignment horizontal="center"/>
    </xf>
    <xf numFmtId="0" fontId="30" fillId="10" borderId="4" xfId="6" applyNumberFormat="1" applyFont="1" applyFill="1" applyBorder="1" applyAlignment="1">
      <alignment horizont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6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0" zoomScale="102" zoomScaleNormal="102" workbookViewId="0">
      <selection activeCell="E23" sqref="E23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589</v>
      </c>
      <c r="D1" s="75"/>
      <c r="F1" s="74"/>
    </row>
    <row r="2" spans="1:6" ht="15.75">
      <c r="B2" s="76"/>
      <c r="C2" s="77" t="s">
        <v>940</v>
      </c>
      <c r="D2" s="75"/>
      <c r="F2" s="77"/>
    </row>
    <row r="3" spans="1:6" ht="18">
      <c r="C3" s="73" t="s">
        <v>598</v>
      </c>
      <c r="D3" s="75"/>
      <c r="F3" s="74"/>
    </row>
    <row r="5" spans="1:6" s="81" customFormat="1" ht="12.75">
      <c r="A5" s="412" t="s">
        <v>579</v>
      </c>
      <c r="B5" s="413"/>
      <c r="C5" s="413"/>
      <c r="D5" s="78"/>
      <c r="E5" s="79" t="s">
        <v>941</v>
      </c>
      <c r="F5" s="80" t="s">
        <v>580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590</v>
      </c>
      <c r="B8" s="92"/>
      <c r="C8" s="92"/>
      <c r="D8" s="93"/>
      <c r="E8" s="96">
        <f>E9+E15+E17</f>
        <v>414013000</v>
      </c>
      <c r="F8" s="95"/>
    </row>
    <row r="9" spans="1:6" s="97" customFormat="1" ht="15.75">
      <c r="A9" s="98"/>
      <c r="B9" s="99" t="s">
        <v>739</v>
      </c>
      <c r="C9" s="92"/>
      <c r="D9" s="93"/>
      <c r="E9" s="261">
        <f>SUM(E10:E13)-E14</f>
        <v>413835000</v>
      </c>
      <c r="F9" s="100">
        <f>E9/$E$8</f>
        <v>0.99957006180965335</v>
      </c>
    </row>
    <row r="10" spans="1:6" s="97" customFormat="1" ht="15.75">
      <c r="A10" s="98"/>
      <c r="B10" s="102" t="s">
        <v>740</v>
      </c>
      <c r="C10" s="92"/>
      <c r="D10" s="92"/>
      <c r="E10" s="262">
        <v>126246000</v>
      </c>
      <c r="F10" s="260">
        <f t="shared" ref="F10:F17" si="0">E10/$E$8</f>
        <v>0.30493245381183681</v>
      </c>
    </row>
    <row r="11" spans="1:6" s="97" customFormat="1" ht="15.75">
      <c r="A11" s="101"/>
      <c r="B11" s="102" t="s">
        <v>741</v>
      </c>
      <c r="C11" s="103"/>
      <c r="D11" s="92"/>
      <c r="E11" s="262">
        <v>212388000</v>
      </c>
      <c r="F11" s="260">
        <f t="shared" si="0"/>
        <v>0.51299838410871157</v>
      </c>
    </row>
    <row r="12" spans="1:6" s="97" customFormat="1" ht="15.75">
      <c r="A12" s="101"/>
      <c r="B12" s="102" t="s">
        <v>742</v>
      </c>
      <c r="C12" s="103"/>
      <c r="D12" s="92"/>
      <c r="E12" s="262">
        <v>56140000</v>
      </c>
      <c r="F12" s="260">
        <f t="shared" si="0"/>
        <v>0.13559960677563265</v>
      </c>
    </row>
    <row r="13" spans="1:6" s="97" customFormat="1" ht="15.75">
      <c r="A13" s="101"/>
      <c r="B13" s="102" t="s">
        <v>743</v>
      </c>
      <c r="C13" s="103"/>
      <c r="D13" s="92"/>
      <c r="E13" s="262">
        <v>19592000</v>
      </c>
      <c r="F13" s="260">
        <f t="shared" si="0"/>
        <v>4.7322185535236816E-2</v>
      </c>
    </row>
    <row r="14" spans="1:6" s="97" customFormat="1" ht="15.75">
      <c r="A14" s="101"/>
      <c r="B14" s="102" t="s">
        <v>744</v>
      </c>
      <c r="C14" s="103"/>
      <c r="D14" s="92"/>
      <c r="E14" s="262">
        <v>531000</v>
      </c>
      <c r="F14" s="260">
        <f t="shared" si="0"/>
        <v>1.2825684217645339E-3</v>
      </c>
    </row>
    <row r="15" spans="1:6" s="97" customFormat="1" ht="15.75">
      <c r="A15" s="101"/>
      <c r="B15" s="99" t="s">
        <v>745</v>
      </c>
      <c r="C15" s="103"/>
      <c r="D15" s="92"/>
      <c r="E15" s="262">
        <v>178000</v>
      </c>
      <c r="F15" s="260">
        <f>E15/$E$8</f>
        <v>4.2993819034667992E-4</v>
      </c>
    </row>
    <row r="16" spans="1:6" s="97" customFormat="1" ht="15.75">
      <c r="A16" s="101"/>
      <c r="B16" s="99" t="s">
        <v>746</v>
      </c>
      <c r="C16" s="103"/>
      <c r="D16" s="92"/>
      <c r="E16" s="262"/>
      <c r="F16" s="260">
        <f t="shared" si="0"/>
        <v>0</v>
      </c>
    </row>
    <row r="17" spans="1:6" s="97" customFormat="1" ht="15.75">
      <c r="A17" s="101"/>
      <c r="B17" s="99" t="s">
        <v>747</v>
      </c>
      <c r="C17" s="103"/>
      <c r="D17" s="92"/>
      <c r="E17" s="262">
        <v>0</v>
      </c>
      <c r="F17" s="260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874</v>
      </c>
      <c r="B19" s="92"/>
      <c r="C19" s="92"/>
      <c r="D19" s="93"/>
      <c r="E19" s="317">
        <f>E9*0.05</f>
        <v>20691750</v>
      </c>
      <c r="F19" s="95">
        <f>E19/$E$8</f>
        <v>4.9978503090482664E-2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875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876</v>
      </c>
      <c r="B23" s="319"/>
      <c r="C23" s="92"/>
      <c r="D23" s="93"/>
      <c r="E23" s="318">
        <f>'Chi Phi'!D23</f>
        <v>154213268</v>
      </c>
      <c r="F23" s="100">
        <f>E23/$E$8</f>
        <v>0.37248412006386272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877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878</v>
      </c>
      <c r="B27" s="319"/>
      <c r="C27" s="92"/>
      <c r="D27" s="93"/>
      <c r="E27" s="318">
        <v>0</v>
      </c>
      <c r="F27" s="95">
        <f>E27/$E$8</f>
        <v>0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879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880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881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882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883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" workbookViewId="0">
      <selection activeCell="D6" sqref="D6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4" t="s">
        <v>942</v>
      </c>
      <c r="B1" s="414"/>
      <c r="C1" s="414"/>
      <c r="D1" s="414"/>
    </row>
    <row r="2" spans="1:4" ht="15.75">
      <c r="A2" s="414"/>
      <c r="B2" s="414"/>
      <c r="C2" s="414"/>
      <c r="D2" s="414"/>
    </row>
    <row r="3" spans="1:4">
      <c r="A3" s="45"/>
      <c r="B3" s="45"/>
      <c r="C3" s="45"/>
      <c r="D3" s="45"/>
    </row>
    <row r="4" spans="1:4">
      <c r="A4" s="46" t="s">
        <v>581</v>
      </c>
      <c r="B4" s="314"/>
      <c r="C4" s="46" t="s">
        <v>582</v>
      </c>
      <c r="D4" s="46" t="s">
        <v>583</v>
      </c>
    </row>
    <row r="5" spans="1:4" ht="15" customHeight="1">
      <c r="A5" s="51">
        <v>1</v>
      </c>
      <c r="B5" s="416" t="s">
        <v>859</v>
      </c>
      <c r="C5" s="48" t="s">
        <v>943</v>
      </c>
      <c r="D5" s="49">
        <v>117492368</v>
      </c>
    </row>
    <row r="6" spans="1:4">
      <c r="A6" s="316"/>
      <c r="B6" s="417"/>
      <c r="C6" s="316"/>
      <c r="D6" s="49"/>
    </row>
    <row r="7" spans="1:4" ht="17.25" customHeight="1">
      <c r="A7" s="51">
        <v>2</v>
      </c>
      <c r="B7" s="417"/>
      <c r="C7" s="48" t="s">
        <v>944</v>
      </c>
      <c r="D7" s="49">
        <v>16647000</v>
      </c>
    </row>
    <row r="8" spans="1:4" ht="17.25" customHeight="1">
      <c r="A8" s="47"/>
      <c r="B8" s="417"/>
      <c r="C8" s="48"/>
      <c r="D8" s="49"/>
    </row>
    <row r="9" spans="1:4" ht="17.25" customHeight="1">
      <c r="A9" s="51">
        <v>3</v>
      </c>
      <c r="B9" s="417"/>
      <c r="C9" s="48" t="s">
        <v>945</v>
      </c>
      <c r="D9" s="49">
        <v>616000</v>
      </c>
    </row>
    <row r="10" spans="1:4" ht="17.25" customHeight="1">
      <c r="A10" s="47"/>
      <c r="B10" s="417"/>
      <c r="C10" s="48"/>
      <c r="D10" s="49"/>
    </row>
    <row r="11" spans="1:4" ht="17.25" customHeight="1">
      <c r="A11" s="51">
        <v>4</v>
      </c>
      <c r="B11" s="417"/>
      <c r="C11" s="48" t="s">
        <v>946</v>
      </c>
      <c r="D11" s="419">
        <v>945900</v>
      </c>
    </row>
    <row r="12" spans="1:4" ht="17.25" customHeight="1">
      <c r="A12" s="47"/>
      <c r="B12" s="417"/>
      <c r="C12" s="48"/>
      <c r="D12" s="420"/>
    </row>
    <row r="13" spans="1:4" ht="17.25" customHeight="1">
      <c r="A13" s="51">
        <v>5</v>
      </c>
      <c r="B13" s="417"/>
      <c r="C13" s="48" t="s">
        <v>947</v>
      </c>
      <c r="D13" s="421"/>
    </row>
    <row r="14" spans="1:4" ht="17.25" customHeight="1">
      <c r="A14" s="47"/>
      <c r="B14" s="417"/>
      <c r="C14" s="48"/>
      <c r="D14" s="50"/>
    </row>
    <row r="15" spans="1:4" ht="17.25" customHeight="1">
      <c r="A15" s="51">
        <v>6</v>
      </c>
      <c r="B15" s="417"/>
      <c r="C15" s="52" t="s">
        <v>584</v>
      </c>
      <c r="D15" s="49">
        <v>1100000</v>
      </c>
    </row>
    <row r="16" spans="1:4" ht="17.25" customHeight="1">
      <c r="A16" s="51"/>
      <c r="B16" s="417"/>
      <c r="C16" s="53"/>
      <c r="D16" s="54"/>
    </row>
    <row r="17" spans="1:4" ht="17.25" customHeight="1">
      <c r="A17" s="51">
        <v>7</v>
      </c>
      <c r="B17" s="417"/>
      <c r="C17" s="52" t="s">
        <v>871</v>
      </c>
      <c r="D17" s="49">
        <v>16794000</v>
      </c>
    </row>
    <row r="18" spans="1:4" ht="17.25" customHeight="1">
      <c r="A18" s="51"/>
      <c r="B18" s="417"/>
      <c r="C18" s="53"/>
      <c r="D18" s="54"/>
    </row>
    <row r="19" spans="1:4" ht="17.25" customHeight="1">
      <c r="A19" s="51">
        <v>8</v>
      </c>
      <c r="B19" s="417"/>
      <c r="C19" s="52" t="s">
        <v>872</v>
      </c>
      <c r="D19" s="49">
        <v>572000</v>
      </c>
    </row>
    <row r="20" spans="1:4" ht="17.25" customHeight="1">
      <c r="A20" s="51"/>
      <c r="B20" s="417"/>
      <c r="C20" s="52"/>
      <c r="D20" s="49"/>
    </row>
    <row r="21" spans="1:4" ht="17.25" customHeight="1">
      <c r="A21" s="51">
        <v>9</v>
      </c>
      <c r="B21" s="417"/>
      <c r="C21" s="52" t="s">
        <v>873</v>
      </c>
      <c r="D21" s="49">
        <v>46000</v>
      </c>
    </row>
    <row r="22" spans="1:4" ht="17.25" customHeight="1">
      <c r="A22" s="51"/>
      <c r="B22" s="418"/>
      <c r="C22" s="53"/>
      <c r="D22" s="54"/>
    </row>
    <row r="23" spans="1:4" ht="17.25" customHeight="1">
      <c r="A23" s="415" t="s">
        <v>478</v>
      </c>
      <c r="B23" s="415"/>
      <c r="C23" s="415"/>
      <c r="D23" s="61">
        <f>D5+D7+D9+D11+D13+D15+D17+D19+D21</f>
        <v>154213268</v>
      </c>
    </row>
    <row r="24" spans="1:4" ht="17.25" customHeight="1">
      <c r="A24" s="51">
        <v>10</v>
      </c>
      <c r="B24" s="416" t="s">
        <v>869</v>
      </c>
      <c r="C24" s="57" t="s">
        <v>860</v>
      </c>
      <c r="D24" s="58">
        <f>'nguyen vat lieu kho'!J409</f>
        <v>66788801.43764098</v>
      </c>
    </row>
    <row r="25" spans="1:4" ht="17.25" customHeight="1">
      <c r="A25" s="51"/>
      <c r="B25" s="417"/>
      <c r="C25" s="53"/>
      <c r="D25" s="58"/>
    </row>
    <row r="26" spans="1:4" ht="17.25" customHeight="1">
      <c r="A26" s="51">
        <v>11</v>
      </c>
      <c r="B26" s="417"/>
      <c r="C26" s="48" t="s">
        <v>861</v>
      </c>
      <c r="D26" s="55">
        <f>'nguyen vat lieu kho'!J410</f>
        <v>16613429.953296704</v>
      </c>
    </row>
    <row r="27" spans="1:4" ht="17.25" customHeight="1">
      <c r="A27" s="51"/>
      <c r="B27" s="417"/>
      <c r="C27" s="48"/>
      <c r="D27" s="55"/>
    </row>
    <row r="28" spans="1:4" ht="17.25" customHeight="1">
      <c r="A28" s="51">
        <v>12</v>
      </c>
      <c r="B28" s="417"/>
      <c r="C28" s="57" t="s">
        <v>846</v>
      </c>
      <c r="D28" s="58">
        <f>'nguyen vat lieu kho'!J411</f>
        <v>82500</v>
      </c>
    </row>
    <row r="29" spans="1:4" ht="17.25" customHeight="1">
      <c r="A29" s="51"/>
      <c r="B29" s="417"/>
      <c r="C29" s="57"/>
      <c r="D29" s="58"/>
    </row>
    <row r="30" spans="1:4" ht="17.25" customHeight="1">
      <c r="A30" s="51">
        <v>13</v>
      </c>
      <c r="B30" s="417"/>
      <c r="C30" s="57" t="s">
        <v>862</v>
      </c>
      <c r="D30" s="58">
        <f>'nguyen vat lieu kho'!J412</f>
        <v>5863957.5</v>
      </c>
    </row>
    <row r="31" spans="1:4" ht="17.25" customHeight="1">
      <c r="A31" s="51"/>
      <c r="B31" s="417"/>
      <c r="C31" s="57"/>
      <c r="D31" s="58"/>
    </row>
    <row r="32" spans="1:4" ht="17.25" customHeight="1">
      <c r="A32" s="51">
        <v>14</v>
      </c>
      <c r="B32" s="417"/>
      <c r="C32" s="57" t="s">
        <v>863</v>
      </c>
      <c r="D32" s="58">
        <f>'nguyen vat lieu kho'!J413</f>
        <v>11846146.141666666</v>
      </c>
    </row>
    <row r="33" spans="1:4" ht="17.25" customHeight="1">
      <c r="A33" s="51"/>
      <c r="B33" s="417"/>
      <c r="C33" s="57"/>
      <c r="D33" s="58"/>
    </row>
    <row r="34" spans="1:4" ht="17.25" customHeight="1">
      <c r="A34" s="51">
        <v>15</v>
      </c>
      <c r="B34" s="417"/>
      <c r="C34" s="315" t="s">
        <v>864</v>
      </c>
      <c r="D34" s="58">
        <f>'nguyen vat lieu kho'!J414</f>
        <v>1433992.4210526319</v>
      </c>
    </row>
    <row r="35" spans="1:4" ht="17.25" customHeight="1">
      <c r="A35" s="51"/>
      <c r="B35" s="417"/>
      <c r="C35" s="315"/>
      <c r="D35" s="58"/>
    </row>
    <row r="36" spans="1:4" ht="17.25" customHeight="1">
      <c r="A36" s="59">
        <v>16</v>
      </c>
      <c r="B36" s="417"/>
      <c r="C36" s="57" t="s">
        <v>865</v>
      </c>
      <c r="D36" s="60">
        <f>'nguyen vat lieu kho'!J415</f>
        <v>1017247.6</v>
      </c>
    </row>
    <row r="37" spans="1:4" ht="17.25" customHeight="1">
      <c r="A37" s="59"/>
      <c r="B37" s="417"/>
      <c r="C37" s="57"/>
      <c r="D37" s="60"/>
    </row>
    <row r="38" spans="1:4" ht="17.25" customHeight="1">
      <c r="A38" s="59">
        <v>17</v>
      </c>
      <c r="B38" s="417"/>
      <c r="C38" s="57" t="s">
        <v>866</v>
      </c>
      <c r="D38" s="60">
        <f>'nguyen vat lieu kho'!J416</f>
        <v>257358.44</v>
      </c>
    </row>
    <row r="39" spans="1:4" ht="17.25" customHeight="1">
      <c r="A39" s="59"/>
      <c r="B39" s="417"/>
      <c r="C39" s="57"/>
      <c r="D39" s="60"/>
    </row>
    <row r="40" spans="1:4" ht="17.25" customHeight="1">
      <c r="A40" s="59">
        <v>18</v>
      </c>
      <c r="B40" s="417"/>
      <c r="C40" s="57" t="s">
        <v>867</v>
      </c>
      <c r="D40" s="60">
        <f>'nguyen vat lieu kho'!J417</f>
        <v>0</v>
      </c>
    </row>
    <row r="41" spans="1:4" ht="17.25" customHeight="1">
      <c r="A41" s="59"/>
      <c r="B41" s="417"/>
      <c r="C41" s="57"/>
      <c r="D41" s="60"/>
    </row>
    <row r="42" spans="1:4" ht="17.25" customHeight="1">
      <c r="A42" s="59">
        <v>19</v>
      </c>
      <c r="B42" s="417"/>
      <c r="C42" s="57" t="s">
        <v>868</v>
      </c>
      <c r="D42" s="58">
        <f>'nguyen vat lieu kho'!J418</f>
        <v>0</v>
      </c>
    </row>
    <row r="43" spans="1:4" ht="17.25" customHeight="1">
      <c r="A43" s="59"/>
      <c r="B43" s="417"/>
      <c r="C43" s="57"/>
      <c r="D43" s="58"/>
    </row>
    <row r="44" spans="1:4" ht="17.25" customHeight="1">
      <c r="A44" s="59">
        <v>20</v>
      </c>
      <c r="B44" s="417"/>
      <c r="C44" s="57" t="s">
        <v>870</v>
      </c>
      <c r="D44" s="58" t="e">
        <f>'nhap hang tuoi song'!J40</f>
        <v>#DIV/0!</v>
      </c>
    </row>
    <row r="45" spans="1:4" ht="17.25" customHeight="1">
      <c r="A45" s="59"/>
      <c r="B45" s="417"/>
      <c r="C45" s="57"/>
      <c r="D45" s="58"/>
    </row>
    <row r="46" spans="1:4" ht="17.25" customHeight="1">
      <c r="A46" s="59">
        <v>21</v>
      </c>
      <c r="B46" s="417"/>
      <c r="C46" s="48" t="s">
        <v>847</v>
      </c>
      <c r="D46" s="56"/>
    </row>
    <row r="47" spans="1:4" ht="17.25" customHeight="1">
      <c r="A47" s="59"/>
      <c r="B47" s="417"/>
      <c r="C47" s="48"/>
      <c r="D47" s="56"/>
    </row>
    <row r="48" spans="1:4" ht="17.25" customHeight="1">
      <c r="A48" s="59">
        <v>22</v>
      </c>
      <c r="B48" s="417"/>
      <c r="C48" s="48" t="s">
        <v>748</v>
      </c>
      <c r="D48" s="56">
        <f>SUM(D49:D49)</f>
        <v>0</v>
      </c>
    </row>
    <row r="49" spans="1:5" ht="17.25" customHeight="1">
      <c r="A49" s="59"/>
      <c r="B49" s="418"/>
      <c r="C49" s="277"/>
      <c r="D49" s="278"/>
    </row>
    <row r="50" spans="1:5" ht="24.75" customHeight="1">
      <c r="A50" s="415" t="s">
        <v>478</v>
      </c>
      <c r="B50" s="415"/>
      <c r="C50" s="415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1"/>
  <sheetViews>
    <sheetView zoomScaleNormal="100" workbookViewId="0">
      <pane xSplit="3" ySplit="4" topLeftCell="D282" activePane="bottomRight" state="frozen"/>
      <selection pane="topRight" activeCell="D1" sqref="D1"/>
      <selection pane="bottomLeft" activeCell="A5" sqref="A5"/>
      <selection pane="bottomRight" activeCell="K285" sqref="K285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738</v>
      </c>
      <c r="B1" s="251"/>
      <c r="F1" s="32"/>
      <c r="L1" s="16"/>
    </row>
    <row r="2" spans="1:43" s="17" customFormat="1" ht="19.5" customHeight="1">
      <c r="A2" s="427" t="s">
        <v>30</v>
      </c>
      <c r="B2" s="427" t="s">
        <v>0</v>
      </c>
      <c r="C2" s="428" t="s">
        <v>1</v>
      </c>
      <c r="D2" s="431" t="s">
        <v>471</v>
      </c>
      <c r="E2" s="430" t="s">
        <v>382</v>
      </c>
      <c r="F2" s="430"/>
      <c r="G2" s="425" t="s">
        <v>383</v>
      </c>
      <c r="H2" s="426"/>
      <c r="I2" s="422" t="s">
        <v>474</v>
      </c>
      <c r="J2" s="423"/>
      <c r="K2" s="424" t="s">
        <v>475</v>
      </c>
      <c r="L2" s="424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27"/>
      <c r="B3" s="427"/>
      <c r="C3" s="429"/>
      <c r="D3" s="432"/>
      <c r="E3" s="246" t="s">
        <v>472</v>
      </c>
      <c r="F3" s="69" t="s">
        <v>473</v>
      </c>
      <c r="G3" s="70" t="s">
        <v>472</v>
      </c>
      <c r="H3" s="71" t="s">
        <v>585</v>
      </c>
      <c r="I3" s="66" t="s">
        <v>472</v>
      </c>
      <c r="J3" s="66" t="s">
        <v>586</v>
      </c>
      <c r="K3" s="67" t="s">
        <v>472</v>
      </c>
      <c r="L3" s="68" t="s">
        <v>473</v>
      </c>
      <c r="M3" s="184">
        <v>42795</v>
      </c>
      <c r="N3" s="184">
        <f>M3+1</f>
        <v>42796</v>
      </c>
      <c r="O3" s="184">
        <f t="shared" ref="O3:AP3" si="0">N3+1</f>
        <v>42797</v>
      </c>
      <c r="P3" s="184">
        <f t="shared" si="0"/>
        <v>42798</v>
      </c>
      <c r="Q3" s="184">
        <f t="shared" si="0"/>
        <v>42799</v>
      </c>
      <c r="R3" s="184">
        <f t="shared" si="0"/>
        <v>42800</v>
      </c>
      <c r="S3" s="184">
        <f t="shared" si="0"/>
        <v>42801</v>
      </c>
      <c r="T3" s="184">
        <f t="shared" si="0"/>
        <v>42802</v>
      </c>
      <c r="U3" s="184">
        <f t="shared" si="0"/>
        <v>42803</v>
      </c>
      <c r="V3" s="184">
        <f t="shared" si="0"/>
        <v>42804</v>
      </c>
      <c r="W3" s="184">
        <f t="shared" si="0"/>
        <v>42805</v>
      </c>
      <c r="X3" s="184">
        <f t="shared" si="0"/>
        <v>42806</v>
      </c>
      <c r="Y3" s="184">
        <f t="shared" si="0"/>
        <v>42807</v>
      </c>
      <c r="Z3" s="184">
        <f t="shared" si="0"/>
        <v>42808</v>
      </c>
      <c r="AA3" s="184">
        <f t="shared" si="0"/>
        <v>42809</v>
      </c>
      <c r="AB3" s="184">
        <f t="shared" si="0"/>
        <v>42810</v>
      </c>
      <c r="AC3" s="184">
        <f t="shared" si="0"/>
        <v>42811</v>
      </c>
      <c r="AD3" s="184">
        <f>AC3+1</f>
        <v>42812</v>
      </c>
      <c r="AE3" s="184">
        <f t="shared" si="0"/>
        <v>42813</v>
      </c>
      <c r="AF3" s="184">
        <f t="shared" si="0"/>
        <v>42814</v>
      </c>
      <c r="AG3" s="184">
        <f t="shared" si="0"/>
        <v>42815</v>
      </c>
      <c r="AH3" s="184">
        <f t="shared" si="0"/>
        <v>42816</v>
      </c>
      <c r="AI3" s="184">
        <f t="shared" si="0"/>
        <v>42817</v>
      </c>
      <c r="AJ3" s="184">
        <f t="shared" si="0"/>
        <v>42818</v>
      </c>
      <c r="AK3" s="184">
        <f t="shared" si="0"/>
        <v>42819</v>
      </c>
      <c r="AL3" s="184">
        <f t="shared" si="0"/>
        <v>42820</v>
      </c>
      <c r="AM3" s="184">
        <f t="shared" si="0"/>
        <v>42821</v>
      </c>
      <c r="AN3" s="184">
        <f t="shared" si="0"/>
        <v>42822</v>
      </c>
      <c r="AO3" s="184">
        <f t="shared" si="0"/>
        <v>42823</v>
      </c>
      <c r="AP3" s="184">
        <f t="shared" si="0"/>
        <v>42824</v>
      </c>
      <c r="AQ3" s="184"/>
    </row>
    <row r="4" spans="1:43" s="118" customFormat="1" ht="25.5" customHeight="1">
      <c r="A4" s="21"/>
      <c r="B4" s="21" t="s">
        <v>737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578</v>
      </c>
      <c r="C5" s="122" t="s">
        <v>17</v>
      </c>
      <c r="D5" s="123" t="str">
        <f>VLOOKUP(A5,BKE!C519:H914,5,0)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69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902</v>
      </c>
      <c r="B6" s="9" t="s">
        <v>177</v>
      </c>
      <c r="C6" s="9" t="s">
        <v>17</v>
      </c>
      <c r="D6" s="123">
        <f>VLOOKUP(A6,BKE!C520:H915,5,0)</f>
        <v>23</v>
      </c>
      <c r="E6" s="128"/>
      <c r="F6" s="124">
        <f t="shared" ref="F6:F69" si="2">E6*D6</f>
        <v>0</v>
      </c>
      <c r="G6" s="125">
        <f t="shared" ref="G6:G41" si="3">SUM(M6:AQ6)</f>
        <v>3400</v>
      </c>
      <c r="H6" s="126">
        <f t="shared" ref="H6:H43" si="4">D6*G6</f>
        <v>78200</v>
      </c>
      <c r="I6" s="127">
        <f t="shared" ref="I6:I70" si="5">E6+G6-K6</f>
        <v>0</v>
      </c>
      <c r="J6" s="127">
        <f t="shared" ref="J6:J70" si="6">F6+H6-L6</f>
        <v>0</v>
      </c>
      <c r="K6" s="128">
        <v>3400</v>
      </c>
      <c r="L6" s="122">
        <f t="shared" si="1"/>
        <v>78200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3400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901</v>
      </c>
      <c r="B7" s="9" t="s">
        <v>178</v>
      </c>
      <c r="C7" s="9" t="s">
        <v>17</v>
      </c>
      <c r="D7" s="123" t="str">
        <f>VLOOKUP(A7,BKE!C521:H916,5,0)</f>
        <v>0</v>
      </c>
      <c r="E7" s="128"/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si="5"/>
        <v>0</v>
      </c>
      <c r="J7" s="127">
        <f t="shared" si="6"/>
        <v>0</v>
      </c>
      <c r="K7" s="128"/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179</v>
      </c>
      <c r="B8" s="9" t="s">
        <v>180</v>
      </c>
      <c r="C8" s="9" t="s">
        <v>17</v>
      </c>
      <c r="D8" s="123" t="str">
        <f>VLOOKUP(A8,BKE!C522:H917,5,0)</f>
        <v>0</v>
      </c>
      <c r="E8" s="128"/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5"/>
        <v>0</v>
      </c>
      <c r="J8" s="127">
        <f t="shared" si="6"/>
        <v>0</v>
      </c>
      <c r="K8" s="128"/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181</v>
      </c>
      <c r="B9" s="9" t="s">
        <v>182</v>
      </c>
      <c r="C9" s="9" t="s">
        <v>17</v>
      </c>
      <c r="D9" s="123" t="str">
        <f>VLOOKUP(A9,BKE!C523:H918,5,0)</f>
        <v>0</v>
      </c>
      <c r="E9" s="128"/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5"/>
        <v>0</v>
      </c>
      <c r="J9" s="127">
        <f t="shared" si="6"/>
        <v>0</v>
      </c>
      <c r="K9" s="128"/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851</v>
      </c>
      <c r="B10" s="9" t="s">
        <v>852</v>
      </c>
      <c r="C10" s="9" t="s">
        <v>17</v>
      </c>
      <c r="D10" s="123" t="str">
        <f>VLOOKUP(A10,BKE!C524:H919,5,0)</f>
        <v>0</v>
      </c>
      <c r="E10" s="128"/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0</v>
      </c>
      <c r="J10" s="127">
        <f>F10+H10-L10</f>
        <v>0</v>
      </c>
      <c r="K10" s="128"/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903</v>
      </c>
      <c r="B11" s="9" t="s">
        <v>183</v>
      </c>
      <c r="C11" s="9" t="s">
        <v>17</v>
      </c>
      <c r="D11" s="123">
        <f>VLOOKUP(A11,BKE!C525:H920,5,0)</f>
        <v>138.14285714285714</v>
      </c>
      <c r="E11" s="128"/>
      <c r="F11" s="124">
        <f t="shared" si="2"/>
        <v>0</v>
      </c>
      <c r="G11" s="125">
        <f t="shared" si="3"/>
        <v>3136</v>
      </c>
      <c r="H11" s="126">
        <f t="shared" si="4"/>
        <v>433216</v>
      </c>
      <c r="I11" s="127">
        <f t="shared" si="5"/>
        <v>1344</v>
      </c>
      <c r="J11" s="127">
        <f t="shared" si="6"/>
        <v>185664</v>
      </c>
      <c r="K11" s="128">
        <v>1792</v>
      </c>
      <c r="L11" s="122">
        <f t="shared" si="1"/>
        <v>247552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2240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896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184</v>
      </c>
      <c r="B12" s="9" t="s">
        <v>185</v>
      </c>
      <c r="C12" s="9" t="s">
        <v>17</v>
      </c>
      <c r="D12" s="123">
        <f>VLOOKUP(A12,BKE!C526:H921,5,0)</f>
        <v>87</v>
      </c>
      <c r="E12" s="128"/>
      <c r="F12" s="124">
        <f t="shared" si="2"/>
        <v>0</v>
      </c>
      <c r="G12" s="125">
        <f t="shared" si="3"/>
        <v>2240</v>
      </c>
      <c r="H12" s="126">
        <f t="shared" si="4"/>
        <v>194880</v>
      </c>
      <c r="I12" s="127">
        <f t="shared" si="5"/>
        <v>2240</v>
      </c>
      <c r="J12" s="127">
        <f t="shared" si="6"/>
        <v>194880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2240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202</v>
      </c>
      <c r="B13" s="9" t="s">
        <v>203</v>
      </c>
      <c r="C13" s="9" t="s">
        <v>17</v>
      </c>
      <c r="D13" s="123">
        <f>VLOOKUP(A13,BKE!C527:H922,5,0)</f>
        <v>57</v>
      </c>
      <c r="E13" s="128">
        <v>410</v>
      </c>
      <c r="F13" s="124">
        <f t="shared" si="2"/>
        <v>23370</v>
      </c>
      <c r="G13" s="125">
        <f t="shared" si="3"/>
        <v>820</v>
      </c>
      <c r="H13" s="126">
        <f t="shared" si="4"/>
        <v>46740</v>
      </c>
      <c r="I13" s="127">
        <f t="shared" si="5"/>
        <v>820</v>
      </c>
      <c r="J13" s="127">
        <f t="shared" si="6"/>
        <v>46740</v>
      </c>
      <c r="K13" s="128">
        <v>410</v>
      </c>
      <c r="L13" s="122">
        <f t="shared" si="1"/>
        <v>23370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820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 t="str">
        <f>VLOOKUP(A14,BKE!C528:H923,5,0)</f>
        <v>0</v>
      </c>
      <c r="E14" s="128"/>
      <c r="F14" s="124">
        <f t="shared" si="2"/>
        <v>0</v>
      </c>
      <c r="G14" s="125">
        <f t="shared" si="3"/>
        <v>0</v>
      </c>
      <c r="H14" s="126">
        <f t="shared" si="4"/>
        <v>0</v>
      </c>
      <c r="I14" s="127">
        <f t="shared" si="5"/>
        <v>0</v>
      </c>
      <c r="J14" s="127">
        <f t="shared" si="6"/>
        <v>0</v>
      </c>
      <c r="K14" s="128"/>
      <c r="L14" s="122">
        <f t="shared" si="1"/>
        <v>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125</v>
      </c>
      <c r="B15" s="129" t="s">
        <v>126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129</v>
      </c>
      <c r="B17" s="129" t="s">
        <v>130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127</v>
      </c>
      <c r="B18" s="129" t="s">
        <v>128</v>
      </c>
      <c r="C18" s="122" t="s">
        <v>4</v>
      </c>
      <c r="D18" s="123">
        <f>VLOOKUP(A18,BKE!C532:H927,5,0)</f>
        <v>101264</v>
      </c>
      <c r="E18" s="128"/>
      <c r="F18" s="124">
        <f t="shared" si="2"/>
        <v>0</v>
      </c>
      <c r="G18" s="125">
        <f t="shared" si="3"/>
        <v>2.5</v>
      </c>
      <c r="H18" s="126">
        <f t="shared" si="4"/>
        <v>253160</v>
      </c>
      <c r="I18" s="127">
        <f t="shared" si="5"/>
        <v>0</v>
      </c>
      <c r="J18" s="127">
        <f t="shared" si="6"/>
        <v>0</v>
      </c>
      <c r="K18" s="128">
        <v>2.5</v>
      </c>
      <c r="L18" s="122">
        <f t="shared" si="1"/>
        <v>253160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2.5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773</v>
      </c>
      <c r="B19" s="9" t="s">
        <v>186</v>
      </c>
      <c r="C19" s="9" t="s">
        <v>4</v>
      </c>
      <c r="D19" s="123">
        <f>VLOOKUP(A19,BKE!C533:H928,5,0)</f>
        <v>65756</v>
      </c>
      <c r="E19" s="128">
        <v>4</v>
      </c>
      <c r="F19" s="124">
        <f t="shared" si="2"/>
        <v>263024</v>
      </c>
      <c r="G19" s="125">
        <f t="shared" si="3"/>
        <v>4</v>
      </c>
      <c r="H19" s="126">
        <f t="shared" si="4"/>
        <v>263024</v>
      </c>
      <c r="I19" s="127">
        <f t="shared" si="5"/>
        <v>4</v>
      </c>
      <c r="J19" s="127">
        <f t="shared" si="6"/>
        <v>263024</v>
      </c>
      <c r="K19" s="128">
        <v>4</v>
      </c>
      <c r="L19" s="122">
        <f t="shared" si="1"/>
        <v>263024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0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4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119</v>
      </c>
      <c r="C20" s="122" t="s">
        <v>4</v>
      </c>
      <c r="D20" s="123">
        <f>VLOOKUP(A20,BKE!C534:H929,5,0)</f>
        <v>445532.07142857142</v>
      </c>
      <c r="E20" s="128">
        <v>5.5</v>
      </c>
      <c r="F20" s="124">
        <f t="shared" si="2"/>
        <v>2450426.3928571427</v>
      </c>
      <c r="G20" s="125">
        <f t="shared" si="3"/>
        <v>14</v>
      </c>
      <c r="H20" s="126">
        <f t="shared" si="4"/>
        <v>6237449</v>
      </c>
      <c r="I20" s="127">
        <f t="shared" si="5"/>
        <v>14.5</v>
      </c>
      <c r="J20" s="127">
        <f t="shared" si="6"/>
        <v>6460215.0357142845</v>
      </c>
      <c r="K20" s="128">
        <v>5</v>
      </c>
      <c r="L20" s="122">
        <f t="shared" si="1"/>
        <v>2227660.3571428573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3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0</v>
      </c>
      <c r="U20" s="183">
        <f>SUMIFS(BKE!$F:$F,BKE!$C:$C,'nguyen vat lieu kho'!$A:$A,BKE!$B:$B,'nguyen vat lieu kho'!U$3)</f>
        <v>2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3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3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3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118</v>
      </c>
      <c r="B21" s="129" t="s">
        <v>512</v>
      </c>
      <c r="C21" s="122" t="s">
        <v>4</v>
      </c>
      <c r="D21" s="123">
        <f>VLOOKUP(A21,BKE!C535:H930,5,0)</f>
        <v>459657</v>
      </c>
      <c r="E21" s="128">
        <v>1.2</v>
      </c>
      <c r="F21" s="124">
        <f t="shared" si="2"/>
        <v>551588.4</v>
      </c>
      <c r="G21" s="125">
        <f t="shared" si="3"/>
        <v>3</v>
      </c>
      <c r="H21" s="126">
        <f t="shared" si="4"/>
        <v>1378971</v>
      </c>
      <c r="I21" s="127">
        <f t="shared" si="5"/>
        <v>1.2000000000000002</v>
      </c>
      <c r="J21" s="127">
        <f t="shared" si="6"/>
        <v>551588.39999999991</v>
      </c>
      <c r="K21" s="128">
        <v>3</v>
      </c>
      <c r="L21" s="122">
        <f t="shared" si="1"/>
        <v>1378971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3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VLOOKUP(A22,BKE!C536:H931,5,0)</f>
        <v>0</v>
      </c>
      <c r="E22" s="128">
        <f>12*25</f>
        <v>300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>
        <f t="shared" si="5"/>
        <v>55</v>
      </c>
      <c r="J22" s="127">
        <f t="shared" si="6"/>
        <v>0</v>
      </c>
      <c r="K22" s="128">
        <v>245</v>
      </c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81</v>
      </c>
      <c r="B24" s="129" t="s">
        <v>3</v>
      </c>
      <c r="C24" s="122" t="s">
        <v>4</v>
      </c>
      <c r="D24" s="123">
        <f>VLOOKUP(A24,BKE!C538:H933,5,0)</f>
        <v>308400</v>
      </c>
      <c r="E24" s="128">
        <v>3.2</v>
      </c>
      <c r="F24" s="124">
        <f t="shared" si="2"/>
        <v>986880</v>
      </c>
      <c r="G24" s="125">
        <f t="shared" si="3"/>
        <v>2</v>
      </c>
      <c r="H24" s="126">
        <f t="shared" si="4"/>
        <v>616800</v>
      </c>
      <c r="I24" s="127">
        <f t="shared" si="5"/>
        <v>2.7</v>
      </c>
      <c r="J24" s="127">
        <f t="shared" si="6"/>
        <v>832680</v>
      </c>
      <c r="K24" s="128">
        <v>2.5</v>
      </c>
      <c r="L24" s="122">
        <f t="shared" si="1"/>
        <v>771000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0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1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1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82</v>
      </c>
      <c r="B25" s="129" t="s">
        <v>83</v>
      </c>
      <c r="C25" s="122" t="s">
        <v>78</v>
      </c>
      <c r="D25" s="123">
        <f>VLOOKUP(A25,BKE!C539:H934,5,0)</f>
        <v>87454</v>
      </c>
      <c r="E25" s="128">
        <v>2</v>
      </c>
      <c r="F25" s="124">
        <f t="shared" si="2"/>
        <v>174908</v>
      </c>
      <c r="G25" s="125">
        <f t="shared" si="3"/>
        <v>9</v>
      </c>
      <c r="H25" s="126">
        <f t="shared" si="4"/>
        <v>787086</v>
      </c>
      <c r="I25" s="127">
        <f t="shared" si="5"/>
        <v>8</v>
      </c>
      <c r="J25" s="127">
        <f t="shared" si="6"/>
        <v>699632</v>
      </c>
      <c r="K25" s="128">
        <v>3</v>
      </c>
      <c r="L25" s="122">
        <f t="shared" si="1"/>
        <v>262362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3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3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3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84</v>
      </c>
      <c r="B26" s="129" t="s">
        <v>5</v>
      </c>
      <c r="C26" s="122" t="s">
        <v>4</v>
      </c>
      <c r="D26" s="123">
        <f>VLOOKUP(A26,BKE!C540:H935,5,0)</f>
        <v>91829</v>
      </c>
      <c r="E26" s="128">
        <v>8</v>
      </c>
      <c r="F26" s="124">
        <f t="shared" si="2"/>
        <v>734632</v>
      </c>
      <c r="G26" s="125">
        <f t="shared" si="3"/>
        <v>10</v>
      </c>
      <c r="H26" s="126">
        <f t="shared" si="4"/>
        <v>918290</v>
      </c>
      <c r="I26" s="127">
        <f t="shared" si="5"/>
        <v>8</v>
      </c>
      <c r="J26" s="127">
        <f t="shared" si="6"/>
        <v>734632</v>
      </c>
      <c r="K26" s="128">
        <v>10</v>
      </c>
      <c r="L26" s="122">
        <f t="shared" si="1"/>
        <v>918290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5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5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85</v>
      </c>
      <c r="B27" s="129" t="s">
        <v>86</v>
      </c>
      <c r="C27" s="122" t="s">
        <v>4</v>
      </c>
      <c r="D27" s="123">
        <f>VLOOKUP(A27,BKE!C541:H936,5,0)</f>
        <v>91384.666666666672</v>
      </c>
      <c r="E27" s="128">
        <v>11</v>
      </c>
      <c r="F27" s="124">
        <f t="shared" si="2"/>
        <v>1005231.3333333334</v>
      </c>
      <c r="G27" s="125">
        <f t="shared" si="3"/>
        <v>15</v>
      </c>
      <c r="H27" s="126">
        <f t="shared" si="4"/>
        <v>1370770</v>
      </c>
      <c r="I27" s="127">
        <f t="shared" si="5"/>
        <v>14</v>
      </c>
      <c r="J27" s="127">
        <f t="shared" si="6"/>
        <v>1279385.3333333335</v>
      </c>
      <c r="K27" s="128">
        <v>12</v>
      </c>
      <c r="L27" s="122">
        <f t="shared" si="1"/>
        <v>1096616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5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5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5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87</v>
      </c>
      <c r="B28" s="129" t="s">
        <v>88</v>
      </c>
      <c r="C28" s="122" t="s">
        <v>4</v>
      </c>
      <c r="D28" s="123" t="str">
        <f>VLOOKUP(A28,BKE!C542:H937,5,0)</f>
        <v>0</v>
      </c>
      <c r="E28" s="128">
        <v>2.2999999999999998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0.29999999999999982</v>
      </c>
      <c r="J28" s="127">
        <f t="shared" si="6"/>
        <v>0</v>
      </c>
      <c r="K28" s="128">
        <v>2</v>
      </c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89</v>
      </c>
      <c r="B29" s="129" t="s">
        <v>90</v>
      </c>
      <c r="C29" s="122" t="s">
        <v>4</v>
      </c>
      <c r="D29" s="123">
        <f>VLOOKUP(A29,BKE!C543:H938,5,0)</f>
        <v>114289.5</v>
      </c>
      <c r="E29" s="128">
        <v>1</v>
      </c>
      <c r="F29" s="124">
        <f t="shared" si="2"/>
        <v>114289.5</v>
      </c>
      <c r="G29" s="125">
        <f t="shared" si="3"/>
        <v>2</v>
      </c>
      <c r="H29" s="126">
        <f t="shared" si="4"/>
        <v>228579</v>
      </c>
      <c r="I29" s="127">
        <f t="shared" si="5"/>
        <v>1.2</v>
      </c>
      <c r="J29" s="127">
        <f t="shared" si="6"/>
        <v>137147.4</v>
      </c>
      <c r="K29" s="128">
        <v>1.8</v>
      </c>
      <c r="L29" s="122">
        <f t="shared" si="1"/>
        <v>205721.1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1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1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91</v>
      </c>
      <c r="B30" s="129" t="s">
        <v>92</v>
      </c>
      <c r="C30" s="122" t="s">
        <v>4</v>
      </c>
      <c r="D30" s="123"/>
      <c r="E30" s="128"/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>
        <f t="shared" si="5"/>
        <v>0</v>
      </c>
      <c r="J30" s="127">
        <f t="shared" si="6"/>
        <v>0</v>
      </c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758</v>
      </c>
      <c r="B31" s="129" t="s">
        <v>759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VLOOKUP(A32,BKE!C546:H941,5,0)</f>
        <v>50000.56</v>
      </c>
      <c r="E32" s="128">
        <v>26</v>
      </c>
      <c r="F32" s="124">
        <f t="shared" si="2"/>
        <v>1300014.56</v>
      </c>
      <c r="G32" s="125">
        <f t="shared" si="3"/>
        <v>75</v>
      </c>
      <c r="H32" s="126">
        <f t="shared" si="4"/>
        <v>3750042</v>
      </c>
      <c r="I32" s="127">
        <f t="shared" si="5"/>
        <v>75</v>
      </c>
      <c r="J32" s="127">
        <f t="shared" si="6"/>
        <v>3750042.0000000005</v>
      </c>
      <c r="K32" s="128">
        <v>26</v>
      </c>
      <c r="L32" s="122">
        <f t="shared" si="1"/>
        <v>1300014.56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0</v>
      </c>
      <c r="U32" s="183">
        <f>SUMIFS(BKE!$F:$F,BKE!$C:$C,'nguyen vat lieu kho'!$A:$A,BKE!$B:$B,'nguyen vat lieu kho'!U$3)</f>
        <v>12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9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24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12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18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>
        <f>VLOOKUP(A33,BKE!C547:H942,5,0)</f>
        <v>56000</v>
      </c>
      <c r="E33" s="128">
        <v>4</v>
      </c>
      <c r="F33" s="124">
        <f t="shared" si="2"/>
        <v>224000</v>
      </c>
      <c r="G33" s="125">
        <f t="shared" si="3"/>
        <v>4</v>
      </c>
      <c r="H33" s="126">
        <f t="shared" si="4"/>
        <v>224000</v>
      </c>
      <c r="I33" s="127">
        <f t="shared" si="5"/>
        <v>4</v>
      </c>
      <c r="J33" s="127">
        <f t="shared" si="6"/>
        <v>224000</v>
      </c>
      <c r="K33" s="128">
        <v>4</v>
      </c>
      <c r="L33" s="122">
        <f t="shared" si="1"/>
        <v>224000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4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811</v>
      </c>
      <c r="B34" s="9" t="s">
        <v>152</v>
      </c>
      <c r="C34" s="9" t="s">
        <v>8</v>
      </c>
      <c r="D34" s="123">
        <f>VLOOKUP(A34,BKE!C548:H943,5,0)</f>
        <v>83952</v>
      </c>
      <c r="E34" s="128">
        <v>26</v>
      </c>
      <c r="F34" s="124">
        <f t="shared" si="2"/>
        <v>2182752</v>
      </c>
      <c r="G34" s="125">
        <f t="shared" si="3"/>
        <v>48</v>
      </c>
      <c r="H34" s="126">
        <f t="shared" si="4"/>
        <v>4029696</v>
      </c>
      <c r="I34" s="127">
        <f t="shared" si="5"/>
        <v>52</v>
      </c>
      <c r="J34" s="127">
        <f t="shared" si="6"/>
        <v>4365504</v>
      </c>
      <c r="K34" s="128">
        <v>22</v>
      </c>
      <c r="L34" s="122">
        <f t="shared" si="1"/>
        <v>1846944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12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0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12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12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12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VLOOKUP(A35,BKE!C549:H944,5,0)</f>
        <v>82363</v>
      </c>
      <c r="E35" s="128">
        <v>9.4</v>
      </c>
      <c r="F35" s="124">
        <f t="shared" si="2"/>
        <v>774212.20000000007</v>
      </c>
      <c r="G35" s="125">
        <f t="shared" si="3"/>
        <v>10</v>
      </c>
      <c r="H35" s="126">
        <f t="shared" si="4"/>
        <v>823630</v>
      </c>
      <c r="I35" s="127">
        <f t="shared" si="5"/>
        <v>14.399999999999999</v>
      </c>
      <c r="J35" s="127">
        <f t="shared" si="6"/>
        <v>1186027.2000000002</v>
      </c>
      <c r="K35" s="128">
        <v>5</v>
      </c>
      <c r="L35" s="122">
        <f t="shared" si="1"/>
        <v>411815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0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5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5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768</v>
      </c>
      <c r="B36" s="9" t="s">
        <v>153</v>
      </c>
      <c r="C36" s="9" t="s">
        <v>8</v>
      </c>
      <c r="D36" s="123">
        <f>VLOOKUP(A36,BKE!C550:H945,5,0)</f>
        <v>52528.5</v>
      </c>
      <c r="E36" s="128">
        <v>12</v>
      </c>
      <c r="F36" s="124">
        <f t="shared" si="2"/>
        <v>630342</v>
      </c>
      <c r="G36" s="125">
        <f t="shared" si="3"/>
        <v>48</v>
      </c>
      <c r="H36" s="126">
        <f t="shared" si="4"/>
        <v>2521368</v>
      </c>
      <c r="I36" s="127">
        <f t="shared" si="5"/>
        <v>53</v>
      </c>
      <c r="J36" s="127">
        <f t="shared" si="6"/>
        <v>2784010.5</v>
      </c>
      <c r="K36" s="128">
        <v>7</v>
      </c>
      <c r="L36" s="122">
        <f t="shared" si="1"/>
        <v>367699.5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12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0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0</v>
      </c>
      <c r="U36" s="183">
        <f>SUMIFS(BKE!$F:$F,BKE!$C:$C,'nguyen vat lieu kho'!$A:$A,BKE!$B:$B,'nguyen vat lieu kho'!U$3)</f>
        <v>12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12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12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6" t="s">
        <v>39</v>
      </c>
      <c r="B37" s="129" t="s">
        <v>40</v>
      </c>
      <c r="C37" s="122" t="s">
        <v>8</v>
      </c>
      <c r="D37" s="123">
        <f>VLOOKUP(A37,BKE!C551:H946,5,0)</f>
        <v>22498.5</v>
      </c>
      <c r="E37" s="128">
        <v>35</v>
      </c>
      <c r="F37" s="124">
        <f t="shared" si="2"/>
        <v>787447.5</v>
      </c>
      <c r="G37" s="125">
        <f t="shared" si="3"/>
        <v>72</v>
      </c>
      <c r="H37" s="126">
        <f t="shared" si="4"/>
        <v>1619892</v>
      </c>
      <c r="I37" s="127">
        <f t="shared" si="5"/>
        <v>73</v>
      </c>
      <c r="J37" s="127">
        <f t="shared" si="6"/>
        <v>1642390.5</v>
      </c>
      <c r="K37" s="128">
        <v>34</v>
      </c>
      <c r="L37" s="122">
        <f t="shared" si="1"/>
        <v>764949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12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12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24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24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144</v>
      </c>
      <c r="B38" s="129" t="s">
        <v>9</v>
      </c>
      <c r="C38" s="122" t="s">
        <v>4</v>
      </c>
      <c r="D38" s="123">
        <f>VLOOKUP(A38,BKE!C552:H947,5,0)</f>
        <v>17898.833333333332</v>
      </c>
      <c r="E38" s="128">
        <v>60</v>
      </c>
      <c r="F38" s="124">
        <f t="shared" si="2"/>
        <v>1073930</v>
      </c>
      <c r="G38" s="125">
        <f t="shared" si="3"/>
        <v>144</v>
      </c>
      <c r="H38" s="126">
        <f t="shared" si="4"/>
        <v>2577432</v>
      </c>
      <c r="I38" s="127">
        <f t="shared" si="5"/>
        <v>144</v>
      </c>
      <c r="J38" s="127">
        <f t="shared" si="6"/>
        <v>2577432</v>
      </c>
      <c r="K38" s="128">
        <v>60</v>
      </c>
      <c r="L38" s="122">
        <f t="shared" si="1"/>
        <v>1073930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24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36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36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24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0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24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760</v>
      </c>
      <c r="B39" s="129" t="s">
        <v>761</v>
      </c>
      <c r="C39" s="122" t="s">
        <v>4</v>
      </c>
      <c r="D39" s="123" t="str">
        <f>VLOOKUP(A39,BKE!C553:H948,5,0)</f>
        <v>0</v>
      </c>
      <c r="E39" s="128"/>
      <c r="F39" s="124">
        <f t="shared" si="2"/>
        <v>0</v>
      </c>
      <c r="G39" s="125">
        <f>SUM(M39:AQ39)</f>
        <v>0</v>
      </c>
      <c r="H39" s="126">
        <f>D39*G39</f>
        <v>0</v>
      </c>
      <c r="I39" s="127">
        <f t="shared" si="5"/>
        <v>-0.5</v>
      </c>
      <c r="J39" s="127">
        <f t="shared" si="6"/>
        <v>0</v>
      </c>
      <c r="K39" s="128">
        <v>0.5</v>
      </c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0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142</v>
      </c>
      <c r="B40" s="129" t="s">
        <v>143</v>
      </c>
      <c r="C40" s="122" t="s">
        <v>4</v>
      </c>
      <c r="D40" s="123" t="str">
        <f>VLOOKUP(A40,BKE!C554:H949,5,0)</f>
        <v>0</v>
      </c>
      <c r="E40" s="128">
        <v>12.4</v>
      </c>
      <c r="F40" s="124">
        <f t="shared" si="2"/>
        <v>0</v>
      </c>
      <c r="G40" s="125">
        <f t="shared" si="3"/>
        <v>0</v>
      </c>
      <c r="H40" s="126">
        <f t="shared" si="4"/>
        <v>0</v>
      </c>
      <c r="I40" s="127">
        <f t="shared" si="5"/>
        <v>3.8000000000000007</v>
      </c>
      <c r="J40" s="127">
        <f t="shared" si="6"/>
        <v>0</v>
      </c>
      <c r="K40" s="128">
        <v>8.6</v>
      </c>
      <c r="L40" s="122">
        <f t="shared" si="1"/>
        <v>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9" t="s">
        <v>769</v>
      </c>
      <c r="B41" s="9" t="s">
        <v>10</v>
      </c>
      <c r="C41" s="9" t="s">
        <v>4</v>
      </c>
      <c r="D41" s="123">
        <f>VLOOKUP(A41,BKE!C555:H950,5,0)</f>
        <v>7000</v>
      </c>
      <c r="E41" s="128">
        <v>3.5</v>
      </c>
      <c r="F41" s="124">
        <f t="shared" si="2"/>
        <v>24500</v>
      </c>
      <c r="G41" s="125">
        <f t="shared" si="3"/>
        <v>2</v>
      </c>
      <c r="H41" s="126">
        <f t="shared" si="4"/>
        <v>14000</v>
      </c>
      <c r="I41" s="127">
        <f t="shared" si="5"/>
        <v>2.5</v>
      </c>
      <c r="J41" s="127">
        <f t="shared" si="6"/>
        <v>17500</v>
      </c>
      <c r="K41" s="128">
        <v>3</v>
      </c>
      <c r="L41" s="122">
        <f t="shared" si="1"/>
        <v>21000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2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6" t="s">
        <v>131</v>
      </c>
      <c r="B42" s="129" t="s">
        <v>132</v>
      </c>
      <c r="C42" s="122" t="s">
        <v>4</v>
      </c>
      <c r="D42" s="123">
        <f>VLOOKUP(A42,BKE!C556:H951,5,0)</f>
        <v>62222</v>
      </c>
      <c r="E42" s="128">
        <v>1</v>
      </c>
      <c r="F42" s="124">
        <f t="shared" si="2"/>
        <v>62222</v>
      </c>
      <c r="G42" s="125">
        <f t="shared" ref="G42:G84" si="7">SUM(M42:AQ42)</f>
        <v>2</v>
      </c>
      <c r="H42" s="126">
        <f t="shared" si="4"/>
        <v>124444</v>
      </c>
      <c r="I42" s="127">
        <f t="shared" si="5"/>
        <v>1</v>
      </c>
      <c r="J42" s="127">
        <f t="shared" si="6"/>
        <v>62222</v>
      </c>
      <c r="K42" s="128">
        <v>2</v>
      </c>
      <c r="L42" s="122">
        <f t="shared" si="1"/>
        <v>124444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1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1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133</v>
      </c>
      <c r="B43" s="129" t="s">
        <v>134</v>
      </c>
      <c r="C43" s="122" t="s">
        <v>4</v>
      </c>
      <c r="D43" s="123">
        <f>VLOOKUP(A43,BKE!C557:H952,5,0)</f>
        <v>294899</v>
      </c>
      <c r="E43" s="128">
        <v>7</v>
      </c>
      <c r="F43" s="124">
        <f t="shared" si="2"/>
        <v>2064293</v>
      </c>
      <c r="G43" s="125">
        <f t="shared" si="7"/>
        <v>1</v>
      </c>
      <c r="H43" s="126">
        <f t="shared" si="4"/>
        <v>294899</v>
      </c>
      <c r="I43" s="127">
        <f t="shared" si="5"/>
        <v>4.3</v>
      </c>
      <c r="J43" s="127">
        <f t="shared" si="6"/>
        <v>1268065.7</v>
      </c>
      <c r="K43" s="128">
        <v>3.7</v>
      </c>
      <c r="L43" s="122">
        <f t="shared" si="1"/>
        <v>1091126.3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1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10" t="s">
        <v>770</v>
      </c>
      <c r="B44" s="10" t="s">
        <v>11</v>
      </c>
      <c r="C44" s="10" t="s">
        <v>4</v>
      </c>
      <c r="D44" s="123">
        <f>VLOOKUP(A44,BKE!C558:H953,5,0)</f>
        <v>44999.285714285717</v>
      </c>
      <c r="E44" s="128">
        <v>11.2</v>
      </c>
      <c r="F44" s="124">
        <f t="shared" si="2"/>
        <v>503992</v>
      </c>
      <c r="G44" s="125">
        <f t="shared" si="7"/>
        <v>7</v>
      </c>
      <c r="H44" s="126">
        <f t="shared" ref="H44:H85" si="8">D44*G44</f>
        <v>314995</v>
      </c>
      <c r="I44" s="127">
        <f t="shared" si="5"/>
        <v>12.2</v>
      </c>
      <c r="J44" s="127">
        <f t="shared" si="6"/>
        <v>548991.28571428568</v>
      </c>
      <c r="K44" s="128">
        <v>6</v>
      </c>
      <c r="L44" s="122">
        <f t="shared" si="1"/>
        <v>269995.71428571432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5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2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6" t="s">
        <v>135</v>
      </c>
      <c r="B45" s="129" t="s">
        <v>136</v>
      </c>
      <c r="C45" s="122" t="s">
        <v>4</v>
      </c>
      <c r="D45" s="123" t="str">
        <f>VLOOKUP(A45,BKE!C559:H954,5,0)</f>
        <v>0</v>
      </c>
      <c r="E45" s="128">
        <v>4.5</v>
      </c>
      <c r="F45" s="124">
        <f t="shared" si="2"/>
        <v>0</v>
      </c>
      <c r="G45" s="125">
        <f t="shared" si="7"/>
        <v>0</v>
      </c>
      <c r="H45" s="126">
        <f t="shared" si="8"/>
        <v>0</v>
      </c>
      <c r="I45" s="127">
        <f t="shared" si="5"/>
        <v>0.60000000000000009</v>
      </c>
      <c r="J45" s="127">
        <f t="shared" si="6"/>
        <v>0</v>
      </c>
      <c r="K45" s="128">
        <v>3.9</v>
      </c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137</v>
      </c>
      <c r="B46" s="129" t="s">
        <v>12</v>
      </c>
      <c r="C46" s="122" t="s">
        <v>4</v>
      </c>
      <c r="D46" s="123">
        <f>VLOOKUP(A46,BKE!C560:H955,5,0)</f>
        <v>288537.72727272729</v>
      </c>
      <c r="E46" s="128">
        <v>3.6</v>
      </c>
      <c r="F46" s="124">
        <f t="shared" si="2"/>
        <v>1038735.8181818182</v>
      </c>
      <c r="G46" s="125">
        <f t="shared" si="7"/>
        <v>11</v>
      </c>
      <c r="H46" s="126">
        <f t="shared" si="8"/>
        <v>3173915</v>
      </c>
      <c r="I46" s="127">
        <f t="shared" si="5"/>
        <v>9.5</v>
      </c>
      <c r="J46" s="127">
        <f t="shared" si="6"/>
        <v>2741108.4090909092</v>
      </c>
      <c r="K46" s="128">
        <v>5.0999999999999996</v>
      </c>
      <c r="L46" s="122">
        <f t="shared" si="1"/>
        <v>1471542.4090909092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2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2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2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2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3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138</v>
      </c>
      <c r="B47" s="129" t="s">
        <v>139</v>
      </c>
      <c r="C47" s="122" t="s">
        <v>4</v>
      </c>
      <c r="D47" s="123" t="str">
        <f>VLOOKUP(A47,BKE!C561:H956,5,0)</f>
        <v>0</v>
      </c>
      <c r="E47" s="128">
        <v>1</v>
      </c>
      <c r="F47" s="124">
        <f t="shared" si="2"/>
        <v>0</v>
      </c>
      <c r="G47" s="125">
        <f t="shared" si="7"/>
        <v>0</v>
      </c>
      <c r="H47" s="126">
        <f t="shared" si="8"/>
        <v>0</v>
      </c>
      <c r="I47" s="127">
        <f t="shared" si="5"/>
        <v>0</v>
      </c>
      <c r="J47" s="127">
        <f t="shared" si="6"/>
        <v>0</v>
      </c>
      <c r="K47" s="128">
        <v>1</v>
      </c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0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9" t="s">
        <v>771</v>
      </c>
      <c r="B48" s="9" t="s">
        <v>192</v>
      </c>
      <c r="C48" s="9" t="s">
        <v>4</v>
      </c>
      <c r="D48" s="123">
        <v>180000</v>
      </c>
      <c r="E48" s="128">
        <v>0.5</v>
      </c>
      <c r="F48" s="124">
        <f t="shared" si="2"/>
        <v>90000</v>
      </c>
      <c r="G48" s="125">
        <f t="shared" si="7"/>
        <v>0</v>
      </c>
      <c r="H48" s="126">
        <f t="shared" si="8"/>
        <v>0</v>
      </c>
      <c r="I48" s="127">
        <f t="shared" si="5"/>
        <v>9.9999999999999978E-2</v>
      </c>
      <c r="J48" s="127">
        <f t="shared" si="6"/>
        <v>18000</v>
      </c>
      <c r="K48" s="128">
        <v>0.4</v>
      </c>
      <c r="L48" s="122">
        <f t="shared" si="1"/>
        <v>72000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6" t="s">
        <v>140</v>
      </c>
      <c r="B49" s="129" t="s">
        <v>141</v>
      </c>
      <c r="C49" s="122" t="s">
        <v>4</v>
      </c>
      <c r="D49" s="123">
        <v>80000</v>
      </c>
      <c r="E49" s="128">
        <v>0.3</v>
      </c>
      <c r="F49" s="124">
        <f t="shared" si="2"/>
        <v>24000</v>
      </c>
      <c r="G49" s="125">
        <f t="shared" si="7"/>
        <v>0</v>
      </c>
      <c r="H49" s="126">
        <f t="shared" si="8"/>
        <v>0</v>
      </c>
      <c r="I49" s="127">
        <f t="shared" si="5"/>
        <v>-0.10000000000000003</v>
      </c>
      <c r="J49" s="127">
        <f t="shared" si="6"/>
        <v>-8000</v>
      </c>
      <c r="K49" s="128">
        <v>0.4</v>
      </c>
      <c r="L49" s="122">
        <f t="shared" si="1"/>
        <v>32000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1003</v>
      </c>
      <c r="B50" s="9" t="s">
        <v>154</v>
      </c>
      <c r="C50" s="9" t="s">
        <v>4</v>
      </c>
      <c r="D50" s="123">
        <v>700000</v>
      </c>
      <c r="E50" s="128"/>
      <c r="F50" s="124">
        <f t="shared" si="2"/>
        <v>0</v>
      </c>
      <c r="G50" s="125">
        <f t="shared" si="7"/>
        <v>1</v>
      </c>
      <c r="H50" s="126">
        <f t="shared" si="8"/>
        <v>700000</v>
      </c>
      <c r="I50" s="127">
        <f t="shared" si="5"/>
        <v>0</v>
      </c>
      <c r="J50" s="127">
        <f t="shared" si="6"/>
        <v>0</v>
      </c>
      <c r="K50" s="128">
        <v>1</v>
      </c>
      <c r="L50" s="122">
        <f t="shared" si="1"/>
        <v>700000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1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107</v>
      </c>
      <c r="B51" s="129" t="s">
        <v>108</v>
      </c>
      <c r="C51" s="122" t="s">
        <v>4</v>
      </c>
      <c r="D51" s="123">
        <v>400000</v>
      </c>
      <c r="E51" s="128">
        <v>0.3</v>
      </c>
      <c r="F51" s="124">
        <f t="shared" si="2"/>
        <v>120000</v>
      </c>
      <c r="G51" s="125">
        <f t="shared" si="7"/>
        <v>0</v>
      </c>
      <c r="H51" s="126">
        <f t="shared" si="8"/>
        <v>0</v>
      </c>
      <c r="I51" s="127">
        <f t="shared" si="5"/>
        <v>9.9999999999999978E-2</v>
      </c>
      <c r="J51" s="127">
        <f t="shared" si="6"/>
        <v>40000</v>
      </c>
      <c r="K51" s="128">
        <v>0.2</v>
      </c>
      <c r="L51" s="122">
        <f t="shared" si="1"/>
        <v>80000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831</v>
      </c>
      <c r="B52" s="9" t="s">
        <v>155</v>
      </c>
      <c r="C52" s="9" t="s">
        <v>4</v>
      </c>
      <c r="D52" s="123" t="str">
        <f>VLOOKUP(A52,BKE!C566:H961,5,0)</f>
        <v>0</v>
      </c>
      <c r="E52" s="128">
        <v>1</v>
      </c>
      <c r="F52" s="124">
        <f t="shared" si="2"/>
        <v>0</v>
      </c>
      <c r="G52" s="125">
        <f t="shared" si="7"/>
        <v>0</v>
      </c>
      <c r="H52" s="126">
        <f t="shared" si="8"/>
        <v>0</v>
      </c>
      <c r="I52" s="127">
        <f t="shared" si="5"/>
        <v>0.4</v>
      </c>
      <c r="J52" s="127">
        <f t="shared" si="6"/>
        <v>0</v>
      </c>
      <c r="K52" s="128">
        <v>0.6</v>
      </c>
      <c r="L52" s="122">
        <f t="shared" si="1"/>
        <v>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10" t="s">
        <v>14</v>
      </c>
      <c r="B53" s="10" t="s">
        <v>13</v>
      </c>
      <c r="C53" s="10" t="s">
        <v>4</v>
      </c>
      <c r="D53" s="123">
        <v>83636</v>
      </c>
      <c r="E53" s="128"/>
      <c r="F53" s="124">
        <f t="shared" si="2"/>
        <v>0</v>
      </c>
      <c r="G53" s="125">
        <f t="shared" si="7"/>
        <v>0</v>
      </c>
      <c r="H53" s="126">
        <f t="shared" si="8"/>
        <v>0</v>
      </c>
      <c r="I53" s="127">
        <f t="shared" si="5"/>
        <v>0</v>
      </c>
      <c r="J53" s="127">
        <f t="shared" si="6"/>
        <v>0</v>
      </c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6" t="s">
        <v>79</v>
      </c>
      <c r="B54" s="129" t="s">
        <v>80</v>
      </c>
      <c r="C54" s="122" t="s">
        <v>4</v>
      </c>
      <c r="D54" s="123">
        <v>450000</v>
      </c>
      <c r="E54" s="128">
        <v>0.2</v>
      </c>
      <c r="F54" s="124">
        <f t="shared" si="2"/>
        <v>90000</v>
      </c>
      <c r="G54" s="125">
        <f t="shared" si="7"/>
        <v>0</v>
      </c>
      <c r="H54" s="126">
        <f t="shared" si="8"/>
        <v>0</v>
      </c>
      <c r="I54" s="127">
        <f t="shared" si="5"/>
        <v>5.0000000000000017E-2</v>
      </c>
      <c r="J54" s="127">
        <f t="shared" si="6"/>
        <v>22500</v>
      </c>
      <c r="K54" s="128">
        <v>0.15</v>
      </c>
      <c r="L54" s="122">
        <f t="shared" si="1"/>
        <v>67500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9" t="s">
        <v>772</v>
      </c>
      <c r="B55" s="9" t="s">
        <v>193</v>
      </c>
      <c r="C55" s="9" t="s">
        <v>4</v>
      </c>
      <c r="D55" s="123">
        <f>VLOOKUP(A55,BKE!C569:H964,5,0)</f>
        <v>65714</v>
      </c>
      <c r="E55" s="128">
        <v>1.3</v>
      </c>
      <c r="F55" s="124">
        <f t="shared" si="2"/>
        <v>85428.2</v>
      </c>
      <c r="G55" s="125">
        <f t="shared" si="7"/>
        <v>2</v>
      </c>
      <c r="H55" s="126">
        <f t="shared" si="8"/>
        <v>131428</v>
      </c>
      <c r="I55" s="127">
        <f t="shared" si="5"/>
        <v>0.5</v>
      </c>
      <c r="J55" s="127">
        <f t="shared" si="6"/>
        <v>32857.000000000029</v>
      </c>
      <c r="K55" s="128">
        <v>2.8</v>
      </c>
      <c r="L55" s="122">
        <f t="shared" si="1"/>
        <v>183999.19999999998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2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9" t="s">
        <v>149</v>
      </c>
      <c r="B56" s="9" t="s">
        <v>150</v>
      </c>
      <c r="C56" s="9" t="s">
        <v>4</v>
      </c>
      <c r="D56" s="123"/>
      <c r="E56" s="290"/>
      <c r="F56" s="124">
        <f t="shared" si="2"/>
        <v>0</v>
      </c>
      <c r="G56" s="125">
        <f t="shared" si="7"/>
        <v>0</v>
      </c>
      <c r="H56" s="126">
        <f t="shared" si="8"/>
        <v>0</v>
      </c>
      <c r="I56" s="127">
        <f t="shared" si="5"/>
        <v>0</v>
      </c>
      <c r="J56" s="127">
        <f t="shared" si="6"/>
        <v>0</v>
      </c>
      <c r="K56" s="290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754</v>
      </c>
      <c r="B57" s="9" t="s">
        <v>757</v>
      </c>
      <c r="C57" s="9" t="s">
        <v>4</v>
      </c>
      <c r="D57" s="123">
        <v>487000</v>
      </c>
      <c r="E57" s="128"/>
      <c r="F57" s="124">
        <f t="shared" si="2"/>
        <v>0</v>
      </c>
      <c r="G57" s="125">
        <f>SUM(M57:AQ57)</f>
        <v>0</v>
      </c>
      <c r="H57" s="126">
        <f>D57*G57</f>
        <v>0</v>
      </c>
      <c r="I57" s="127">
        <f t="shared" si="5"/>
        <v>0</v>
      </c>
      <c r="J57" s="127">
        <f t="shared" si="6"/>
        <v>0</v>
      </c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755</v>
      </c>
      <c r="B58" s="9" t="s">
        <v>756</v>
      </c>
      <c r="C58" s="9" t="s">
        <v>4</v>
      </c>
      <c r="D58" s="123">
        <v>360666.5</v>
      </c>
      <c r="E58" s="128"/>
      <c r="F58" s="124">
        <f t="shared" si="2"/>
        <v>0</v>
      </c>
      <c r="G58" s="125">
        <f>SUM(M58:AQ58)</f>
        <v>0</v>
      </c>
      <c r="H58" s="126">
        <f>D58*G58</f>
        <v>0</v>
      </c>
      <c r="I58" s="127">
        <f t="shared" si="5"/>
        <v>-1.17</v>
      </c>
      <c r="J58" s="127">
        <f t="shared" si="6"/>
        <v>-421979.80499999999</v>
      </c>
      <c r="K58" s="128">
        <v>1.17</v>
      </c>
      <c r="L58" s="122">
        <f t="shared" si="1"/>
        <v>421979.80499999999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766</v>
      </c>
      <c r="B59" s="9" t="s">
        <v>767</v>
      </c>
      <c r="C59" s="9" t="s">
        <v>4</v>
      </c>
      <c r="D59" s="123">
        <v>382352.94</v>
      </c>
      <c r="E59" s="128">
        <v>1.2</v>
      </c>
      <c r="F59" s="124">
        <f t="shared" si="2"/>
        <v>458823.52799999999</v>
      </c>
      <c r="G59" s="125">
        <f>SUM(M59:AQ59)</f>
        <v>0</v>
      </c>
      <c r="H59" s="126">
        <f>D59*G59</f>
        <v>0</v>
      </c>
      <c r="I59" s="127">
        <f t="shared" si="5"/>
        <v>1.2</v>
      </c>
      <c r="J59" s="127">
        <f t="shared" si="6"/>
        <v>458823.52799999999</v>
      </c>
      <c r="K59" s="128"/>
      <c r="L59" s="122">
        <f t="shared" si="1"/>
        <v>0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553</v>
      </c>
      <c r="B60" s="9" t="s">
        <v>554</v>
      </c>
      <c r="C60" s="9" t="s">
        <v>4</v>
      </c>
      <c r="D60" s="123">
        <v>1320000</v>
      </c>
      <c r="E60" s="128"/>
      <c r="F60" s="124">
        <f t="shared" si="2"/>
        <v>0</v>
      </c>
      <c r="G60" s="125">
        <f t="shared" si="7"/>
        <v>0.25</v>
      </c>
      <c r="H60" s="126">
        <f t="shared" si="8"/>
        <v>330000</v>
      </c>
      <c r="I60" s="127">
        <f t="shared" si="5"/>
        <v>0.25</v>
      </c>
      <c r="J60" s="127">
        <f t="shared" si="6"/>
        <v>330000</v>
      </c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0.25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6" t="s">
        <v>93</v>
      </c>
      <c r="B61" s="129" t="s">
        <v>94</v>
      </c>
      <c r="C61" s="122" t="s">
        <v>4</v>
      </c>
      <c r="D61" s="123">
        <f>VLOOKUP(A61,BKE!C573:H970,5,0)</f>
        <v>278198</v>
      </c>
      <c r="E61" s="128">
        <v>2</v>
      </c>
      <c r="F61" s="124">
        <f t="shared" si="2"/>
        <v>556396</v>
      </c>
      <c r="G61" s="125">
        <f t="shared" si="7"/>
        <v>2</v>
      </c>
      <c r="H61" s="126">
        <f t="shared" si="8"/>
        <v>556396</v>
      </c>
      <c r="I61" s="127">
        <f t="shared" si="5"/>
        <v>2</v>
      </c>
      <c r="J61" s="127">
        <f t="shared" si="6"/>
        <v>556396</v>
      </c>
      <c r="K61" s="128">
        <v>2</v>
      </c>
      <c r="L61" s="122">
        <f t="shared" si="1"/>
        <v>556396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2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6" t="s">
        <v>95</v>
      </c>
      <c r="B62" s="129" t="s">
        <v>96</v>
      </c>
      <c r="C62" s="122" t="s">
        <v>4</v>
      </c>
      <c r="D62" s="123">
        <f>VLOOKUP(A62,BKE!C574:H971,5,0)</f>
        <v>172999.7</v>
      </c>
      <c r="E62" s="128">
        <v>6</v>
      </c>
      <c r="F62" s="124">
        <f t="shared" si="2"/>
        <v>1037998.2000000001</v>
      </c>
      <c r="G62" s="125">
        <f t="shared" si="7"/>
        <v>10</v>
      </c>
      <c r="H62" s="126">
        <f t="shared" si="8"/>
        <v>1729997</v>
      </c>
      <c r="I62" s="127">
        <f t="shared" si="5"/>
        <v>12</v>
      </c>
      <c r="J62" s="127">
        <f t="shared" si="6"/>
        <v>2075996.4000000001</v>
      </c>
      <c r="K62" s="128">
        <v>4</v>
      </c>
      <c r="L62" s="122">
        <f t="shared" si="1"/>
        <v>691998.8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3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3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4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6" t="s">
        <v>97</v>
      </c>
      <c r="B63" s="129" t="s">
        <v>98</v>
      </c>
      <c r="C63" s="122" t="s">
        <v>4</v>
      </c>
      <c r="D63" s="123">
        <f>VLOOKUP(A63,BKE!C575:H972,5,0)</f>
        <v>133821.66666666666</v>
      </c>
      <c r="E63" s="128">
        <v>14</v>
      </c>
      <c r="F63" s="124">
        <f t="shared" si="2"/>
        <v>1873503.3333333333</v>
      </c>
      <c r="G63" s="125">
        <f t="shared" si="7"/>
        <v>84</v>
      </c>
      <c r="H63" s="126">
        <f t="shared" si="8"/>
        <v>11241020</v>
      </c>
      <c r="I63" s="127">
        <f t="shared" si="5"/>
        <v>58</v>
      </c>
      <c r="J63" s="127">
        <f t="shared" si="6"/>
        <v>7761656.6666666679</v>
      </c>
      <c r="K63" s="128">
        <v>40</v>
      </c>
      <c r="L63" s="122">
        <f t="shared" si="1"/>
        <v>5352866.666666666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20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14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20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20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10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9" t="s">
        <v>919</v>
      </c>
      <c r="B64" s="9" t="s">
        <v>151</v>
      </c>
      <c r="C64" s="9" t="s">
        <v>4</v>
      </c>
      <c r="D64" s="123" t="str">
        <f>VLOOKUP(A64,BKE!C576:H973,5,0)</f>
        <v>0</v>
      </c>
      <c r="E64" s="128"/>
      <c r="F64" s="124">
        <f t="shared" si="2"/>
        <v>0</v>
      </c>
      <c r="G64" s="125">
        <f t="shared" si="7"/>
        <v>0</v>
      </c>
      <c r="H64" s="126">
        <f t="shared" si="8"/>
        <v>0</v>
      </c>
      <c r="I64" s="127">
        <f t="shared" si="5"/>
        <v>0</v>
      </c>
      <c r="J64" s="127">
        <f t="shared" si="6"/>
        <v>0</v>
      </c>
      <c r="K64" s="128"/>
      <c r="L64" s="122">
        <f t="shared" si="1"/>
        <v>0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99</v>
      </c>
      <c r="B65" s="129" t="s">
        <v>100</v>
      </c>
      <c r="C65" s="122" t="s">
        <v>101</v>
      </c>
      <c r="D65" s="123"/>
      <c r="E65" s="128"/>
      <c r="F65" s="124">
        <f t="shared" si="2"/>
        <v>0</v>
      </c>
      <c r="G65" s="125">
        <f t="shared" si="7"/>
        <v>0</v>
      </c>
      <c r="H65" s="126">
        <f t="shared" si="8"/>
        <v>0</v>
      </c>
      <c r="I65" s="127">
        <f t="shared" si="5"/>
        <v>0</v>
      </c>
      <c r="J65" s="127">
        <f t="shared" si="6"/>
        <v>0</v>
      </c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102</v>
      </c>
      <c r="B66" s="129" t="s">
        <v>103</v>
      </c>
      <c r="C66" s="122" t="s">
        <v>4</v>
      </c>
      <c r="D66" s="123">
        <f>VLOOKUP(A66,BKE!C578:H975,5,0)</f>
        <v>140000</v>
      </c>
      <c r="E66" s="128">
        <v>4</v>
      </c>
      <c r="F66" s="124">
        <f t="shared" si="2"/>
        <v>560000</v>
      </c>
      <c r="G66" s="125">
        <f t="shared" si="7"/>
        <v>2</v>
      </c>
      <c r="H66" s="126">
        <f t="shared" si="8"/>
        <v>280000</v>
      </c>
      <c r="I66" s="127">
        <f t="shared" si="5"/>
        <v>1</v>
      </c>
      <c r="J66" s="127">
        <f t="shared" si="6"/>
        <v>140000</v>
      </c>
      <c r="K66" s="128">
        <v>5</v>
      </c>
      <c r="L66" s="122">
        <f t="shared" si="1"/>
        <v>700000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2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6" t="s">
        <v>66</v>
      </c>
      <c r="B67" s="129" t="s">
        <v>6</v>
      </c>
      <c r="C67" s="122" t="s">
        <v>4</v>
      </c>
      <c r="D67" s="123">
        <f>VLOOKUP(A67,BKE!C579:H976,5,0)</f>
        <v>85000</v>
      </c>
      <c r="E67" s="128">
        <v>25</v>
      </c>
      <c r="F67" s="124">
        <f t="shared" si="2"/>
        <v>2125000</v>
      </c>
      <c r="G67" s="125">
        <f t="shared" si="7"/>
        <v>100</v>
      </c>
      <c r="H67" s="126">
        <f t="shared" si="8"/>
        <v>8500000</v>
      </c>
      <c r="I67" s="127">
        <f t="shared" si="5"/>
        <v>87.5</v>
      </c>
      <c r="J67" s="127">
        <f t="shared" si="6"/>
        <v>7437500</v>
      </c>
      <c r="K67" s="128">
        <v>37.5</v>
      </c>
      <c r="L67" s="122">
        <f t="shared" si="1"/>
        <v>3187500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25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25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25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25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67</v>
      </c>
      <c r="B68" s="129" t="s">
        <v>68</v>
      </c>
      <c r="C68" s="122" t="s">
        <v>4</v>
      </c>
      <c r="D68" s="123">
        <v>75000</v>
      </c>
      <c r="E68" s="128"/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>
        <f t="shared" si="5"/>
        <v>0</v>
      </c>
      <c r="J68" s="127">
        <f t="shared" si="6"/>
        <v>0</v>
      </c>
      <c r="K68" s="128"/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69</v>
      </c>
      <c r="B69" s="129" t="s">
        <v>70</v>
      </c>
      <c r="C69" s="122" t="s">
        <v>8</v>
      </c>
      <c r="D69" s="123"/>
      <c r="E69" s="128"/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>
        <f t="shared" si="5"/>
        <v>0</v>
      </c>
      <c r="J69" s="127">
        <f t="shared" si="6"/>
        <v>0</v>
      </c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104</v>
      </c>
      <c r="B70" s="129" t="s">
        <v>105</v>
      </c>
      <c r="C70" s="122" t="s">
        <v>4</v>
      </c>
      <c r="D70" s="123">
        <f>VLOOKUP(A70,BKE!C582:H979,5,0)</f>
        <v>57366.75</v>
      </c>
      <c r="E70" s="128">
        <v>3</v>
      </c>
      <c r="F70" s="124">
        <f t="shared" ref="F70:F133" si="9">E70*D70</f>
        <v>172100.25</v>
      </c>
      <c r="G70" s="125">
        <f t="shared" si="7"/>
        <v>12</v>
      </c>
      <c r="H70" s="126">
        <f t="shared" si="8"/>
        <v>688401</v>
      </c>
      <c r="I70" s="127">
        <f t="shared" si="5"/>
        <v>9</v>
      </c>
      <c r="J70" s="127">
        <f t="shared" si="6"/>
        <v>516300.75</v>
      </c>
      <c r="K70" s="128">
        <v>6</v>
      </c>
      <c r="L70" s="122">
        <f t="shared" ref="L70:L134" si="10">K70*D70</f>
        <v>344200.5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3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3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3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3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106</v>
      </c>
      <c r="B71" s="129" t="s">
        <v>7</v>
      </c>
      <c r="C71" s="122" t="s">
        <v>4</v>
      </c>
      <c r="D71" s="123">
        <f>VLOOKUP(A71,BKE!C583:H980,5,0)</f>
        <v>30727</v>
      </c>
      <c r="E71" s="128">
        <v>3.5</v>
      </c>
      <c r="F71" s="124">
        <f t="shared" si="9"/>
        <v>107544.5</v>
      </c>
      <c r="G71" s="125">
        <f t="shared" si="7"/>
        <v>7.5</v>
      </c>
      <c r="H71" s="126">
        <f t="shared" si="8"/>
        <v>230452.5</v>
      </c>
      <c r="I71" s="127">
        <f t="shared" ref="I71:I134" si="11">E71+G71-K71</f>
        <v>7.5</v>
      </c>
      <c r="J71" s="127">
        <f t="shared" ref="J71:J134" si="12">F71+H71-L71</f>
        <v>230452.5</v>
      </c>
      <c r="K71" s="128">
        <v>3.5</v>
      </c>
      <c r="L71" s="122">
        <f t="shared" si="10"/>
        <v>107544.5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1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1.5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2.5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1.5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1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9" t="s">
        <v>776</v>
      </c>
      <c r="B72" s="9" t="s">
        <v>166</v>
      </c>
      <c r="C72" s="9" t="s">
        <v>50</v>
      </c>
      <c r="D72" s="123">
        <f>VLOOKUP(A72,BKE!C584:H981,5,0)</f>
        <v>75906.5</v>
      </c>
      <c r="E72" s="128">
        <v>8</v>
      </c>
      <c r="F72" s="124">
        <f t="shared" si="9"/>
        <v>607252</v>
      </c>
      <c r="G72" s="125">
        <f t="shared" si="7"/>
        <v>16</v>
      </c>
      <c r="H72" s="126">
        <f t="shared" si="8"/>
        <v>1214504</v>
      </c>
      <c r="I72" s="127">
        <f t="shared" si="11"/>
        <v>14</v>
      </c>
      <c r="J72" s="127">
        <f t="shared" si="12"/>
        <v>1062691</v>
      </c>
      <c r="K72" s="128">
        <v>10</v>
      </c>
      <c r="L72" s="122">
        <f t="shared" si="10"/>
        <v>759065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2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6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3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5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9" t="s">
        <v>777</v>
      </c>
      <c r="B73" s="9" t="s">
        <v>162</v>
      </c>
      <c r="C73" s="9" t="s">
        <v>50</v>
      </c>
      <c r="D73" s="123">
        <f>VLOOKUP(A73,BKE!C585:H982,5,0)</f>
        <v>60847.5</v>
      </c>
      <c r="E73" s="128">
        <v>9</v>
      </c>
      <c r="F73" s="124">
        <f t="shared" si="9"/>
        <v>547627.5</v>
      </c>
      <c r="G73" s="125">
        <f t="shared" si="7"/>
        <v>30</v>
      </c>
      <c r="H73" s="126">
        <f t="shared" si="8"/>
        <v>1825425</v>
      </c>
      <c r="I73" s="127">
        <f t="shared" si="11"/>
        <v>29</v>
      </c>
      <c r="J73" s="127">
        <f t="shared" si="12"/>
        <v>1764577.5</v>
      </c>
      <c r="K73" s="128">
        <v>10</v>
      </c>
      <c r="L73" s="122">
        <f t="shared" si="10"/>
        <v>608475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5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0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5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10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5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5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9" t="s">
        <v>887</v>
      </c>
      <c r="B74" s="9" t="s">
        <v>888</v>
      </c>
      <c r="C74" s="9" t="s">
        <v>117</v>
      </c>
      <c r="D74" s="123">
        <f>VLOOKUP(A74,BKE!C586:H983,5,0)</f>
        <v>201948.85714285713</v>
      </c>
      <c r="E74" s="128">
        <v>3</v>
      </c>
      <c r="F74" s="124">
        <f t="shared" si="9"/>
        <v>605846.57142857136</v>
      </c>
      <c r="G74" s="125">
        <f t="shared" si="7"/>
        <v>7</v>
      </c>
      <c r="H74" s="126">
        <f t="shared" si="8"/>
        <v>1413642</v>
      </c>
      <c r="I74" s="127">
        <f t="shared" si="11"/>
        <v>6</v>
      </c>
      <c r="J74" s="127">
        <f t="shared" si="12"/>
        <v>1211693.1428571427</v>
      </c>
      <c r="K74" s="128">
        <v>4</v>
      </c>
      <c r="L74" s="122">
        <f t="shared" si="10"/>
        <v>807795.42857142852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2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0</v>
      </c>
      <c r="U74" s="183">
        <f>SUMIFS(BKE!$F:$F,BKE!$C:$C,'nguyen vat lieu kho'!$A:$A,BKE!$B:$B,'nguyen vat lieu kho'!U$3)</f>
        <v>2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3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9" t="s">
        <v>779</v>
      </c>
      <c r="B75" s="9" t="s">
        <v>167</v>
      </c>
      <c r="C75" s="9" t="s">
        <v>50</v>
      </c>
      <c r="D75" s="123">
        <v>34500</v>
      </c>
      <c r="E75" s="128"/>
      <c r="F75" s="124">
        <f t="shared" si="9"/>
        <v>0</v>
      </c>
      <c r="G75" s="125">
        <f t="shared" si="7"/>
        <v>0</v>
      </c>
      <c r="H75" s="126">
        <f t="shared" si="8"/>
        <v>0</v>
      </c>
      <c r="I75" s="127">
        <f t="shared" si="11"/>
        <v>0</v>
      </c>
      <c r="J75" s="127">
        <f t="shared" si="12"/>
        <v>0</v>
      </c>
      <c r="K75" s="128"/>
      <c r="L75" s="122">
        <f t="shared" si="10"/>
        <v>0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0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6" t="s">
        <v>73</v>
      </c>
      <c r="B76" s="129" t="s">
        <v>74</v>
      </c>
      <c r="C76" s="122" t="s">
        <v>50</v>
      </c>
      <c r="D76" s="123" t="str">
        <f>VLOOKUP(A76,BKE!C588:H985,5,0)</f>
        <v>0</v>
      </c>
      <c r="E76" s="128">
        <v>12</v>
      </c>
      <c r="F76" s="124">
        <f t="shared" si="9"/>
        <v>0</v>
      </c>
      <c r="G76" s="125">
        <f t="shared" si="7"/>
        <v>0</v>
      </c>
      <c r="H76" s="126">
        <f t="shared" si="8"/>
        <v>0</v>
      </c>
      <c r="I76" s="127">
        <f t="shared" si="11"/>
        <v>6</v>
      </c>
      <c r="J76" s="127">
        <f t="shared" si="12"/>
        <v>0</v>
      </c>
      <c r="K76" s="128">
        <v>6</v>
      </c>
      <c r="L76" s="122">
        <f t="shared" si="10"/>
        <v>0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0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780</v>
      </c>
      <c r="B77" s="9" t="s">
        <v>168</v>
      </c>
      <c r="C77" s="9" t="s">
        <v>78</v>
      </c>
      <c r="D77" s="123" t="str">
        <f>VLOOKUP(A77,BKE!C589:H986,5,0)</f>
        <v>0</v>
      </c>
      <c r="E77" s="128">
        <v>9</v>
      </c>
      <c r="F77" s="124">
        <f t="shared" si="9"/>
        <v>0</v>
      </c>
      <c r="G77" s="125">
        <f t="shared" si="7"/>
        <v>0</v>
      </c>
      <c r="H77" s="126">
        <f t="shared" si="8"/>
        <v>0</v>
      </c>
      <c r="I77" s="127">
        <f t="shared" si="11"/>
        <v>0</v>
      </c>
      <c r="J77" s="127">
        <f t="shared" si="12"/>
        <v>0</v>
      </c>
      <c r="K77" s="128">
        <v>9</v>
      </c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781</v>
      </c>
      <c r="B78" s="9" t="s">
        <v>170</v>
      </c>
      <c r="C78" s="9" t="s">
        <v>26</v>
      </c>
      <c r="D78" s="123">
        <f>VLOOKUP(A78,[1]BKE!C507:H898,5,0)</f>
        <v>23400</v>
      </c>
      <c r="E78" s="128">
        <v>1</v>
      </c>
      <c r="F78" s="124">
        <f t="shared" si="9"/>
        <v>23400</v>
      </c>
      <c r="G78" s="125">
        <f t="shared" si="7"/>
        <v>1</v>
      </c>
      <c r="H78" s="126">
        <f t="shared" si="8"/>
        <v>23400</v>
      </c>
      <c r="I78" s="127">
        <f t="shared" si="11"/>
        <v>0.30000000000000004</v>
      </c>
      <c r="J78" s="127">
        <f t="shared" si="12"/>
        <v>7020</v>
      </c>
      <c r="K78" s="128">
        <v>1.7</v>
      </c>
      <c r="L78" s="122">
        <f t="shared" si="10"/>
        <v>39780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1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782</v>
      </c>
      <c r="B79" s="9" t="s">
        <v>189</v>
      </c>
      <c r="C79" s="9" t="s">
        <v>78</v>
      </c>
      <c r="D79" s="123" t="str">
        <f>VLOOKUP(A79,BKE!C591:H988,5,0)</f>
        <v>0</v>
      </c>
      <c r="E79" s="128"/>
      <c r="F79" s="124">
        <f t="shared" si="9"/>
        <v>0</v>
      </c>
      <c r="G79" s="125">
        <f t="shared" si="7"/>
        <v>0</v>
      </c>
      <c r="H79" s="126">
        <f t="shared" si="8"/>
        <v>0</v>
      </c>
      <c r="I79" s="127">
        <f t="shared" si="11"/>
        <v>0</v>
      </c>
      <c r="J79" s="127">
        <f t="shared" si="12"/>
        <v>0</v>
      </c>
      <c r="K79" s="128"/>
      <c r="L79" s="122">
        <f t="shared" si="10"/>
        <v>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6" t="s">
        <v>75</v>
      </c>
      <c r="B80" s="129" t="s">
        <v>76</v>
      </c>
      <c r="C80" s="122" t="s">
        <v>4</v>
      </c>
      <c r="D80" s="123">
        <f>VLOOKUP(A80,BKE!C592:H989,5,0)</f>
        <v>50590</v>
      </c>
      <c r="E80" s="128">
        <v>4</v>
      </c>
      <c r="F80" s="124">
        <f>E80*D80</f>
        <v>202360</v>
      </c>
      <c r="G80" s="125">
        <f t="shared" si="7"/>
        <v>3</v>
      </c>
      <c r="H80" s="126">
        <f t="shared" si="8"/>
        <v>151770</v>
      </c>
      <c r="I80" s="127">
        <f t="shared" si="11"/>
        <v>4</v>
      </c>
      <c r="J80" s="127">
        <f t="shared" si="12"/>
        <v>202360</v>
      </c>
      <c r="K80" s="128">
        <v>3</v>
      </c>
      <c r="L80" s="122">
        <f t="shared" si="10"/>
        <v>151770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3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6" t="s">
        <v>891</v>
      </c>
      <c r="B81" s="263" t="s">
        <v>893</v>
      </c>
      <c r="C81" s="122" t="s">
        <v>4</v>
      </c>
      <c r="D81" s="123" t="str">
        <f>VLOOKUP(A81,BKE!C593:H990,5,0)</f>
        <v>0</v>
      </c>
      <c r="E81" s="128">
        <v>1.5</v>
      </c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>
        <f t="shared" si="11"/>
        <v>0.7</v>
      </c>
      <c r="J81" s="127">
        <f t="shared" si="12"/>
        <v>0</v>
      </c>
      <c r="K81" s="128">
        <v>0.8</v>
      </c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9" t="s">
        <v>783</v>
      </c>
      <c r="B82" s="9" t="s">
        <v>197</v>
      </c>
      <c r="C82" s="9" t="s">
        <v>77</v>
      </c>
      <c r="D82" s="123" t="str">
        <f>VLOOKUP(A82,BKE!C594:H991,5,0)</f>
        <v>0</v>
      </c>
      <c r="E82" s="128"/>
      <c r="F82" s="124">
        <f t="shared" si="9"/>
        <v>0</v>
      </c>
      <c r="G82" s="125">
        <f t="shared" si="7"/>
        <v>0</v>
      </c>
      <c r="H82" s="126">
        <f t="shared" si="8"/>
        <v>0</v>
      </c>
      <c r="I82" s="127">
        <f t="shared" si="11"/>
        <v>0</v>
      </c>
      <c r="J82" s="127">
        <f t="shared" si="12"/>
        <v>0</v>
      </c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6" t="s">
        <v>115</v>
      </c>
      <c r="B83" s="129" t="s">
        <v>116</v>
      </c>
      <c r="C83" s="122" t="s">
        <v>117</v>
      </c>
      <c r="D83" s="123">
        <f>VLOOKUP(A83,BKE!C595:H992,5,0)</f>
        <v>481</v>
      </c>
      <c r="E83" s="128"/>
      <c r="F83" s="124">
        <f t="shared" si="9"/>
        <v>0</v>
      </c>
      <c r="G83" s="125">
        <f t="shared" si="7"/>
        <v>200</v>
      </c>
      <c r="H83" s="126">
        <f t="shared" si="8"/>
        <v>96200</v>
      </c>
      <c r="I83" s="127">
        <f t="shared" si="11"/>
        <v>100</v>
      </c>
      <c r="J83" s="127">
        <f t="shared" si="12"/>
        <v>48100</v>
      </c>
      <c r="K83" s="128">
        <v>100</v>
      </c>
      <c r="L83" s="122">
        <f t="shared" si="10"/>
        <v>48100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100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100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9" t="s">
        <v>784</v>
      </c>
      <c r="B84" s="9" t="s">
        <v>199</v>
      </c>
      <c r="C84" s="9" t="s">
        <v>77</v>
      </c>
      <c r="D84" s="123" t="str">
        <f>VLOOKUP(A84,BKE!C596:H993,5,0)</f>
        <v>0</v>
      </c>
      <c r="E84" s="128"/>
      <c r="F84" s="124">
        <f t="shared" si="9"/>
        <v>0</v>
      </c>
      <c r="G84" s="125">
        <f t="shared" si="7"/>
        <v>0</v>
      </c>
      <c r="H84" s="126">
        <f t="shared" si="8"/>
        <v>0</v>
      </c>
      <c r="I84" s="127">
        <f t="shared" si="11"/>
        <v>0</v>
      </c>
      <c r="J84" s="127">
        <f t="shared" si="12"/>
        <v>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9" t="s">
        <v>785</v>
      </c>
      <c r="B85" s="9" t="s">
        <v>200</v>
      </c>
      <c r="C85" s="9" t="s">
        <v>77</v>
      </c>
      <c r="D85" s="123">
        <f>VLOOKUP(A85,BKE!C597:H994,5,0)</f>
        <v>28202.5</v>
      </c>
      <c r="E85" s="128">
        <v>5</v>
      </c>
      <c r="F85" s="124">
        <f t="shared" si="9"/>
        <v>141012.5</v>
      </c>
      <c r="G85" s="125">
        <f t="shared" ref="G85:G104" si="13">SUM(M85:AQ85)</f>
        <v>10</v>
      </c>
      <c r="H85" s="126">
        <f t="shared" si="8"/>
        <v>282025</v>
      </c>
      <c r="I85" s="127">
        <f t="shared" si="11"/>
        <v>10</v>
      </c>
      <c r="J85" s="127">
        <f t="shared" si="12"/>
        <v>282025</v>
      </c>
      <c r="K85" s="128">
        <v>5</v>
      </c>
      <c r="L85" s="122">
        <f t="shared" si="10"/>
        <v>141012.5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5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5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786</v>
      </c>
      <c r="B86" s="9" t="s">
        <v>169</v>
      </c>
      <c r="C86" s="9" t="s">
        <v>77</v>
      </c>
      <c r="D86" s="123"/>
      <c r="E86" s="128"/>
      <c r="F86" s="124">
        <f t="shared" si="9"/>
        <v>0</v>
      </c>
      <c r="G86" s="125">
        <f t="shared" si="13"/>
        <v>0</v>
      </c>
      <c r="H86" s="126">
        <f t="shared" ref="H86:H100" si="14">D86*G86</f>
        <v>0</v>
      </c>
      <c r="I86" s="127">
        <f t="shared" si="11"/>
        <v>0</v>
      </c>
      <c r="J86" s="127">
        <f t="shared" si="12"/>
        <v>0</v>
      </c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9" t="s">
        <v>787</v>
      </c>
      <c r="B87" s="9" t="s">
        <v>163</v>
      </c>
      <c r="C87" s="9" t="s">
        <v>77</v>
      </c>
      <c r="D87" s="123">
        <v>130000</v>
      </c>
      <c r="E87" s="128">
        <v>0.3</v>
      </c>
      <c r="F87" s="124">
        <f t="shared" si="9"/>
        <v>39000</v>
      </c>
      <c r="G87" s="125">
        <f t="shared" si="13"/>
        <v>0</v>
      </c>
      <c r="H87" s="126">
        <f t="shared" si="14"/>
        <v>0</v>
      </c>
      <c r="I87" s="127">
        <f t="shared" si="11"/>
        <v>0.3</v>
      </c>
      <c r="J87" s="127">
        <f t="shared" si="12"/>
        <v>39000</v>
      </c>
      <c r="K87" s="128"/>
      <c r="L87" s="122">
        <f t="shared" si="10"/>
        <v>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6" t="s">
        <v>113</v>
      </c>
      <c r="B88" s="129" t="s">
        <v>114</v>
      </c>
      <c r="C88" s="122" t="s">
        <v>77</v>
      </c>
      <c r="D88" s="123" t="str">
        <f>VLOOKUP(A88,BKE!C600:H997,5,0)</f>
        <v>0</v>
      </c>
      <c r="E88" s="128">
        <v>1.5</v>
      </c>
      <c r="F88" s="124">
        <f t="shared" si="9"/>
        <v>0</v>
      </c>
      <c r="G88" s="125">
        <f t="shared" si="13"/>
        <v>0</v>
      </c>
      <c r="H88" s="126">
        <f t="shared" si="14"/>
        <v>0</v>
      </c>
      <c r="I88" s="127">
        <f t="shared" si="11"/>
        <v>-0.5</v>
      </c>
      <c r="J88" s="127">
        <f t="shared" si="12"/>
        <v>0</v>
      </c>
      <c r="K88" s="128">
        <v>2</v>
      </c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577</v>
      </c>
      <c r="B89" s="129" t="s">
        <v>164</v>
      </c>
      <c r="C89" s="122" t="s">
        <v>77</v>
      </c>
      <c r="D89" s="123">
        <v>130000</v>
      </c>
      <c r="E89" s="128"/>
      <c r="F89" s="124">
        <f t="shared" si="9"/>
        <v>0</v>
      </c>
      <c r="G89" s="125">
        <f t="shared" si="13"/>
        <v>0</v>
      </c>
      <c r="H89" s="126">
        <f t="shared" si="14"/>
        <v>0</v>
      </c>
      <c r="I89" s="127">
        <f t="shared" si="11"/>
        <v>0</v>
      </c>
      <c r="J89" s="127">
        <f t="shared" si="12"/>
        <v>0</v>
      </c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778</v>
      </c>
      <c r="B90" s="9" t="s">
        <v>198</v>
      </c>
      <c r="C90" s="9" t="s">
        <v>50</v>
      </c>
      <c r="D90" s="123">
        <f>VLOOKUP(A90,BKE!C602:H999,5,0)</f>
        <v>31505.25</v>
      </c>
      <c r="E90" s="128">
        <v>10</v>
      </c>
      <c r="F90" s="124">
        <f t="shared" si="9"/>
        <v>315052.5</v>
      </c>
      <c r="G90" s="125">
        <f t="shared" si="13"/>
        <v>20</v>
      </c>
      <c r="H90" s="126">
        <f t="shared" si="14"/>
        <v>630105</v>
      </c>
      <c r="I90" s="127">
        <f t="shared" si="11"/>
        <v>18</v>
      </c>
      <c r="J90" s="127">
        <f t="shared" si="12"/>
        <v>567094.5</v>
      </c>
      <c r="K90" s="128">
        <v>12</v>
      </c>
      <c r="L90" s="122">
        <f t="shared" si="10"/>
        <v>378063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5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10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5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6" t="s">
        <v>111</v>
      </c>
      <c r="B91" s="129" t="s">
        <v>112</v>
      </c>
      <c r="C91" s="122" t="s">
        <v>50</v>
      </c>
      <c r="D91" s="123">
        <f>VLOOKUP(A91,BKE!C603:H1000,5,0)</f>
        <v>54999.666666666664</v>
      </c>
      <c r="E91" s="128">
        <v>7</v>
      </c>
      <c r="F91" s="124">
        <f t="shared" si="9"/>
        <v>384997.66666666663</v>
      </c>
      <c r="G91" s="125">
        <f t="shared" si="13"/>
        <v>15</v>
      </c>
      <c r="H91" s="126">
        <f t="shared" si="14"/>
        <v>824995</v>
      </c>
      <c r="I91" s="127">
        <f t="shared" si="11"/>
        <v>14</v>
      </c>
      <c r="J91" s="127">
        <f t="shared" si="12"/>
        <v>769995.33333333326</v>
      </c>
      <c r="K91" s="128">
        <v>8</v>
      </c>
      <c r="L91" s="122">
        <f t="shared" si="10"/>
        <v>439997.33333333331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5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5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5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9" t="s">
        <v>788</v>
      </c>
      <c r="B92" s="9" t="s">
        <v>171</v>
      </c>
      <c r="C92" s="9" t="s">
        <v>77</v>
      </c>
      <c r="D92" s="123" t="str">
        <f>VLOOKUP(A92,BKE!C604:H1001,5,0)</f>
        <v>0</v>
      </c>
      <c r="E92" s="128">
        <v>5</v>
      </c>
      <c r="F92" s="124">
        <f t="shared" si="9"/>
        <v>0</v>
      </c>
      <c r="G92" s="125">
        <f t="shared" si="13"/>
        <v>0</v>
      </c>
      <c r="H92" s="126">
        <f t="shared" si="14"/>
        <v>0</v>
      </c>
      <c r="I92" s="127">
        <f t="shared" si="11"/>
        <v>2</v>
      </c>
      <c r="J92" s="127">
        <f t="shared" si="12"/>
        <v>0</v>
      </c>
      <c r="K92" s="128">
        <v>3</v>
      </c>
      <c r="L92" s="122">
        <f t="shared" si="10"/>
        <v>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789</v>
      </c>
      <c r="B93" s="9" t="s">
        <v>165</v>
      </c>
      <c r="C93" s="9" t="s">
        <v>77</v>
      </c>
      <c r="D93" s="123">
        <v>130000</v>
      </c>
      <c r="E93" s="128">
        <v>1.3</v>
      </c>
      <c r="F93" s="124">
        <f t="shared" si="9"/>
        <v>169000</v>
      </c>
      <c r="G93" s="125">
        <f t="shared" si="13"/>
        <v>0</v>
      </c>
      <c r="H93" s="126">
        <f t="shared" si="14"/>
        <v>0</v>
      </c>
      <c r="I93" s="127">
        <f t="shared" si="11"/>
        <v>-0.19999999999999996</v>
      </c>
      <c r="J93" s="127">
        <f t="shared" si="12"/>
        <v>-26000</v>
      </c>
      <c r="K93" s="128">
        <v>1.5</v>
      </c>
      <c r="L93" s="122">
        <f t="shared" si="10"/>
        <v>195000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790</v>
      </c>
      <c r="B94" s="9" t="s">
        <v>188</v>
      </c>
      <c r="C94" s="9" t="s">
        <v>77</v>
      </c>
      <c r="D94" s="123">
        <v>130000</v>
      </c>
      <c r="E94" s="128">
        <v>1.5</v>
      </c>
      <c r="F94" s="124">
        <f t="shared" si="9"/>
        <v>195000</v>
      </c>
      <c r="G94" s="125">
        <f t="shared" si="13"/>
        <v>0</v>
      </c>
      <c r="H94" s="126">
        <f t="shared" si="14"/>
        <v>0</v>
      </c>
      <c r="I94" s="127">
        <f t="shared" si="11"/>
        <v>0</v>
      </c>
      <c r="J94" s="127">
        <f t="shared" si="12"/>
        <v>0</v>
      </c>
      <c r="K94" s="128">
        <v>1.5</v>
      </c>
      <c r="L94" s="122">
        <f t="shared" si="10"/>
        <v>195000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6" t="s">
        <v>886</v>
      </c>
      <c r="B95" s="129" t="s">
        <v>896</v>
      </c>
      <c r="C95" s="122" t="s">
        <v>4</v>
      </c>
      <c r="D95" s="123">
        <v>130000</v>
      </c>
      <c r="E95" s="128">
        <v>0.7</v>
      </c>
      <c r="F95" s="124">
        <f t="shared" si="9"/>
        <v>91000</v>
      </c>
      <c r="G95" s="125">
        <f t="shared" si="13"/>
        <v>0</v>
      </c>
      <c r="H95" s="126">
        <f t="shared" si="14"/>
        <v>0</v>
      </c>
      <c r="I95" s="127">
        <f t="shared" si="11"/>
        <v>0.19999999999999996</v>
      </c>
      <c r="J95" s="127">
        <f t="shared" si="12"/>
        <v>26000</v>
      </c>
      <c r="K95" s="128">
        <v>0.5</v>
      </c>
      <c r="L95" s="122">
        <f t="shared" si="10"/>
        <v>65000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6" t="s">
        <v>853</v>
      </c>
      <c r="B96" s="129" t="s">
        <v>854</v>
      </c>
      <c r="C96" s="122" t="s">
        <v>77</v>
      </c>
      <c r="D96" s="123">
        <v>130000</v>
      </c>
      <c r="E96" s="128">
        <v>0.3</v>
      </c>
      <c r="F96" s="124">
        <f t="shared" si="9"/>
        <v>39000</v>
      </c>
      <c r="G96" s="125">
        <f>SUM(M96:AQ96)</f>
        <v>0</v>
      </c>
      <c r="H96" s="126">
        <f>D96*G96</f>
        <v>0</v>
      </c>
      <c r="I96" s="127">
        <f>E96+G96-K96</f>
        <v>-0.2</v>
      </c>
      <c r="J96" s="127">
        <f>F96+H96-L96</f>
        <v>-26000</v>
      </c>
      <c r="K96" s="128">
        <v>0.5</v>
      </c>
      <c r="L96" s="122">
        <f>K96*D96</f>
        <v>65000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6" t="s">
        <v>109</v>
      </c>
      <c r="B97" s="129" t="s">
        <v>110</v>
      </c>
      <c r="C97" s="122" t="s">
        <v>50</v>
      </c>
      <c r="D97" s="123">
        <f>VLOOKUP(A97,BKE!C609:H1006,5,0)</f>
        <v>13635</v>
      </c>
      <c r="E97" s="128">
        <v>16</v>
      </c>
      <c r="F97" s="124">
        <f t="shared" si="9"/>
        <v>218160</v>
      </c>
      <c r="G97" s="125">
        <f t="shared" si="13"/>
        <v>88</v>
      </c>
      <c r="H97" s="126">
        <f t="shared" si="14"/>
        <v>1199880</v>
      </c>
      <c r="I97" s="127">
        <f t="shared" si="11"/>
        <v>76</v>
      </c>
      <c r="J97" s="127">
        <f t="shared" si="12"/>
        <v>1036260</v>
      </c>
      <c r="K97" s="128">
        <v>28</v>
      </c>
      <c r="L97" s="122">
        <f t="shared" si="10"/>
        <v>381780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24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12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12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20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20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9" t="s">
        <v>775</v>
      </c>
      <c r="B98" s="9" t="s">
        <v>161</v>
      </c>
      <c r="C98" s="9" t="s">
        <v>26</v>
      </c>
      <c r="D98" s="123">
        <f>VLOOKUP(A98,BKE!C610:H1007,5,0)</f>
        <v>49270.620689655174</v>
      </c>
      <c r="E98" s="128">
        <v>31</v>
      </c>
      <c r="F98" s="124">
        <f t="shared" si="9"/>
        <v>1527389.2413793104</v>
      </c>
      <c r="G98" s="125">
        <f t="shared" si="13"/>
        <v>58</v>
      </c>
      <c r="H98" s="126">
        <f t="shared" si="14"/>
        <v>2857696</v>
      </c>
      <c r="I98" s="127">
        <f t="shared" si="11"/>
        <v>55</v>
      </c>
      <c r="J98" s="127">
        <f t="shared" si="12"/>
        <v>2709884.1379310344</v>
      </c>
      <c r="K98" s="128">
        <v>34</v>
      </c>
      <c r="L98" s="122">
        <f t="shared" si="10"/>
        <v>1675201.1034482759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12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10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12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24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120</v>
      </c>
      <c r="B99" s="129" t="s">
        <v>121</v>
      </c>
      <c r="C99" s="122" t="s">
        <v>26</v>
      </c>
      <c r="D99" s="123" t="str">
        <f>VLOOKUP(A99,BKE!C611:H1008,5,0)</f>
        <v>0</v>
      </c>
      <c r="E99" s="128">
        <v>5</v>
      </c>
      <c r="F99" s="124">
        <f t="shared" si="9"/>
        <v>0</v>
      </c>
      <c r="G99" s="125">
        <f t="shared" si="13"/>
        <v>0</v>
      </c>
      <c r="H99" s="126">
        <f t="shared" si="14"/>
        <v>0</v>
      </c>
      <c r="I99" s="127">
        <f t="shared" si="11"/>
        <v>5</v>
      </c>
      <c r="J99" s="127">
        <f t="shared" si="12"/>
        <v>0</v>
      </c>
      <c r="K99" s="128">
        <v>0</v>
      </c>
      <c r="L99" s="122">
        <f t="shared" si="10"/>
        <v>0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892</v>
      </c>
      <c r="B100" s="129" t="s">
        <v>122</v>
      </c>
      <c r="C100" s="122" t="s">
        <v>26</v>
      </c>
      <c r="D100" s="123">
        <v>90000</v>
      </c>
      <c r="E100" s="128">
        <v>1</v>
      </c>
      <c r="F100" s="124">
        <f t="shared" si="9"/>
        <v>90000</v>
      </c>
      <c r="G100" s="125">
        <f t="shared" si="13"/>
        <v>1</v>
      </c>
      <c r="H100" s="126">
        <f t="shared" si="14"/>
        <v>90000</v>
      </c>
      <c r="I100" s="127">
        <f t="shared" si="11"/>
        <v>2</v>
      </c>
      <c r="J100" s="127">
        <f t="shared" si="12"/>
        <v>180000</v>
      </c>
      <c r="K100" s="128">
        <v>0</v>
      </c>
      <c r="L100" s="122">
        <f t="shared" si="10"/>
        <v>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1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263"/>
      <c r="B101" s="263"/>
      <c r="C101" s="122" t="s">
        <v>4</v>
      </c>
      <c r="D101" s="123"/>
      <c r="E101" s="128"/>
      <c r="F101" s="124">
        <f t="shared" si="9"/>
        <v>0</v>
      </c>
      <c r="G101" s="125">
        <f>SUM(M101:AQ101)</f>
        <v>0</v>
      </c>
      <c r="H101" s="126">
        <f>D101*G101</f>
        <v>0</v>
      </c>
      <c r="I101" s="127">
        <f t="shared" si="11"/>
        <v>0</v>
      </c>
      <c r="J101" s="127">
        <f t="shared" si="12"/>
        <v>0</v>
      </c>
      <c r="K101" s="128"/>
      <c r="L101" s="122">
        <f t="shared" si="10"/>
        <v>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41</v>
      </c>
      <c r="B102" s="129" t="s">
        <v>42</v>
      </c>
      <c r="C102" s="122" t="s">
        <v>4</v>
      </c>
      <c r="D102" s="123" t="str">
        <f>VLOOKUP(A102,BKE!C614:H1011,5,0)</f>
        <v>0</v>
      </c>
      <c r="E102" s="128">
        <v>9</v>
      </c>
      <c r="F102" s="124">
        <f t="shared" si="9"/>
        <v>0</v>
      </c>
      <c r="G102" s="125">
        <f t="shared" si="13"/>
        <v>0</v>
      </c>
      <c r="H102" s="126">
        <f t="shared" ref="H102:H139" si="15">D102*G102</f>
        <v>0</v>
      </c>
      <c r="I102" s="127">
        <f t="shared" si="11"/>
        <v>1.5</v>
      </c>
      <c r="J102" s="127">
        <f t="shared" si="12"/>
        <v>0</v>
      </c>
      <c r="K102" s="128">
        <v>7.5</v>
      </c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6" t="s">
        <v>62</v>
      </c>
      <c r="B103" s="129" t="s">
        <v>63</v>
      </c>
      <c r="C103" s="122" t="s">
        <v>4</v>
      </c>
      <c r="D103" s="123">
        <f>VLOOKUP(A103,BKE!C615:H1012,5,0)</f>
        <v>12493.5</v>
      </c>
      <c r="E103" s="128">
        <v>20</v>
      </c>
      <c r="F103" s="124">
        <f t="shared" si="9"/>
        <v>249870</v>
      </c>
      <c r="G103" s="125">
        <f t="shared" si="13"/>
        <v>50</v>
      </c>
      <c r="H103" s="126">
        <f t="shared" si="15"/>
        <v>624675</v>
      </c>
      <c r="I103" s="127">
        <f t="shared" si="11"/>
        <v>33</v>
      </c>
      <c r="J103" s="127">
        <f t="shared" si="12"/>
        <v>412285.5</v>
      </c>
      <c r="K103" s="128">
        <v>37</v>
      </c>
      <c r="L103" s="122">
        <f t="shared" si="10"/>
        <v>462259.5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25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25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64</v>
      </c>
      <c r="B104" s="129" t="s">
        <v>65</v>
      </c>
      <c r="C104" s="122" t="s">
        <v>4</v>
      </c>
      <c r="D104" s="123">
        <f>VLOOKUP(A104,BKE!C616:H1013,5,0)</f>
        <v>25500</v>
      </c>
      <c r="E104" s="128">
        <v>3</v>
      </c>
      <c r="F104" s="124">
        <f t="shared" si="9"/>
        <v>76500</v>
      </c>
      <c r="G104" s="125">
        <f t="shared" si="13"/>
        <v>6</v>
      </c>
      <c r="H104" s="126">
        <f t="shared" si="15"/>
        <v>153000</v>
      </c>
      <c r="I104" s="127">
        <f t="shared" si="11"/>
        <v>5</v>
      </c>
      <c r="J104" s="127">
        <f t="shared" si="12"/>
        <v>127500</v>
      </c>
      <c r="K104" s="128">
        <v>4</v>
      </c>
      <c r="L104" s="122">
        <f t="shared" si="10"/>
        <v>102000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2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2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2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61</v>
      </c>
      <c r="B105" s="129" t="s">
        <v>15</v>
      </c>
      <c r="C105" s="122" t="s">
        <v>4</v>
      </c>
      <c r="D105" s="123">
        <f>VLOOKUP(A105,BKE!C617:H1014,5,0)</f>
        <v>84949</v>
      </c>
      <c r="E105" s="128">
        <v>8.5</v>
      </c>
      <c r="F105" s="124">
        <f t="shared" si="9"/>
        <v>722066.5</v>
      </c>
      <c r="G105" s="125">
        <f t="shared" ref="G105:G147" si="16">SUM(M105:AQ105)</f>
        <v>4</v>
      </c>
      <c r="H105" s="126">
        <f t="shared" si="15"/>
        <v>339796</v>
      </c>
      <c r="I105" s="127">
        <f t="shared" si="11"/>
        <v>7.5</v>
      </c>
      <c r="J105" s="127">
        <f t="shared" si="12"/>
        <v>637117.5</v>
      </c>
      <c r="K105" s="128">
        <v>5</v>
      </c>
      <c r="L105" s="122">
        <f t="shared" si="10"/>
        <v>424745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2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2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10" t="s">
        <v>791</v>
      </c>
      <c r="B106" s="10" t="s">
        <v>32</v>
      </c>
      <c r="C106" s="10" t="s">
        <v>4</v>
      </c>
      <c r="D106" s="123"/>
      <c r="E106" s="128"/>
      <c r="F106" s="124">
        <f t="shared" si="9"/>
        <v>0</v>
      </c>
      <c r="G106" s="125">
        <f t="shared" si="16"/>
        <v>0</v>
      </c>
      <c r="H106" s="126">
        <f t="shared" si="15"/>
        <v>0</v>
      </c>
      <c r="I106" s="127">
        <f t="shared" si="11"/>
        <v>0</v>
      </c>
      <c r="J106" s="127">
        <f t="shared" si="12"/>
        <v>0</v>
      </c>
      <c r="K106" s="128"/>
      <c r="L106" s="122">
        <f t="shared" si="10"/>
        <v>0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9" t="s">
        <v>792</v>
      </c>
      <c r="B107" s="9" t="s">
        <v>157</v>
      </c>
      <c r="C107" s="9" t="s">
        <v>4</v>
      </c>
      <c r="D107" s="123">
        <v>40629</v>
      </c>
      <c r="E107" s="290"/>
      <c r="F107" s="124">
        <f t="shared" si="9"/>
        <v>0</v>
      </c>
      <c r="G107" s="125">
        <f t="shared" si="16"/>
        <v>0</v>
      </c>
      <c r="H107" s="126">
        <f t="shared" si="15"/>
        <v>0</v>
      </c>
      <c r="I107" s="127">
        <f t="shared" si="11"/>
        <v>0</v>
      </c>
      <c r="J107" s="127">
        <f t="shared" si="12"/>
        <v>0</v>
      </c>
      <c r="K107" s="290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6" t="s">
        <v>59</v>
      </c>
      <c r="B108" s="129" t="s">
        <v>60</v>
      </c>
      <c r="C108" s="122" t="s">
        <v>4</v>
      </c>
      <c r="D108" s="123">
        <f>VLOOKUP(A108,BKE!C620:H1017,5,0)</f>
        <v>700000</v>
      </c>
      <c r="E108" s="128">
        <v>2</v>
      </c>
      <c r="F108" s="124">
        <f t="shared" si="9"/>
        <v>1400000</v>
      </c>
      <c r="G108" s="125">
        <f t="shared" si="16"/>
        <v>1</v>
      </c>
      <c r="H108" s="126">
        <f t="shared" si="15"/>
        <v>700000</v>
      </c>
      <c r="I108" s="127">
        <f t="shared" si="11"/>
        <v>1</v>
      </c>
      <c r="J108" s="127">
        <f t="shared" si="12"/>
        <v>700000</v>
      </c>
      <c r="K108" s="128">
        <v>2</v>
      </c>
      <c r="L108" s="122">
        <f t="shared" si="10"/>
        <v>1400000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1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9" t="s">
        <v>793</v>
      </c>
      <c r="B109" s="9" t="s">
        <v>158</v>
      </c>
      <c r="C109" s="9" t="s">
        <v>4</v>
      </c>
      <c r="D109" s="123">
        <f>VLOOKUP(A109,BKE!C621:H1018,5,0)</f>
        <v>301469</v>
      </c>
      <c r="E109" s="128">
        <v>2.2000000000000002</v>
      </c>
      <c r="F109" s="124">
        <f t="shared" si="9"/>
        <v>663231.80000000005</v>
      </c>
      <c r="G109" s="125">
        <f t="shared" si="16"/>
        <v>4</v>
      </c>
      <c r="H109" s="126">
        <f t="shared" si="15"/>
        <v>1205876</v>
      </c>
      <c r="I109" s="127">
        <f t="shared" si="11"/>
        <v>4.2</v>
      </c>
      <c r="J109" s="127">
        <f t="shared" si="12"/>
        <v>1266169.8</v>
      </c>
      <c r="K109" s="128">
        <v>2</v>
      </c>
      <c r="L109" s="122">
        <f t="shared" si="10"/>
        <v>602938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1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1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2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51</v>
      </c>
      <c r="B110" s="129" t="s">
        <v>52</v>
      </c>
      <c r="C110" s="122" t="s">
        <v>4</v>
      </c>
      <c r="D110" s="123">
        <v>40000</v>
      </c>
      <c r="E110" s="128">
        <v>0.5</v>
      </c>
      <c r="F110" s="124">
        <f t="shared" si="9"/>
        <v>20000</v>
      </c>
      <c r="G110" s="125">
        <f t="shared" si="16"/>
        <v>0</v>
      </c>
      <c r="H110" s="126">
        <f t="shared" si="15"/>
        <v>0</v>
      </c>
      <c r="I110" s="127">
        <f t="shared" si="11"/>
        <v>0.5</v>
      </c>
      <c r="J110" s="127">
        <f t="shared" si="12"/>
        <v>20000</v>
      </c>
      <c r="K110" s="128"/>
      <c r="L110" s="122">
        <f t="shared" si="10"/>
        <v>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9" t="s">
        <v>794</v>
      </c>
      <c r="B111" s="9" t="s">
        <v>159</v>
      </c>
      <c r="C111" s="9" t="s">
        <v>8</v>
      </c>
      <c r="D111" s="123">
        <f>VLOOKUP(A111,BKE!C623:H1020,5,0)</f>
        <v>160208</v>
      </c>
      <c r="E111" s="128">
        <v>2.1</v>
      </c>
      <c r="F111" s="124">
        <f t="shared" si="9"/>
        <v>336436.8</v>
      </c>
      <c r="G111" s="125">
        <f t="shared" si="16"/>
        <v>1</v>
      </c>
      <c r="H111" s="126">
        <f t="shared" si="15"/>
        <v>160208</v>
      </c>
      <c r="I111" s="127">
        <f t="shared" si="11"/>
        <v>1.1000000000000001</v>
      </c>
      <c r="J111" s="127">
        <f t="shared" si="12"/>
        <v>176228.8</v>
      </c>
      <c r="K111" s="128">
        <v>2</v>
      </c>
      <c r="L111" s="122">
        <f t="shared" si="10"/>
        <v>320416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1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6" t="s">
        <v>53</v>
      </c>
      <c r="B112" s="129" t="s">
        <v>54</v>
      </c>
      <c r="C112" s="122" t="s">
        <v>50</v>
      </c>
      <c r="D112" s="123">
        <v>128000</v>
      </c>
      <c r="E112" s="128"/>
      <c r="F112" s="124">
        <f t="shared" si="9"/>
        <v>0</v>
      </c>
      <c r="G112" s="125">
        <f t="shared" si="16"/>
        <v>0</v>
      </c>
      <c r="H112" s="126">
        <f t="shared" si="15"/>
        <v>0</v>
      </c>
      <c r="I112" s="127">
        <f t="shared" si="11"/>
        <v>0</v>
      </c>
      <c r="J112" s="127">
        <f t="shared" si="12"/>
        <v>0</v>
      </c>
      <c r="K112" s="128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9" t="s">
        <v>795</v>
      </c>
      <c r="B113" s="9" t="s">
        <v>194</v>
      </c>
      <c r="C113" s="9" t="s">
        <v>50</v>
      </c>
      <c r="D113" s="123"/>
      <c r="E113" s="128"/>
      <c r="F113" s="124">
        <f t="shared" si="9"/>
        <v>0</v>
      </c>
      <c r="G113" s="125">
        <f t="shared" si="16"/>
        <v>0</v>
      </c>
      <c r="H113" s="126">
        <f t="shared" si="15"/>
        <v>0</v>
      </c>
      <c r="I113" s="127">
        <f t="shared" si="11"/>
        <v>0</v>
      </c>
      <c r="J113" s="127">
        <f t="shared" si="12"/>
        <v>0</v>
      </c>
      <c r="K113" s="128"/>
      <c r="L113" s="122">
        <f t="shared" si="10"/>
        <v>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6" t="s">
        <v>55</v>
      </c>
      <c r="B114" s="129" t="s">
        <v>56</v>
      </c>
      <c r="C114" s="122" t="s">
        <v>4</v>
      </c>
      <c r="D114" s="123" t="str">
        <f>VLOOKUP(A114,BKE!C626:H1023,5,0)</f>
        <v>0</v>
      </c>
      <c r="E114" s="128">
        <v>2</v>
      </c>
      <c r="F114" s="124">
        <f t="shared" si="9"/>
        <v>0</v>
      </c>
      <c r="G114" s="125">
        <f t="shared" si="16"/>
        <v>0</v>
      </c>
      <c r="H114" s="126">
        <f t="shared" si="15"/>
        <v>0</v>
      </c>
      <c r="I114" s="127">
        <f t="shared" si="11"/>
        <v>-0.39999999999999991</v>
      </c>
      <c r="J114" s="127">
        <f t="shared" si="12"/>
        <v>0</v>
      </c>
      <c r="K114" s="128">
        <v>2.4</v>
      </c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9" t="s">
        <v>796</v>
      </c>
      <c r="B115" s="9" t="s">
        <v>195</v>
      </c>
      <c r="C115" s="9" t="s">
        <v>4</v>
      </c>
      <c r="D115" s="123"/>
      <c r="E115" s="128"/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</v>
      </c>
      <c r="J115" s="127">
        <f t="shared" si="12"/>
        <v>0</v>
      </c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6" t="s">
        <v>47</v>
      </c>
      <c r="B116" s="129" t="s">
        <v>48</v>
      </c>
      <c r="C116" s="122" t="s">
        <v>4</v>
      </c>
      <c r="D116" s="123">
        <v>335071</v>
      </c>
      <c r="E116" s="128">
        <v>0.9</v>
      </c>
      <c r="F116" s="124">
        <f t="shared" si="9"/>
        <v>301563.90000000002</v>
      </c>
      <c r="G116" s="125">
        <f t="shared" si="16"/>
        <v>0</v>
      </c>
      <c r="H116" s="126">
        <f t="shared" si="15"/>
        <v>0</v>
      </c>
      <c r="I116" s="127">
        <f t="shared" si="11"/>
        <v>0.32000000000000006</v>
      </c>
      <c r="J116" s="127">
        <f t="shared" si="12"/>
        <v>107222.72000000003</v>
      </c>
      <c r="K116" s="128">
        <v>0.57999999999999996</v>
      </c>
      <c r="L116" s="122">
        <f t="shared" si="10"/>
        <v>194341.18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0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45</v>
      </c>
      <c r="B117" s="129" t="s">
        <v>46</v>
      </c>
      <c r="C117" s="122" t="s">
        <v>4</v>
      </c>
      <c r="D117" s="123"/>
      <c r="E117" s="128"/>
      <c r="F117" s="124">
        <f t="shared" si="9"/>
        <v>0</v>
      </c>
      <c r="G117" s="125">
        <f t="shared" si="16"/>
        <v>0</v>
      </c>
      <c r="H117" s="126">
        <f t="shared" si="15"/>
        <v>0</v>
      </c>
      <c r="I117" s="127">
        <f t="shared" si="11"/>
        <v>0</v>
      </c>
      <c r="J117" s="127">
        <f t="shared" si="12"/>
        <v>0</v>
      </c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6" t="s">
        <v>43</v>
      </c>
      <c r="B118" s="129" t="s">
        <v>44</v>
      </c>
      <c r="C118" s="122" t="s">
        <v>4</v>
      </c>
      <c r="D118" s="123"/>
      <c r="E118" s="128"/>
      <c r="F118" s="124">
        <f t="shared" si="9"/>
        <v>0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9" t="s">
        <v>797</v>
      </c>
      <c r="B119" s="9" t="s">
        <v>196</v>
      </c>
      <c r="C119" s="9" t="s">
        <v>4</v>
      </c>
      <c r="D119" s="123">
        <v>190000</v>
      </c>
      <c r="E119" s="128">
        <v>0.4</v>
      </c>
      <c r="F119" s="124">
        <f t="shared" si="9"/>
        <v>76000</v>
      </c>
      <c r="G119" s="125">
        <f t="shared" si="16"/>
        <v>0</v>
      </c>
      <c r="H119" s="126">
        <f t="shared" si="15"/>
        <v>0</v>
      </c>
      <c r="I119" s="127">
        <f t="shared" si="11"/>
        <v>0</v>
      </c>
      <c r="J119" s="127">
        <f t="shared" si="12"/>
        <v>0</v>
      </c>
      <c r="K119" s="128">
        <v>0.4</v>
      </c>
      <c r="L119" s="122">
        <f t="shared" si="10"/>
        <v>76000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10" t="s">
        <v>774</v>
      </c>
      <c r="B120" s="10" t="s">
        <v>16</v>
      </c>
      <c r="C120" s="10" t="s">
        <v>4</v>
      </c>
      <c r="D120" s="123">
        <f>VLOOKUP(A120,BKE!C632:H1029,5,0)</f>
        <v>45000</v>
      </c>
      <c r="E120" s="128">
        <v>3</v>
      </c>
      <c r="F120" s="124">
        <f t="shared" si="9"/>
        <v>135000</v>
      </c>
      <c r="G120" s="125">
        <f t="shared" si="16"/>
        <v>2</v>
      </c>
      <c r="H120" s="126">
        <f t="shared" si="15"/>
        <v>90000</v>
      </c>
      <c r="I120" s="127">
        <f t="shared" si="11"/>
        <v>3</v>
      </c>
      <c r="J120" s="127">
        <f t="shared" si="12"/>
        <v>135000</v>
      </c>
      <c r="K120" s="128">
        <v>2</v>
      </c>
      <c r="L120" s="122">
        <f t="shared" si="10"/>
        <v>90000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2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9" t="s">
        <v>798</v>
      </c>
      <c r="B121" s="9" t="s">
        <v>160</v>
      </c>
      <c r="C121" s="9" t="s">
        <v>8</v>
      </c>
      <c r="D121" s="123">
        <v>27000</v>
      </c>
      <c r="E121" s="128">
        <v>1.3</v>
      </c>
      <c r="F121" s="124">
        <f t="shared" si="9"/>
        <v>35100</v>
      </c>
      <c r="G121" s="125">
        <f t="shared" si="16"/>
        <v>0</v>
      </c>
      <c r="H121" s="126">
        <f t="shared" si="15"/>
        <v>0</v>
      </c>
      <c r="I121" s="127">
        <f t="shared" si="11"/>
        <v>4.0000000000000036E-2</v>
      </c>
      <c r="J121" s="127">
        <f t="shared" si="12"/>
        <v>1080</v>
      </c>
      <c r="K121" s="128">
        <v>1.26</v>
      </c>
      <c r="L121" s="122">
        <f t="shared" si="10"/>
        <v>34020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9" t="s">
        <v>799</v>
      </c>
      <c r="B122" s="9" t="s">
        <v>156</v>
      </c>
      <c r="C122" s="9" t="s">
        <v>4</v>
      </c>
      <c r="D122" s="123" t="str">
        <f>VLOOKUP(A122,BKE!C634:H1031,5,0)</f>
        <v>0</v>
      </c>
      <c r="E122" s="290"/>
      <c r="F122" s="124">
        <f t="shared" si="9"/>
        <v>0</v>
      </c>
      <c r="G122" s="125">
        <f t="shared" si="16"/>
        <v>0</v>
      </c>
      <c r="H122" s="126">
        <f t="shared" si="15"/>
        <v>0</v>
      </c>
      <c r="I122" s="127">
        <f t="shared" si="11"/>
        <v>0</v>
      </c>
      <c r="J122" s="127">
        <f t="shared" si="12"/>
        <v>0</v>
      </c>
      <c r="K122" s="290"/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6" t="s">
        <v>71</v>
      </c>
      <c r="B123" s="129" t="s">
        <v>72</v>
      </c>
      <c r="C123" s="122" t="s">
        <v>4</v>
      </c>
      <c r="D123" s="123" t="str">
        <f>VLOOKUP(A123,BKE!C635:H1032,5,0)</f>
        <v>0</v>
      </c>
      <c r="E123" s="128">
        <v>12</v>
      </c>
      <c r="F123" s="124">
        <f t="shared" si="9"/>
        <v>0</v>
      </c>
      <c r="G123" s="125">
        <f t="shared" si="16"/>
        <v>0</v>
      </c>
      <c r="H123" s="126">
        <f t="shared" si="15"/>
        <v>0</v>
      </c>
      <c r="I123" s="127">
        <f t="shared" si="11"/>
        <v>6.5</v>
      </c>
      <c r="J123" s="127">
        <f t="shared" si="12"/>
        <v>0</v>
      </c>
      <c r="K123" s="128">
        <v>5.5</v>
      </c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6" t="s">
        <v>49</v>
      </c>
      <c r="B124" s="129" t="s">
        <v>731</v>
      </c>
      <c r="C124" s="122" t="s">
        <v>4</v>
      </c>
      <c r="D124" s="123">
        <f>VLOOKUP(A124,[1]BKE!C553:H944,5,0)</f>
        <v>92000</v>
      </c>
      <c r="E124" s="128"/>
      <c r="F124" s="124">
        <f t="shared" si="9"/>
        <v>0</v>
      </c>
      <c r="G124" s="125">
        <f t="shared" si="16"/>
        <v>0</v>
      </c>
      <c r="H124" s="126">
        <f t="shared" si="15"/>
        <v>0</v>
      </c>
      <c r="I124" s="127">
        <f t="shared" si="11"/>
        <v>0</v>
      </c>
      <c r="J124" s="127">
        <f t="shared" si="12"/>
        <v>0</v>
      </c>
      <c r="K124" s="128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6" t="s">
        <v>57</v>
      </c>
      <c r="B125" s="129" t="s">
        <v>58</v>
      </c>
      <c r="C125" s="122" t="s">
        <v>4</v>
      </c>
      <c r="D125" s="123">
        <f>VLOOKUP(A125,BKE!C637:H1034,5,0)</f>
        <v>58405</v>
      </c>
      <c r="E125" s="128">
        <v>0.5</v>
      </c>
      <c r="F125" s="124">
        <f t="shared" si="9"/>
        <v>29202.5</v>
      </c>
      <c r="G125" s="125">
        <f t="shared" si="16"/>
        <v>0.5</v>
      </c>
      <c r="H125" s="126">
        <f t="shared" si="15"/>
        <v>29202.5</v>
      </c>
      <c r="I125" s="127">
        <f t="shared" si="11"/>
        <v>0.5</v>
      </c>
      <c r="J125" s="127">
        <f t="shared" si="12"/>
        <v>29202.5</v>
      </c>
      <c r="K125" s="128">
        <v>0.5</v>
      </c>
      <c r="L125" s="122">
        <f t="shared" si="10"/>
        <v>29202.5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0.5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9" t="s">
        <v>800</v>
      </c>
      <c r="B126" s="9" t="s">
        <v>173</v>
      </c>
      <c r="C126" s="9" t="s">
        <v>4</v>
      </c>
      <c r="D126" s="123">
        <v>155454</v>
      </c>
      <c r="E126" s="128">
        <v>4.8</v>
      </c>
      <c r="F126" s="124">
        <f t="shared" si="9"/>
        <v>746179.2</v>
      </c>
      <c r="G126" s="125">
        <f t="shared" si="16"/>
        <v>0</v>
      </c>
      <c r="H126" s="126">
        <f t="shared" si="15"/>
        <v>0</v>
      </c>
      <c r="I126" s="127">
        <f t="shared" si="11"/>
        <v>-0.20000000000000018</v>
      </c>
      <c r="J126" s="127">
        <f t="shared" si="12"/>
        <v>-31090.800000000047</v>
      </c>
      <c r="K126" s="128">
        <v>5</v>
      </c>
      <c r="L126" s="122">
        <f t="shared" si="10"/>
        <v>777270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6" t="s">
        <v>123</v>
      </c>
      <c r="B127" s="129" t="s">
        <v>124</v>
      </c>
      <c r="C127" s="122" t="s">
        <v>4</v>
      </c>
      <c r="D127" s="123" t="str">
        <f>VLOOKUP(A127,BKE!C639:H1036,5,0)</f>
        <v>0</v>
      </c>
      <c r="E127" s="128">
        <v>5</v>
      </c>
      <c r="F127" s="124">
        <f t="shared" si="9"/>
        <v>0</v>
      </c>
      <c r="G127" s="125">
        <f t="shared" si="16"/>
        <v>0</v>
      </c>
      <c r="H127" s="126">
        <f t="shared" si="15"/>
        <v>0</v>
      </c>
      <c r="I127" s="127">
        <f t="shared" si="11"/>
        <v>0</v>
      </c>
      <c r="J127" s="127">
        <f t="shared" si="12"/>
        <v>0</v>
      </c>
      <c r="K127" s="128">
        <v>5</v>
      </c>
      <c r="L127" s="122">
        <f t="shared" si="10"/>
        <v>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9" t="s">
        <v>801</v>
      </c>
      <c r="B128" s="9" t="s">
        <v>191</v>
      </c>
      <c r="C128" s="9" t="s">
        <v>4</v>
      </c>
      <c r="D128" s="123">
        <f>VLOOKUP(A128,BKE!C640:H1037,5,0)</f>
        <v>70000</v>
      </c>
      <c r="E128" s="128">
        <v>20</v>
      </c>
      <c r="F128" s="124">
        <f t="shared" si="9"/>
        <v>1400000</v>
      </c>
      <c r="G128" s="125">
        <f t="shared" si="16"/>
        <v>5</v>
      </c>
      <c r="H128" s="126">
        <f t="shared" si="15"/>
        <v>350000</v>
      </c>
      <c r="I128" s="127">
        <f t="shared" si="11"/>
        <v>15</v>
      </c>
      <c r="J128" s="127">
        <f t="shared" si="12"/>
        <v>1050000</v>
      </c>
      <c r="K128" s="128">
        <v>10</v>
      </c>
      <c r="L128" s="122">
        <f t="shared" si="10"/>
        <v>700000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5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130" t="s">
        <v>802</v>
      </c>
      <c r="B129" s="129" t="s">
        <v>147</v>
      </c>
      <c r="C129" s="122" t="s">
        <v>29</v>
      </c>
      <c r="D129" s="123" t="str">
        <f>VLOOKUP(A129,BKE!C641:H1038,5,0)</f>
        <v>0</v>
      </c>
      <c r="E129" s="128"/>
      <c r="F129" s="124">
        <f t="shared" si="9"/>
        <v>0</v>
      </c>
      <c r="G129" s="125">
        <f t="shared" si="16"/>
        <v>0</v>
      </c>
      <c r="H129" s="126">
        <f t="shared" si="15"/>
        <v>0</v>
      </c>
      <c r="I129" s="127">
        <f t="shared" si="11"/>
        <v>0</v>
      </c>
      <c r="J129" s="127">
        <f t="shared" si="12"/>
        <v>0</v>
      </c>
      <c r="K129" s="128"/>
      <c r="L129" s="122">
        <f t="shared" si="10"/>
        <v>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9" t="s">
        <v>803</v>
      </c>
      <c r="B130" s="9" t="s">
        <v>172</v>
      </c>
      <c r="C130" s="9" t="s">
        <v>4</v>
      </c>
      <c r="D130" s="123" t="str">
        <f>VLOOKUP(A130,BKE!C642:H1039,5,0)</f>
        <v>0</v>
      </c>
      <c r="E130" s="128"/>
      <c r="F130" s="124">
        <f t="shared" si="9"/>
        <v>0</v>
      </c>
      <c r="G130" s="125">
        <f t="shared" si="16"/>
        <v>0</v>
      </c>
      <c r="H130" s="126">
        <f t="shared" si="15"/>
        <v>0</v>
      </c>
      <c r="I130" s="127">
        <f t="shared" si="11"/>
        <v>0</v>
      </c>
      <c r="J130" s="127">
        <f t="shared" si="12"/>
        <v>0</v>
      </c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804</v>
      </c>
      <c r="B131" s="9" t="s">
        <v>174</v>
      </c>
      <c r="C131" s="9" t="s">
        <v>4</v>
      </c>
      <c r="D131" s="123">
        <f>VLOOKUP(A131,[1]BKE!C560:H951,5,0)</f>
        <v>39272</v>
      </c>
      <c r="E131" s="128">
        <v>5</v>
      </c>
      <c r="F131" s="124">
        <f t="shared" si="9"/>
        <v>196360</v>
      </c>
      <c r="G131" s="125">
        <f t="shared" si="16"/>
        <v>0</v>
      </c>
      <c r="H131" s="126">
        <f t="shared" si="15"/>
        <v>0</v>
      </c>
      <c r="I131" s="127">
        <f t="shared" si="11"/>
        <v>0</v>
      </c>
      <c r="J131" s="127">
        <f t="shared" si="12"/>
        <v>0</v>
      </c>
      <c r="K131" s="128">
        <v>5</v>
      </c>
      <c r="L131" s="122">
        <f t="shared" si="10"/>
        <v>196360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9" t="s">
        <v>805</v>
      </c>
      <c r="B132" s="9" t="s">
        <v>175</v>
      </c>
      <c r="C132" s="9" t="s">
        <v>77</v>
      </c>
      <c r="D132" s="123"/>
      <c r="E132" s="128"/>
      <c r="F132" s="124">
        <f t="shared" si="9"/>
        <v>0</v>
      </c>
      <c r="G132" s="125">
        <f t="shared" si="16"/>
        <v>0</v>
      </c>
      <c r="H132" s="126">
        <f t="shared" si="15"/>
        <v>0</v>
      </c>
      <c r="I132" s="127">
        <f t="shared" si="11"/>
        <v>0</v>
      </c>
      <c r="J132" s="127">
        <f t="shared" si="12"/>
        <v>0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806</v>
      </c>
      <c r="B133" s="9" t="s">
        <v>176</v>
      </c>
      <c r="C133" s="9" t="s">
        <v>77</v>
      </c>
      <c r="D133" s="123">
        <f>VLOOKUP(A133,BKE!C645:H1042,5,0)</f>
        <v>280000</v>
      </c>
      <c r="E133" s="128">
        <v>2</v>
      </c>
      <c r="F133" s="124">
        <f t="shared" si="9"/>
        <v>560000</v>
      </c>
      <c r="G133" s="125">
        <f t="shared" si="16"/>
        <v>4</v>
      </c>
      <c r="H133" s="126">
        <f t="shared" si="15"/>
        <v>1120000</v>
      </c>
      <c r="I133" s="127">
        <f t="shared" si="11"/>
        <v>2</v>
      </c>
      <c r="J133" s="127">
        <f t="shared" si="12"/>
        <v>560000</v>
      </c>
      <c r="K133" s="128">
        <v>4</v>
      </c>
      <c r="L133" s="122">
        <f t="shared" si="10"/>
        <v>1120000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2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2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9" t="s">
        <v>807</v>
      </c>
      <c r="B134" s="9" t="s">
        <v>201</v>
      </c>
      <c r="C134" s="9" t="s">
        <v>77</v>
      </c>
      <c r="D134" s="123"/>
      <c r="E134" s="128"/>
      <c r="F134" s="124">
        <f>E134*D134</f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258" customFormat="1" ht="25.5" customHeight="1">
      <c r="A135" s="145"/>
      <c r="B135" s="145" t="s">
        <v>478</v>
      </c>
      <c r="C135" s="145"/>
      <c r="D135" s="123"/>
      <c r="E135" s="255"/>
      <c r="F135" s="256">
        <f>SUM(F5:F134)</f>
        <v>36415193.395180173</v>
      </c>
      <c r="G135" s="256"/>
      <c r="H135" s="256">
        <f>SUM(H5:H134)</f>
        <v>72045572</v>
      </c>
      <c r="I135" s="257"/>
      <c r="J135" s="256">
        <f>SUM(J5:J134)</f>
        <v>66788801.43764098</v>
      </c>
      <c r="K135" s="255"/>
      <c r="L135" s="256">
        <f>SUM(L5:L134)</f>
        <v>41671963.957539186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132"/>
      <c r="B136" s="133" t="s">
        <v>735</v>
      </c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</row>
    <row r="137" spans="1:43" s="118" customFormat="1" ht="25.5" customHeight="1">
      <c r="A137" s="6">
        <v>40201077</v>
      </c>
      <c r="B137" s="134" t="s">
        <v>208</v>
      </c>
      <c r="C137" s="135" t="s">
        <v>27</v>
      </c>
      <c r="D137" s="123"/>
      <c r="E137" s="128"/>
      <c r="F137" s="124">
        <f>E137*D137</f>
        <v>0</v>
      </c>
      <c r="G137" s="125">
        <f t="shared" si="16"/>
        <v>0</v>
      </c>
      <c r="H137" s="126">
        <f t="shared" si="15"/>
        <v>0</v>
      </c>
      <c r="I137" s="249">
        <f t="shared" ref="I137:J168" si="17">E137+G137-K137</f>
        <v>0</v>
      </c>
      <c r="J137" s="127">
        <f t="shared" si="17"/>
        <v>0</v>
      </c>
      <c r="K137" s="128"/>
      <c r="L137" s="122">
        <f t="shared" ref="L137:L168" si="18">K137*D137</f>
        <v>0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6">
        <v>40202003</v>
      </c>
      <c r="B138" s="129" t="s">
        <v>295</v>
      </c>
      <c r="C138" s="136" t="s">
        <v>28</v>
      </c>
      <c r="D138" s="123">
        <v>1275</v>
      </c>
      <c r="E138" s="128">
        <v>190</v>
      </c>
      <c r="F138" s="124">
        <f t="shared" ref="F138:F202" si="19">E138*D138</f>
        <v>242250</v>
      </c>
      <c r="G138" s="125">
        <f t="shared" si="16"/>
        <v>0</v>
      </c>
      <c r="H138" s="126">
        <f t="shared" si="15"/>
        <v>0</v>
      </c>
      <c r="I138" s="127">
        <f t="shared" si="17"/>
        <v>115</v>
      </c>
      <c r="J138" s="127">
        <f t="shared" si="17"/>
        <v>146625</v>
      </c>
      <c r="K138" s="128">
        <v>75</v>
      </c>
      <c r="L138" s="122">
        <f t="shared" si="18"/>
        <v>95625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0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6">
        <v>40305016</v>
      </c>
      <c r="B139" s="129" t="s">
        <v>296</v>
      </c>
      <c r="C139" s="136" t="s">
        <v>31</v>
      </c>
      <c r="D139" s="123"/>
      <c r="E139" s="128"/>
      <c r="F139" s="124">
        <f t="shared" si="19"/>
        <v>0</v>
      </c>
      <c r="G139" s="125">
        <f t="shared" si="16"/>
        <v>0</v>
      </c>
      <c r="H139" s="126">
        <f t="shared" si="15"/>
        <v>0</v>
      </c>
      <c r="I139" s="127">
        <f t="shared" si="17"/>
        <v>0</v>
      </c>
      <c r="J139" s="127">
        <f t="shared" si="17"/>
        <v>0</v>
      </c>
      <c r="K139" s="128"/>
      <c r="L139" s="122">
        <f t="shared" si="18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118" customFormat="1" ht="25.5" customHeight="1">
      <c r="A140" s="6">
        <v>40305019</v>
      </c>
      <c r="B140" s="129" t="s">
        <v>298</v>
      </c>
      <c r="C140" s="136" t="s">
        <v>27</v>
      </c>
      <c r="D140" s="123">
        <f>VLOOKUP(A140,BKE!C646:H1043,5,0)</f>
        <v>501</v>
      </c>
      <c r="E140" s="128">
        <v>180</v>
      </c>
      <c r="F140" s="124">
        <f t="shared" si="19"/>
        <v>90180</v>
      </c>
      <c r="G140" s="125">
        <f t="shared" si="16"/>
        <v>400</v>
      </c>
      <c r="H140" s="126">
        <f t="shared" ref="H140:H198" si="20">D140*G140</f>
        <v>200400</v>
      </c>
      <c r="I140" s="127">
        <f t="shared" si="17"/>
        <v>280</v>
      </c>
      <c r="J140" s="127">
        <f t="shared" si="17"/>
        <v>140280</v>
      </c>
      <c r="K140" s="128">
        <v>300</v>
      </c>
      <c r="L140" s="122">
        <f t="shared" si="18"/>
        <v>150300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200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200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13">
        <v>40305010</v>
      </c>
      <c r="B141" s="129" t="s">
        <v>297</v>
      </c>
      <c r="C141" s="136" t="s">
        <v>27</v>
      </c>
      <c r="D141" s="123">
        <f>VLOOKUP(A141,BKE!C647:H1044,5,0)</f>
        <v>803</v>
      </c>
      <c r="E141" s="128">
        <v>260</v>
      </c>
      <c r="F141" s="124">
        <f t="shared" si="19"/>
        <v>208780</v>
      </c>
      <c r="G141" s="125">
        <f t="shared" si="16"/>
        <v>200</v>
      </c>
      <c r="H141" s="126">
        <f t="shared" si="20"/>
        <v>160600</v>
      </c>
      <c r="I141" s="127">
        <f t="shared" si="17"/>
        <v>260</v>
      </c>
      <c r="J141" s="127">
        <f t="shared" si="17"/>
        <v>208780</v>
      </c>
      <c r="K141" s="128">
        <v>200</v>
      </c>
      <c r="L141" s="122">
        <f t="shared" si="18"/>
        <v>160600</v>
      </c>
      <c r="M141" s="183">
        <f>SUMIFS(BKE!$F:$F,BKE!$C:$C,'nguyen vat lieu kho'!$A:$A,BKE!$B:$B,'nguyen vat lieu kho'!M$3)</f>
        <v>0</v>
      </c>
      <c r="N141" s="183">
        <f>SUMIFS(BKE!$F:$F,BKE!$C:$C,'nguyen vat lieu kho'!$A:$A,BKE!$B:$B,'nguyen vat lieu kho'!N$3)</f>
        <v>0</v>
      </c>
      <c r="O141" s="183">
        <f>SUMIFS(BKE!$F:$F,BKE!$C:$C,'nguyen vat lieu kho'!$A:$A,BKE!$B:$B,'nguyen vat lieu kho'!O$3)</f>
        <v>0</v>
      </c>
      <c r="P141" s="183">
        <f>SUMIFS(BKE!$F:$F,BKE!$C:$C,'nguyen vat lieu kho'!$A:$A,BKE!$B:$B,'nguyen vat lieu kho'!P$3)</f>
        <v>0</v>
      </c>
      <c r="Q141" s="183">
        <f>SUMIFS(BKE!$F:$F,BKE!$C:$C,'nguyen vat lieu kho'!$A:$A,BKE!$B:$B,'nguyen vat lieu kho'!Q$3)</f>
        <v>0</v>
      </c>
      <c r="R141" s="183">
        <f>SUMIFS(BKE!$F:$F,BKE!$C:$C,'nguyen vat lieu kho'!$A:$A,BKE!$B:$B,'nguyen vat lieu kho'!R$3)</f>
        <v>0</v>
      </c>
      <c r="S141" s="183">
        <f>SUMIFS(BKE!$F:$F,BKE!$C:$C,'nguyen vat lieu kho'!$A:$A,BKE!$B:$B,'nguyen vat lieu kho'!S$3)</f>
        <v>0</v>
      </c>
      <c r="T141" s="183">
        <f>SUMIFS(BKE!$F:$F,BKE!$C:$C,'nguyen vat lieu kho'!$A:$A,BKE!$B:$B,'nguyen vat lieu kho'!T$3)</f>
        <v>0</v>
      </c>
      <c r="U141" s="183">
        <f>SUMIFS(BKE!$F:$F,BKE!$C:$C,'nguyen vat lieu kho'!$A:$A,BKE!$B:$B,'nguyen vat lieu kho'!U$3)</f>
        <v>0</v>
      </c>
      <c r="V141" s="183">
        <f>SUMIFS(BKE!$F:$F,BKE!$C:$C,'nguyen vat lieu kho'!$A:$A,BKE!$B:$B,'nguyen vat lieu kho'!V$3)</f>
        <v>0</v>
      </c>
      <c r="W141" s="183">
        <f>SUMIFS(BKE!$F:$F,BKE!$C:$C,'nguyen vat lieu kho'!$A:$A,BKE!$B:$B,'nguyen vat lieu kho'!W$3)</f>
        <v>0</v>
      </c>
      <c r="X141" s="183">
        <f>SUMIFS(BKE!$F:$F,BKE!$C:$C,'nguyen vat lieu kho'!$A:$A,BKE!$B:$B,'nguyen vat lieu kho'!X$3)</f>
        <v>0</v>
      </c>
      <c r="Y141" s="183">
        <f>SUMIFS(BKE!$F:$F,BKE!$C:$C,'nguyen vat lieu kho'!$A:$A,BKE!$B:$B,'nguyen vat lieu kho'!Y$3)</f>
        <v>0</v>
      </c>
      <c r="Z141" s="183">
        <f>SUMIFS(BKE!$F:$F,BKE!$C:$C,'nguyen vat lieu kho'!$A:$A,BKE!$B:$B,'nguyen vat lieu kho'!Z$3)</f>
        <v>0</v>
      </c>
      <c r="AA141" s="183">
        <f>SUMIFS(BKE!$F:$F,BKE!$C:$C,'nguyen vat lieu kho'!$A:$A,BKE!$B:$B,'nguyen vat lieu kho'!AA$3)</f>
        <v>0</v>
      </c>
      <c r="AB141" s="183">
        <f>SUMIFS(BKE!$F:$F,BKE!$C:$C,'nguyen vat lieu kho'!$A:$A,BKE!$B:$B,'nguyen vat lieu kho'!AB$3)</f>
        <v>0</v>
      </c>
      <c r="AC141" s="183">
        <f>SUMIFS(BKE!$F:$F,BKE!$C:$C,'nguyen vat lieu kho'!$A:$A,BKE!$B:$B,'nguyen vat lieu kho'!AC$3)</f>
        <v>0</v>
      </c>
      <c r="AD141" s="183">
        <f>SUMIFS(BKE!$F:$F,BKE!$C:$C,'nguyen vat lieu kho'!$A:$A,BKE!$B:$B,'nguyen vat lieu kho'!AD$3)</f>
        <v>0</v>
      </c>
      <c r="AE141" s="183">
        <f>SUMIFS(BKE!$F:$F,BKE!$C:$C,'nguyen vat lieu kho'!$A:$A,BKE!$B:$B,'nguyen vat lieu kho'!AE$3)</f>
        <v>0</v>
      </c>
      <c r="AF141" s="183">
        <f>SUMIFS(BKE!$F:$F,BKE!$C:$C,'nguyen vat lieu kho'!$A:$A,BKE!$B:$B,'nguyen vat lieu kho'!AF$3)</f>
        <v>0</v>
      </c>
      <c r="AG141" s="183">
        <f>SUMIFS(BKE!$F:$F,BKE!$C:$C,'nguyen vat lieu kho'!$A:$A,BKE!$B:$B,'nguyen vat lieu kho'!AG$3)</f>
        <v>0</v>
      </c>
      <c r="AH141" s="183">
        <f>SUMIFS(BKE!$F:$F,BKE!$C:$C,'nguyen vat lieu kho'!$A:$A,BKE!$B:$B,'nguyen vat lieu kho'!AH$3)</f>
        <v>0</v>
      </c>
      <c r="AI141" s="183">
        <f>SUMIFS(BKE!$F:$F,BKE!$C:$C,'nguyen vat lieu kho'!$A:$A,BKE!$B:$B,'nguyen vat lieu kho'!AI$3)</f>
        <v>200</v>
      </c>
      <c r="AJ141" s="183">
        <f>SUMIFS(BKE!$F:$F,BKE!$C:$C,'nguyen vat lieu kho'!$A:$A,BKE!$B:$B,'nguyen vat lieu kho'!AJ$3)</f>
        <v>0</v>
      </c>
      <c r="AK141" s="183">
        <f>SUMIFS(BKE!$F:$F,BKE!$C:$C,'nguyen vat lieu kho'!$A:$A,BKE!$B:$B,'nguyen vat lieu kho'!AK$3)</f>
        <v>0</v>
      </c>
      <c r="AL141" s="183">
        <f>SUMIFS(BKE!$F:$F,BKE!$C:$C,'nguyen vat lieu kho'!$A:$A,BKE!$B:$B,'nguyen vat lieu kho'!AL$3)</f>
        <v>0</v>
      </c>
      <c r="AM141" s="183">
        <f>SUMIFS(BKE!$F:$F,BKE!$C:$C,'nguyen vat lieu kho'!$A:$A,BKE!$B:$B,'nguyen vat lieu kho'!AM$3)</f>
        <v>0</v>
      </c>
      <c r="AN141" s="183">
        <f>SUMIFS(BKE!$F:$F,BKE!$C:$C,'nguyen vat lieu kho'!$A:$A,BKE!$B:$B,'nguyen vat lieu kho'!AN$3)</f>
        <v>0</v>
      </c>
      <c r="AO141" s="183">
        <f>SUMIFS(BKE!$F:$F,BKE!$C:$C,'nguyen vat lieu kho'!$A:$A,BKE!$B:$B,'nguyen vat lieu kho'!AO$3)</f>
        <v>0</v>
      </c>
      <c r="AP141" s="183">
        <f>SUMIFS(BKE!$F:$F,BKE!$C:$C,'nguyen vat lieu kho'!$A:$A,BKE!$B:$B,'nguyen vat lieu kho'!AP$3)</f>
        <v>0</v>
      </c>
      <c r="AQ141" s="183">
        <f>SUMIFS(BKE!$F:$F,BKE!$C:$C,'nguyen vat lieu kho'!$A:$A,BKE!$B:$B,'nguyen vat lieu kho'!AQ$3)</f>
        <v>0</v>
      </c>
    </row>
    <row r="142" spans="1:43" s="118" customFormat="1" ht="25.5" customHeight="1">
      <c r="A142" s="13" t="s">
        <v>555</v>
      </c>
      <c r="B142" s="129" t="s">
        <v>556</v>
      </c>
      <c r="C142" s="136" t="s">
        <v>27</v>
      </c>
      <c r="D142" s="123"/>
      <c r="E142" s="128"/>
      <c r="F142" s="124">
        <f t="shared" si="19"/>
        <v>0</v>
      </c>
      <c r="G142" s="125">
        <f t="shared" si="16"/>
        <v>0</v>
      </c>
      <c r="H142" s="126">
        <f t="shared" si="20"/>
        <v>0</v>
      </c>
      <c r="I142" s="127">
        <f t="shared" si="17"/>
        <v>0</v>
      </c>
      <c r="J142" s="127">
        <f t="shared" si="17"/>
        <v>0</v>
      </c>
      <c r="K142" s="128"/>
      <c r="L142" s="122">
        <f t="shared" si="18"/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6" t="s">
        <v>209</v>
      </c>
      <c r="B143" s="134" t="s">
        <v>210</v>
      </c>
      <c r="C143" s="135" t="s">
        <v>4</v>
      </c>
      <c r="D143" s="123"/>
      <c r="E143" s="128"/>
      <c r="F143" s="124">
        <f t="shared" si="19"/>
        <v>0</v>
      </c>
      <c r="G143" s="125">
        <f t="shared" si="16"/>
        <v>0</v>
      </c>
      <c r="H143" s="126">
        <f t="shared" si="20"/>
        <v>0</v>
      </c>
      <c r="I143" s="127">
        <f t="shared" si="17"/>
        <v>0</v>
      </c>
      <c r="J143" s="127">
        <f t="shared" si="17"/>
        <v>0</v>
      </c>
      <c r="K143" s="128"/>
      <c r="L143" s="122">
        <f t="shared" si="18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 t="s">
        <v>211</v>
      </c>
      <c r="B144" s="134" t="s">
        <v>212</v>
      </c>
      <c r="C144" s="135" t="s">
        <v>4</v>
      </c>
      <c r="D144" s="123">
        <f>VLOOKUP(A144,BKE!C650:H1047,5,0)</f>
        <v>49697.5</v>
      </c>
      <c r="E144" s="128">
        <v>7.3</v>
      </c>
      <c r="F144" s="124">
        <f t="shared" si="19"/>
        <v>362791.75</v>
      </c>
      <c r="G144" s="125">
        <f t="shared" si="16"/>
        <v>22</v>
      </c>
      <c r="H144" s="126">
        <f t="shared" si="20"/>
        <v>1093345</v>
      </c>
      <c r="I144" s="127">
        <f t="shared" si="17"/>
        <v>20.200000000000003</v>
      </c>
      <c r="J144" s="127">
        <f t="shared" si="17"/>
        <v>1003889.5</v>
      </c>
      <c r="K144" s="128">
        <v>9.1</v>
      </c>
      <c r="L144" s="122">
        <f t="shared" si="18"/>
        <v>452247.25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2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5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5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5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5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 t="s">
        <v>213</v>
      </c>
      <c r="B145" s="134" t="s">
        <v>214</v>
      </c>
      <c r="C145" s="135" t="s">
        <v>4</v>
      </c>
      <c r="D145" s="123">
        <f>VLOOKUP(A145,BKE!C651:H1048,5,0)</f>
        <v>51893.599999999999</v>
      </c>
      <c r="E145" s="128">
        <v>13.4</v>
      </c>
      <c r="F145" s="124">
        <f t="shared" si="19"/>
        <v>695374.24</v>
      </c>
      <c r="G145" s="125">
        <f t="shared" si="16"/>
        <v>5</v>
      </c>
      <c r="H145" s="126">
        <f t="shared" si="20"/>
        <v>259468</v>
      </c>
      <c r="I145" s="127">
        <f t="shared" si="17"/>
        <v>12.599999999999998</v>
      </c>
      <c r="J145" s="127">
        <f t="shared" si="17"/>
        <v>653859.36</v>
      </c>
      <c r="K145" s="128">
        <v>5.8</v>
      </c>
      <c r="L145" s="122">
        <f t="shared" si="18"/>
        <v>300982.88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2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3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 t="s">
        <v>215</v>
      </c>
      <c r="B146" s="134" t="s">
        <v>216</v>
      </c>
      <c r="C146" s="135" t="s">
        <v>4</v>
      </c>
      <c r="D146" s="123">
        <v>51937.047500000001</v>
      </c>
      <c r="E146" s="128"/>
      <c r="F146" s="124">
        <f t="shared" si="19"/>
        <v>0</v>
      </c>
      <c r="G146" s="125">
        <f t="shared" si="16"/>
        <v>0</v>
      </c>
      <c r="H146" s="126">
        <f t="shared" si="20"/>
        <v>0</v>
      </c>
      <c r="I146" s="127">
        <f t="shared" si="17"/>
        <v>0</v>
      </c>
      <c r="J146" s="127">
        <f t="shared" si="17"/>
        <v>0</v>
      </c>
      <c r="K146" s="128"/>
      <c r="L146" s="122">
        <f t="shared" si="18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6" t="s">
        <v>217</v>
      </c>
      <c r="B147" s="134" t="s">
        <v>218</v>
      </c>
      <c r="C147" s="135" t="s">
        <v>4</v>
      </c>
      <c r="D147" s="123">
        <v>53866.490000000005</v>
      </c>
      <c r="E147" s="128">
        <v>12.4</v>
      </c>
      <c r="F147" s="124">
        <f t="shared" si="19"/>
        <v>667944.47600000014</v>
      </c>
      <c r="G147" s="125">
        <f t="shared" si="16"/>
        <v>0</v>
      </c>
      <c r="H147" s="126">
        <f t="shared" si="20"/>
        <v>0</v>
      </c>
      <c r="I147" s="249">
        <f t="shared" si="17"/>
        <v>0</v>
      </c>
      <c r="J147" s="127">
        <f t="shared" si="17"/>
        <v>0</v>
      </c>
      <c r="K147" s="128">
        <v>12.4</v>
      </c>
      <c r="L147" s="122">
        <f t="shared" si="18"/>
        <v>667944.47600000014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6" t="s">
        <v>219</v>
      </c>
      <c r="B148" s="134" t="s">
        <v>220</v>
      </c>
      <c r="C148" s="135" t="s">
        <v>4</v>
      </c>
      <c r="D148" s="123">
        <f>VLOOKUP(A148,BKE!C650:H1047,5,0)</f>
        <v>49000</v>
      </c>
      <c r="E148" s="128">
        <v>1.7</v>
      </c>
      <c r="F148" s="124">
        <f t="shared" si="19"/>
        <v>83300</v>
      </c>
      <c r="G148" s="125">
        <f t="shared" ref="G148:G205" si="21">SUM(M148:AQ148)</f>
        <v>5</v>
      </c>
      <c r="H148" s="126">
        <f t="shared" si="20"/>
        <v>245000</v>
      </c>
      <c r="I148" s="127">
        <f t="shared" si="17"/>
        <v>4.5999999999999996</v>
      </c>
      <c r="J148" s="127">
        <f t="shared" si="17"/>
        <v>225400</v>
      </c>
      <c r="K148" s="128">
        <v>2.1</v>
      </c>
      <c r="L148" s="122">
        <f t="shared" si="18"/>
        <v>102900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3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2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221</v>
      </c>
      <c r="B149" s="134" t="s">
        <v>222</v>
      </c>
      <c r="C149" s="135" t="s">
        <v>4</v>
      </c>
      <c r="D149" s="123">
        <v>51707.49</v>
      </c>
      <c r="E149" s="290"/>
      <c r="F149" s="124">
        <f t="shared" si="19"/>
        <v>0</v>
      </c>
      <c r="G149" s="125">
        <f t="shared" si="21"/>
        <v>0</v>
      </c>
      <c r="H149" s="126">
        <f t="shared" si="20"/>
        <v>0</v>
      </c>
      <c r="I149" s="127">
        <f t="shared" si="17"/>
        <v>0</v>
      </c>
      <c r="J149" s="127">
        <f t="shared" si="17"/>
        <v>0</v>
      </c>
      <c r="K149" s="290"/>
      <c r="L149" s="122">
        <f t="shared" si="18"/>
        <v>0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223</v>
      </c>
      <c r="B150" s="134" t="s">
        <v>224</v>
      </c>
      <c r="C150" s="135" t="s">
        <v>4</v>
      </c>
      <c r="D150" s="123"/>
      <c r="E150" s="128"/>
      <c r="F150" s="124">
        <f t="shared" si="19"/>
        <v>0</v>
      </c>
      <c r="G150" s="125">
        <f t="shared" si="21"/>
        <v>0</v>
      </c>
      <c r="H150" s="126">
        <f t="shared" si="20"/>
        <v>0</v>
      </c>
      <c r="I150" s="127">
        <f t="shared" si="17"/>
        <v>0</v>
      </c>
      <c r="J150" s="127">
        <f t="shared" si="17"/>
        <v>0</v>
      </c>
      <c r="K150" s="128"/>
      <c r="L150" s="122">
        <f t="shared" si="18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225</v>
      </c>
      <c r="B151" s="134" t="s">
        <v>226</v>
      </c>
      <c r="C151" s="135" t="s">
        <v>4</v>
      </c>
      <c r="D151" s="123">
        <f>VLOOKUP(A151,BKE!C657:H1054,5,0)</f>
        <v>48997</v>
      </c>
      <c r="E151" s="128">
        <v>5</v>
      </c>
      <c r="F151" s="124">
        <f t="shared" si="19"/>
        <v>244985</v>
      </c>
      <c r="G151" s="125">
        <f t="shared" si="21"/>
        <v>3</v>
      </c>
      <c r="H151" s="126">
        <f t="shared" si="20"/>
        <v>146991</v>
      </c>
      <c r="I151" s="127">
        <f t="shared" si="17"/>
        <v>5.5</v>
      </c>
      <c r="J151" s="127">
        <f t="shared" si="17"/>
        <v>269483.5</v>
      </c>
      <c r="K151" s="128">
        <v>2.5</v>
      </c>
      <c r="L151" s="122">
        <f t="shared" si="18"/>
        <v>122492.5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2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1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227</v>
      </c>
      <c r="B152" s="134" t="s">
        <v>228</v>
      </c>
      <c r="C152" s="135" t="s">
        <v>4</v>
      </c>
      <c r="D152" s="123" t="str">
        <f>VLOOKUP(A152,BKE!C658:H1055,5,0)</f>
        <v>0</v>
      </c>
      <c r="E152" s="128">
        <v>3.8</v>
      </c>
      <c r="F152" s="124">
        <f t="shared" si="19"/>
        <v>0</v>
      </c>
      <c r="G152" s="125">
        <f t="shared" si="21"/>
        <v>0</v>
      </c>
      <c r="H152" s="126">
        <f t="shared" si="20"/>
        <v>0</v>
      </c>
      <c r="I152" s="249">
        <f t="shared" si="17"/>
        <v>0.79999999999999982</v>
      </c>
      <c r="J152" s="127">
        <f t="shared" si="17"/>
        <v>0</v>
      </c>
      <c r="K152" s="128">
        <v>3</v>
      </c>
      <c r="L152" s="122">
        <f t="shared" si="18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229</v>
      </c>
      <c r="B153" s="134" t="s">
        <v>230</v>
      </c>
      <c r="C153" s="135" t="s">
        <v>4</v>
      </c>
      <c r="D153" s="123" t="str">
        <f>VLOOKUP(A153,BKE!C659:H1056,5,0)</f>
        <v>0</v>
      </c>
      <c r="E153" s="128">
        <v>6.3</v>
      </c>
      <c r="F153" s="124">
        <f t="shared" si="19"/>
        <v>0</v>
      </c>
      <c r="G153" s="125">
        <f t="shared" si="21"/>
        <v>0</v>
      </c>
      <c r="H153" s="126">
        <f t="shared" si="20"/>
        <v>0</v>
      </c>
      <c r="I153" s="127">
        <f t="shared" si="17"/>
        <v>2.5999999999999996</v>
      </c>
      <c r="J153" s="127">
        <f t="shared" si="17"/>
        <v>0</v>
      </c>
      <c r="K153" s="128">
        <v>3.7</v>
      </c>
      <c r="L153" s="122">
        <f t="shared" si="18"/>
        <v>0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231</v>
      </c>
      <c r="B154" s="134" t="s">
        <v>232</v>
      </c>
      <c r="C154" s="135" t="s">
        <v>4</v>
      </c>
      <c r="D154" s="123" t="str">
        <f>VLOOKUP(A154,BKE!C660:H1057,5,0)</f>
        <v>0</v>
      </c>
      <c r="E154" s="128">
        <v>2.7</v>
      </c>
      <c r="F154" s="124">
        <f t="shared" si="19"/>
        <v>0</v>
      </c>
      <c r="G154" s="125">
        <f t="shared" si="21"/>
        <v>0</v>
      </c>
      <c r="H154" s="126">
        <f t="shared" si="20"/>
        <v>0</v>
      </c>
      <c r="I154" s="249">
        <f t="shared" si="17"/>
        <v>0.40000000000000036</v>
      </c>
      <c r="J154" s="127">
        <f t="shared" si="17"/>
        <v>0</v>
      </c>
      <c r="K154" s="128">
        <v>2.2999999999999998</v>
      </c>
      <c r="L154" s="122">
        <f t="shared" si="18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233</v>
      </c>
      <c r="B155" s="129" t="s">
        <v>234</v>
      </c>
      <c r="C155" s="136" t="s">
        <v>4</v>
      </c>
      <c r="D155" s="123" t="str">
        <f>VLOOKUP(A155,BKE!C661:H1058,5,0)</f>
        <v>0</v>
      </c>
      <c r="E155" s="128">
        <v>4.3</v>
      </c>
      <c r="F155" s="124">
        <f t="shared" si="19"/>
        <v>0</v>
      </c>
      <c r="G155" s="125">
        <f t="shared" si="21"/>
        <v>0</v>
      </c>
      <c r="H155" s="126">
        <f t="shared" si="20"/>
        <v>0</v>
      </c>
      <c r="I155" s="249">
        <f t="shared" si="17"/>
        <v>1.2999999999999998</v>
      </c>
      <c r="J155" s="127">
        <f t="shared" si="17"/>
        <v>0</v>
      </c>
      <c r="K155" s="128">
        <v>3</v>
      </c>
      <c r="L155" s="122">
        <f t="shared" si="18"/>
        <v>0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235</v>
      </c>
      <c r="B156" s="134" t="s">
        <v>236</v>
      </c>
      <c r="C156" s="135" t="s">
        <v>4</v>
      </c>
      <c r="D156" s="123">
        <f>VLOOKUP(A156,BKE!C662:H1059,5,0)</f>
        <v>49574</v>
      </c>
      <c r="E156" s="128">
        <v>1</v>
      </c>
      <c r="F156" s="124">
        <f t="shared" si="19"/>
        <v>49574</v>
      </c>
      <c r="G156" s="125">
        <f t="shared" si="21"/>
        <v>1</v>
      </c>
      <c r="H156" s="126">
        <f t="shared" si="20"/>
        <v>49574</v>
      </c>
      <c r="I156" s="249">
        <f t="shared" si="17"/>
        <v>0.60000000000000009</v>
      </c>
      <c r="J156" s="127">
        <f t="shared" si="17"/>
        <v>29744.400000000009</v>
      </c>
      <c r="K156" s="128">
        <v>1.4</v>
      </c>
      <c r="L156" s="122">
        <f t="shared" si="18"/>
        <v>69403.599999999991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1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9" t="s">
        <v>908</v>
      </c>
      <c r="B157" s="9" t="s">
        <v>338</v>
      </c>
      <c r="C157" s="9" t="s">
        <v>4</v>
      </c>
      <c r="D157" s="123">
        <f>VLOOKUP(A157,BKE!C663:H1060,5,0)</f>
        <v>90755</v>
      </c>
      <c r="E157" s="128">
        <v>1</v>
      </c>
      <c r="F157" s="124">
        <f t="shared" si="19"/>
        <v>90755</v>
      </c>
      <c r="G157" s="125">
        <f t="shared" si="21"/>
        <v>3</v>
      </c>
      <c r="H157" s="126">
        <f t="shared" si="20"/>
        <v>272265</v>
      </c>
      <c r="I157" s="127">
        <f t="shared" si="17"/>
        <v>0.79999999999999982</v>
      </c>
      <c r="J157" s="127">
        <f t="shared" si="17"/>
        <v>72604</v>
      </c>
      <c r="K157" s="128">
        <v>3.2</v>
      </c>
      <c r="L157" s="122">
        <f t="shared" si="18"/>
        <v>290416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0</v>
      </c>
      <c r="U157" s="183">
        <f>SUMIFS(BKE!$F:$F,BKE!$C:$C,'nguyen vat lieu kho'!$A:$A,BKE!$B:$B,'nguyen vat lieu kho'!U$3)</f>
        <v>1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1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1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9" t="s">
        <v>339</v>
      </c>
      <c r="B158" s="247" t="s">
        <v>340</v>
      </c>
      <c r="C158" s="9" t="s">
        <v>4</v>
      </c>
      <c r="D158" s="123"/>
      <c r="E158" s="128"/>
      <c r="F158" s="124">
        <f t="shared" si="19"/>
        <v>0</v>
      </c>
      <c r="G158" s="125">
        <f t="shared" si="21"/>
        <v>0</v>
      </c>
      <c r="H158" s="126">
        <f t="shared" si="20"/>
        <v>0</v>
      </c>
      <c r="I158" s="127">
        <f t="shared" si="17"/>
        <v>0</v>
      </c>
      <c r="J158" s="127">
        <f t="shared" si="17"/>
        <v>0</v>
      </c>
      <c r="K158" s="128"/>
      <c r="L158" s="122">
        <f t="shared" si="18"/>
        <v>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6" t="s">
        <v>237</v>
      </c>
      <c r="B159" s="134" t="s">
        <v>238</v>
      </c>
      <c r="C159" s="135" t="s">
        <v>417</v>
      </c>
      <c r="D159" s="123">
        <f>VLOOKUP(A159,BKE!C665:H1062,5,0)</f>
        <v>138794</v>
      </c>
      <c r="E159" s="128">
        <v>2</v>
      </c>
      <c r="F159" s="124">
        <f t="shared" si="19"/>
        <v>277588</v>
      </c>
      <c r="G159" s="125">
        <f t="shared" si="21"/>
        <v>2</v>
      </c>
      <c r="H159" s="126">
        <f t="shared" si="20"/>
        <v>277588</v>
      </c>
      <c r="I159" s="127">
        <f t="shared" si="17"/>
        <v>2</v>
      </c>
      <c r="J159" s="127">
        <f t="shared" si="17"/>
        <v>277588</v>
      </c>
      <c r="K159" s="128">
        <v>2</v>
      </c>
      <c r="L159" s="122">
        <f t="shared" si="18"/>
        <v>277588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1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1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9" t="s">
        <v>341</v>
      </c>
      <c r="B160" s="9" t="s">
        <v>342</v>
      </c>
      <c r="C160" s="9" t="s">
        <v>239</v>
      </c>
      <c r="D160" s="123"/>
      <c r="E160" s="128">
        <v>0.8</v>
      </c>
      <c r="F160" s="124">
        <f t="shared" si="19"/>
        <v>0</v>
      </c>
      <c r="G160" s="125">
        <f t="shared" si="21"/>
        <v>0</v>
      </c>
      <c r="H160" s="126">
        <f t="shared" si="20"/>
        <v>0</v>
      </c>
      <c r="I160" s="127">
        <f t="shared" si="17"/>
        <v>-8.3999999999999986</v>
      </c>
      <c r="J160" s="127">
        <f t="shared" si="17"/>
        <v>0</v>
      </c>
      <c r="K160" s="128">
        <v>9.1999999999999993</v>
      </c>
      <c r="L160" s="122">
        <f t="shared" si="18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9" t="s">
        <v>924</v>
      </c>
      <c r="B161" s="9" t="s">
        <v>317</v>
      </c>
      <c r="C161" s="9" t="s">
        <v>239</v>
      </c>
      <c r="D161" s="123" t="str">
        <f>VLOOKUP(A161,BKE!C667:H1064,5,0)</f>
        <v>0</v>
      </c>
      <c r="E161" s="128">
        <v>0.37</v>
      </c>
      <c r="F161" s="124">
        <f>E161*D161</f>
        <v>0</v>
      </c>
      <c r="G161" s="125">
        <f t="shared" si="21"/>
        <v>0</v>
      </c>
      <c r="H161" s="126">
        <f>D161*G161</f>
        <v>0</v>
      </c>
      <c r="I161" s="127">
        <f t="shared" si="17"/>
        <v>-2.13</v>
      </c>
      <c r="J161" s="127">
        <f t="shared" si="17"/>
        <v>0</v>
      </c>
      <c r="K161" s="128">
        <v>2.5</v>
      </c>
      <c r="L161" s="122">
        <f t="shared" si="18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6" t="s">
        <v>894</v>
      </c>
      <c r="B162" s="263" t="s">
        <v>895</v>
      </c>
      <c r="C162" s="135" t="s">
        <v>900</v>
      </c>
      <c r="D162" s="123">
        <f>VLOOKUP(A162,BKE!C668:H1065,5,0)</f>
        <v>109000</v>
      </c>
      <c r="E162" s="128"/>
      <c r="F162" s="124">
        <f t="shared" si="19"/>
        <v>0</v>
      </c>
      <c r="G162" s="125">
        <f t="shared" si="21"/>
        <v>1</v>
      </c>
      <c r="H162" s="126">
        <f t="shared" si="20"/>
        <v>109000</v>
      </c>
      <c r="I162" s="127">
        <f t="shared" si="17"/>
        <v>0</v>
      </c>
      <c r="J162" s="127">
        <f t="shared" si="17"/>
        <v>0</v>
      </c>
      <c r="K162" s="128">
        <v>1</v>
      </c>
      <c r="L162" s="122">
        <f t="shared" si="18"/>
        <v>109000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1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808</v>
      </c>
      <c r="B163" s="9" t="s">
        <v>335</v>
      </c>
      <c r="C163" s="9" t="s">
        <v>31</v>
      </c>
      <c r="D163" s="123">
        <f>VLOOKUP(A163,BKE!C669:H1066,5,0)</f>
        <v>250000</v>
      </c>
      <c r="E163" s="128">
        <v>1</v>
      </c>
      <c r="F163" s="124">
        <f t="shared" si="19"/>
        <v>250000</v>
      </c>
      <c r="G163" s="125">
        <f t="shared" si="21"/>
        <v>2</v>
      </c>
      <c r="H163" s="126">
        <f t="shared" si="20"/>
        <v>500000</v>
      </c>
      <c r="I163" s="127">
        <f t="shared" si="17"/>
        <v>2</v>
      </c>
      <c r="J163" s="127">
        <f t="shared" si="17"/>
        <v>500000</v>
      </c>
      <c r="K163" s="128">
        <v>1</v>
      </c>
      <c r="L163" s="122">
        <f t="shared" si="18"/>
        <v>250000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1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</v>
      </c>
      <c r="U163" s="183">
        <f>SUMIFS(BKE!$F:$F,BKE!$C:$C,'nguyen vat lieu kho'!$A:$A,BKE!$B:$B,'nguyen vat lieu kho'!U$3)</f>
        <v>1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814</v>
      </c>
      <c r="B164" s="9" t="s">
        <v>316</v>
      </c>
      <c r="C164" s="9" t="s">
        <v>31</v>
      </c>
      <c r="D164" s="123">
        <f>VLOOKUP(A164,BKE!C670:H1067,5,0)</f>
        <v>249999</v>
      </c>
      <c r="E164" s="128">
        <v>2</v>
      </c>
      <c r="F164" s="124">
        <f t="shared" si="19"/>
        <v>499998</v>
      </c>
      <c r="G164" s="125">
        <f t="shared" si="21"/>
        <v>1</v>
      </c>
      <c r="H164" s="126">
        <f t="shared" si="20"/>
        <v>249999</v>
      </c>
      <c r="I164" s="127">
        <f t="shared" si="17"/>
        <v>2</v>
      </c>
      <c r="J164" s="127">
        <f t="shared" si="17"/>
        <v>499998</v>
      </c>
      <c r="K164" s="128">
        <v>1</v>
      </c>
      <c r="L164" s="122">
        <f t="shared" si="18"/>
        <v>249999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1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6" t="s">
        <v>240</v>
      </c>
      <c r="B165" s="134" t="s">
        <v>241</v>
      </c>
      <c r="C165" s="135" t="s">
        <v>27</v>
      </c>
      <c r="D165" s="123" t="str">
        <f>VLOOKUP(A165,BKE!C671:H1068,5,0)</f>
        <v>0</v>
      </c>
      <c r="E165" s="128"/>
      <c r="F165" s="124">
        <f t="shared" si="19"/>
        <v>0</v>
      </c>
      <c r="G165" s="125">
        <f t="shared" si="21"/>
        <v>0</v>
      </c>
      <c r="H165" s="126">
        <f t="shared" si="20"/>
        <v>0</v>
      </c>
      <c r="I165" s="127">
        <f t="shared" si="17"/>
        <v>0</v>
      </c>
      <c r="J165" s="127">
        <f t="shared" si="17"/>
        <v>0</v>
      </c>
      <c r="K165" s="128"/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0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6" t="s">
        <v>242</v>
      </c>
      <c r="B166" s="134" t="s">
        <v>243</v>
      </c>
      <c r="C166" s="135" t="s">
        <v>27</v>
      </c>
      <c r="D166" s="123" t="str">
        <f>VLOOKUP(A166,BKE!C672:H1069,5,0)</f>
        <v>0</v>
      </c>
      <c r="E166" s="128">
        <v>135</v>
      </c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0</v>
      </c>
      <c r="J166" s="127">
        <f t="shared" si="17"/>
        <v>0</v>
      </c>
      <c r="K166" s="128">
        <v>135</v>
      </c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9" t="s">
        <v>368</v>
      </c>
      <c r="B167" s="9" t="s">
        <v>369</v>
      </c>
      <c r="C167" s="9" t="s">
        <v>27</v>
      </c>
      <c r="D167" s="123" t="str">
        <f>VLOOKUP(A167,BKE!C673:H1070,5,0)</f>
        <v>0</v>
      </c>
      <c r="E167" s="128"/>
      <c r="F167" s="124">
        <f t="shared" si="19"/>
        <v>0</v>
      </c>
      <c r="G167" s="125">
        <f t="shared" si="21"/>
        <v>0</v>
      </c>
      <c r="H167" s="126">
        <f t="shared" si="20"/>
        <v>0</v>
      </c>
      <c r="I167" s="127">
        <f t="shared" si="17"/>
        <v>0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244</v>
      </c>
      <c r="B168" s="134" t="s">
        <v>245</v>
      </c>
      <c r="C168" s="135" t="s">
        <v>27</v>
      </c>
      <c r="D168" s="123" t="str">
        <f>VLOOKUP(A168,BKE!C674:H1071,5,0)</f>
        <v>0</v>
      </c>
      <c r="E168" s="128"/>
      <c r="F168" s="124">
        <f t="shared" si="19"/>
        <v>0</v>
      </c>
      <c r="G168" s="125">
        <f t="shared" si="21"/>
        <v>0</v>
      </c>
      <c r="H168" s="126">
        <f t="shared" si="20"/>
        <v>0</v>
      </c>
      <c r="I168" s="127">
        <f t="shared" si="17"/>
        <v>0</v>
      </c>
      <c r="J168" s="127">
        <f t="shared" si="17"/>
        <v>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6" t="s">
        <v>246</v>
      </c>
      <c r="B169" s="134" t="s">
        <v>247</v>
      </c>
      <c r="C169" s="135" t="s">
        <v>27</v>
      </c>
      <c r="D169" s="123" t="str">
        <f>VLOOKUP(A169,BKE!C675:H1072,5,0)</f>
        <v>0</v>
      </c>
      <c r="E169" s="128"/>
      <c r="F169" s="124">
        <f t="shared" si="19"/>
        <v>0</v>
      </c>
      <c r="G169" s="125">
        <f t="shared" si="21"/>
        <v>0</v>
      </c>
      <c r="H169" s="126">
        <f t="shared" si="20"/>
        <v>0</v>
      </c>
      <c r="I169" s="127">
        <f t="shared" ref="I169:J201" si="22">E169+G169-K169</f>
        <v>0</v>
      </c>
      <c r="J169" s="127">
        <f t="shared" si="22"/>
        <v>0</v>
      </c>
      <c r="K169" s="128"/>
      <c r="L169" s="122">
        <f t="shared" ref="L169:L201" si="23">K169*D169</f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6" t="s">
        <v>248</v>
      </c>
      <c r="B170" s="134" t="s">
        <v>249</v>
      </c>
      <c r="C170" s="135" t="s">
        <v>27</v>
      </c>
      <c r="D170" s="123" t="str">
        <f>VLOOKUP(A170,BKE!C676:H1073,5,0)</f>
        <v>0</v>
      </c>
      <c r="E170" s="128">
        <v>160</v>
      </c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si="22"/>
        <v>0</v>
      </c>
      <c r="J170" s="127">
        <f t="shared" si="22"/>
        <v>0</v>
      </c>
      <c r="K170" s="128">
        <v>160</v>
      </c>
      <c r="L170" s="122">
        <f t="shared" si="23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9" t="s">
        <v>370</v>
      </c>
      <c r="B171" s="9" t="s">
        <v>371</v>
      </c>
      <c r="C171" s="9" t="s">
        <v>27</v>
      </c>
      <c r="D171" s="123"/>
      <c r="E171" s="128"/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si="22"/>
        <v>0</v>
      </c>
      <c r="J171" s="127">
        <f t="shared" si="22"/>
        <v>0</v>
      </c>
      <c r="K171" s="128"/>
      <c r="L171" s="122">
        <f t="shared" si="23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9" t="s">
        <v>850</v>
      </c>
      <c r="B172" s="9" t="s">
        <v>372</v>
      </c>
      <c r="C172" s="9" t="s">
        <v>27</v>
      </c>
      <c r="D172" s="123"/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249">
        <f t="shared" si="22"/>
        <v>0</v>
      </c>
      <c r="J172" s="127">
        <f t="shared" si="22"/>
        <v>0</v>
      </c>
      <c r="K172" s="128"/>
      <c r="L172" s="122">
        <f t="shared" si="23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373</v>
      </c>
      <c r="B173" s="9" t="s">
        <v>374</v>
      </c>
      <c r="C173" s="9" t="s">
        <v>27</v>
      </c>
      <c r="D173" s="123"/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127">
        <f t="shared" si="22"/>
        <v>0</v>
      </c>
      <c r="J173" s="127">
        <f t="shared" si="22"/>
        <v>0</v>
      </c>
      <c r="K173" s="128"/>
      <c r="L173" s="122">
        <f t="shared" si="23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9" t="s">
        <v>375</v>
      </c>
      <c r="B174" s="9" t="s">
        <v>376</v>
      </c>
      <c r="C174" s="9" t="s">
        <v>27</v>
      </c>
      <c r="D174" s="123"/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127">
        <f t="shared" si="22"/>
        <v>0</v>
      </c>
      <c r="J174" s="127">
        <f t="shared" si="22"/>
        <v>0</v>
      </c>
      <c r="K174" s="128"/>
      <c r="L174" s="122">
        <f t="shared" si="23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9" t="s">
        <v>816</v>
      </c>
      <c r="B175" s="9" t="s">
        <v>343</v>
      </c>
      <c r="C175" s="9" t="s">
        <v>27</v>
      </c>
      <c r="D175" s="123">
        <f>VLOOKUP(A175,BKE!C681:H1078,5,0)</f>
        <v>4464</v>
      </c>
      <c r="E175" s="128">
        <v>300</v>
      </c>
      <c r="F175" s="124">
        <f t="shared" si="19"/>
        <v>1339200</v>
      </c>
      <c r="G175" s="125">
        <f t="shared" si="21"/>
        <v>100</v>
      </c>
      <c r="H175" s="126">
        <f t="shared" si="20"/>
        <v>446400</v>
      </c>
      <c r="I175" s="249">
        <f t="shared" si="22"/>
        <v>250</v>
      </c>
      <c r="J175" s="127">
        <f t="shared" si="22"/>
        <v>1116000</v>
      </c>
      <c r="K175" s="128">
        <v>150</v>
      </c>
      <c r="L175" s="122">
        <f t="shared" si="23"/>
        <v>669600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100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6" t="s">
        <v>250</v>
      </c>
      <c r="B176" s="134" t="s">
        <v>251</v>
      </c>
      <c r="C176" s="135" t="s">
        <v>27</v>
      </c>
      <c r="D176" s="123">
        <f>VLOOKUP(A176,BKE!C682:H1079,5,0)</f>
        <v>1990</v>
      </c>
      <c r="E176" s="128">
        <v>250</v>
      </c>
      <c r="F176" s="124">
        <f t="shared" si="19"/>
        <v>497500</v>
      </c>
      <c r="G176" s="125">
        <f t="shared" si="21"/>
        <v>450</v>
      </c>
      <c r="H176" s="126">
        <f t="shared" si="20"/>
        <v>895500</v>
      </c>
      <c r="I176" s="127">
        <f t="shared" si="22"/>
        <v>600</v>
      </c>
      <c r="J176" s="127">
        <f t="shared" si="22"/>
        <v>1194000</v>
      </c>
      <c r="K176" s="128">
        <v>100</v>
      </c>
      <c r="L176" s="122">
        <f t="shared" si="23"/>
        <v>199000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200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100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150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6" t="s">
        <v>252</v>
      </c>
      <c r="B177" s="134" t="s">
        <v>253</v>
      </c>
      <c r="C177" s="135" t="s">
        <v>27</v>
      </c>
      <c r="D177" s="123">
        <f>VLOOKUP(A177,BKE!C683:H1080,5,0)</f>
        <v>1351.1428571428571</v>
      </c>
      <c r="E177" s="128">
        <v>282</v>
      </c>
      <c r="F177" s="124">
        <f t="shared" si="19"/>
        <v>381022.28571428568</v>
      </c>
      <c r="G177" s="125">
        <f t="shared" si="21"/>
        <v>700</v>
      </c>
      <c r="H177" s="126">
        <f t="shared" si="20"/>
        <v>945800</v>
      </c>
      <c r="I177" s="249">
        <f t="shared" si="22"/>
        <v>762</v>
      </c>
      <c r="J177" s="127">
        <f t="shared" si="22"/>
        <v>1029570.857142857</v>
      </c>
      <c r="K177" s="128">
        <v>220</v>
      </c>
      <c r="L177" s="122">
        <f t="shared" si="23"/>
        <v>297251.42857142858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300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200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200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6" t="s">
        <v>254</v>
      </c>
      <c r="B178" s="134" t="s">
        <v>255</v>
      </c>
      <c r="C178" s="135" t="s">
        <v>27</v>
      </c>
      <c r="D178" s="123">
        <f>VLOOKUP(A178,BKE!C684:H1081,5,0)</f>
        <v>1119.6923076923076</v>
      </c>
      <c r="E178" s="128">
        <v>330</v>
      </c>
      <c r="F178" s="124">
        <f t="shared" si="19"/>
        <v>369498.4615384615</v>
      </c>
      <c r="G178" s="125">
        <f t="shared" si="21"/>
        <v>1300</v>
      </c>
      <c r="H178" s="126">
        <f t="shared" si="20"/>
        <v>1455600</v>
      </c>
      <c r="I178" s="249">
        <f t="shared" si="22"/>
        <v>930</v>
      </c>
      <c r="J178" s="127">
        <f t="shared" si="22"/>
        <v>1041313.8461538461</v>
      </c>
      <c r="K178" s="128">
        <v>700</v>
      </c>
      <c r="L178" s="122">
        <f t="shared" si="23"/>
        <v>783784.61538461538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200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300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300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300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200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9" t="s">
        <v>815</v>
      </c>
      <c r="B179" s="9" t="s">
        <v>344</v>
      </c>
      <c r="C179" s="9" t="s">
        <v>27</v>
      </c>
      <c r="D179" s="123" t="str">
        <f>VLOOKUP(A179,BKE!C685:H1082,5,0)</f>
        <v>0</v>
      </c>
      <c r="E179" s="128"/>
      <c r="F179" s="124">
        <f t="shared" si="19"/>
        <v>0</v>
      </c>
      <c r="G179" s="125">
        <f t="shared" si="21"/>
        <v>0</v>
      </c>
      <c r="H179" s="126">
        <f t="shared" si="20"/>
        <v>0</v>
      </c>
      <c r="I179" s="127">
        <f t="shared" si="22"/>
        <v>0</v>
      </c>
      <c r="J179" s="127">
        <f t="shared" si="22"/>
        <v>0</v>
      </c>
      <c r="K179" s="128"/>
      <c r="L179" s="122">
        <f t="shared" si="23"/>
        <v>0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6" t="s">
        <v>293</v>
      </c>
      <c r="B180" s="129" t="s">
        <v>294</v>
      </c>
      <c r="C180" s="136" t="s">
        <v>27</v>
      </c>
      <c r="D180" s="123"/>
      <c r="E180" s="128"/>
      <c r="F180" s="124">
        <f t="shared" si="19"/>
        <v>0</v>
      </c>
      <c r="G180" s="125">
        <f t="shared" si="21"/>
        <v>0</v>
      </c>
      <c r="H180" s="126">
        <f t="shared" si="20"/>
        <v>0</v>
      </c>
      <c r="I180" s="127">
        <f t="shared" si="22"/>
        <v>0</v>
      </c>
      <c r="J180" s="127">
        <f t="shared" si="22"/>
        <v>0</v>
      </c>
      <c r="K180" s="128"/>
      <c r="L180" s="122">
        <f t="shared" si="23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6" t="s">
        <v>557</v>
      </c>
      <c r="B181" s="129" t="s">
        <v>558</v>
      </c>
      <c r="C181" s="136" t="s">
        <v>27</v>
      </c>
      <c r="D181" s="123"/>
      <c r="E181" s="128"/>
      <c r="F181" s="124">
        <f t="shared" si="19"/>
        <v>0</v>
      </c>
      <c r="G181" s="125">
        <f t="shared" si="21"/>
        <v>0</v>
      </c>
      <c r="H181" s="126">
        <f t="shared" si="20"/>
        <v>0</v>
      </c>
      <c r="I181" s="127">
        <f t="shared" si="22"/>
        <v>0</v>
      </c>
      <c r="J181" s="127">
        <f t="shared" si="22"/>
        <v>0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262</v>
      </c>
      <c r="B182" s="134" t="s">
        <v>263</v>
      </c>
      <c r="C182" s="135" t="s">
        <v>27</v>
      </c>
      <c r="D182" s="123">
        <f>VLOOKUP(A182,BKE!C688:H1085,5,0)</f>
        <v>2100</v>
      </c>
      <c r="E182" s="128">
        <v>1294</v>
      </c>
      <c r="F182" s="124">
        <f t="shared" si="19"/>
        <v>2717400</v>
      </c>
      <c r="G182" s="125">
        <f t="shared" si="21"/>
        <v>2200</v>
      </c>
      <c r="H182" s="126">
        <f t="shared" si="20"/>
        <v>4620000</v>
      </c>
      <c r="I182" s="127">
        <f t="shared" si="22"/>
        <v>2594</v>
      </c>
      <c r="J182" s="127">
        <f t="shared" si="22"/>
        <v>5447400</v>
      </c>
      <c r="K182" s="128">
        <v>900</v>
      </c>
      <c r="L182" s="122">
        <f t="shared" si="23"/>
        <v>1890000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200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1000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500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500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264</v>
      </c>
      <c r="B183" s="134" t="s">
        <v>265</v>
      </c>
      <c r="C183" s="135" t="s">
        <v>27</v>
      </c>
      <c r="D183" s="123">
        <f>VLOOKUP(A183,BKE!C689:H1086,5,0)</f>
        <v>300</v>
      </c>
      <c r="E183" s="128">
        <v>750</v>
      </c>
      <c r="F183" s="124">
        <f t="shared" si="19"/>
        <v>225000</v>
      </c>
      <c r="G183" s="125">
        <f t="shared" si="21"/>
        <v>2200</v>
      </c>
      <c r="H183" s="126">
        <f t="shared" si="20"/>
        <v>660000</v>
      </c>
      <c r="I183" s="127">
        <f t="shared" si="22"/>
        <v>2050</v>
      </c>
      <c r="J183" s="127">
        <f t="shared" si="22"/>
        <v>615000</v>
      </c>
      <c r="K183" s="128">
        <v>900</v>
      </c>
      <c r="L183" s="122">
        <f t="shared" si="23"/>
        <v>270000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200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1000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500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500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266</v>
      </c>
      <c r="B184" s="134" t="s">
        <v>702</v>
      </c>
      <c r="C184" s="135" t="s">
        <v>101</v>
      </c>
      <c r="D184" s="123" t="str">
        <f>VLOOKUP(A184,BKE!C690:H1087,5,0)</f>
        <v>0</v>
      </c>
      <c r="E184" s="128">
        <v>3</v>
      </c>
      <c r="F184" s="124">
        <f t="shared" si="19"/>
        <v>0</v>
      </c>
      <c r="G184" s="125">
        <f t="shared" si="21"/>
        <v>0</v>
      </c>
      <c r="H184" s="126">
        <f t="shared" si="20"/>
        <v>0</v>
      </c>
      <c r="I184" s="127">
        <f t="shared" si="22"/>
        <v>1</v>
      </c>
      <c r="J184" s="127">
        <f t="shared" si="22"/>
        <v>0</v>
      </c>
      <c r="K184" s="128">
        <v>2</v>
      </c>
      <c r="L184" s="122">
        <f t="shared" si="23"/>
        <v>0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6" t="s">
        <v>267</v>
      </c>
      <c r="B185" s="134" t="s">
        <v>268</v>
      </c>
      <c r="C185" s="135" t="s">
        <v>27</v>
      </c>
      <c r="D185" s="123">
        <f>VLOOKUP(A185,BKE!C691:H1088,5,0)</f>
        <v>198</v>
      </c>
      <c r="E185" s="128">
        <v>200</v>
      </c>
      <c r="F185" s="124">
        <f t="shared" si="19"/>
        <v>39600</v>
      </c>
      <c r="G185" s="125">
        <f t="shared" si="21"/>
        <v>2200</v>
      </c>
      <c r="H185" s="126">
        <f t="shared" si="20"/>
        <v>435600</v>
      </c>
      <c r="I185" s="127">
        <f t="shared" si="22"/>
        <v>1600</v>
      </c>
      <c r="J185" s="127">
        <f t="shared" si="22"/>
        <v>316800</v>
      </c>
      <c r="K185" s="128">
        <v>800</v>
      </c>
      <c r="L185" s="122">
        <f t="shared" si="23"/>
        <v>158400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400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200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400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600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600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269</v>
      </c>
      <c r="B186" s="134" t="s">
        <v>270</v>
      </c>
      <c r="C186" s="135" t="s">
        <v>27</v>
      </c>
      <c r="D186" s="123">
        <f>VLOOKUP(A186,BKE!C692:H1089,5,0)</f>
        <v>1200</v>
      </c>
      <c r="E186" s="128">
        <v>72</v>
      </c>
      <c r="F186" s="124">
        <f t="shared" si="19"/>
        <v>86400</v>
      </c>
      <c r="G186" s="125">
        <f t="shared" si="21"/>
        <v>230</v>
      </c>
      <c r="H186" s="126">
        <f t="shared" si="20"/>
        <v>276000</v>
      </c>
      <c r="I186" s="127">
        <f t="shared" si="22"/>
        <v>212</v>
      </c>
      <c r="J186" s="127">
        <f t="shared" si="22"/>
        <v>254400</v>
      </c>
      <c r="K186" s="128">
        <v>90</v>
      </c>
      <c r="L186" s="122">
        <f t="shared" si="23"/>
        <v>108000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50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30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50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50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50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271</v>
      </c>
      <c r="B187" s="134" t="s">
        <v>272</v>
      </c>
      <c r="C187" s="135" t="s">
        <v>101</v>
      </c>
      <c r="D187" s="123">
        <v>6775.49</v>
      </c>
      <c r="E187" s="128">
        <v>2</v>
      </c>
      <c r="F187" s="124">
        <f t="shared" si="19"/>
        <v>13550.98</v>
      </c>
      <c r="G187" s="125">
        <f t="shared" si="21"/>
        <v>1</v>
      </c>
      <c r="H187" s="126">
        <f t="shared" si="20"/>
        <v>6775.49</v>
      </c>
      <c r="I187" s="127">
        <f t="shared" si="22"/>
        <v>1</v>
      </c>
      <c r="J187" s="127">
        <f t="shared" si="22"/>
        <v>6775.4900000000016</v>
      </c>
      <c r="K187" s="128">
        <v>2</v>
      </c>
      <c r="L187" s="122">
        <f t="shared" si="23"/>
        <v>13550.98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1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273</v>
      </c>
      <c r="B188" s="134" t="s">
        <v>274</v>
      </c>
      <c r="C188" s="135" t="s">
        <v>8</v>
      </c>
      <c r="D188" s="123">
        <v>14000</v>
      </c>
      <c r="E188" s="128">
        <v>1</v>
      </c>
      <c r="F188" s="124">
        <f t="shared" si="19"/>
        <v>14000</v>
      </c>
      <c r="G188" s="125">
        <f t="shared" si="21"/>
        <v>0</v>
      </c>
      <c r="H188" s="126">
        <f t="shared" si="20"/>
        <v>0</v>
      </c>
      <c r="I188" s="127">
        <f t="shared" si="22"/>
        <v>0</v>
      </c>
      <c r="J188" s="127">
        <f t="shared" si="22"/>
        <v>0</v>
      </c>
      <c r="K188" s="128">
        <v>1</v>
      </c>
      <c r="L188" s="122">
        <f t="shared" si="23"/>
        <v>14000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275</v>
      </c>
      <c r="B189" s="134" t="s">
        <v>276</v>
      </c>
      <c r="C189" s="135" t="s">
        <v>8</v>
      </c>
      <c r="D189" s="123">
        <f>VLOOKUP(A189,BKE!C695:H1092,5,0)</f>
        <v>13999</v>
      </c>
      <c r="E189" s="128">
        <v>1</v>
      </c>
      <c r="F189" s="124">
        <f t="shared" si="19"/>
        <v>13999</v>
      </c>
      <c r="G189" s="125">
        <f t="shared" si="21"/>
        <v>1</v>
      </c>
      <c r="H189" s="126">
        <f t="shared" si="20"/>
        <v>13999</v>
      </c>
      <c r="I189" s="127">
        <f t="shared" si="22"/>
        <v>1</v>
      </c>
      <c r="J189" s="127">
        <f t="shared" si="22"/>
        <v>13999</v>
      </c>
      <c r="K189" s="128">
        <v>1</v>
      </c>
      <c r="L189" s="122">
        <f t="shared" si="23"/>
        <v>13999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1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277</v>
      </c>
      <c r="B190" s="134" t="s">
        <v>278</v>
      </c>
      <c r="C190" s="135" t="s">
        <v>8</v>
      </c>
      <c r="D190" s="123" t="str">
        <f>VLOOKUP(A190,BKE!C696:H1093,5,0)</f>
        <v>0</v>
      </c>
      <c r="E190" s="128">
        <v>2</v>
      </c>
      <c r="F190" s="124">
        <f t="shared" si="19"/>
        <v>0</v>
      </c>
      <c r="G190" s="125">
        <f t="shared" si="21"/>
        <v>0</v>
      </c>
      <c r="H190" s="126">
        <f t="shared" si="20"/>
        <v>0</v>
      </c>
      <c r="I190" s="127">
        <f t="shared" si="22"/>
        <v>0</v>
      </c>
      <c r="J190" s="127">
        <f t="shared" si="22"/>
        <v>0</v>
      </c>
      <c r="K190" s="128">
        <v>2</v>
      </c>
      <c r="L190" s="122">
        <f t="shared" si="23"/>
        <v>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279</v>
      </c>
      <c r="B191" s="134" t="s">
        <v>280</v>
      </c>
      <c r="C191" s="135" t="s">
        <v>8</v>
      </c>
      <c r="D191" s="123">
        <f>VLOOKUP(A191,BKE!C697:H1094,5,0)</f>
        <v>14000</v>
      </c>
      <c r="E191" s="128">
        <v>0</v>
      </c>
      <c r="F191" s="124">
        <f t="shared" si="19"/>
        <v>0</v>
      </c>
      <c r="G191" s="125">
        <f t="shared" si="21"/>
        <v>2</v>
      </c>
      <c r="H191" s="126">
        <f t="shared" si="20"/>
        <v>28000</v>
      </c>
      <c r="I191" s="127">
        <f t="shared" si="22"/>
        <v>0</v>
      </c>
      <c r="J191" s="127">
        <f t="shared" si="22"/>
        <v>0</v>
      </c>
      <c r="K191" s="128">
        <v>2</v>
      </c>
      <c r="L191" s="122">
        <f t="shared" si="23"/>
        <v>28000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1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0</v>
      </c>
      <c r="U191" s="183">
        <f>SUMIFS(BKE!$F:$F,BKE!$C:$C,'nguyen vat lieu kho'!$A:$A,BKE!$B:$B,'nguyen vat lieu kho'!U$3)</f>
        <v>1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281</v>
      </c>
      <c r="B192" s="134" t="s">
        <v>282</v>
      </c>
      <c r="C192" s="135" t="s">
        <v>8</v>
      </c>
      <c r="D192" s="123">
        <f>VLOOKUP(A192,BKE!C698:H1095,5,0)</f>
        <v>14000</v>
      </c>
      <c r="E192" s="128">
        <v>1</v>
      </c>
      <c r="F192" s="124">
        <f t="shared" si="19"/>
        <v>14000</v>
      </c>
      <c r="G192" s="125">
        <f t="shared" si="21"/>
        <v>1</v>
      </c>
      <c r="H192" s="126">
        <f t="shared" si="20"/>
        <v>14000</v>
      </c>
      <c r="I192" s="127">
        <f t="shared" si="22"/>
        <v>1</v>
      </c>
      <c r="J192" s="127">
        <f t="shared" si="22"/>
        <v>14000</v>
      </c>
      <c r="K192" s="128">
        <v>1</v>
      </c>
      <c r="L192" s="122">
        <f t="shared" si="23"/>
        <v>14000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1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283</v>
      </c>
      <c r="B193" s="134" t="s">
        <v>284</v>
      </c>
      <c r="C193" s="135" t="s">
        <v>8</v>
      </c>
      <c r="D193" s="123">
        <f>VLOOKUP(A193,BKE!C699:H1096,5,0)</f>
        <v>14000</v>
      </c>
      <c r="E193" s="128">
        <v>1</v>
      </c>
      <c r="F193" s="124">
        <f t="shared" si="19"/>
        <v>14000</v>
      </c>
      <c r="G193" s="125">
        <f t="shared" si="21"/>
        <v>1</v>
      </c>
      <c r="H193" s="126">
        <f t="shared" si="20"/>
        <v>14000</v>
      </c>
      <c r="I193" s="127">
        <f t="shared" si="22"/>
        <v>1</v>
      </c>
      <c r="J193" s="127">
        <f t="shared" si="22"/>
        <v>14000</v>
      </c>
      <c r="K193" s="128">
        <v>1</v>
      </c>
      <c r="L193" s="122">
        <f t="shared" si="23"/>
        <v>14000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1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285</v>
      </c>
      <c r="B194" s="134" t="s">
        <v>286</v>
      </c>
      <c r="C194" s="135" t="s">
        <v>8</v>
      </c>
      <c r="D194" s="123" t="str">
        <f>VLOOKUP(A194,BKE!C700:H1097,5,0)</f>
        <v>0</v>
      </c>
      <c r="E194" s="128">
        <v>2</v>
      </c>
      <c r="F194" s="124">
        <f t="shared" si="19"/>
        <v>0</v>
      </c>
      <c r="G194" s="125">
        <f t="shared" si="21"/>
        <v>0</v>
      </c>
      <c r="H194" s="126">
        <f t="shared" si="20"/>
        <v>0</v>
      </c>
      <c r="I194" s="127">
        <f t="shared" si="22"/>
        <v>1</v>
      </c>
      <c r="J194" s="127">
        <f t="shared" si="22"/>
        <v>0</v>
      </c>
      <c r="K194" s="128">
        <v>1</v>
      </c>
      <c r="L194" s="122">
        <f t="shared" si="23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0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287</v>
      </c>
      <c r="B195" s="134" t="s">
        <v>288</v>
      </c>
      <c r="C195" s="135" t="s">
        <v>8</v>
      </c>
      <c r="D195" s="123" t="str">
        <f>VLOOKUP(A195,BKE!C701:H1098,5,0)</f>
        <v>0</v>
      </c>
      <c r="E195" s="128">
        <v>2</v>
      </c>
      <c r="F195" s="124">
        <f t="shared" si="19"/>
        <v>0</v>
      </c>
      <c r="G195" s="125">
        <f t="shared" si="21"/>
        <v>0</v>
      </c>
      <c r="H195" s="126">
        <f t="shared" si="20"/>
        <v>0</v>
      </c>
      <c r="I195" s="127">
        <f t="shared" si="22"/>
        <v>0</v>
      </c>
      <c r="J195" s="127">
        <f t="shared" si="22"/>
        <v>0</v>
      </c>
      <c r="K195" s="128">
        <v>2</v>
      </c>
      <c r="L195" s="122">
        <f t="shared" si="23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289</v>
      </c>
      <c r="B196" s="134" t="s">
        <v>290</v>
      </c>
      <c r="C196" s="135" t="s">
        <v>8</v>
      </c>
      <c r="D196" s="123" t="str">
        <f>VLOOKUP(A196,BKE!C702:H1099,5,0)</f>
        <v>0</v>
      </c>
      <c r="E196" s="128">
        <v>4</v>
      </c>
      <c r="F196" s="124">
        <f t="shared" si="19"/>
        <v>0</v>
      </c>
      <c r="G196" s="125">
        <f t="shared" si="21"/>
        <v>0</v>
      </c>
      <c r="H196" s="126">
        <f t="shared" si="20"/>
        <v>0</v>
      </c>
      <c r="I196" s="249">
        <f t="shared" si="22"/>
        <v>1</v>
      </c>
      <c r="J196" s="127">
        <f t="shared" si="22"/>
        <v>0</v>
      </c>
      <c r="K196" s="128">
        <v>3</v>
      </c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291</v>
      </c>
      <c r="B197" s="134" t="s">
        <v>292</v>
      </c>
      <c r="C197" s="135" t="s">
        <v>8</v>
      </c>
      <c r="D197" s="123" t="str">
        <f>VLOOKUP(A197,BKE!C703:H1100,5,0)</f>
        <v>0</v>
      </c>
      <c r="E197" s="128">
        <v>3</v>
      </c>
      <c r="F197" s="124">
        <f t="shared" si="19"/>
        <v>0</v>
      </c>
      <c r="G197" s="125">
        <f t="shared" si="21"/>
        <v>0</v>
      </c>
      <c r="H197" s="126">
        <f t="shared" si="20"/>
        <v>0</v>
      </c>
      <c r="I197" s="127">
        <f t="shared" si="22"/>
        <v>0</v>
      </c>
      <c r="J197" s="127">
        <f t="shared" si="22"/>
        <v>0</v>
      </c>
      <c r="K197" s="128">
        <v>3</v>
      </c>
      <c r="L197" s="122">
        <f t="shared" si="23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915</v>
      </c>
      <c r="B198" s="346" t="s">
        <v>916</v>
      </c>
      <c r="C198" s="135" t="s">
        <v>8</v>
      </c>
      <c r="D198" s="123" t="str">
        <f>VLOOKUP(A198,BKE!C704:H1101,5,0)</f>
        <v>0</v>
      </c>
      <c r="E198" s="128">
        <v>48</v>
      </c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127">
        <f t="shared" si="22"/>
        <v>48</v>
      </c>
      <c r="J198" s="127">
        <f t="shared" si="22"/>
        <v>0</v>
      </c>
      <c r="K198" s="128"/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909</v>
      </c>
      <c r="B199" s="134" t="s">
        <v>910</v>
      </c>
      <c r="C199" s="135" t="s">
        <v>8</v>
      </c>
      <c r="D199" s="123" t="str">
        <f>VLOOKUP(A199,BKE!C704:H1101,5,0)</f>
        <v>0</v>
      </c>
      <c r="E199" s="128"/>
      <c r="F199" s="124">
        <f t="shared" si="19"/>
        <v>0</v>
      </c>
      <c r="G199" s="125">
        <f t="shared" si="21"/>
        <v>0</v>
      </c>
      <c r="H199" s="126">
        <f t="shared" ref="H199:H246" si="24">D199*G199</f>
        <v>0</v>
      </c>
      <c r="I199" s="127">
        <f t="shared" si="22"/>
        <v>0</v>
      </c>
      <c r="J199" s="127">
        <f t="shared" si="22"/>
        <v>0</v>
      </c>
      <c r="K199" s="128"/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559</v>
      </c>
      <c r="B200" s="134" t="s">
        <v>562</v>
      </c>
      <c r="C200" s="135" t="s">
        <v>8</v>
      </c>
      <c r="D200" s="123"/>
      <c r="E200" s="128"/>
      <c r="F200" s="124">
        <f t="shared" si="19"/>
        <v>0</v>
      </c>
      <c r="G200" s="125">
        <f t="shared" si="21"/>
        <v>0</v>
      </c>
      <c r="H200" s="126">
        <f t="shared" si="24"/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560</v>
      </c>
      <c r="B201" s="134" t="s">
        <v>563</v>
      </c>
      <c r="C201" s="135" t="s">
        <v>8</v>
      </c>
      <c r="D201" s="123"/>
      <c r="E201" s="290"/>
      <c r="F201" s="124">
        <f t="shared" si="19"/>
        <v>0</v>
      </c>
      <c r="G201" s="125">
        <f t="shared" si="21"/>
        <v>0</v>
      </c>
      <c r="H201" s="126">
        <f t="shared" si="24"/>
        <v>0</v>
      </c>
      <c r="I201" s="127">
        <f t="shared" si="22"/>
        <v>0</v>
      </c>
      <c r="J201" s="127">
        <f t="shared" si="22"/>
        <v>0</v>
      </c>
      <c r="K201" s="290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561</v>
      </c>
      <c r="B202" s="134" t="s">
        <v>564</v>
      </c>
      <c r="C202" s="135" t="s">
        <v>8</v>
      </c>
      <c r="D202" s="123"/>
      <c r="E202" s="290"/>
      <c r="F202" s="124">
        <f t="shared" si="19"/>
        <v>0</v>
      </c>
      <c r="G202" s="125">
        <f t="shared" si="21"/>
        <v>0</v>
      </c>
      <c r="H202" s="126">
        <f t="shared" si="24"/>
        <v>0</v>
      </c>
      <c r="I202" s="127">
        <f t="shared" ref="I202:J235" si="25">E202+G202-K202</f>
        <v>0</v>
      </c>
      <c r="J202" s="127">
        <f t="shared" si="25"/>
        <v>0</v>
      </c>
      <c r="K202" s="290"/>
      <c r="L202" s="122">
        <f t="shared" ref="L202:L235" si="26">K202*D202</f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9" t="s">
        <v>857</v>
      </c>
      <c r="B203" s="247" t="s">
        <v>345</v>
      </c>
      <c r="C203" s="135" t="s">
        <v>8</v>
      </c>
      <c r="D203" s="123">
        <v>54</v>
      </c>
      <c r="E203" s="128"/>
      <c r="F203" s="124">
        <f t="shared" ref="F203:F263" si="27">E203*D203</f>
        <v>0</v>
      </c>
      <c r="G203" s="125">
        <f t="shared" si="21"/>
        <v>0</v>
      </c>
      <c r="H203" s="126">
        <f t="shared" si="24"/>
        <v>0</v>
      </c>
      <c r="I203" s="127">
        <f t="shared" si="25"/>
        <v>0</v>
      </c>
      <c r="J203" s="127">
        <f t="shared" si="25"/>
        <v>0</v>
      </c>
      <c r="K203" s="128"/>
      <c r="L203" s="122">
        <f t="shared" si="26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256</v>
      </c>
      <c r="B204" s="134" t="s">
        <v>257</v>
      </c>
      <c r="C204" s="135" t="s">
        <v>29</v>
      </c>
      <c r="D204" s="123">
        <f>VLOOKUP(A204,BKE!C695:H1092,5,0)</f>
        <v>57777</v>
      </c>
      <c r="E204" s="128">
        <v>0.5</v>
      </c>
      <c r="F204" s="124">
        <f t="shared" si="27"/>
        <v>28888.5</v>
      </c>
      <c r="G204" s="125">
        <f t="shared" si="21"/>
        <v>1</v>
      </c>
      <c r="H204" s="126">
        <f t="shared" si="24"/>
        <v>57777</v>
      </c>
      <c r="I204" s="127">
        <f t="shared" si="25"/>
        <v>1</v>
      </c>
      <c r="J204" s="127">
        <f t="shared" si="25"/>
        <v>57777</v>
      </c>
      <c r="K204" s="128">
        <v>0.5</v>
      </c>
      <c r="L204" s="122">
        <f t="shared" si="26"/>
        <v>28888.5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1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258</v>
      </c>
      <c r="B205" s="134" t="s">
        <v>259</v>
      </c>
      <c r="C205" s="135" t="s">
        <v>29</v>
      </c>
      <c r="D205" s="123">
        <f>VLOOKUP(A205,BKE!C696:H1093,5,0)</f>
        <v>35952</v>
      </c>
      <c r="E205" s="128">
        <v>0.5</v>
      </c>
      <c r="F205" s="124">
        <f t="shared" si="27"/>
        <v>17976</v>
      </c>
      <c r="G205" s="125">
        <f t="shared" si="21"/>
        <v>1.5</v>
      </c>
      <c r="H205" s="126">
        <f t="shared" si="24"/>
        <v>53928</v>
      </c>
      <c r="I205" s="249">
        <f t="shared" si="25"/>
        <v>1</v>
      </c>
      <c r="J205" s="127">
        <f t="shared" si="25"/>
        <v>35952</v>
      </c>
      <c r="K205" s="128">
        <v>1</v>
      </c>
      <c r="L205" s="122">
        <f t="shared" si="26"/>
        <v>35952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1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0.5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260</v>
      </c>
      <c r="B206" s="134" t="s">
        <v>261</v>
      </c>
      <c r="C206" s="135" t="s">
        <v>27</v>
      </c>
      <c r="D206" s="123">
        <v>4000</v>
      </c>
      <c r="E206" s="128">
        <v>34</v>
      </c>
      <c r="F206" s="124">
        <f t="shared" si="27"/>
        <v>136000</v>
      </c>
      <c r="G206" s="125">
        <f t="shared" ref="G206:G260" si="28">SUM(M206:AQ206)</f>
        <v>0</v>
      </c>
      <c r="H206" s="126">
        <f t="shared" si="24"/>
        <v>0</v>
      </c>
      <c r="I206" s="127">
        <f t="shared" si="25"/>
        <v>1</v>
      </c>
      <c r="J206" s="127">
        <f t="shared" si="25"/>
        <v>4000</v>
      </c>
      <c r="K206" s="128">
        <v>33</v>
      </c>
      <c r="L206" s="122">
        <f t="shared" si="26"/>
        <v>132000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9" t="s">
        <v>918</v>
      </c>
      <c r="B207" s="9" t="s">
        <v>377</v>
      </c>
      <c r="C207" s="9" t="s">
        <v>27</v>
      </c>
      <c r="D207" s="123" t="str">
        <f>VLOOKUP(A207,BKE!C698:H1095,5,0)</f>
        <v>0</v>
      </c>
      <c r="E207" s="128"/>
      <c r="F207" s="124">
        <f t="shared" si="27"/>
        <v>0</v>
      </c>
      <c r="G207" s="125">
        <f t="shared" si="28"/>
        <v>0</v>
      </c>
      <c r="H207" s="126">
        <f t="shared" si="24"/>
        <v>0</v>
      </c>
      <c r="I207" s="127">
        <f t="shared" si="25"/>
        <v>-21</v>
      </c>
      <c r="J207" s="127">
        <f t="shared" si="25"/>
        <v>0</v>
      </c>
      <c r="K207" s="128">
        <v>21</v>
      </c>
      <c r="L207" s="122">
        <f t="shared" si="26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9" t="s">
        <v>336</v>
      </c>
      <c r="B208" s="9" t="s">
        <v>337</v>
      </c>
      <c r="C208" s="9" t="s">
        <v>31</v>
      </c>
      <c r="D208" s="123"/>
      <c r="E208" s="128"/>
      <c r="F208" s="124">
        <f t="shared" si="27"/>
        <v>0</v>
      </c>
      <c r="G208" s="125">
        <f t="shared" si="28"/>
        <v>0</v>
      </c>
      <c r="H208" s="126">
        <f t="shared" si="24"/>
        <v>0</v>
      </c>
      <c r="I208" s="127">
        <f t="shared" si="25"/>
        <v>0</v>
      </c>
      <c r="J208" s="127">
        <f t="shared" si="25"/>
        <v>0</v>
      </c>
      <c r="K208" s="128"/>
      <c r="L208" s="122">
        <f t="shared" si="26"/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565</v>
      </c>
      <c r="B209" s="134" t="s">
        <v>569</v>
      </c>
      <c r="C209" s="135" t="s">
        <v>8</v>
      </c>
      <c r="D209" s="123"/>
      <c r="E209" s="128"/>
      <c r="F209" s="124">
        <f t="shared" si="27"/>
        <v>0</v>
      </c>
      <c r="G209" s="125">
        <f t="shared" si="28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9" t="s">
        <v>566</v>
      </c>
      <c r="B210" s="134" t="s">
        <v>570</v>
      </c>
      <c r="C210" s="9" t="s">
        <v>8</v>
      </c>
      <c r="D210" s="123"/>
      <c r="E210" s="128"/>
      <c r="F210" s="124">
        <f t="shared" si="27"/>
        <v>0</v>
      </c>
      <c r="G210" s="125">
        <f t="shared" si="28"/>
        <v>0</v>
      </c>
      <c r="H210" s="126">
        <f t="shared" si="24"/>
        <v>0</v>
      </c>
      <c r="I210" s="127">
        <f t="shared" si="25"/>
        <v>0</v>
      </c>
      <c r="J210" s="127">
        <f t="shared" si="25"/>
        <v>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9" t="s">
        <v>567</v>
      </c>
      <c r="B211" s="134" t="s">
        <v>571</v>
      </c>
      <c r="C211" s="9" t="s">
        <v>8</v>
      </c>
      <c r="D211" s="123"/>
      <c r="E211" s="128"/>
      <c r="F211" s="124">
        <f t="shared" si="27"/>
        <v>0</v>
      </c>
      <c r="G211" s="125">
        <f t="shared" si="28"/>
        <v>0</v>
      </c>
      <c r="H211" s="126">
        <f t="shared" si="24"/>
        <v>0</v>
      </c>
      <c r="I211" s="127">
        <f t="shared" si="25"/>
        <v>0</v>
      </c>
      <c r="J211" s="127">
        <f t="shared" si="25"/>
        <v>0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9" t="s">
        <v>568</v>
      </c>
      <c r="B212" s="134" t="s">
        <v>572</v>
      </c>
      <c r="C212" s="9" t="s">
        <v>8</v>
      </c>
      <c r="D212" s="123"/>
      <c r="E212" s="128"/>
      <c r="F212" s="124">
        <f t="shared" si="27"/>
        <v>0</v>
      </c>
      <c r="G212" s="125">
        <f t="shared" si="28"/>
        <v>0</v>
      </c>
      <c r="H212" s="126">
        <f t="shared" si="24"/>
        <v>0</v>
      </c>
      <c r="I212" s="127">
        <f t="shared" si="25"/>
        <v>0</v>
      </c>
      <c r="J212" s="127">
        <f t="shared" si="25"/>
        <v>0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856</v>
      </c>
      <c r="B213" s="9" t="s">
        <v>367</v>
      </c>
      <c r="C213" s="9" t="s">
        <v>27</v>
      </c>
      <c r="D213" s="123" t="str">
        <f>VLOOKUP(A213,BKE!C719:H1115,5,0)</f>
        <v>0</v>
      </c>
      <c r="E213" s="290">
        <v>150</v>
      </c>
      <c r="F213" s="124">
        <f t="shared" si="27"/>
        <v>0</v>
      </c>
      <c r="G213" s="125">
        <f t="shared" si="28"/>
        <v>0</v>
      </c>
      <c r="H213" s="126">
        <f t="shared" si="24"/>
        <v>0</v>
      </c>
      <c r="I213" s="127">
        <f t="shared" si="25"/>
        <v>50</v>
      </c>
      <c r="J213" s="127">
        <f t="shared" si="25"/>
        <v>0</v>
      </c>
      <c r="K213" s="290">
        <v>100</v>
      </c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6" t="s">
        <v>304</v>
      </c>
      <c r="B214" s="10" t="s">
        <v>305</v>
      </c>
      <c r="C214" s="137" t="s">
        <v>28</v>
      </c>
      <c r="D214" s="123"/>
      <c r="E214" s="128"/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0</v>
      </c>
      <c r="J214" s="127">
        <f t="shared" si="25"/>
        <v>0</v>
      </c>
      <c r="K214" s="128"/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6" t="s">
        <v>306</v>
      </c>
      <c r="B215" s="10" t="s">
        <v>307</v>
      </c>
      <c r="C215" s="137" t="s">
        <v>28</v>
      </c>
      <c r="D215" s="123">
        <v>15217.5</v>
      </c>
      <c r="E215" s="128"/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0</v>
      </c>
      <c r="J215" s="127">
        <f t="shared" si="25"/>
        <v>0</v>
      </c>
      <c r="K215" s="128"/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6" t="s">
        <v>703</v>
      </c>
      <c r="B216" s="10" t="s">
        <v>704</v>
      </c>
      <c r="C216" s="137" t="s">
        <v>28</v>
      </c>
      <c r="D216" s="123">
        <v>2000</v>
      </c>
      <c r="E216" s="128">
        <v>200</v>
      </c>
      <c r="F216" s="124">
        <f t="shared" si="27"/>
        <v>400000</v>
      </c>
      <c r="G216" s="125">
        <f>SUM(M216:AQ216)</f>
        <v>0</v>
      </c>
      <c r="H216" s="126">
        <f>D216*G216</f>
        <v>0</v>
      </c>
      <c r="I216" s="127">
        <f t="shared" si="25"/>
        <v>0</v>
      </c>
      <c r="J216" s="127">
        <f t="shared" si="25"/>
        <v>0</v>
      </c>
      <c r="K216" s="128">
        <v>200</v>
      </c>
      <c r="L216" s="122">
        <f t="shared" si="26"/>
        <v>400000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6" t="s">
        <v>652</v>
      </c>
      <c r="B217" s="10" t="s">
        <v>629</v>
      </c>
      <c r="C217" s="137" t="s">
        <v>27</v>
      </c>
      <c r="D217" s="123" t="str">
        <f>VLOOKUP(A217,BKE!C723:H1119,5,0)</f>
        <v>0</v>
      </c>
      <c r="E217" s="128">
        <v>300</v>
      </c>
      <c r="F217" s="124">
        <f t="shared" si="27"/>
        <v>0</v>
      </c>
      <c r="G217" s="125">
        <f t="shared" si="28"/>
        <v>0</v>
      </c>
      <c r="H217" s="126">
        <f t="shared" si="24"/>
        <v>0</v>
      </c>
      <c r="I217" s="127">
        <f t="shared" si="25"/>
        <v>200</v>
      </c>
      <c r="J217" s="127">
        <f t="shared" si="25"/>
        <v>0</v>
      </c>
      <c r="K217" s="128">
        <v>100</v>
      </c>
      <c r="L217" s="122">
        <f t="shared" si="26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6" t="s">
        <v>1011</v>
      </c>
      <c r="B218" s="10" t="s">
        <v>1019</v>
      </c>
      <c r="C218" s="137" t="s">
        <v>29</v>
      </c>
      <c r="D218" s="123">
        <f>VLOOKUP(A218,BKE!C724:H1120,5,0)</f>
        <v>82000</v>
      </c>
      <c r="E218" s="128"/>
      <c r="F218" s="124">
        <f t="shared" si="27"/>
        <v>0</v>
      </c>
      <c r="G218" s="125">
        <f t="shared" si="28"/>
        <v>5</v>
      </c>
      <c r="H218" s="126">
        <f t="shared" si="24"/>
        <v>410000</v>
      </c>
      <c r="I218" s="127"/>
      <c r="J218" s="127">
        <f t="shared" si="25"/>
        <v>246000</v>
      </c>
      <c r="K218" s="128">
        <v>2</v>
      </c>
      <c r="L218" s="122">
        <f t="shared" si="26"/>
        <v>164000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1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1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1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2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6" t="s">
        <v>308</v>
      </c>
      <c r="B219" s="10" t="s">
        <v>309</v>
      </c>
      <c r="C219" s="137" t="s">
        <v>29</v>
      </c>
      <c r="D219" s="123">
        <v>1800</v>
      </c>
      <c r="E219" s="128">
        <v>141</v>
      </c>
      <c r="F219" s="124">
        <f t="shared" si="27"/>
        <v>253800</v>
      </c>
      <c r="G219" s="125">
        <f t="shared" si="28"/>
        <v>0</v>
      </c>
      <c r="H219" s="126">
        <f t="shared" si="24"/>
        <v>0</v>
      </c>
      <c r="I219" s="127">
        <f t="shared" si="25"/>
        <v>0</v>
      </c>
      <c r="J219" s="127">
        <f t="shared" si="25"/>
        <v>0</v>
      </c>
      <c r="K219" s="128">
        <v>141</v>
      </c>
      <c r="L219" s="122">
        <f t="shared" si="26"/>
        <v>253800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728</v>
      </c>
      <c r="B220" s="10" t="s">
        <v>729</v>
      </c>
      <c r="C220" s="137" t="s">
        <v>730</v>
      </c>
      <c r="D220" s="123">
        <v>16500</v>
      </c>
      <c r="E220" s="128">
        <v>3</v>
      </c>
      <c r="F220" s="124">
        <f t="shared" si="27"/>
        <v>49500</v>
      </c>
      <c r="G220" s="125">
        <f>SUM(M220:AQ220)</f>
        <v>2</v>
      </c>
      <c r="H220" s="126">
        <f>D220*G220</f>
        <v>33000</v>
      </c>
      <c r="I220" s="127">
        <f t="shared" si="25"/>
        <v>2</v>
      </c>
      <c r="J220" s="127">
        <f t="shared" si="25"/>
        <v>33000</v>
      </c>
      <c r="K220" s="128">
        <v>3</v>
      </c>
      <c r="L220" s="122">
        <f t="shared" si="26"/>
        <v>49500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2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9" t="s">
        <v>331</v>
      </c>
      <c r="B221" s="9" t="s">
        <v>332</v>
      </c>
      <c r="C221" s="9" t="s">
        <v>27</v>
      </c>
      <c r="D221" s="123"/>
      <c r="E221" s="128"/>
      <c r="F221" s="124">
        <f t="shared" si="27"/>
        <v>0</v>
      </c>
      <c r="G221" s="125">
        <f t="shared" si="28"/>
        <v>0</v>
      </c>
      <c r="H221" s="126">
        <f t="shared" si="24"/>
        <v>0</v>
      </c>
      <c r="I221" s="127">
        <f t="shared" si="25"/>
        <v>0</v>
      </c>
      <c r="J221" s="127">
        <f t="shared" si="25"/>
        <v>0</v>
      </c>
      <c r="K221" s="128"/>
      <c r="L221" s="122">
        <f t="shared" si="26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9" t="s">
        <v>333</v>
      </c>
      <c r="B222" s="9" t="s">
        <v>334</v>
      </c>
      <c r="C222" s="9" t="s">
        <v>27</v>
      </c>
      <c r="D222" s="123"/>
      <c r="E222" s="128"/>
      <c r="F222" s="124">
        <f t="shared" si="27"/>
        <v>0</v>
      </c>
      <c r="G222" s="125">
        <f t="shared" si="28"/>
        <v>0</v>
      </c>
      <c r="H222" s="126">
        <f t="shared" si="24"/>
        <v>0</v>
      </c>
      <c r="I222" s="127">
        <f t="shared" si="25"/>
        <v>0</v>
      </c>
      <c r="J222" s="127">
        <f t="shared" si="25"/>
        <v>0</v>
      </c>
      <c r="K222" s="128"/>
      <c r="L222" s="122">
        <f t="shared" si="26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9" t="s">
        <v>884</v>
      </c>
      <c r="B223" s="9" t="s">
        <v>346</v>
      </c>
      <c r="C223" s="9" t="s">
        <v>27</v>
      </c>
      <c r="D223" s="123">
        <v>150</v>
      </c>
      <c r="E223" s="128">
        <v>137</v>
      </c>
      <c r="F223" s="124">
        <f t="shared" si="27"/>
        <v>20550</v>
      </c>
      <c r="G223" s="125">
        <f t="shared" si="28"/>
        <v>0</v>
      </c>
      <c r="H223" s="126">
        <f t="shared" si="24"/>
        <v>0</v>
      </c>
      <c r="I223" s="127">
        <f t="shared" si="25"/>
        <v>37</v>
      </c>
      <c r="J223" s="127">
        <f t="shared" si="25"/>
        <v>5550</v>
      </c>
      <c r="K223" s="128">
        <v>100</v>
      </c>
      <c r="L223" s="122">
        <f t="shared" si="26"/>
        <v>15000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9" t="s">
        <v>347</v>
      </c>
      <c r="B224" s="9" t="s">
        <v>938</v>
      </c>
      <c r="C224" s="9" t="s">
        <v>27</v>
      </c>
      <c r="D224" s="123"/>
      <c r="E224" s="128">
        <v>51</v>
      </c>
      <c r="F224" s="124">
        <f t="shared" si="27"/>
        <v>0</v>
      </c>
      <c r="G224" s="125">
        <f t="shared" si="28"/>
        <v>0</v>
      </c>
      <c r="H224" s="126">
        <f t="shared" si="24"/>
        <v>0</v>
      </c>
      <c r="I224" s="127">
        <f t="shared" si="25"/>
        <v>0</v>
      </c>
      <c r="J224" s="127">
        <f t="shared" si="25"/>
        <v>0</v>
      </c>
      <c r="K224" s="128">
        <v>51</v>
      </c>
      <c r="L224" s="122">
        <f t="shared" si="26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9" t="s">
        <v>573</v>
      </c>
      <c r="B225" s="9" t="s">
        <v>939</v>
      </c>
      <c r="C225" s="9" t="s">
        <v>27</v>
      </c>
      <c r="D225" s="123" t="str">
        <f>VLOOKUP(A225,BKE!C731:H1126,5,0)</f>
        <v>0</v>
      </c>
      <c r="E225" s="128">
        <v>67</v>
      </c>
      <c r="F225" s="124">
        <f t="shared" si="27"/>
        <v>0</v>
      </c>
      <c r="G225" s="125">
        <f t="shared" si="28"/>
        <v>0</v>
      </c>
      <c r="H225" s="126">
        <f t="shared" si="24"/>
        <v>0</v>
      </c>
      <c r="I225" s="127">
        <f t="shared" si="25"/>
        <v>0</v>
      </c>
      <c r="J225" s="127">
        <f t="shared" si="25"/>
        <v>0</v>
      </c>
      <c r="K225" s="128">
        <v>67</v>
      </c>
      <c r="L225" s="122">
        <f t="shared" si="26"/>
        <v>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9" t="s">
        <v>349</v>
      </c>
      <c r="B226" s="9" t="s">
        <v>350</v>
      </c>
      <c r="C226" s="9" t="s">
        <v>27</v>
      </c>
      <c r="D226" s="123">
        <v>1950</v>
      </c>
      <c r="E226" s="128">
        <v>23</v>
      </c>
      <c r="F226" s="124">
        <f t="shared" si="27"/>
        <v>44850</v>
      </c>
      <c r="G226" s="125">
        <f t="shared" si="28"/>
        <v>0</v>
      </c>
      <c r="H226" s="126">
        <f t="shared" si="24"/>
        <v>0</v>
      </c>
      <c r="I226" s="249">
        <f t="shared" si="25"/>
        <v>0</v>
      </c>
      <c r="J226" s="127">
        <f t="shared" si="25"/>
        <v>0</v>
      </c>
      <c r="K226" s="128">
        <v>23</v>
      </c>
      <c r="L226" s="122">
        <f t="shared" si="26"/>
        <v>44850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832</v>
      </c>
      <c r="B227" s="9" t="s">
        <v>351</v>
      </c>
      <c r="C227" s="9" t="s">
        <v>27</v>
      </c>
      <c r="D227" s="123">
        <f>VLOOKUP(A227,BKE!C733:H1128,5,0)</f>
        <v>2500</v>
      </c>
      <c r="E227" s="128">
        <v>31</v>
      </c>
      <c r="F227" s="124">
        <f t="shared" si="27"/>
        <v>77500</v>
      </c>
      <c r="G227" s="125">
        <f t="shared" si="28"/>
        <v>100</v>
      </c>
      <c r="H227" s="126">
        <f t="shared" si="24"/>
        <v>250000</v>
      </c>
      <c r="I227" s="127">
        <f t="shared" si="25"/>
        <v>61</v>
      </c>
      <c r="J227" s="127">
        <f t="shared" si="25"/>
        <v>152500</v>
      </c>
      <c r="K227" s="128">
        <v>70</v>
      </c>
      <c r="L227" s="122">
        <f t="shared" si="26"/>
        <v>175000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50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50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352</v>
      </c>
      <c r="B228" s="9" t="s">
        <v>353</v>
      </c>
      <c r="C228" s="9" t="s">
        <v>27</v>
      </c>
      <c r="D228" s="123"/>
      <c r="E228" s="128"/>
      <c r="F228" s="124">
        <f t="shared" si="27"/>
        <v>0</v>
      </c>
      <c r="G228" s="125">
        <f t="shared" si="28"/>
        <v>0</v>
      </c>
      <c r="H228" s="126">
        <f t="shared" si="24"/>
        <v>0</v>
      </c>
      <c r="I228" s="127">
        <f t="shared" si="25"/>
        <v>0</v>
      </c>
      <c r="J228" s="127">
        <f t="shared" si="25"/>
        <v>0</v>
      </c>
      <c r="K228" s="128"/>
      <c r="L228" s="122">
        <f t="shared" si="26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354</v>
      </c>
      <c r="B229" s="9" t="s">
        <v>355</v>
      </c>
      <c r="C229" s="9" t="s">
        <v>27</v>
      </c>
      <c r="D229" s="123"/>
      <c r="E229" s="128"/>
      <c r="F229" s="124">
        <f t="shared" si="27"/>
        <v>0</v>
      </c>
      <c r="G229" s="125">
        <f t="shared" si="28"/>
        <v>0</v>
      </c>
      <c r="H229" s="126">
        <f t="shared" si="24"/>
        <v>0</v>
      </c>
      <c r="I229" s="127">
        <f t="shared" si="25"/>
        <v>0</v>
      </c>
      <c r="J229" s="127">
        <f t="shared" si="25"/>
        <v>0</v>
      </c>
      <c r="K229" s="128"/>
      <c r="L229" s="122">
        <f t="shared" si="26"/>
        <v>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833</v>
      </c>
      <c r="B230" s="9" t="s">
        <v>318</v>
      </c>
      <c r="C230" s="9" t="s">
        <v>27</v>
      </c>
      <c r="D230" s="123">
        <f>VLOOKUP(A230,BKE!C736:H1131,5,0)</f>
        <v>150</v>
      </c>
      <c r="E230" s="128">
        <v>102</v>
      </c>
      <c r="F230" s="124">
        <f t="shared" si="27"/>
        <v>15300</v>
      </c>
      <c r="G230" s="125">
        <f t="shared" si="28"/>
        <v>600</v>
      </c>
      <c r="H230" s="126">
        <f t="shared" si="24"/>
        <v>90000</v>
      </c>
      <c r="I230" s="127">
        <f t="shared" si="25"/>
        <v>546</v>
      </c>
      <c r="J230" s="127">
        <f t="shared" si="25"/>
        <v>81900</v>
      </c>
      <c r="K230" s="128">
        <v>156</v>
      </c>
      <c r="L230" s="122">
        <f t="shared" si="26"/>
        <v>23400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100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150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150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100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100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935</v>
      </c>
      <c r="B231" s="9" t="s">
        <v>356</v>
      </c>
      <c r="C231" s="9" t="s">
        <v>27</v>
      </c>
      <c r="D231" s="123"/>
      <c r="E231" s="128">
        <v>23</v>
      </c>
      <c r="F231" s="124">
        <f t="shared" si="27"/>
        <v>0</v>
      </c>
      <c r="G231" s="125">
        <f t="shared" si="28"/>
        <v>50</v>
      </c>
      <c r="H231" s="126">
        <f t="shared" si="24"/>
        <v>0</v>
      </c>
      <c r="I231" s="249">
        <f t="shared" si="25"/>
        <v>9</v>
      </c>
      <c r="J231" s="127">
        <f t="shared" si="25"/>
        <v>0</v>
      </c>
      <c r="K231" s="128">
        <v>64</v>
      </c>
      <c r="L231" s="122">
        <f t="shared" si="26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50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288" t="s">
        <v>907</v>
      </c>
      <c r="B232" s="9" t="s">
        <v>357</v>
      </c>
      <c r="C232" s="9" t="s">
        <v>27</v>
      </c>
      <c r="D232" s="123">
        <f>VLOOKUP(A232,BKE!C738:H1133,5,0)</f>
        <v>2500</v>
      </c>
      <c r="E232" s="128">
        <v>67</v>
      </c>
      <c r="F232" s="124">
        <f t="shared" si="27"/>
        <v>167500</v>
      </c>
      <c r="G232" s="125">
        <f t="shared" si="28"/>
        <v>50</v>
      </c>
      <c r="H232" s="126">
        <f t="shared" si="24"/>
        <v>125000</v>
      </c>
      <c r="I232" s="127">
        <f t="shared" si="25"/>
        <v>49</v>
      </c>
      <c r="J232" s="127">
        <f>F232+H232-L232</f>
        <v>122500</v>
      </c>
      <c r="K232" s="128">
        <v>68</v>
      </c>
      <c r="L232" s="122">
        <f t="shared" si="26"/>
        <v>170000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50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885</v>
      </c>
      <c r="B233" s="9" t="s">
        <v>319</v>
      </c>
      <c r="C233" s="9" t="s">
        <v>27</v>
      </c>
      <c r="D233" s="123" t="str">
        <f>VLOOKUP(A233,BKE!C739:H1134,5,0)</f>
        <v>0</v>
      </c>
      <c r="E233" s="128"/>
      <c r="F233" s="124">
        <f t="shared" si="27"/>
        <v>0</v>
      </c>
      <c r="G233" s="125">
        <f t="shared" si="28"/>
        <v>0</v>
      </c>
      <c r="H233" s="126">
        <f t="shared" si="24"/>
        <v>0</v>
      </c>
      <c r="I233" s="127">
        <f t="shared" si="25"/>
        <v>0</v>
      </c>
      <c r="J233" s="127">
        <f t="shared" si="25"/>
        <v>0</v>
      </c>
      <c r="K233" s="128"/>
      <c r="L233" s="122">
        <f t="shared" si="26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812</v>
      </c>
      <c r="B234" s="9" t="s">
        <v>320</v>
      </c>
      <c r="C234" s="9" t="s">
        <v>27</v>
      </c>
      <c r="D234" s="123">
        <v>4100</v>
      </c>
      <c r="E234" s="128">
        <v>72</v>
      </c>
      <c r="F234" s="124">
        <f t="shared" si="27"/>
        <v>295200</v>
      </c>
      <c r="G234" s="125">
        <f t="shared" si="28"/>
        <v>0</v>
      </c>
      <c r="H234" s="126">
        <f t="shared" si="24"/>
        <v>0</v>
      </c>
      <c r="I234" s="127">
        <f t="shared" si="25"/>
        <v>10</v>
      </c>
      <c r="J234" s="127">
        <f t="shared" si="25"/>
        <v>41000</v>
      </c>
      <c r="K234" s="128">
        <v>62</v>
      </c>
      <c r="L234" s="122">
        <f t="shared" si="26"/>
        <v>254200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914</v>
      </c>
      <c r="B235" s="289" t="s">
        <v>917</v>
      </c>
      <c r="C235" s="9" t="s">
        <v>27</v>
      </c>
      <c r="D235" s="123" t="str">
        <f>VLOOKUP(A235,BKE!C736:H1131,5,0)</f>
        <v>0</v>
      </c>
      <c r="E235" s="128"/>
      <c r="F235" s="124">
        <f t="shared" si="27"/>
        <v>0</v>
      </c>
      <c r="G235" s="125">
        <f t="shared" si="28"/>
        <v>0</v>
      </c>
      <c r="H235" s="126">
        <f t="shared" si="24"/>
        <v>0</v>
      </c>
      <c r="I235" s="127">
        <f t="shared" si="25"/>
        <v>-73</v>
      </c>
      <c r="J235" s="127">
        <f t="shared" si="25"/>
        <v>0</v>
      </c>
      <c r="K235" s="128">
        <v>73</v>
      </c>
      <c r="L235" s="122">
        <f t="shared" si="26"/>
        <v>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321</v>
      </c>
      <c r="B236" s="9" t="s">
        <v>322</v>
      </c>
      <c r="C236" s="9" t="s">
        <v>27</v>
      </c>
      <c r="D236" s="123">
        <v>150</v>
      </c>
      <c r="E236" s="128">
        <v>13</v>
      </c>
      <c r="F236" s="124">
        <f t="shared" si="27"/>
        <v>1950</v>
      </c>
      <c r="G236" s="125">
        <f t="shared" si="28"/>
        <v>0</v>
      </c>
      <c r="H236" s="126">
        <f t="shared" si="24"/>
        <v>0</v>
      </c>
      <c r="I236" s="249">
        <f t="shared" ref="I236:J263" si="29">E236+G236-K236</f>
        <v>1</v>
      </c>
      <c r="J236" s="127">
        <f t="shared" si="29"/>
        <v>150</v>
      </c>
      <c r="K236" s="128">
        <v>12</v>
      </c>
      <c r="L236" s="122">
        <f t="shared" ref="L236:L263" si="30">K236*D236</f>
        <v>1800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323</v>
      </c>
      <c r="B237" s="9" t="s">
        <v>324</v>
      </c>
      <c r="C237" s="9" t="s">
        <v>27</v>
      </c>
      <c r="D237" s="123">
        <v>150</v>
      </c>
      <c r="E237" s="128">
        <v>22</v>
      </c>
      <c r="F237" s="124">
        <f t="shared" si="27"/>
        <v>3300</v>
      </c>
      <c r="G237" s="125">
        <f t="shared" si="28"/>
        <v>0</v>
      </c>
      <c r="H237" s="126">
        <f t="shared" si="24"/>
        <v>0</v>
      </c>
      <c r="I237" s="249">
        <f t="shared" si="29"/>
        <v>1</v>
      </c>
      <c r="J237" s="127">
        <f t="shared" si="29"/>
        <v>150</v>
      </c>
      <c r="K237" s="128">
        <v>21</v>
      </c>
      <c r="L237" s="122">
        <f t="shared" si="30"/>
        <v>3150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325</v>
      </c>
      <c r="B238" s="9" t="s">
        <v>326</v>
      </c>
      <c r="C238" s="9" t="s">
        <v>27</v>
      </c>
      <c r="D238" s="123"/>
      <c r="E238" s="128"/>
      <c r="F238" s="124">
        <f t="shared" si="27"/>
        <v>0</v>
      </c>
      <c r="G238" s="125">
        <f t="shared" si="28"/>
        <v>0</v>
      </c>
      <c r="H238" s="126">
        <f t="shared" si="24"/>
        <v>0</v>
      </c>
      <c r="I238" s="249">
        <f t="shared" si="29"/>
        <v>0</v>
      </c>
      <c r="J238" s="127">
        <f t="shared" si="29"/>
        <v>0</v>
      </c>
      <c r="K238" s="128"/>
      <c r="L238" s="122">
        <f t="shared" si="30"/>
        <v>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327</v>
      </c>
      <c r="B239" s="9" t="s">
        <v>328</v>
      </c>
      <c r="C239" s="9" t="s">
        <v>27</v>
      </c>
      <c r="D239" s="123"/>
      <c r="E239" s="128"/>
      <c r="F239" s="124">
        <f t="shared" si="27"/>
        <v>0</v>
      </c>
      <c r="G239" s="125">
        <f t="shared" si="28"/>
        <v>0</v>
      </c>
      <c r="H239" s="126">
        <f t="shared" si="24"/>
        <v>0</v>
      </c>
      <c r="I239" s="127">
        <f t="shared" si="29"/>
        <v>0</v>
      </c>
      <c r="J239" s="127">
        <f t="shared" si="29"/>
        <v>0</v>
      </c>
      <c r="K239" s="128"/>
      <c r="L239" s="122">
        <f t="shared" si="30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9" t="s">
        <v>329</v>
      </c>
      <c r="B240" s="9" t="s">
        <v>330</v>
      </c>
      <c r="C240" s="9" t="s">
        <v>27</v>
      </c>
      <c r="D240" s="123"/>
      <c r="E240" s="128"/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127">
        <f t="shared" si="29"/>
        <v>0</v>
      </c>
      <c r="J240" s="127">
        <f t="shared" si="29"/>
        <v>0</v>
      </c>
      <c r="K240" s="128"/>
      <c r="L240" s="122">
        <f t="shared" si="30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358</v>
      </c>
      <c r="B241" s="9" t="s">
        <v>359</v>
      </c>
      <c r="C241" s="9" t="s">
        <v>27</v>
      </c>
      <c r="D241" s="123"/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127">
        <f t="shared" si="29"/>
        <v>0</v>
      </c>
      <c r="J241" s="127">
        <f t="shared" si="29"/>
        <v>0</v>
      </c>
      <c r="K241" s="128"/>
      <c r="L241" s="122">
        <f t="shared" si="30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360</v>
      </c>
      <c r="B242" s="9" t="s">
        <v>361</v>
      </c>
      <c r="C242" s="9" t="s">
        <v>27</v>
      </c>
      <c r="D242" s="123"/>
      <c r="E242" s="128"/>
      <c r="F242" s="124">
        <f t="shared" si="27"/>
        <v>0</v>
      </c>
      <c r="G242" s="125">
        <f t="shared" si="28"/>
        <v>0</v>
      </c>
      <c r="H242" s="126">
        <f t="shared" si="24"/>
        <v>0</v>
      </c>
      <c r="I242" s="249">
        <f t="shared" si="29"/>
        <v>0</v>
      </c>
      <c r="J242" s="127">
        <f t="shared" si="29"/>
        <v>0</v>
      </c>
      <c r="K242" s="128"/>
      <c r="L242" s="122">
        <f t="shared" si="30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849</v>
      </c>
      <c r="B243" s="9" t="s">
        <v>362</v>
      </c>
      <c r="C243" s="9" t="s">
        <v>27</v>
      </c>
      <c r="D243" s="123">
        <v>1800</v>
      </c>
      <c r="E243" s="290"/>
      <c r="F243" s="124">
        <f t="shared" si="27"/>
        <v>0</v>
      </c>
      <c r="G243" s="125">
        <f t="shared" si="28"/>
        <v>200</v>
      </c>
      <c r="H243" s="126">
        <f t="shared" si="24"/>
        <v>360000</v>
      </c>
      <c r="I243" s="127">
        <f t="shared" si="29"/>
        <v>200</v>
      </c>
      <c r="J243" s="127">
        <f t="shared" si="29"/>
        <v>360000</v>
      </c>
      <c r="K243" s="290"/>
      <c r="L243" s="122">
        <f t="shared" si="30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100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100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813</v>
      </c>
      <c r="B244" s="9" t="s">
        <v>363</v>
      </c>
      <c r="C244" s="9" t="s">
        <v>27</v>
      </c>
      <c r="D244" s="123">
        <f>VLOOKUP(A244,BKE!C750:H1144,5,0)</f>
        <v>200</v>
      </c>
      <c r="E244" s="128">
        <v>124</v>
      </c>
      <c r="F244" s="124">
        <f t="shared" si="27"/>
        <v>24800</v>
      </c>
      <c r="G244" s="125">
        <f t="shared" si="28"/>
        <v>150</v>
      </c>
      <c r="H244" s="126">
        <f t="shared" si="24"/>
        <v>30000</v>
      </c>
      <c r="I244" s="127">
        <f t="shared" si="29"/>
        <v>155</v>
      </c>
      <c r="J244" s="127">
        <f t="shared" si="29"/>
        <v>31000</v>
      </c>
      <c r="K244" s="128">
        <v>119</v>
      </c>
      <c r="L244" s="122">
        <f t="shared" si="30"/>
        <v>23800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50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50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50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855</v>
      </c>
      <c r="B245" s="9" t="s">
        <v>364</v>
      </c>
      <c r="C245" s="9" t="s">
        <v>27</v>
      </c>
      <c r="D245" s="123">
        <f>VLOOKUP(A245,BKE!C751:H1145,5,0)</f>
        <v>200</v>
      </c>
      <c r="E245" s="128">
        <v>11</v>
      </c>
      <c r="F245" s="124">
        <f t="shared" si="27"/>
        <v>2200</v>
      </c>
      <c r="G245" s="125">
        <f t="shared" si="28"/>
        <v>200</v>
      </c>
      <c r="H245" s="126">
        <f t="shared" si="24"/>
        <v>40000</v>
      </c>
      <c r="I245" s="127">
        <f t="shared" si="29"/>
        <v>129</v>
      </c>
      <c r="J245" s="127">
        <f t="shared" si="29"/>
        <v>25800</v>
      </c>
      <c r="K245" s="128">
        <v>82</v>
      </c>
      <c r="L245" s="122">
        <f t="shared" si="30"/>
        <v>16400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50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50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50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50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365</v>
      </c>
      <c r="B246" s="9" t="s">
        <v>366</v>
      </c>
      <c r="C246" s="9" t="s">
        <v>27</v>
      </c>
      <c r="D246" s="123"/>
      <c r="E246" s="128">
        <v>125</v>
      </c>
      <c r="F246" s="124">
        <f t="shared" si="27"/>
        <v>0</v>
      </c>
      <c r="G246" s="125">
        <f t="shared" si="28"/>
        <v>0</v>
      </c>
      <c r="H246" s="126">
        <f t="shared" si="24"/>
        <v>0</v>
      </c>
      <c r="I246" s="127">
        <f t="shared" si="29"/>
        <v>125</v>
      </c>
      <c r="J246" s="127">
        <f t="shared" si="29"/>
        <v>0</v>
      </c>
      <c r="K246" s="128"/>
      <c r="L246" s="122">
        <f t="shared" si="30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6" t="s">
        <v>204</v>
      </c>
      <c r="B247" s="9" t="s">
        <v>379</v>
      </c>
      <c r="C247" s="137" t="s">
        <v>27</v>
      </c>
      <c r="D247" s="123"/>
      <c r="E247" s="128"/>
      <c r="F247" s="124">
        <f t="shared" si="27"/>
        <v>0</v>
      </c>
      <c r="G247" s="125">
        <f t="shared" si="28"/>
        <v>0</v>
      </c>
      <c r="H247" s="126">
        <f t="shared" ref="H247:H263" si="31">D247*G247</f>
        <v>0</v>
      </c>
      <c r="I247" s="127">
        <f t="shared" si="29"/>
        <v>0</v>
      </c>
      <c r="J247" s="127">
        <f t="shared" si="29"/>
        <v>0</v>
      </c>
      <c r="K247" s="128"/>
      <c r="L247" s="122">
        <f t="shared" si="30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6" t="s">
        <v>205</v>
      </c>
      <c r="B248" s="10" t="s">
        <v>314</v>
      </c>
      <c r="C248" s="137" t="s">
        <v>27</v>
      </c>
      <c r="D248" s="123" t="str">
        <f>VLOOKUP(A248,BKE!C754:H1148,5,0)</f>
        <v>0</v>
      </c>
      <c r="E248" s="128"/>
      <c r="F248" s="124">
        <f t="shared" si="27"/>
        <v>0</v>
      </c>
      <c r="G248" s="125">
        <f t="shared" si="28"/>
        <v>0</v>
      </c>
      <c r="H248" s="126">
        <f t="shared" si="31"/>
        <v>0</v>
      </c>
      <c r="I248" s="127">
        <f t="shared" si="29"/>
        <v>0</v>
      </c>
      <c r="J248" s="127">
        <f t="shared" si="29"/>
        <v>0</v>
      </c>
      <c r="K248" s="128"/>
      <c r="L248" s="122">
        <f t="shared" si="30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6" t="s">
        <v>936</v>
      </c>
      <c r="B249" s="10" t="s">
        <v>630</v>
      </c>
      <c r="C249" s="137" t="s">
        <v>27</v>
      </c>
      <c r="D249" s="123">
        <f>VLOOKUP(A249,BKE!C755:H1149,5,0)</f>
        <v>337</v>
      </c>
      <c r="E249" s="128">
        <v>100</v>
      </c>
      <c r="F249" s="124">
        <f t="shared" si="27"/>
        <v>33700</v>
      </c>
      <c r="G249" s="125">
        <f t="shared" si="28"/>
        <v>100</v>
      </c>
      <c r="H249" s="126">
        <f t="shared" si="31"/>
        <v>33700</v>
      </c>
      <c r="I249" s="249">
        <f t="shared" si="29"/>
        <v>100</v>
      </c>
      <c r="J249" s="127">
        <f t="shared" si="29"/>
        <v>33700</v>
      </c>
      <c r="K249" s="128">
        <v>100</v>
      </c>
      <c r="L249" s="122">
        <f t="shared" si="30"/>
        <v>33700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100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6" t="s">
        <v>936</v>
      </c>
      <c r="B250" s="10" t="s">
        <v>618</v>
      </c>
      <c r="C250" s="137" t="s">
        <v>27</v>
      </c>
      <c r="D250" s="123">
        <f>VLOOKUP(A250,BKE!C756:H1150,5,0)</f>
        <v>337</v>
      </c>
      <c r="E250" s="128">
        <v>200</v>
      </c>
      <c r="F250" s="124">
        <f t="shared" si="27"/>
        <v>67400</v>
      </c>
      <c r="G250" s="125">
        <f t="shared" si="28"/>
        <v>100</v>
      </c>
      <c r="H250" s="126">
        <f t="shared" si="31"/>
        <v>33700</v>
      </c>
      <c r="I250" s="249">
        <f t="shared" si="29"/>
        <v>200</v>
      </c>
      <c r="J250" s="127">
        <f t="shared" si="29"/>
        <v>67400</v>
      </c>
      <c r="K250" s="128">
        <v>100</v>
      </c>
      <c r="L250" s="122">
        <f t="shared" si="30"/>
        <v>33700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100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6" t="s">
        <v>206</v>
      </c>
      <c r="B251" s="10" t="s">
        <v>705</v>
      </c>
      <c r="C251" s="137" t="s">
        <v>27</v>
      </c>
      <c r="D251" s="123">
        <v>0</v>
      </c>
      <c r="E251" s="128"/>
      <c r="F251" s="124">
        <f t="shared" si="27"/>
        <v>0</v>
      </c>
      <c r="G251" s="125">
        <f t="shared" si="28"/>
        <v>0</v>
      </c>
      <c r="H251" s="126">
        <f t="shared" si="31"/>
        <v>0</v>
      </c>
      <c r="I251" s="249">
        <f t="shared" si="29"/>
        <v>0</v>
      </c>
      <c r="J251" s="127">
        <f t="shared" si="29"/>
        <v>0</v>
      </c>
      <c r="K251" s="128"/>
      <c r="L251" s="122">
        <f t="shared" si="30"/>
        <v>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6" t="s">
        <v>207</v>
      </c>
      <c r="B252" s="10" t="s">
        <v>706</v>
      </c>
      <c r="C252" s="137" t="s">
        <v>27</v>
      </c>
      <c r="D252" s="123"/>
      <c r="E252" s="128"/>
      <c r="F252" s="124">
        <f t="shared" si="27"/>
        <v>0</v>
      </c>
      <c r="G252" s="125">
        <f t="shared" si="28"/>
        <v>0</v>
      </c>
      <c r="H252" s="126">
        <f t="shared" si="31"/>
        <v>0</v>
      </c>
      <c r="I252" s="249">
        <f t="shared" si="29"/>
        <v>0</v>
      </c>
      <c r="J252" s="127">
        <f t="shared" si="29"/>
        <v>0</v>
      </c>
      <c r="K252" s="128"/>
      <c r="L252" s="122">
        <f t="shared" si="30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6" t="s">
        <v>925</v>
      </c>
      <c r="B253" s="10" t="s">
        <v>707</v>
      </c>
      <c r="C253" s="137" t="s">
        <v>27</v>
      </c>
      <c r="D253" s="123" t="str">
        <f>VLOOKUP(A253,BKE!C755:H1149,5,0)</f>
        <v>0</v>
      </c>
      <c r="E253" s="128">
        <v>200</v>
      </c>
      <c r="F253" s="124">
        <f t="shared" si="27"/>
        <v>0</v>
      </c>
      <c r="G253" s="125">
        <f t="shared" si="28"/>
        <v>0</v>
      </c>
      <c r="H253" s="126">
        <f t="shared" si="31"/>
        <v>0</v>
      </c>
      <c r="I253" s="249">
        <f t="shared" si="29"/>
        <v>100</v>
      </c>
      <c r="J253" s="127">
        <f t="shared" si="29"/>
        <v>0</v>
      </c>
      <c r="K253" s="128">
        <v>100</v>
      </c>
      <c r="L253" s="122">
        <f t="shared" si="30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6" t="s">
        <v>927</v>
      </c>
      <c r="B254" s="10" t="s">
        <v>619</v>
      </c>
      <c r="C254" s="137" t="s">
        <v>27</v>
      </c>
      <c r="D254" s="123">
        <f>VLOOKUP(A254,BKE!C756:H1150,5,0)</f>
        <v>351</v>
      </c>
      <c r="E254" s="128">
        <v>100</v>
      </c>
      <c r="F254" s="124">
        <f t="shared" si="27"/>
        <v>35100</v>
      </c>
      <c r="G254" s="125">
        <f t="shared" si="28"/>
        <v>100</v>
      </c>
      <c r="H254" s="126">
        <f t="shared" si="31"/>
        <v>35100</v>
      </c>
      <c r="I254" s="249">
        <f t="shared" si="29"/>
        <v>0</v>
      </c>
      <c r="J254" s="127">
        <f t="shared" si="29"/>
        <v>0</v>
      </c>
      <c r="K254" s="128">
        <v>200</v>
      </c>
      <c r="L254" s="122">
        <f t="shared" si="30"/>
        <v>70200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100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1012</v>
      </c>
      <c r="B255" s="10" t="s">
        <v>708</v>
      </c>
      <c r="C255" s="137" t="s">
        <v>27</v>
      </c>
      <c r="D255" s="123">
        <f>VLOOKUP(A255,BKE!C757:H1151,5,0)</f>
        <v>336</v>
      </c>
      <c r="E255" s="128"/>
      <c r="F255" s="124">
        <f t="shared" si="27"/>
        <v>0</v>
      </c>
      <c r="G255" s="125">
        <f t="shared" si="28"/>
        <v>100</v>
      </c>
      <c r="H255" s="126">
        <f t="shared" si="31"/>
        <v>33600</v>
      </c>
      <c r="I255" s="249">
        <f t="shared" si="29"/>
        <v>0</v>
      </c>
      <c r="J255" s="127">
        <f t="shared" si="29"/>
        <v>0</v>
      </c>
      <c r="K255" s="128">
        <v>100</v>
      </c>
      <c r="L255" s="122">
        <f t="shared" si="30"/>
        <v>33600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100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315</v>
      </c>
      <c r="B256" s="10" t="s">
        <v>709</v>
      </c>
      <c r="C256" s="137" t="s">
        <v>27</v>
      </c>
      <c r="D256" s="123">
        <v>739.53</v>
      </c>
      <c r="E256" s="128">
        <v>100</v>
      </c>
      <c r="F256" s="124">
        <f t="shared" si="27"/>
        <v>73953</v>
      </c>
      <c r="G256" s="125">
        <f t="shared" si="28"/>
        <v>0</v>
      </c>
      <c r="H256" s="126">
        <f t="shared" si="31"/>
        <v>0</v>
      </c>
      <c r="I256" s="249">
        <f t="shared" si="29"/>
        <v>0</v>
      </c>
      <c r="J256" s="127">
        <f t="shared" si="29"/>
        <v>0</v>
      </c>
      <c r="K256" s="128">
        <v>100</v>
      </c>
      <c r="L256" s="122">
        <f t="shared" si="30"/>
        <v>73953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710</v>
      </c>
      <c r="B257" s="10" t="s">
        <v>711</v>
      </c>
      <c r="C257" s="137" t="s">
        <v>27</v>
      </c>
      <c r="D257" s="123">
        <v>791.42</v>
      </c>
      <c r="E257" s="128"/>
      <c r="F257" s="124">
        <f t="shared" si="27"/>
        <v>0</v>
      </c>
      <c r="G257" s="125">
        <f>SUM(M257:AQ257)</f>
        <v>200</v>
      </c>
      <c r="H257" s="126">
        <f t="shared" si="31"/>
        <v>158284</v>
      </c>
      <c r="I257" s="249">
        <f t="shared" si="29"/>
        <v>100</v>
      </c>
      <c r="J257" s="127">
        <f t="shared" si="29"/>
        <v>79142</v>
      </c>
      <c r="K257" s="128">
        <v>100</v>
      </c>
      <c r="L257" s="122">
        <f t="shared" si="30"/>
        <v>79142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100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100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926</v>
      </c>
      <c r="B258" s="10" t="s">
        <v>712</v>
      </c>
      <c r="C258" s="137" t="s">
        <v>27</v>
      </c>
      <c r="D258" s="123" t="str">
        <f>VLOOKUP(A258,BKE!C756:H1150,5,0)</f>
        <v>0</v>
      </c>
      <c r="E258" s="128">
        <v>130</v>
      </c>
      <c r="F258" s="124">
        <f t="shared" si="27"/>
        <v>0</v>
      </c>
      <c r="G258" s="125">
        <f>SUM(M258:AQ258)</f>
        <v>0</v>
      </c>
      <c r="H258" s="126">
        <f t="shared" si="31"/>
        <v>0</v>
      </c>
      <c r="I258" s="249">
        <f t="shared" si="29"/>
        <v>130</v>
      </c>
      <c r="J258" s="127">
        <f t="shared" si="29"/>
        <v>0</v>
      </c>
      <c r="K258" s="128"/>
      <c r="L258" s="122">
        <f t="shared" si="30"/>
        <v>0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653</v>
      </c>
      <c r="B259" s="10" t="s">
        <v>713</v>
      </c>
      <c r="C259" s="137" t="s">
        <v>27</v>
      </c>
      <c r="D259" s="123">
        <v>793.98</v>
      </c>
      <c r="E259" s="128">
        <v>100</v>
      </c>
      <c r="F259" s="124">
        <f t="shared" si="27"/>
        <v>79398</v>
      </c>
      <c r="G259" s="125">
        <f>SUM(M259:AQ259)</f>
        <v>0</v>
      </c>
      <c r="H259" s="126">
        <f t="shared" si="31"/>
        <v>0</v>
      </c>
      <c r="I259" s="249">
        <f t="shared" si="29"/>
        <v>100</v>
      </c>
      <c r="J259" s="127">
        <f t="shared" si="29"/>
        <v>79398</v>
      </c>
      <c r="K259" s="128"/>
      <c r="L259" s="122">
        <f t="shared" si="30"/>
        <v>0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312</v>
      </c>
      <c r="B260" s="10" t="s">
        <v>313</v>
      </c>
      <c r="C260" s="137" t="s">
        <v>27</v>
      </c>
      <c r="D260" s="123">
        <v>50</v>
      </c>
      <c r="E260" s="128"/>
      <c r="F260" s="124">
        <f t="shared" si="27"/>
        <v>0</v>
      </c>
      <c r="G260" s="125">
        <f t="shared" si="28"/>
        <v>0</v>
      </c>
      <c r="H260" s="126">
        <f t="shared" si="31"/>
        <v>0</v>
      </c>
      <c r="I260" s="249">
        <f t="shared" si="29"/>
        <v>0</v>
      </c>
      <c r="J260" s="127">
        <f t="shared" si="29"/>
        <v>0</v>
      </c>
      <c r="K260" s="128"/>
      <c r="L260" s="122">
        <f t="shared" si="30"/>
        <v>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9" t="s">
        <v>858</v>
      </c>
      <c r="B261" s="9" t="s">
        <v>378</v>
      </c>
      <c r="C261" s="9" t="s">
        <v>27</v>
      </c>
      <c r="D261" s="123">
        <f>VLOOKUP(A261,BKE!C767:H1161,5,0)</f>
        <v>650</v>
      </c>
      <c r="E261" s="128">
        <v>250</v>
      </c>
      <c r="F261" s="124">
        <f t="shared" si="27"/>
        <v>162500</v>
      </c>
      <c r="G261" s="125">
        <f>SUM(M261:AQ261)</f>
        <v>100</v>
      </c>
      <c r="H261" s="126">
        <f t="shared" si="31"/>
        <v>65000</v>
      </c>
      <c r="I261" s="249">
        <f t="shared" si="29"/>
        <v>100</v>
      </c>
      <c r="J261" s="127">
        <f t="shared" si="29"/>
        <v>65000</v>
      </c>
      <c r="K261" s="128">
        <v>250</v>
      </c>
      <c r="L261" s="122">
        <f t="shared" si="30"/>
        <v>162500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100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9" t="s">
        <v>380</v>
      </c>
      <c r="B262" s="9" t="s">
        <v>381</v>
      </c>
      <c r="C262" s="9" t="s">
        <v>27</v>
      </c>
      <c r="D262" s="123">
        <v>800</v>
      </c>
      <c r="E262" s="128"/>
      <c r="F262" s="124">
        <f t="shared" si="27"/>
        <v>0</v>
      </c>
      <c r="G262" s="125">
        <f>SUM(M262:AQ262)</f>
        <v>0</v>
      </c>
      <c r="H262" s="126">
        <f t="shared" si="31"/>
        <v>0</v>
      </c>
      <c r="I262" s="249">
        <f t="shared" si="29"/>
        <v>0</v>
      </c>
      <c r="J262" s="127">
        <f t="shared" si="29"/>
        <v>0</v>
      </c>
      <c r="K262" s="128"/>
      <c r="L262" s="122">
        <f t="shared" si="30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9" t="s">
        <v>575</v>
      </c>
      <c r="B263" s="9" t="s">
        <v>576</v>
      </c>
      <c r="C263" s="9" t="s">
        <v>27</v>
      </c>
      <c r="D263" s="123"/>
      <c r="E263" s="290"/>
      <c r="F263" s="124">
        <f t="shared" si="27"/>
        <v>0</v>
      </c>
      <c r="G263" s="125">
        <f>SUM(M263:AQ263)</f>
        <v>0</v>
      </c>
      <c r="H263" s="126">
        <f t="shared" si="31"/>
        <v>0</v>
      </c>
      <c r="I263" s="127">
        <f t="shared" si="29"/>
        <v>0</v>
      </c>
      <c r="J263" s="127">
        <f t="shared" si="29"/>
        <v>0</v>
      </c>
      <c r="K263" s="290"/>
      <c r="L263" s="122">
        <f t="shared" si="30"/>
        <v>0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258" customFormat="1" ht="25.5" customHeight="1">
      <c r="A264" s="145"/>
      <c r="B264" s="145" t="s">
        <v>478</v>
      </c>
      <c r="C264" s="145"/>
      <c r="D264" s="123"/>
      <c r="E264" s="255"/>
      <c r="F264" s="256">
        <f>SUM(F137:F263)</f>
        <v>11480056.693252748</v>
      </c>
      <c r="G264" s="256"/>
      <c r="H264" s="256">
        <f>SUM(H137:H263)</f>
        <v>15184993.49</v>
      </c>
      <c r="I264" s="257"/>
      <c r="J264" s="256">
        <f>SUM(J137:J263)</f>
        <v>16613429.953296704</v>
      </c>
      <c r="K264" s="255"/>
      <c r="L264" s="256">
        <f>SUM(L137:L263)</f>
        <v>10051620.229956044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118" customFormat="1" ht="25.5" customHeight="1">
      <c r="A265" s="132"/>
      <c r="B265" s="133" t="s">
        <v>734</v>
      </c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</row>
    <row r="266" spans="1:43" s="118" customFormat="1" ht="25.5" customHeight="1">
      <c r="A266" s="6" t="s">
        <v>310</v>
      </c>
      <c r="B266" s="10" t="s">
        <v>311</v>
      </c>
      <c r="C266" s="137" t="s">
        <v>27</v>
      </c>
      <c r="D266" s="123"/>
      <c r="E266" s="128"/>
      <c r="F266" s="124">
        <f>E266*D266</f>
        <v>0</v>
      </c>
      <c r="G266" s="125">
        <f>SUM(M266:AQ266)</f>
        <v>0</v>
      </c>
      <c r="H266" s="126">
        <f>D266*G266</f>
        <v>0</v>
      </c>
      <c r="I266" s="127">
        <f t="shared" ref="I266:J270" si="32">E266+G266-K266</f>
        <v>0</v>
      </c>
      <c r="J266" s="127">
        <f t="shared" si="32"/>
        <v>0</v>
      </c>
      <c r="K266" s="128"/>
      <c r="L266" s="122">
        <f>K266*D266</f>
        <v>0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6" t="s">
        <v>663</v>
      </c>
      <c r="B267" s="10" t="s">
        <v>664</v>
      </c>
      <c r="C267" s="137" t="s">
        <v>27</v>
      </c>
      <c r="D267" s="123"/>
      <c r="E267" s="128"/>
      <c r="F267" s="124">
        <f>E267*D267</f>
        <v>0</v>
      </c>
      <c r="G267" s="125">
        <f>SUM(M267:AQ267)</f>
        <v>0</v>
      </c>
      <c r="H267" s="126">
        <f>D267*G267</f>
        <v>0</v>
      </c>
      <c r="I267" s="127">
        <f t="shared" si="32"/>
        <v>0</v>
      </c>
      <c r="J267" s="127">
        <f t="shared" si="32"/>
        <v>0</v>
      </c>
      <c r="K267" s="128"/>
      <c r="L267" s="122">
        <f>K267*D267</f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299</v>
      </c>
      <c r="B268" s="10" t="s">
        <v>300</v>
      </c>
      <c r="C268" s="137" t="s">
        <v>301</v>
      </c>
      <c r="D268" s="123">
        <f>VLOOKUP(A268,BKE!C645:H1042,5,0)</f>
        <v>3125</v>
      </c>
      <c r="E268" s="128">
        <v>10</v>
      </c>
      <c r="F268" s="124">
        <f>E268*D268</f>
        <v>31250</v>
      </c>
      <c r="G268" s="125">
        <f>SUM(M268:AQ268)</f>
        <v>10</v>
      </c>
      <c r="H268" s="126">
        <f>D268*G268</f>
        <v>31250</v>
      </c>
      <c r="I268" s="127">
        <f t="shared" si="32"/>
        <v>20</v>
      </c>
      <c r="J268" s="127">
        <f t="shared" si="32"/>
        <v>62500</v>
      </c>
      <c r="K268" s="128"/>
      <c r="L268" s="122">
        <f>K268*D268</f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10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688</v>
      </c>
      <c r="B269" s="10" t="s">
        <v>689</v>
      </c>
      <c r="C269" s="137" t="s">
        <v>301</v>
      </c>
      <c r="D269" s="123">
        <v>2979.13</v>
      </c>
      <c r="E269" s="128"/>
      <c r="F269" s="124">
        <f>E269*D269</f>
        <v>0</v>
      </c>
      <c r="G269" s="125">
        <f>SUM(M269:AQ269)</f>
        <v>0</v>
      </c>
      <c r="H269" s="126">
        <f>D269*G269</f>
        <v>0</v>
      </c>
      <c r="I269" s="127">
        <f t="shared" si="32"/>
        <v>0</v>
      </c>
      <c r="J269" s="127">
        <f t="shared" si="32"/>
        <v>0</v>
      </c>
      <c r="K269" s="128"/>
      <c r="L269" s="122">
        <f>K269*D269</f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9" t="s">
        <v>889</v>
      </c>
      <c r="B270" s="9" t="s">
        <v>302</v>
      </c>
      <c r="C270" s="9" t="s">
        <v>8</v>
      </c>
      <c r="D270" s="123">
        <f>VLOOKUP(A270,BKE!C647:H1044,5,0)</f>
        <v>20000</v>
      </c>
      <c r="E270" s="128">
        <v>1</v>
      </c>
      <c r="F270" s="124">
        <f>E270*D270</f>
        <v>20000</v>
      </c>
      <c r="G270" s="125">
        <f>SUM(M270:AQ270)</f>
        <v>1</v>
      </c>
      <c r="H270" s="126">
        <f>D270*G270</f>
        <v>20000</v>
      </c>
      <c r="I270" s="127">
        <f t="shared" si="32"/>
        <v>1</v>
      </c>
      <c r="J270" s="127">
        <f t="shared" si="32"/>
        <v>20000</v>
      </c>
      <c r="K270" s="128">
        <v>1</v>
      </c>
      <c r="L270" s="122">
        <f>K270*D270</f>
        <v>20000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1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258" customFormat="1" ht="25.5" customHeight="1">
      <c r="A271" s="145"/>
      <c r="B271" s="145" t="s">
        <v>478</v>
      </c>
      <c r="C271" s="145"/>
      <c r="D271" s="123"/>
      <c r="E271" s="255"/>
      <c r="F271" s="256">
        <f>SUM(F266:F270)</f>
        <v>51250</v>
      </c>
      <c r="G271" s="256"/>
      <c r="H271" s="256">
        <f>SUM(H266:H270)</f>
        <v>51250</v>
      </c>
      <c r="I271" s="257"/>
      <c r="J271" s="256">
        <f>SUM(J266:J270)</f>
        <v>82500</v>
      </c>
      <c r="K271" s="255"/>
      <c r="L271" s="256">
        <f>SUM(L266:L270)</f>
        <v>20000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118" customFormat="1" ht="25.5" customHeight="1">
      <c r="A272" s="132"/>
      <c r="B272" s="133" t="s">
        <v>733</v>
      </c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</row>
    <row r="273" spans="1:43" s="118" customFormat="1" ht="25.5" customHeight="1">
      <c r="A273" s="6" t="s">
        <v>654</v>
      </c>
      <c r="B273" s="9" t="s">
        <v>631</v>
      </c>
      <c r="C273" s="9" t="s">
        <v>27</v>
      </c>
      <c r="D273" s="123">
        <f>VLOOKUP(A273,BKE!C643:H1040,5,0)</f>
        <v>5500</v>
      </c>
      <c r="E273" s="128">
        <v>6</v>
      </c>
      <c r="F273" s="124">
        <f>E273*D273</f>
        <v>33000</v>
      </c>
      <c r="G273" s="125">
        <f t="shared" ref="G273:G285" si="33">SUM(M273:AQ273)</f>
        <v>10</v>
      </c>
      <c r="H273" s="126">
        <f t="shared" ref="H273:H285" si="34">D273*G273</f>
        <v>55000</v>
      </c>
      <c r="I273" s="127">
        <f t="shared" ref="I273:J285" si="35">E273+G273-K273</f>
        <v>8</v>
      </c>
      <c r="J273" s="127">
        <f t="shared" si="35"/>
        <v>44000</v>
      </c>
      <c r="K273" s="128">
        <v>8</v>
      </c>
      <c r="L273" s="122">
        <f t="shared" ref="L273:L285" si="36">K273*D273</f>
        <v>44000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10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6" t="s">
        <v>714</v>
      </c>
      <c r="B274" s="9" t="s">
        <v>716</v>
      </c>
      <c r="C274" s="9" t="s">
        <v>27</v>
      </c>
      <c r="D274" s="123">
        <f>VLOOKUP(A274,BKE!C644:H1041,5,0)</f>
        <v>3500</v>
      </c>
      <c r="E274" s="128">
        <v>11</v>
      </c>
      <c r="F274" s="124">
        <f t="shared" ref="F274:F285" si="37">E274*D274</f>
        <v>38500</v>
      </c>
      <c r="G274" s="125">
        <f t="shared" si="33"/>
        <v>10</v>
      </c>
      <c r="H274" s="126">
        <f t="shared" si="34"/>
        <v>35000</v>
      </c>
      <c r="I274" s="127">
        <f t="shared" si="35"/>
        <v>5</v>
      </c>
      <c r="J274" s="127">
        <f t="shared" si="35"/>
        <v>17500</v>
      </c>
      <c r="K274" s="128">
        <v>16</v>
      </c>
      <c r="L274" s="122">
        <f t="shared" si="36"/>
        <v>56000</v>
      </c>
      <c r="M274" s="183">
        <f>SUMIFS(BKE!$F:$F,BKE!$C:$C,'nguyen vat lieu kho'!$A:$A,BKE!$B:$B,'nguyen vat lieu kho'!M$3)</f>
        <v>0</v>
      </c>
      <c r="N274" s="183">
        <f>SUMIFS(BKE!$F:$F,BKE!$C:$C,'nguyen vat lieu kho'!$A:$A,BKE!$B:$B,'nguyen vat lieu kho'!N$3)</f>
        <v>0</v>
      </c>
      <c r="O274" s="183">
        <f>SUMIFS(BKE!$F:$F,BKE!$C:$C,'nguyen vat lieu kho'!$A:$A,BKE!$B:$B,'nguyen vat lieu kho'!O$3)</f>
        <v>0</v>
      </c>
      <c r="P274" s="183">
        <f>SUMIFS(BKE!$F:$F,BKE!$C:$C,'nguyen vat lieu kho'!$A:$A,BKE!$B:$B,'nguyen vat lieu kho'!P$3)</f>
        <v>0</v>
      </c>
      <c r="Q274" s="183">
        <f>SUMIFS(BKE!$F:$F,BKE!$C:$C,'nguyen vat lieu kho'!$A:$A,BKE!$B:$B,'nguyen vat lieu kho'!Q$3)</f>
        <v>0</v>
      </c>
      <c r="R274" s="183">
        <f>SUMIFS(BKE!$F:$F,BKE!$C:$C,'nguyen vat lieu kho'!$A:$A,BKE!$B:$B,'nguyen vat lieu kho'!R$3)</f>
        <v>0</v>
      </c>
      <c r="S274" s="183">
        <f>SUMIFS(BKE!$F:$F,BKE!$C:$C,'nguyen vat lieu kho'!$A:$A,BKE!$B:$B,'nguyen vat lieu kho'!S$3)</f>
        <v>0</v>
      </c>
      <c r="T274" s="183">
        <f>SUMIFS(BKE!$F:$F,BKE!$C:$C,'nguyen vat lieu kho'!$A:$A,BKE!$B:$B,'nguyen vat lieu kho'!T$3)</f>
        <v>0</v>
      </c>
      <c r="U274" s="183">
        <f>SUMIFS(BKE!$F:$F,BKE!$C:$C,'nguyen vat lieu kho'!$A:$A,BKE!$B:$B,'nguyen vat lieu kho'!U$3)</f>
        <v>0</v>
      </c>
      <c r="V274" s="183">
        <f>SUMIFS(BKE!$F:$F,BKE!$C:$C,'nguyen vat lieu kho'!$A:$A,BKE!$B:$B,'nguyen vat lieu kho'!V$3)</f>
        <v>0</v>
      </c>
      <c r="W274" s="183">
        <f>SUMIFS(BKE!$F:$F,BKE!$C:$C,'nguyen vat lieu kho'!$A:$A,BKE!$B:$B,'nguyen vat lieu kho'!W$3)</f>
        <v>0</v>
      </c>
      <c r="X274" s="183">
        <f>SUMIFS(BKE!$F:$F,BKE!$C:$C,'nguyen vat lieu kho'!$A:$A,BKE!$B:$B,'nguyen vat lieu kho'!X$3)</f>
        <v>0</v>
      </c>
      <c r="Y274" s="183">
        <f>SUMIFS(BKE!$F:$F,BKE!$C:$C,'nguyen vat lieu kho'!$A:$A,BKE!$B:$B,'nguyen vat lieu kho'!Y$3)</f>
        <v>0</v>
      </c>
      <c r="Z274" s="183">
        <f>SUMIFS(BKE!$F:$F,BKE!$C:$C,'nguyen vat lieu kho'!$A:$A,BKE!$B:$B,'nguyen vat lieu kho'!Z$3)</f>
        <v>0</v>
      </c>
      <c r="AA274" s="183">
        <f>SUMIFS(BKE!$F:$F,BKE!$C:$C,'nguyen vat lieu kho'!$A:$A,BKE!$B:$B,'nguyen vat lieu kho'!AA$3)</f>
        <v>0</v>
      </c>
      <c r="AB274" s="183">
        <f>SUMIFS(BKE!$F:$F,BKE!$C:$C,'nguyen vat lieu kho'!$A:$A,BKE!$B:$B,'nguyen vat lieu kho'!AB$3)</f>
        <v>10</v>
      </c>
      <c r="AC274" s="183">
        <f>SUMIFS(BKE!$F:$F,BKE!$C:$C,'nguyen vat lieu kho'!$A:$A,BKE!$B:$B,'nguyen vat lieu kho'!AC$3)</f>
        <v>0</v>
      </c>
      <c r="AD274" s="183">
        <f>SUMIFS(BKE!$F:$F,BKE!$C:$C,'nguyen vat lieu kho'!$A:$A,BKE!$B:$B,'nguyen vat lieu kho'!AD$3)</f>
        <v>0</v>
      </c>
      <c r="AE274" s="183">
        <f>SUMIFS(BKE!$F:$F,BKE!$C:$C,'nguyen vat lieu kho'!$A:$A,BKE!$B:$B,'nguyen vat lieu kho'!AE$3)</f>
        <v>0</v>
      </c>
      <c r="AF274" s="183">
        <f>SUMIFS(BKE!$F:$F,BKE!$C:$C,'nguyen vat lieu kho'!$A:$A,BKE!$B:$B,'nguyen vat lieu kho'!AF$3)</f>
        <v>0</v>
      </c>
      <c r="AG274" s="183">
        <f>SUMIFS(BKE!$F:$F,BKE!$C:$C,'nguyen vat lieu kho'!$A:$A,BKE!$B:$B,'nguyen vat lieu kho'!AG$3)</f>
        <v>0</v>
      </c>
      <c r="AH274" s="183">
        <f>SUMIFS(BKE!$F:$F,BKE!$C:$C,'nguyen vat lieu kho'!$A:$A,BKE!$B:$B,'nguyen vat lieu kho'!AH$3)</f>
        <v>0</v>
      </c>
      <c r="AI274" s="183">
        <f>SUMIFS(BKE!$F:$F,BKE!$C:$C,'nguyen vat lieu kho'!$A:$A,BKE!$B:$B,'nguyen vat lieu kho'!AI$3)</f>
        <v>0</v>
      </c>
      <c r="AJ274" s="183">
        <f>SUMIFS(BKE!$F:$F,BKE!$C:$C,'nguyen vat lieu kho'!$A:$A,BKE!$B:$B,'nguyen vat lieu kho'!AJ$3)</f>
        <v>0</v>
      </c>
      <c r="AK274" s="183">
        <f>SUMIFS(BKE!$F:$F,BKE!$C:$C,'nguyen vat lieu kho'!$A:$A,BKE!$B:$B,'nguyen vat lieu kho'!AK$3)</f>
        <v>0</v>
      </c>
      <c r="AL274" s="183">
        <f>SUMIFS(BKE!$F:$F,BKE!$C:$C,'nguyen vat lieu kho'!$A:$A,BKE!$B:$B,'nguyen vat lieu kho'!AL$3)</f>
        <v>0</v>
      </c>
      <c r="AM274" s="183">
        <f>SUMIFS(BKE!$F:$F,BKE!$C:$C,'nguyen vat lieu kho'!$A:$A,BKE!$B:$B,'nguyen vat lieu kho'!AM$3)</f>
        <v>0</v>
      </c>
      <c r="AN274" s="183">
        <f>SUMIFS(BKE!$F:$F,BKE!$C:$C,'nguyen vat lieu kho'!$A:$A,BKE!$B:$B,'nguyen vat lieu kho'!AN$3)</f>
        <v>0</v>
      </c>
      <c r="AO274" s="183">
        <f>SUMIFS(BKE!$F:$F,BKE!$C:$C,'nguyen vat lieu kho'!$A:$A,BKE!$B:$B,'nguyen vat lieu kho'!AO$3)</f>
        <v>0</v>
      </c>
      <c r="AP274" s="183">
        <f>SUMIFS(BKE!$F:$F,BKE!$C:$C,'nguyen vat lieu kho'!$A:$A,BKE!$B:$B,'nguyen vat lieu kho'!AP$3)</f>
        <v>0</v>
      </c>
      <c r="AQ274" s="183">
        <f>SUMIFS(BKE!$F:$F,BKE!$C:$C,'nguyen vat lieu kho'!$A:$A,BKE!$B:$B,'nguyen vat lieu kho'!AQ$3)</f>
        <v>0</v>
      </c>
    </row>
    <row r="275" spans="1:43" s="118" customFormat="1" ht="25.5" customHeight="1">
      <c r="A275" s="6" t="s">
        <v>715</v>
      </c>
      <c r="B275" s="9" t="s">
        <v>717</v>
      </c>
      <c r="C275" s="9" t="s">
        <v>467</v>
      </c>
      <c r="D275" s="123">
        <v>12000</v>
      </c>
      <c r="E275" s="128">
        <v>8</v>
      </c>
      <c r="F275" s="124">
        <f t="shared" si="37"/>
        <v>96000</v>
      </c>
      <c r="G275" s="125">
        <f t="shared" si="33"/>
        <v>0</v>
      </c>
      <c r="H275" s="126">
        <f t="shared" si="34"/>
        <v>0</v>
      </c>
      <c r="I275" s="127">
        <f t="shared" si="35"/>
        <v>2</v>
      </c>
      <c r="J275" s="127">
        <f t="shared" si="35"/>
        <v>24000</v>
      </c>
      <c r="K275" s="128">
        <v>6</v>
      </c>
      <c r="L275" s="122">
        <f t="shared" si="36"/>
        <v>72000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668</v>
      </c>
      <c r="B276" s="9" t="s">
        <v>669</v>
      </c>
      <c r="C276" s="9" t="s">
        <v>467</v>
      </c>
      <c r="D276" s="123">
        <f>VLOOKUP(A276,BKE!C646:H1043,5,0)</f>
        <v>11000</v>
      </c>
      <c r="E276" s="128"/>
      <c r="F276" s="124">
        <f t="shared" si="37"/>
        <v>0</v>
      </c>
      <c r="G276" s="125">
        <f t="shared" si="33"/>
        <v>10</v>
      </c>
      <c r="H276" s="126">
        <f t="shared" si="34"/>
        <v>110000</v>
      </c>
      <c r="I276" s="127">
        <f t="shared" si="35"/>
        <v>5</v>
      </c>
      <c r="J276" s="127">
        <f t="shared" si="35"/>
        <v>55000</v>
      </c>
      <c r="K276" s="128">
        <v>5</v>
      </c>
      <c r="L276" s="122">
        <f t="shared" si="36"/>
        <v>55000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10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718</v>
      </c>
      <c r="B277" s="9" t="s">
        <v>720</v>
      </c>
      <c r="C277" s="9" t="s">
        <v>101</v>
      </c>
      <c r="D277" s="123">
        <f>VLOOKUP(A277,BKE!C647:H1044,5,0)</f>
        <v>3349.5</v>
      </c>
      <c r="E277" s="128">
        <v>6</v>
      </c>
      <c r="F277" s="124">
        <f t="shared" si="37"/>
        <v>20097</v>
      </c>
      <c r="G277" s="125">
        <f t="shared" si="33"/>
        <v>20</v>
      </c>
      <c r="H277" s="126">
        <f t="shared" si="34"/>
        <v>66990</v>
      </c>
      <c r="I277" s="127">
        <f t="shared" si="35"/>
        <v>15</v>
      </c>
      <c r="J277" s="127">
        <f t="shared" si="35"/>
        <v>50242.5</v>
      </c>
      <c r="K277" s="128">
        <v>11</v>
      </c>
      <c r="L277" s="122">
        <f t="shared" si="36"/>
        <v>36844.5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10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10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719</v>
      </c>
      <c r="B278" s="9" t="s">
        <v>721</v>
      </c>
      <c r="C278" s="9" t="s">
        <v>101</v>
      </c>
      <c r="D278" s="123">
        <f>VLOOKUP(A278,BKE!C648:H1045,5,0)</f>
        <v>6000</v>
      </c>
      <c r="E278" s="128">
        <v>11</v>
      </c>
      <c r="F278" s="124">
        <f t="shared" si="37"/>
        <v>66000</v>
      </c>
      <c r="G278" s="125">
        <f t="shared" si="33"/>
        <v>10</v>
      </c>
      <c r="H278" s="126">
        <f t="shared" si="34"/>
        <v>60000</v>
      </c>
      <c r="I278" s="127">
        <f t="shared" si="35"/>
        <v>6</v>
      </c>
      <c r="J278" s="127">
        <f t="shared" si="35"/>
        <v>36000</v>
      </c>
      <c r="K278" s="128">
        <v>15</v>
      </c>
      <c r="L278" s="122">
        <f t="shared" si="36"/>
        <v>90000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10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6" t="s">
        <v>655</v>
      </c>
      <c r="B279" s="9" t="s">
        <v>632</v>
      </c>
      <c r="C279" s="9" t="s">
        <v>101</v>
      </c>
      <c r="D279" s="123">
        <f>VLOOKUP(A279,BKE!C649:H1046,5,0)</f>
        <v>7988</v>
      </c>
      <c r="E279" s="128">
        <v>13</v>
      </c>
      <c r="F279" s="124">
        <f t="shared" si="37"/>
        <v>103844</v>
      </c>
      <c r="G279" s="125">
        <f t="shared" si="33"/>
        <v>10</v>
      </c>
      <c r="H279" s="126">
        <f t="shared" si="34"/>
        <v>79880</v>
      </c>
      <c r="I279" s="127">
        <f t="shared" si="35"/>
        <v>15</v>
      </c>
      <c r="J279" s="127">
        <f t="shared" si="35"/>
        <v>119820</v>
      </c>
      <c r="K279" s="128">
        <v>8</v>
      </c>
      <c r="L279" s="122">
        <f t="shared" si="36"/>
        <v>63904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10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118" customFormat="1" ht="25.5" customHeight="1">
      <c r="A280" s="6" t="s">
        <v>640</v>
      </c>
      <c r="B280" s="9" t="s">
        <v>620</v>
      </c>
      <c r="C280" s="9" t="s">
        <v>621</v>
      </c>
      <c r="D280" s="123">
        <f>VLOOKUP(A280,BKE!C650:H1047,5,0)</f>
        <v>4000</v>
      </c>
      <c r="E280" s="128">
        <v>8</v>
      </c>
      <c r="F280" s="124">
        <f t="shared" si="37"/>
        <v>32000</v>
      </c>
      <c r="G280" s="125">
        <f t="shared" si="33"/>
        <v>20</v>
      </c>
      <c r="H280" s="126">
        <f t="shared" si="34"/>
        <v>80000</v>
      </c>
      <c r="I280" s="127">
        <f t="shared" si="35"/>
        <v>18</v>
      </c>
      <c r="J280" s="127">
        <f t="shared" si="35"/>
        <v>72000</v>
      </c>
      <c r="K280" s="128">
        <v>10</v>
      </c>
      <c r="L280" s="122">
        <f t="shared" si="36"/>
        <v>40000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10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10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6" t="s">
        <v>656</v>
      </c>
      <c r="B281" s="9" t="s">
        <v>634</v>
      </c>
      <c r="C281" s="9" t="s">
        <v>27</v>
      </c>
      <c r="D281" s="123">
        <f>VLOOKUP(A281,BKE!C651:H1048,5,0)</f>
        <v>5437</v>
      </c>
      <c r="E281" s="128">
        <v>9</v>
      </c>
      <c r="F281" s="124">
        <f t="shared" si="37"/>
        <v>48933</v>
      </c>
      <c r="G281" s="125">
        <f t="shared" si="33"/>
        <v>200</v>
      </c>
      <c r="H281" s="126">
        <f t="shared" si="34"/>
        <v>1087400</v>
      </c>
      <c r="I281" s="127">
        <f t="shared" si="35"/>
        <v>157</v>
      </c>
      <c r="J281" s="127">
        <f t="shared" si="35"/>
        <v>853609</v>
      </c>
      <c r="K281" s="128">
        <v>52</v>
      </c>
      <c r="L281" s="122">
        <f t="shared" si="36"/>
        <v>282724</v>
      </c>
      <c r="M281" s="183">
        <f>SUMIFS(BKE!$F:$F,BKE!$C:$C,'nguyen vat lieu kho'!$A:$A,BKE!$B:$B,'nguyen vat lieu kho'!M$3)</f>
        <v>0</v>
      </c>
      <c r="N281" s="183">
        <f>SUMIFS(BKE!$F:$F,BKE!$C:$C,'nguyen vat lieu kho'!$A:$A,BKE!$B:$B,'nguyen vat lieu kho'!N$3)</f>
        <v>50</v>
      </c>
      <c r="O281" s="183">
        <f>SUMIFS(BKE!$F:$F,BKE!$C:$C,'nguyen vat lieu kho'!$A:$A,BKE!$B:$B,'nguyen vat lieu kho'!O$3)</f>
        <v>0</v>
      </c>
      <c r="P281" s="183">
        <f>SUMIFS(BKE!$F:$F,BKE!$C:$C,'nguyen vat lieu kho'!$A:$A,BKE!$B:$B,'nguyen vat lieu kho'!P$3)</f>
        <v>0</v>
      </c>
      <c r="Q281" s="183">
        <f>SUMIFS(BKE!$F:$F,BKE!$C:$C,'nguyen vat lieu kho'!$A:$A,BKE!$B:$B,'nguyen vat lieu kho'!Q$3)</f>
        <v>0</v>
      </c>
      <c r="R281" s="183">
        <f>SUMIFS(BKE!$F:$F,BKE!$C:$C,'nguyen vat lieu kho'!$A:$A,BKE!$B:$B,'nguyen vat lieu kho'!R$3)</f>
        <v>0</v>
      </c>
      <c r="S281" s="183">
        <f>SUMIFS(BKE!$F:$F,BKE!$C:$C,'nguyen vat lieu kho'!$A:$A,BKE!$B:$B,'nguyen vat lieu kho'!S$3)</f>
        <v>0</v>
      </c>
      <c r="T281" s="183">
        <f>SUMIFS(BKE!$F:$F,BKE!$C:$C,'nguyen vat lieu kho'!$A:$A,BKE!$B:$B,'nguyen vat lieu kho'!T$3)</f>
        <v>0</v>
      </c>
      <c r="U281" s="183">
        <f>SUMIFS(BKE!$F:$F,BKE!$C:$C,'nguyen vat lieu kho'!$A:$A,BKE!$B:$B,'nguyen vat lieu kho'!U$3)</f>
        <v>50</v>
      </c>
      <c r="V281" s="183">
        <f>SUMIFS(BKE!$F:$F,BKE!$C:$C,'nguyen vat lieu kho'!$A:$A,BKE!$B:$B,'nguyen vat lieu kho'!V$3)</f>
        <v>0</v>
      </c>
      <c r="W281" s="183">
        <f>SUMIFS(BKE!$F:$F,BKE!$C:$C,'nguyen vat lieu kho'!$A:$A,BKE!$B:$B,'nguyen vat lieu kho'!W$3)</f>
        <v>0</v>
      </c>
      <c r="X281" s="183">
        <f>SUMIFS(BKE!$F:$F,BKE!$C:$C,'nguyen vat lieu kho'!$A:$A,BKE!$B:$B,'nguyen vat lieu kho'!X$3)</f>
        <v>0</v>
      </c>
      <c r="Y281" s="183">
        <f>SUMIFS(BKE!$F:$F,BKE!$C:$C,'nguyen vat lieu kho'!$A:$A,BKE!$B:$B,'nguyen vat lieu kho'!Y$3)</f>
        <v>0</v>
      </c>
      <c r="Z281" s="183">
        <f>SUMIFS(BKE!$F:$F,BKE!$C:$C,'nguyen vat lieu kho'!$A:$A,BKE!$B:$B,'nguyen vat lieu kho'!Z$3)</f>
        <v>0</v>
      </c>
      <c r="AA281" s="183">
        <f>SUMIFS(BKE!$F:$F,BKE!$C:$C,'nguyen vat lieu kho'!$A:$A,BKE!$B:$B,'nguyen vat lieu kho'!AA$3)</f>
        <v>0</v>
      </c>
      <c r="AB281" s="183">
        <f>SUMIFS(BKE!$F:$F,BKE!$C:$C,'nguyen vat lieu kho'!$A:$A,BKE!$B:$B,'nguyen vat lieu kho'!AB$3)</f>
        <v>50</v>
      </c>
      <c r="AC281" s="183">
        <f>SUMIFS(BKE!$F:$F,BKE!$C:$C,'nguyen vat lieu kho'!$A:$A,BKE!$B:$B,'nguyen vat lieu kho'!AC$3)</f>
        <v>0</v>
      </c>
      <c r="AD281" s="183">
        <f>SUMIFS(BKE!$F:$F,BKE!$C:$C,'nguyen vat lieu kho'!$A:$A,BKE!$B:$B,'nguyen vat lieu kho'!AD$3)</f>
        <v>0</v>
      </c>
      <c r="AE281" s="183">
        <f>SUMIFS(BKE!$F:$F,BKE!$C:$C,'nguyen vat lieu kho'!$A:$A,BKE!$B:$B,'nguyen vat lieu kho'!AE$3)</f>
        <v>0</v>
      </c>
      <c r="AF281" s="183">
        <f>SUMIFS(BKE!$F:$F,BKE!$C:$C,'nguyen vat lieu kho'!$A:$A,BKE!$B:$B,'nguyen vat lieu kho'!AF$3)</f>
        <v>0</v>
      </c>
      <c r="AG281" s="183">
        <f>SUMIFS(BKE!$F:$F,BKE!$C:$C,'nguyen vat lieu kho'!$A:$A,BKE!$B:$B,'nguyen vat lieu kho'!AG$3)</f>
        <v>0</v>
      </c>
      <c r="AH281" s="183">
        <f>SUMIFS(BKE!$F:$F,BKE!$C:$C,'nguyen vat lieu kho'!$A:$A,BKE!$B:$B,'nguyen vat lieu kho'!AH$3)</f>
        <v>0</v>
      </c>
      <c r="AI281" s="183">
        <f>SUMIFS(BKE!$F:$F,BKE!$C:$C,'nguyen vat lieu kho'!$A:$A,BKE!$B:$B,'nguyen vat lieu kho'!AI$3)</f>
        <v>0</v>
      </c>
      <c r="AJ281" s="183">
        <f>SUMIFS(BKE!$F:$F,BKE!$C:$C,'nguyen vat lieu kho'!$A:$A,BKE!$B:$B,'nguyen vat lieu kho'!AJ$3)</f>
        <v>0</v>
      </c>
      <c r="AK281" s="183">
        <f>SUMIFS(BKE!$F:$F,BKE!$C:$C,'nguyen vat lieu kho'!$A:$A,BKE!$B:$B,'nguyen vat lieu kho'!AK$3)</f>
        <v>0</v>
      </c>
      <c r="AL281" s="183">
        <f>SUMIFS(BKE!$F:$F,BKE!$C:$C,'nguyen vat lieu kho'!$A:$A,BKE!$B:$B,'nguyen vat lieu kho'!AL$3)</f>
        <v>0</v>
      </c>
      <c r="AM281" s="183">
        <f>SUMIFS(BKE!$F:$F,BKE!$C:$C,'nguyen vat lieu kho'!$A:$A,BKE!$B:$B,'nguyen vat lieu kho'!AM$3)</f>
        <v>0</v>
      </c>
      <c r="AN281" s="183">
        <f>SUMIFS(BKE!$F:$F,BKE!$C:$C,'nguyen vat lieu kho'!$A:$A,BKE!$B:$B,'nguyen vat lieu kho'!AN$3)</f>
        <v>0</v>
      </c>
      <c r="AO281" s="183">
        <f>SUMIFS(BKE!$F:$F,BKE!$C:$C,'nguyen vat lieu kho'!$A:$A,BKE!$B:$B,'nguyen vat lieu kho'!AO$3)</f>
        <v>0</v>
      </c>
      <c r="AP281" s="183">
        <f>SUMIFS(BKE!$F:$F,BKE!$C:$C,'nguyen vat lieu kho'!$A:$A,BKE!$B:$B,'nguyen vat lieu kho'!AP$3)</f>
        <v>50</v>
      </c>
      <c r="AQ281" s="183">
        <f>SUMIFS(BKE!$F:$F,BKE!$C:$C,'nguyen vat lieu kho'!$A:$A,BKE!$B:$B,'nguyen vat lieu kho'!AQ$3)</f>
        <v>0</v>
      </c>
    </row>
    <row r="282" spans="1:43" s="118" customFormat="1" ht="25.5" customHeight="1">
      <c r="A282" s="6" t="s">
        <v>722</v>
      </c>
      <c r="B282" s="9" t="s">
        <v>724</v>
      </c>
      <c r="C282" s="9" t="s">
        <v>78</v>
      </c>
      <c r="D282" s="123" t="str">
        <f>VLOOKUP(A282,BKE!C652:H1049,5,0)</f>
        <v>0</v>
      </c>
      <c r="E282" s="128"/>
      <c r="F282" s="124">
        <f t="shared" si="37"/>
        <v>0</v>
      </c>
      <c r="G282" s="125">
        <f t="shared" si="33"/>
        <v>0</v>
      </c>
      <c r="H282" s="126">
        <f t="shared" si="34"/>
        <v>0</v>
      </c>
      <c r="I282" s="127">
        <f t="shared" si="35"/>
        <v>0</v>
      </c>
      <c r="J282" s="127">
        <f t="shared" si="35"/>
        <v>0</v>
      </c>
      <c r="K282" s="128"/>
      <c r="L282" s="122">
        <f t="shared" si="36"/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723</v>
      </c>
      <c r="B283" s="9" t="s">
        <v>725</v>
      </c>
      <c r="C283" s="9" t="s">
        <v>78</v>
      </c>
      <c r="D283" s="123" t="str">
        <f>VLOOKUP(A283,BKE!C653:H1050,5,0)</f>
        <v>0</v>
      </c>
      <c r="E283" s="128">
        <v>1</v>
      </c>
      <c r="F283" s="124">
        <f t="shared" si="37"/>
        <v>0</v>
      </c>
      <c r="G283" s="125">
        <f t="shared" si="33"/>
        <v>0</v>
      </c>
      <c r="H283" s="126">
        <f t="shared" si="34"/>
        <v>0</v>
      </c>
      <c r="I283" s="127">
        <f t="shared" si="35"/>
        <v>1</v>
      </c>
      <c r="J283" s="127">
        <f t="shared" si="35"/>
        <v>0</v>
      </c>
      <c r="K283" s="128"/>
      <c r="L283" s="122">
        <f t="shared" si="36"/>
        <v>0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641</v>
      </c>
      <c r="B284" s="9" t="s">
        <v>622</v>
      </c>
      <c r="C284" s="9" t="s">
        <v>27</v>
      </c>
      <c r="D284" s="123">
        <f>VLOOKUP(A284,BKE!C654:H1051,5,0)</f>
        <v>47338</v>
      </c>
      <c r="E284" s="128">
        <v>8</v>
      </c>
      <c r="F284" s="124">
        <f t="shared" si="37"/>
        <v>378704</v>
      </c>
      <c r="G284" s="125">
        <f t="shared" si="33"/>
        <v>120</v>
      </c>
      <c r="H284" s="126">
        <f t="shared" si="34"/>
        <v>5680560</v>
      </c>
      <c r="I284" s="127">
        <f t="shared" si="35"/>
        <v>97</v>
      </c>
      <c r="J284" s="127">
        <f t="shared" si="35"/>
        <v>4591786</v>
      </c>
      <c r="K284" s="128">
        <v>31</v>
      </c>
      <c r="L284" s="122">
        <f t="shared" si="36"/>
        <v>1467478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30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30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30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30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>
        <v>60101001</v>
      </c>
      <c r="B285" s="9" t="s">
        <v>726</v>
      </c>
      <c r="C285" s="9" t="s">
        <v>78</v>
      </c>
      <c r="D285" s="123" t="str">
        <f>VLOOKUP(A285,BKE!C655:H1052,5,0)</f>
        <v>0</v>
      </c>
      <c r="E285" s="128"/>
      <c r="F285" s="124">
        <f t="shared" si="37"/>
        <v>0</v>
      </c>
      <c r="G285" s="125">
        <f t="shared" si="33"/>
        <v>0</v>
      </c>
      <c r="H285" s="126">
        <f t="shared" si="34"/>
        <v>0</v>
      </c>
      <c r="I285" s="127">
        <f t="shared" si="35"/>
        <v>0</v>
      </c>
      <c r="J285" s="127">
        <f t="shared" si="35"/>
        <v>0</v>
      </c>
      <c r="K285" s="128"/>
      <c r="L285" s="122">
        <f t="shared" si="36"/>
        <v>0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258" customFormat="1" ht="25.5" customHeight="1">
      <c r="A286" s="145"/>
      <c r="B286" s="145" t="s">
        <v>478</v>
      </c>
      <c r="C286" s="145"/>
      <c r="D286" s="123"/>
      <c r="E286" s="255"/>
      <c r="F286" s="256">
        <f>SUM(F273:F285)</f>
        <v>817078</v>
      </c>
      <c r="G286" s="256"/>
      <c r="H286" s="256">
        <f>SUM(H273:H285)</f>
        <v>7254830</v>
      </c>
      <c r="I286" s="257"/>
      <c r="J286" s="256">
        <f>SUM(J273:J285)</f>
        <v>5863957.5</v>
      </c>
      <c r="K286" s="255"/>
      <c r="L286" s="256">
        <f>SUM(L273:L285)</f>
        <v>2207950.5</v>
      </c>
      <c r="M286" s="183">
        <f>SUMIFS(BKE!$F:$F,BKE!$C:$C,'nguyen vat lieu kho'!$A:$A,BKE!$B:$B,'nguyen vat lieu kho'!M$3)</f>
        <v>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0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0</v>
      </c>
      <c r="AA286" s="183">
        <f>SUMIFS(BKE!$F:$F,BKE!$C:$C,'nguyen vat lieu kho'!$A:$A,BKE!$B:$B,'nguyen vat lieu kho'!AA$3)</f>
        <v>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0</v>
      </c>
      <c r="AP286" s="183">
        <f>SUMIFS(BKE!$F:$F,BKE!$C:$C,'nguyen vat lieu kho'!$A:$A,BKE!$B:$B,'nguyen vat lieu kho'!AP$3)</f>
        <v>0</v>
      </c>
      <c r="AQ286" s="183">
        <f>SUMIFS(BKE!$F:$F,BKE!$C:$C,'nguyen vat lieu kho'!$A:$A,BKE!$B:$B,'nguyen vat lieu kho'!AQ$3)</f>
        <v>0</v>
      </c>
    </row>
    <row r="287" spans="1:43" s="118" customFormat="1" ht="25.5" customHeight="1">
      <c r="A287" s="20"/>
      <c r="B287" s="138" t="s">
        <v>736</v>
      </c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spans="1:43" s="118" customFormat="1" ht="25.5" customHeight="1">
      <c r="A288" s="6">
        <v>1274</v>
      </c>
      <c r="B288" s="9" t="s">
        <v>612</v>
      </c>
      <c r="C288" s="9" t="s">
        <v>50</v>
      </c>
      <c r="D288" s="123">
        <f>VLOOKUP(A288,BKE!C643:H1040,5,0)</f>
        <v>7727.291666666667</v>
      </c>
      <c r="E288" s="128">
        <v>15</v>
      </c>
      <c r="F288" s="124">
        <f>E288*D288</f>
        <v>115909.375</v>
      </c>
      <c r="G288" s="125">
        <f t="shared" ref="G288:G296" si="38">SUM(M288:AQ288)</f>
        <v>48</v>
      </c>
      <c r="H288" s="126">
        <f t="shared" ref="H288:H299" si="39">D288*G288</f>
        <v>370910</v>
      </c>
      <c r="I288" s="249">
        <f t="shared" ref="I288:J319" si="40">E288+G288-K288</f>
        <v>31</v>
      </c>
      <c r="J288" s="127">
        <f t="shared" si="40"/>
        <v>239546.04166666666</v>
      </c>
      <c r="K288" s="128">
        <v>32</v>
      </c>
      <c r="L288" s="122">
        <f t="shared" ref="L288:L319" si="41">K288*D288</f>
        <v>247273.33333333334</v>
      </c>
      <c r="M288" s="183">
        <f>SUMIFS(BKE!$F:$F,BKE!$C:$C,'nguyen vat lieu kho'!$A:$A,BKE!$B:$B,'nguyen vat lieu kho'!M$3)</f>
        <v>0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24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24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>
        <f>SUMIFS(BKE!$F:$F,BKE!$C:$C,'nguyen vat lieu kho'!$A:$A,BKE!$B:$B,'nguyen vat lieu kho'!AQ$3)</f>
        <v>0</v>
      </c>
    </row>
    <row r="289" spans="1:43" s="118" customFormat="1" ht="25.5" customHeight="1">
      <c r="A289" s="6">
        <v>1538</v>
      </c>
      <c r="B289" s="9" t="s">
        <v>834</v>
      </c>
      <c r="C289" s="9" t="s">
        <v>50</v>
      </c>
      <c r="D289" s="123">
        <f>VLOOKUP(A289,BKE!C644:H1041,5,0)</f>
        <v>7727.291666666667</v>
      </c>
      <c r="E289" s="128"/>
      <c r="F289" s="124">
        <f t="shared" ref="F289:F327" si="42">E289*D289</f>
        <v>0</v>
      </c>
      <c r="G289" s="125">
        <f>SUM(M289:AQ289)</f>
        <v>24</v>
      </c>
      <c r="H289" s="126">
        <f>D289*G289</f>
        <v>185455</v>
      </c>
      <c r="I289" s="249">
        <f>E289+G289-K289</f>
        <v>1</v>
      </c>
      <c r="J289" s="127">
        <f t="shared" si="40"/>
        <v>7727.291666666657</v>
      </c>
      <c r="K289" s="128">
        <v>23</v>
      </c>
      <c r="L289" s="122">
        <f>K289*D289</f>
        <v>177727.70833333334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24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0</v>
      </c>
      <c r="AQ289" s="183">
        <f>SUMIFS(BKE!$F:$F,BKE!$C:$C,'nguyen vat lieu kho'!$A:$A,BKE!$B:$B,'nguyen vat lieu kho'!AQ$3)</f>
        <v>0</v>
      </c>
    </row>
    <row r="290" spans="1:43" s="118" customFormat="1" ht="25.5" customHeight="1">
      <c r="A290" s="6">
        <v>1689</v>
      </c>
      <c r="B290" s="9" t="s">
        <v>684</v>
      </c>
      <c r="C290" s="9" t="s">
        <v>50</v>
      </c>
      <c r="D290" s="123">
        <f>VLOOKUP(A290,BKE!C645:H1042,5,0)</f>
        <v>7727.291666666667</v>
      </c>
      <c r="E290" s="128">
        <v>19</v>
      </c>
      <c r="F290" s="124">
        <f t="shared" si="42"/>
        <v>146818.54166666669</v>
      </c>
      <c r="G290" s="125">
        <f>SUM(M290:AQ290)</f>
        <v>24</v>
      </c>
      <c r="H290" s="126">
        <f t="shared" si="39"/>
        <v>185455</v>
      </c>
      <c r="I290" s="127">
        <f t="shared" si="40"/>
        <v>6</v>
      </c>
      <c r="J290" s="127">
        <f t="shared" si="40"/>
        <v>46363.75</v>
      </c>
      <c r="K290" s="128">
        <v>37</v>
      </c>
      <c r="L290" s="122">
        <f t="shared" si="41"/>
        <v>285909.79166666669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24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0</v>
      </c>
      <c r="AQ290" s="183">
        <f>SUMIFS(BKE!$F:$F,BKE!$C:$C,'nguyen vat lieu kho'!$A:$A,BKE!$B:$B,'nguyen vat lieu kho'!AQ$3)</f>
        <v>0</v>
      </c>
    </row>
    <row r="291" spans="1:43" s="118" customFormat="1" ht="25.5" customHeight="1">
      <c r="A291" s="6">
        <v>1757</v>
      </c>
      <c r="B291" s="9" t="s">
        <v>613</v>
      </c>
      <c r="C291" s="9" t="s">
        <v>77</v>
      </c>
      <c r="D291" s="123">
        <f>VLOOKUP(A291,BKE!C646:H1043,5,0)</f>
        <v>5454.541666666667</v>
      </c>
      <c r="E291" s="128">
        <v>6</v>
      </c>
      <c r="F291" s="124">
        <f t="shared" si="42"/>
        <v>32727.25</v>
      </c>
      <c r="G291" s="125">
        <f t="shared" si="38"/>
        <v>48</v>
      </c>
      <c r="H291" s="126">
        <f t="shared" si="39"/>
        <v>261818</v>
      </c>
      <c r="I291" s="127">
        <f t="shared" si="40"/>
        <v>27</v>
      </c>
      <c r="J291" s="127">
        <f t="shared" si="40"/>
        <v>147272.625</v>
      </c>
      <c r="K291" s="128">
        <v>27</v>
      </c>
      <c r="L291" s="122">
        <f t="shared" si="41"/>
        <v>147272.625</v>
      </c>
      <c r="M291" s="183">
        <f>SUMIFS(BKE!$F:$F,BKE!$C:$C,'nguyen vat lieu kho'!$A:$A,BKE!$B:$B,'nguyen vat lieu kho'!M$3)</f>
        <v>0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24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24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>
        <f>SUMIFS(BKE!$F:$F,BKE!$C:$C,'nguyen vat lieu kho'!$A:$A,BKE!$B:$B,'nguyen vat lieu kho'!AQ$3)</f>
        <v>0</v>
      </c>
    </row>
    <row r="292" spans="1:43" s="118" customFormat="1" ht="25.5" customHeight="1">
      <c r="A292" s="6">
        <v>2145</v>
      </c>
      <c r="B292" s="9" t="s">
        <v>614</v>
      </c>
      <c r="C292" s="9" t="s">
        <v>50</v>
      </c>
      <c r="D292" s="123" t="str">
        <f>VLOOKUP(A292,BKE!C647:H1044,5,0)</f>
        <v>0</v>
      </c>
      <c r="E292" s="128">
        <v>16</v>
      </c>
      <c r="F292" s="124">
        <f t="shared" si="42"/>
        <v>0</v>
      </c>
      <c r="G292" s="125">
        <f t="shared" si="38"/>
        <v>0</v>
      </c>
      <c r="H292" s="126">
        <f t="shared" si="39"/>
        <v>0</v>
      </c>
      <c r="I292" s="127">
        <f t="shared" si="40"/>
        <v>5</v>
      </c>
      <c r="J292" s="127">
        <f t="shared" si="40"/>
        <v>0</v>
      </c>
      <c r="K292" s="128">
        <v>11</v>
      </c>
      <c r="L292" s="122">
        <f t="shared" si="41"/>
        <v>0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118" customFormat="1" ht="25.5" customHeight="1">
      <c r="A293" s="6">
        <v>2373</v>
      </c>
      <c r="B293" s="9" t="s">
        <v>753</v>
      </c>
      <c r="C293" s="9" t="s">
        <v>77</v>
      </c>
      <c r="D293" s="123">
        <f>VLOOKUP(A293,BKE!C648:H1045,5,0)</f>
        <v>5454.541666666667</v>
      </c>
      <c r="E293" s="128">
        <v>11</v>
      </c>
      <c r="F293" s="124">
        <f t="shared" si="42"/>
        <v>59999.958333333336</v>
      </c>
      <c r="G293" s="125">
        <f>SUM(M293:AQ293)</f>
        <v>72</v>
      </c>
      <c r="H293" s="126">
        <f t="shared" si="39"/>
        <v>392727</v>
      </c>
      <c r="I293" s="249">
        <f>E293+G293-K293</f>
        <v>35</v>
      </c>
      <c r="J293" s="127">
        <f t="shared" si="40"/>
        <v>190908.95833333331</v>
      </c>
      <c r="K293" s="128">
        <v>48</v>
      </c>
      <c r="L293" s="122">
        <f>K293*D293</f>
        <v>261818</v>
      </c>
      <c r="M293" s="183">
        <f>SUMIFS(BKE!$F:$F,BKE!$C:$C,'nguyen vat lieu kho'!$A:$A,BKE!$B:$B,'nguyen vat lieu kho'!M$3)</f>
        <v>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24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24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24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6">
        <v>2582</v>
      </c>
      <c r="B294" s="9" t="s">
        <v>912</v>
      </c>
      <c r="C294" s="9" t="s">
        <v>77</v>
      </c>
      <c r="D294" s="123">
        <f>VLOOKUP(A294,BKE!C649:H1046,5,0)</f>
        <v>3484.8333333333335</v>
      </c>
      <c r="E294" s="128">
        <v>213</v>
      </c>
      <c r="F294" s="124">
        <f t="shared" si="42"/>
        <v>742269.5</v>
      </c>
      <c r="G294" s="125">
        <f t="shared" si="38"/>
        <v>48</v>
      </c>
      <c r="H294" s="126">
        <f t="shared" si="39"/>
        <v>167272</v>
      </c>
      <c r="I294" s="127">
        <f t="shared" si="40"/>
        <v>213</v>
      </c>
      <c r="J294" s="127">
        <f t="shared" si="40"/>
        <v>742269.5</v>
      </c>
      <c r="K294" s="128">
        <v>48</v>
      </c>
      <c r="L294" s="122">
        <f t="shared" si="41"/>
        <v>167272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0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48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>
        <f>SUMIFS(BKE!$F:$F,BKE!$C:$C,'nguyen vat lieu kho'!$A:$A,BKE!$B:$B,'nguyen vat lieu kho'!AQ$3)</f>
        <v>0</v>
      </c>
    </row>
    <row r="295" spans="1:43" s="118" customFormat="1" ht="25.5" customHeight="1">
      <c r="A295" s="6">
        <v>2583</v>
      </c>
      <c r="B295" s="9" t="s">
        <v>913</v>
      </c>
      <c r="C295" s="9"/>
      <c r="D295" s="123">
        <f>VLOOKUP(A295,BKE!C650:H1047,5,0)</f>
        <v>3257.5833333333335</v>
      </c>
      <c r="E295" s="128"/>
      <c r="F295" s="124">
        <f t="shared" si="42"/>
        <v>0</v>
      </c>
      <c r="G295" s="125">
        <f t="shared" si="38"/>
        <v>96</v>
      </c>
      <c r="H295" s="126">
        <f t="shared" si="39"/>
        <v>312728</v>
      </c>
      <c r="I295" s="127">
        <f t="shared" si="40"/>
        <v>33</v>
      </c>
      <c r="J295" s="127">
        <f t="shared" si="40"/>
        <v>107500.25</v>
      </c>
      <c r="K295" s="128">
        <v>63</v>
      </c>
      <c r="L295" s="122">
        <f t="shared" si="41"/>
        <v>205227.75</v>
      </c>
      <c r="M295" s="183">
        <f>SUMIFS(BKE!$F:$F,BKE!$C:$C,'nguyen vat lieu kho'!$A:$A,BKE!$B:$B,'nguyen vat lieu kho'!M$3)</f>
        <v>0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0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48</v>
      </c>
      <c r="U295" s="183">
        <f>SUMIFS(BKE!$F:$F,BKE!$C:$C,'nguyen vat lieu kho'!$A:$A,BKE!$B:$B,'nguyen vat lieu kho'!U$3)</f>
        <v>0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0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0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48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/>
    </row>
    <row r="296" spans="1:43" s="118" customFormat="1" ht="25.5" customHeight="1">
      <c r="A296" s="6">
        <v>7415</v>
      </c>
      <c r="B296" s="9" t="s">
        <v>615</v>
      </c>
      <c r="C296" s="9" t="s">
        <v>77</v>
      </c>
      <c r="D296" s="123">
        <f>VLOOKUP(A296,BKE!C650:H1047,5,0)</f>
        <v>8636.375</v>
      </c>
      <c r="E296" s="128">
        <v>12</v>
      </c>
      <c r="F296" s="124">
        <f t="shared" si="42"/>
        <v>103636.5</v>
      </c>
      <c r="G296" s="125">
        <f t="shared" si="38"/>
        <v>48</v>
      </c>
      <c r="H296" s="126">
        <f t="shared" si="39"/>
        <v>414546</v>
      </c>
      <c r="I296" s="127">
        <f t="shared" si="40"/>
        <v>30</v>
      </c>
      <c r="J296" s="127">
        <f t="shared" si="40"/>
        <v>259091.25</v>
      </c>
      <c r="K296" s="128">
        <v>30</v>
      </c>
      <c r="L296" s="122">
        <f t="shared" si="41"/>
        <v>259091.25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24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24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>
        <f>SUMIFS(BKE!$F:$F,BKE!$C:$C,'nguyen vat lieu kho'!$A:$A,BKE!$B:$B,'nguyen vat lieu kho'!AQ$3)</f>
        <v>0</v>
      </c>
    </row>
    <row r="297" spans="1:43" s="118" customFormat="1" ht="25.5" customHeight="1">
      <c r="A297" s="6">
        <v>7615</v>
      </c>
      <c r="B297" s="9" t="s">
        <v>616</v>
      </c>
      <c r="C297" s="9" t="s">
        <v>77</v>
      </c>
      <c r="D297" s="123">
        <f>VLOOKUP(A297,BKE!C651:H1048,5,0)</f>
        <v>8636.375</v>
      </c>
      <c r="E297" s="128">
        <v>22</v>
      </c>
      <c r="F297" s="124">
        <f t="shared" si="42"/>
        <v>190000.25</v>
      </c>
      <c r="G297" s="125">
        <f t="shared" ref="G297:G303" si="43">SUM(M297:AQ297)</f>
        <v>48</v>
      </c>
      <c r="H297" s="126">
        <f t="shared" si="39"/>
        <v>414546</v>
      </c>
      <c r="I297" s="127">
        <f t="shared" si="40"/>
        <v>47</v>
      </c>
      <c r="J297" s="127">
        <f t="shared" si="40"/>
        <v>405909.625</v>
      </c>
      <c r="K297" s="128">
        <v>23</v>
      </c>
      <c r="L297" s="122">
        <f t="shared" si="41"/>
        <v>198636.625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24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24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>
        <f>SUMIFS(BKE!$F:$F,BKE!$C:$C,'nguyen vat lieu kho'!$A:$A,BKE!$B:$B,'nguyen vat lieu kho'!AQ$3)</f>
        <v>0</v>
      </c>
    </row>
    <row r="298" spans="1:43" s="118" customFormat="1" ht="25.5" customHeight="1">
      <c r="A298" s="6" t="s">
        <v>686</v>
      </c>
      <c r="B298" s="9" t="s">
        <v>633</v>
      </c>
      <c r="C298" s="9" t="s">
        <v>101</v>
      </c>
      <c r="D298" s="123">
        <f>VLOOKUP(A298,BKE!C652:H1049,5,0)</f>
        <v>68181</v>
      </c>
      <c r="E298" s="128"/>
      <c r="F298" s="124">
        <f t="shared" si="42"/>
        <v>0</v>
      </c>
      <c r="G298" s="125">
        <f t="shared" si="43"/>
        <v>18</v>
      </c>
      <c r="H298" s="126">
        <f t="shared" si="39"/>
        <v>1227258</v>
      </c>
      <c r="I298" s="127">
        <f t="shared" si="40"/>
        <v>13</v>
      </c>
      <c r="J298" s="127">
        <f t="shared" si="40"/>
        <v>886353</v>
      </c>
      <c r="K298" s="128">
        <v>5</v>
      </c>
      <c r="L298" s="122">
        <f t="shared" si="41"/>
        <v>340905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9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9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>
        <f>SUMIFS(BKE!$F:$F,BKE!$C:$C,'nguyen vat lieu kho'!$A:$A,BKE!$B:$B,'nguyen vat lieu kho'!AQ$3)</f>
        <v>0</v>
      </c>
    </row>
    <row r="299" spans="1:43" s="118" customFormat="1" ht="25.5" customHeight="1">
      <c r="A299" s="6" t="s">
        <v>687</v>
      </c>
      <c r="B299" s="9" t="s">
        <v>685</v>
      </c>
      <c r="C299" s="9" t="s">
        <v>101</v>
      </c>
      <c r="D299" s="123">
        <f>VLOOKUP(A299,BKE!C653:H1050,5,0)</f>
        <v>57272</v>
      </c>
      <c r="E299" s="128">
        <v>3.5</v>
      </c>
      <c r="F299" s="124">
        <f t="shared" si="42"/>
        <v>200452</v>
      </c>
      <c r="G299" s="125">
        <f t="shared" si="43"/>
        <v>16</v>
      </c>
      <c r="H299" s="126">
        <f t="shared" si="39"/>
        <v>916352</v>
      </c>
      <c r="I299" s="127">
        <f t="shared" si="40"/>
        <v>10.5</v>
      </c>
      <c r="J299" s="127">
        <f t="shared" si="40"/>
        <v>601356</v>
      </c>
      <c r="K299" s="128">
        <v>9</v>
      </c>
      <c r="L299" s="122">
        <f t="shared" si="41"/>
        <v>515448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8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8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>
        <f>SUMIFS(BKE!$F:$F,BKE!$C:$C,'nguyen vat lieu kho'!$A:$A,BKE!$B:$B,'nguyen vat lieu kho'!AQ$3)</f>
        <v>0</v>
      </c>
    </row>
    <row r="300" spans="1:43" s="118" customFormat="1" ht="25.5" customHeight="1">
      <c r="A300" s="9" t="s">
        <v>820</v>
      </c>
      <c r="B300" s="9" t="s">
        <v>635</v>
      </c>
      <c r="C300" s="9" t="s">
        <v>4</v>
      </c>
      <c r="D300" s="123">
        <f>VLOOKUP(A300,BKE!C654:H1051,5,0)</f>
        <v>110324</v>
      </c>
      <c r="E300" s="128">
        <v>2.5</v>
      </c>
      <c r="F300" s="124">
        <f t="shared" si="42"/>
        <v>275810</v>
      </c>
      <c r="G300" s="125">
        <f t="shared" si="43"/>
        <v>1</v>
      </c>
      <c r="H300" s="126">
        <f t="shared" ref="H300:H305" si="44">D300*G300</f>
        <v>110324</v>
      </c>
      <c r="I300" s="127">
        <f t="shared" si="40"/>
        <v>2</v>
      </c>
      <c r="J300" s="127">
        <f t="shared" si="40"/>
        <v>220648</v>
      </c>
      <c r="K300" s="128">
        <v>1.5</v>
      </c>
      <c r="L300" s="122">
        <f t="shared" si="41"/>
        <v>165486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0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1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118" customFormat="1" ht="25.5" customHeight="1">
      <c r="A301" s="9" t="s">
        <v>810</v>
      </c>
      <c r="B301" s="131" t="s">
        <v>552</v>
      </c>
      <c r="C301" s="9" t="s">
        <v>101</v>
      </c>
      <c r="D301" s="123">
        <f>VLOOKUP(A301,BKE!C655:H1052,5,0)</f>
        <v>13000</v>
      </c>
      <c r="E301" s="128">
        <v>1</v>
      </c>
      <c r="F301" s="124">
        <f t="shared" si="42"/>
        <v>13000</v>
      </c>
      <c r="G301" s="125">
        <f t="shared" si="43"/>
        <v>7</v>
      </c>
      <c r="H301" s="126">
        <f t="shared" si="44"/>
        <v>91000</v>
      </c>
      <c r="I301" s="127">
        <f t="shared" si="40"/>
        <v>4</v>
      </c>
      <c r="J301" s="127">
        <f t="shared" si="40"/>
        <v>52000</v>
      </c>
      <c r="K301" s="128">
        <v>4</v>
      </c>
      <c r="L301" s="122">
        <f t="shared" si="41"/>
        <v>52000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2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5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9" t="s">
        <v>825</v>
      </c>
      <c r="B302" s="131" t="s">
        <v>637</v>
      </c>
      <c r="C302" s="9" t="s">
        <v>4</v>
      </c>
      <c r="D302" s="123">
        <f>VLOOKUP(A302,BKE!C656:H1053,5,0)</f>
        <v>22190</v>
      </c>
      <c r="E302" s="128">
        <v>3.3</v>
      </c>
      <c r="F302" s="124">
        <f t="shared" si="42"/>
        <v>73227</v>
      </c>
      <c r="G302" s="125">
        <f t="shared" si="43"/>
        <v>2</v>
      </c>
      <c r="H302" s="126">
        <f t="shared" si="44"/>
        <v>44380</v>
      </c>
      <c r="I302" s="127">
        <f t="shared" si="40"/>
        <v>2.8</v>
      </c>
      <c r="J302" s="127">
        <f t="shared" si="40"/>
        <v>62132</v>
      </c>
      <c r="K302" s="128">
        <v>2.5</v>
      </c>
      <c r="L302" s="122">
        <f t="shared" si="41"/>
        <v>55475</v>
      </c>
      <c r="M302" s="183">
        <f>SUMIFS(BKE!$F:$F,BKE!$C:$C,'nguyen vat lieu kho'!$A:$A,BKE!$B:$B,'nguyen vat lieu kho'!M$3)</f>
        <v>0</v>
      </c>
      <c r="N302" s="183">
        <f>SUMIFS(BKE!$F:$F,BKE!$C:$C,'nguyen vat lieu kho'!$A:$A,BKE!$B:$B,'nguyen vat lieu kho'!N$3)</f>
        <v>0</v>
      </c>
      <c r="O302" s="183">
        <f>SUMIFS(BKE!$F:$F,BKE!$C:$C,'nguyen vat lieu kho'!$A:$A,BKE!$B:$B,'nguyen vat lieu kho'!O$3)</f>
        <v>0</v>
      </c>
      <c r="P302" s="183">
        <f>SUMIFS(BKE!$F:$F,BKE!$C:$C,'nguyen vat lieu kho'!$A:$A,BKE!$B:$B,'nguyen vat lieu kho'!P$3)</f>
        <v>0</v>
      </c>
      <c r="Q302" s="183">
        <f>SUMIFS(BKE!$F:$F,BKE!$C:$C,'nguyen vat lieu kho'!$A:$A,BKE!$B:$B,'nguyen vat lieu kho'!Q$3)</f>
        <v>0</v>
      </c>
      <c r="R302" s="183">
        <f>SUMIFS(BKE!$F:$F,BKE!$C:$C,'nguyen vat lieu kho'!$A:$A,BKE!$B:$B,'nguyen vat lieu kho'!R$3)</f>
        <v>0</v>
      </c>
      <c r="S302" s="183">
        <f>SUMIFS(BKE!$F:$F,BKE!$C:$C,'nguyen vat lieu kho'!$A:$A,BKE!$B:$B,'nguyen vat lieu kho'!S$3)</f>
        <v>0</v>
      </c>
      <c r="T302" s="183">
        <f>SUMIFS(BKE!$F:$F,BKE!$C:$C,'nguyen vat lieu kho'!$A:$A,BKE!$B:$B,'nguyen vat lieu kho'!T$3)</f>
        <v>0</v>
      </c>
      <c r="U302" s="183">
        <f>SUMIFS(BKE!$F:$F,BKE!$C:$C,'nguyen vat lieu kho'!$A:$A,BKE!$B:$B,'nguyen vat lieu kho'!U$3)</f>
        <v>0</v>
      </c>
      <c r="V302" s="183">
        <f>SUMIFS(BKE!$F:$F,BKE!$C:$C,'nguyen vat lieu kho'!$A:$A,BKE!$B:$B,'nguyen vat lieu kho'!V$3)</f>
        <v>0</v>
      </c>
      <c r="W302" s="183">
        <f>SUMIFS(BKE!$F:$F,BKE!$C:$C,'nguyen vat lieu kho'!$A:$A,BKE!$B:$B,'nguyen vat lieu kho'!W$3)</f>
        <v>0</v>
      </c>
      <c r="X302" s="183">
        <f>SUMIFS(BKE!$F:$F,BKE!$C:$C,'nguyen vat lieu kho'!$A:$A,BKE!$B:$B,'nguyen vat lieu kho'!X$3)</f>
        <v>0</v>
      </c>
      <c r="Y302" s="183">
        <f>SUMIFS(BKE!$F:$F,BKE!$C:$C,'nguyen vat lieu kho'!$A:$A,BKE!$B:$B,'nguyen vat lieu kho'!Y$3)</f>
        <v>0</v>
      </c>
      <c r="Z302" s="183">
        <f>SUMIFS(BKE!$F:$F,BKE!$C:$C,'nguyen vat lieu kho'!$A:$A,BKE!$B:$B,'nguyen vat lieu kho'!Z$3)</f>
        <v>0</v>
      </c>
      <c r="AA302" s="183">
        <f>SUMIFS(BKE!$F:$F,BKE!$C:$C,'nguyen vat lieu kho'!$A:$A,BKE!$B:$B,'nguyen vat lieu kho'!AA$3)</f>
        <v>0</v>
      </c>
      <c r="AB302" s="183">
        <f>SUMIFS(BKE!$F:$F,BKE!$C:$C,'nguyen vat lieu kho'!$A:$A,BKE!$B:$B,'nguyen vat lieu kho'!AB$3)</f>
        <v>0</v>
      </c>
      <c r="AC302" s="183">
        <f>SUMIFS(BKE!$F:$F,BKE!$C:$C,'nguyen vat lieu kho'!$A:$A,BKE!$B:$B,'nguyen vat lieu kho'!AC$3)</f>
        <v>0</v>
      </c>
      <c r="AD302" s="183">
        <f>SUMIFS(BKE!$F:$F,BKE!$C:$C,'nguyen vat lieu kho'!$A:$A,BKE!$B:$B,'nguyen vat lieu kho'!AD$3)</f>
        <v>0</v>
      </c>
      <c r="AE302" s="183">
        <f>SUMIFS(BKE!$F:$F,BKE!$C:$C,'nguyen vat lieu kho'!$A:$A,BKE!$B:$B,'nguyen vat lieu kho'!AE$3)</f>
        <v>0</v>
      </c>
      <c r="AF302" s="183">
        <f>SUMIFS(BKE!$F:$F,BKE!$C:$C,'nguyen vat lieu kho'!$A:$A,BKE!$B:$B,'nguyen vat lieu kho'!AF$3)</f>
        <v>0</v>
      </c>
      <c r="AG302" s="183">
        <f>SUMIFS(BKE!$F:$F,BKE!$C:$C,'nguyen vat lieu kho'!$A:$A,BKE!$B:$B,'nguyen vat lieu kho'!AG$3)</f>
        <v>0</v>
      </c>
      <c r="AH302" s="183">
        <f>SUMIFS(BKE!$F:$F,BKE!$C:$C,'nguyen vat lieu kho'!$A:$A,BKE!$B:$B,'nguyen vat lieu kho'!AH$3)</f>
        <v>0</v>
      </c>
      <c r="AI302" s="183">
        <f>SUMIFS(BKE!$F:$F,BKE!$C:$C,'nguyen vat lieu kho'!$A:$A,BKE!$B:$B,'nguyen vat lieu kho'!AI$3)</f>
        <v>2</v>
      </c>
      <c r="AJ302" s="183">
        <f>SUMIFS(BKE!$F:$F,BKE!$C:$C,'nguyen vat lieu kho'!$A:$A,BKE!$B:$B,'nguyen vat lieu kho'!AJ$3)</f>
        <v>0</v>
      </c>
      <c r="AK302" s="183">
        <f>SUMIFS(BKE!$F:$F,BKE!$C:$C,'nguyen vat lieu kho'!$A:$A,BKE!$B:$B,'nguyen vat lieu kho'!AK$3)</f>
        <v>0</v>
      </c>
      <c r="AL302" s="183">
        <f>SUMIFS(BKE!$F:$F,BKE!$C:$C,'nguyen vat lieu kho'!$A:$A,BKE!$B:$B,'nguyen vat lieu kho'!AL$3)</f>
        <v>0</v>
      </c>
      <c r="AM302" s="183">
        <f>SUMIFS(BKE!$F:$F,BKE!$C:$C,'nguyen vat lieu kho'!$A:$A,BKE!$B:$B,'nguyen vat lieu kho'!AM$3)</f>
        <v>0</v>
      </c>
      <c r="AN302" s="183">
        <f>SUMIFS(BKE!$F:$F,BKE!$C:$C,'nguyen vat lieu kho'!$A:$A,BKE!$B:$B,'nguyen vat lieu kho'!AN$3)</f>
        <v>0</v>
      </c>
      <c r="AO302" s="183">
        <f>SUMIFS(BKE!$F:$F,BKE!$C:$C,'nguyen vat lieu kho'!$A:$A,BKE!$B:$B,'nguyen vat lieu kho'!AO$3)</f>
        <v>0</v>
      </c>
      <c r="AP302" s="183">
        <f>SUMIFS(BKE!$F:$F,BKE!$C:$C,'nguyen vat lieu kho'!$A:$A,BKE!$B:$B,'nguyen vat lieu kho'!AP$3)</f>
        <v>0</v>
      </c>
      <c r="AQ302" s="183">
        <f>SUMIFS(BKE!$F:$F,BKE!$C:$C,'nguyen vat lieu kho'!$A:$A,BKE!$B:$B,'nguyen vat lieu kho'!AQ$3)</f>
        <v>0</v>
      </c>
    </row>
    <row r="303" spans="1:43" s="118" customFormat="1" ht="25.5" customHeight="1">
      <c r="A303" s="9" t="s">
        <v>666</v>
      </c>
      <c r="B303" s="131" t="s">
        <v>667</v>
      </c>
      <c r="C303" s="9" t="s">
        <v>78</v>
      </c>
      <c r="D303" s="123">
        <f>VLOOKUP(A303,BKE!C657:H1054,5,0)</f>
        <v>37234.5</v>
      </c>
      <c r="E303" s="128">
        <v>1</v>
      </c>
      <c r="F303" s="124">
        <f t="shared" si="42"/>
        <v>37234.5</v>
      </c>
      <c r="G303" s="125">
        <f t="shared" si="43"/>
        <v>4</v>
      </c>
      <c r="H303" s="126">
        <f t="shared" si="44"/>
        <v>148938</v>
      </c>
      <c r="I303" s="127">
        <f t="shared" si="40"/>
        <v>4</v>
      </c>
      <c r="J303" s="127">
        <f t="shared" si="40"/>
        <v>148938</v>
      </c>
      <c r="K303" s="128">
        <v>1</v>
      </c>
      <c r="L303" s="122">
        <f t="shared" si="41"/>
        <v>37234.5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1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1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0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1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1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9" t="s">
        <v>826</v>
      </c>
      <c r="B304" s="131" t="s">
        <v>658</v>
      </c>
      <c r="C304" s="9" t="s">
        <v>190</v>
      </c>
      <c r="D304" s="123">
        <f>VLOOKUP(A304,BKE!C658:H1055,5,0)</f>
        <v>68178.75</v>
      </c>
      <c r="E304" s="128"/>
      <c r="F304" s="124">
        <f t="shared" si="42"/>
        <v>0</v>
      </c>
      <c r="G304" s="125">
        <f t="shared" ref="G304:G313" si="45">SUM(M304:AQ304)</f>
        <v>4</v>
      </c>
      <c r="H304" s="126">
        <f t="shared" si="44"/>
        <v>272715</v>
      </c>
      <c r="I304" s="127">
        <f t="shared" si="40"/>
        <v>3</v>
      </c>
      <c r="J304" s="127">
        <f t="shared" si="40"/>
        <v>204536.25</v>
      </c>
      <c r="K304" s="128">
        <v>1</v>
      </c>
      <c r="L304" s="122">
        <f t="shared" si="41"/>
        <v>68178.75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1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1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1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1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9" t="s">
        <v>657</v>
      </c>
      <c r="B305" s="131" t="s">
        <v>662</v>
      </c>
      <c r="C305" s="9" t="s">
        <v>190</v>
      </c>
      <c r="D305" s="123">
        <f>VLOOKUP(A305,BKE!C659:H1056,5,0)</f>
        <v>68180.2</v>
      </c>
      <c r="E305" s="128"/>
      <c r="F305" s="124">
        <f t="shared" si="42"/>
        <v>0</v>
      </c>
      <c r="G305" s="125">
        <f t="shared" si="45"/>
        <v>5</v>
      </c>
      <c r="H305" s="126">
        <f t="shared" si="44"/>
        <v>340901</v>
      </c>
      <c r="I305" s="127">
        <f t="shared" si="40"/>
        <v>4</v>
      </c>
      <c r="J305" s="127">
        <f t="shared" si="40"/>
        <v>272720.8</v>
      </c>
      <c r="K305" s="128">
        <v>1</v>
      </c>
      <c r="L305" s="122">
        <f t="shared" si="41"/>
        <v>68180.2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1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1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1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1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1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9" t="s">
        <v>690</v>
      </c>
      <c r="B306" s="131" t="s">
        <v>691</v>
      </c>
      <c r="C306" s="9" t="s">
        <v>77</v>
      </c>
      <c r="D306" s="123">
        <f>VLOOKUP(A306,BKE!C660:H1057,5,0)</f>
        <v>65665</v>
      </c>
      <c r="E306" s="128">
        <v>2</v>
      </c>
      <c r="F306" s="124">
        <f t="shared" si="42"/>
        <v>131330</v>
      </c>
      <c r="G306" s="125">
        <f>SUM(M306:AQ306)</f>
        <v>2</v>
      </c>
      <c r="H306" s="126">
        <f t="shared" ref="H306:H319" si="46">D306*G306</f>
        <v>131330</v>
      </c>
      <c r="I306" s="127">
        <f t="shared" si="40"/>
        <v>1</v>
      </c>
      <c r="J306" s="127">
        <f t="shared" si="40"/>
        <v>65665</v>
      </c>
      <c r="K306" s="128">
        <v>3</v>
      </c>
      <c r="L306" s="122">
        <f t="shared" si="41"/>
        <v>196995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1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0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1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9" t="s">
        <v>692</v>
      </c>
      <c r="B307" s="131" t="s">
        <v>693</v>
      </c>
      <c r="C307" s="9" t="s">
        <v>77</v>
      </c>
      <c r="D307" s="123">
        <f>VLOOKUP(A307,BKE!C661:H1058,5,0)</f>
        <v>73599</v>
      </c>
      <c r="E307" s="128">
        <v>9</v>
      </c>
      <c r="F307" s="124">
        <f t="shared" si="42"/>
        <v>662391</v>
      </c>
      <c r="G307" s="125">
        <f>SUM(M307:AQ307)</f>
        <v>4</v>
      </c>
      <c r="H307" s="126">
        <f t="shared" si="46"/>
        <v>294396</v>
      </c>
      <c r="I307" s="127">
        <f t="shared" si="40"/>
        <v>9</v>
      </c>
      <c r="J307" s="127">
        <f t="shared" si="40"/>
        <v>662391</v>
      </c>
      <c r="K307" s="128">
        <v>4</v>
      </c>
      <c r="L307" s="122">
        <f t="shared" si="41"/>
        <v>294396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4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9" t="s">
        <v>694</v>
      </c>
      <c r="B308" s="131" t="s">
        <v>695</v>
      </c>
      <c r="C308" s="9" t="s">
        <v>77</v>
      </c>
      <c r="D308" s="123" t="str">
        <f>VLOOKUP(A308,BKE!C662:H1059,5,0)</f>
        <v>0</v>
      </c>
      <c r="E308" s="128">
        <v>7</v>
      </c>
      <c r="F308" s="124">
        <f t="shared" si="42"/>
        <v>0</v>
      </c>
      <c r="G308" s="125">
        <f>SUM(M308:AQ308)</f>
        <v>0</v>
      </c>
      <c r="H308" s="126">
        <f t="shared" si="46"/>
        <v>0</v>
      </c>
      <c r="I308" s="127">
        <f t="shared" si="40"/>
        <v>1</v>
      </c>
      <c r="J308" s="127">
        <f t="shared" si="40"/>
        <v>0</v>
      </c>
      <c r="K308" s="128">
        <v>6</v>
      </c>
      <c r="L308" s="122">
        <f t="shared" si="41"/>
        <v>0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9" t="s">
        <v>696</v>
      </c>
      <c r="B309" s="131" t="s">
        <v>697</v>
      </c>
      <c r="C309" s="9" t="s">
        <v>77</v>
      </c>
      <c r="D309" s="123">
        <f>VLOOKUP(A309,BKE!C663:H1060,5,0)</f>
        <v>65994.333333333328</v>
      </c>
      <c r="E309" s="128">
        <v>3</v>
      </c>
      <c r="F309" s="124">
        <f t="shared" si="42"/>
        <v>197983</v>
      </c>
      <c r="G309" s="125">
        <f>SUM(M309:AQ309)</f>
        <v>6</v>
      </c>
      <c r="H309" s="126">
        <f t="shared" si="46"/>
        <v>395966</v>
      </c>
      <c r="I309" s="127">
        <f t="shared" si="40"/>
        <v>4</v>
      </c>
      <c r="J309" s="127">
        <f t="shared" si="40"/>
        <v>263977.33333333337</v>
      </c>
      <c r="K309" s="128">
        <v>5</v>
      </c>
      <c r="L309" s="122">
        <f t="shared" si="41"/>
        <v>329971.66666666663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4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2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9" t="s">
        <v>660</v>
      </c>
      <c r="B310" s="131" t="s">
        <v>659</v>
      </c>
      <c r="C310" s="9" t="s">
        <v>190</v>
      </c>
      <c r="D310" s="123">
        <f>VLOOKUP(A310,BKE!C664:H1061,5,0)</f>
        <v>68181</v>
      </c>
      <c r="E310" s="128"/>
      <c r="F310" s="124">
        <f t="shared" si="42"/>
        <v>0</v>
      </c>
      <c r="G310" s="125">
        <f t="shared" si="45"/>
        <v>3</v>
      </c>
      <c r="H310" s="126">
        <f t="shared" si="46"/>
        <v>204543</v>
      </c>
      <c r="I310" s="127">
        <f t="shared" si="40"/>
        <v>3</v>
      </c>
      <c r="J310" s="127">
        <f t="shared" si="40"/>
        <v>204543</v>
      </c>
      <c r="K310" s="128"/>
      <c r="L310" s="122">
        <f t="shared" si="41"/>
        <v>0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1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1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0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0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1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>
        <f>SUMIFS(BKE!$F:$F,BKE!$C:$C,'nguyen vat lieu kho'!$A:$A,BKE!$B:$B,'nguyen vat lieu kho'!AQ$3)</f>
        <v>0</v>
      </c>
    </row>
    <row r="311" spans="1:43" s="118" customFormat="1" ht="25.5" customHeight="1">
      <c r="A311" s="9" t="s">
        <v>698</v>
      </c>
      <c r="B311" s="131" t="s">
        <v>699</v>
      </c>
      <c r="C311" s="9" t="s">
        <v>101</v>
      </c>
      <c r="D311" s="123">
        <f>VLOOKUP(A311,BKE!C665:H1062,5,0)</f>
        <v>50013.8</v>
      </c>
      <c r="E311" s="128">
        <v>3.5</v>
      </c>
      <c r="F311" s="124">
        <f t="shared" si="42"/>
        <v>175048.30000000002</v>
      </c>
      <c r="G311" s="125">
        <f>SUM(M311:AQ311)</f>
        <v>5</v>
      </c>
      <c r="H311" s="126">
        <f t="shared" si="46"/>
        <v>250069</v>
      </c>
      <c r="I311" s="127">
        <f t="shared" si="40"/>
        <v>5.5</v>
      </c>
      <c r="J311" s="127">
        <f t="shared" si="40"/>
        <v>275075.90000000002</v>
      </c>
      <c r="K311" s="128">
        <v>3</v>
      </c>
      <c r="L311" s="122">
        <f t="shared" si="41"/>
        <v>150041.40000000002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1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1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1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2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9" t="s">
        <v>661</v>
      </c>
      <c r="B312" s="131" t="s">
        <v>636</v>
      </c>
      <c r="C312" s="9" t="s">
        <v>4</v>
      </c>
      <c r="D312" s="123">
        <f>VLOOKUP(A312,BKE!C666:H1063,5,0)</f>
        <v>200000</v>
      </c>
      <c r="E312" s="128">
        <v>2</v>
      </c>
      <c r="F312" s="124">
        <f t="shared" si="42"/>
        <v>400000</v>
      </c>
      <c r="G312" s="125">
        <f t="shared" si="45"/>
        <v>4</v>
      </c>
      <c r="H312" s="126">
        <f t="shared" si="46"/>
        <v>800000</v>
      </c>
      <c r="I312" s="127">
        <f t="shared" si="40"/>
        <v>4</v>
      </c>
      <c r="J312" s="127">
        <f t="shared" si="40"/>
        <v>800000</v>
      </c>
      <c r="K312" s="128">
        <v>2</v>
      </c>
      <c r="L312" s="122">
        <f t="shared" si="41"/>
        <v>400000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1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1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2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9" t="s">
        <v>642</v>
      </c>
      <c r="B313" s="131" t="s">
        <v>623</v>
      </c>
      <c r="C313" s="9" t="s">
        <v>4</v>
      </c>
      <c r="D313" s="123">
        <f>VLOOKUP(A313,BKE!C667:H1064,5,0)</f>
        <v>185000</v>
      </c>
      <c r="E313" s="128">
        <v>1</v>
      </c>
      <c r="F313" s="124">
        <f t="shared" si="42"/>
        <v>185000</v>
      </c>
      <c r="G313" s="125">
        <f t="shared" si="45"/>
        <v>5</v>
      </c>
      <c r="H313" s="126">
        <f t="shared" si="46"/>
        <v>925000</v>
      </c>
      <c r="I313" s="127">
        <f t="shared" si="40"/>
        <v>5</v>
      </c>
      <c r="J313" s="127">
        <f t="shared" si="40"/>
        <v>925000</v>
      </c>
      <c r="K313" s="128">
        <v>1</v>
      </c>
      <c r="L313" s="122">
        <f t="shared" si="41"/>
        <v>185000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1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1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1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1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1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9" t="s">
        <v>671</v>
      </c>
      <c r="B314" s="131" t="s">
        <v>672</v>
      </c>
      <c r="C314" s="9" t="s">
        <v>4</v>
      </c>
      <c r="D314" s="123" t="str">
        <f>VLOOKUP(A314,BKE!C668:H1065,5,0)</f>
        <v>0</v>
      </c>
      <c r="E314" s="128"/>
      <c r="F314" s="124">
        <f t="shared" si="42"/>
        <v>0</v>
      </c>
      <c r="G314" s="125">
        <f t="shared" ref="G314:G319" si="47">SUM(M314:AQ314)</f>
        <v>0</v>
      </c>
      <c r="H314" s="126">
        <f t="shared" si="46"/>
        <v>0</v>
      </c>
      <c r="I314" s="127">
        <f t="shared" si="40"/>
        <v>0</v>
      </c>
      <c r="J314" s="127">
        <f t="shared" si="40"/>
        <v>0</v>
      </c>
      <c r="K314" s="128"/>
      <c r="L314" s="122">
        <f t="shared" si="41"/>
        <v>0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643</v>
      </c>
      <c r="B315" s="131" t="s">
        <v>624</v>
      </c>
      <c r="C315" s="9" t="s">
        <v>8</v>
      </c>
      <c r="D315" s="123">
        <f>VLOOKUP(A315,BKE!C669:H1066,5,0)</f>
        <v>20036.5</v>
      </c>
      <c r="E315" s="128">
        <v>24</v>
      </c>
      <c r="F315" s="124">
        <f t="shared" si="42"/>
        <v>480876</v>
      </c>
      <c r="G315" s="125">
        <f t="shared" si="47"/>
        <v>24</v>
      </c>
      <c r="H315" s="126">
        <f t="shared" si="46"/>
        <v>480876</v>
      </c>
      <c r="I315" s="127">
        <f t="shared" si="40"/>
        <v>27</v>
      </c>
      <c r="J315" s="127">
        <f t="shared" si="40"/>
        <v>540985.5</v>
      </c>
      <c r="K315" s="128">
        <v>21</v>
      </c>
      <c r="L315" s="122">
        <f t="shared" si="41"/>
        <v>420766.5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12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6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6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911</v>
      </c>
      <c r="B316" s="131" t="s">
        <v>627</v>
      </c>
      <c r="C316" s="9" t="s">
        <v>77</v>
      </c>
      <c r="D316" s="123">
        <f>VLOOKUP(A316,BKE!C670:H1067,5,0)</f>
        <v>186942.6</v>
      </c>
      <c r="E316" s="128">
        <v>4</v>
      </c>
      <c r="F316" s="124">
        <f t="shared" si="42"/>
        <v>747770.4</v>
      </c>
      <c r="G316" s="125">
        <f t="shared" si="47"/>
        <v>15</v>
      </c>
      <c r="H316" s="126">
        <f t="shared" si="46"/>
        <v>2804139</v>
      </c>
      <c r="I316" s="127">
        <f t="shared" si="40"/>
        <v>14</v>
      </c>
      <c r="J316" s="127">
        <f t="shared" si="40"/>
        <v>2617196.4</v>
      </c>
      <c r="K316" s="128">
        <v>5</v>
      </c>
      <c r="L316" s="122">
        <f t="shared" si="41"/>
        <v>934713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3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6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6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700</v>
      </c>
      <c r="B317" s="131" t="s">
        <v>701</v>
      </c>
      <c r="C317" s="9" t="s">
        <v>77</v>
      </c>
      <c r="D317" s="123">
        <f>VLOOKUP(A317,BKE!C671:H1068,5,0)</f>
        <v>84314.666666666672</v>
      </c>
      <c r="E317" s="128">
        <v>3</v>
      </c>
      <c r="F317" s="124">
        <f t="shared" si="42"/>
        <v>252944</v>
      </c>
      <c r="G317" s="125">
        <f t="shared" si="47"/>
        <v>3</v>
      </c>
      <c r="H317" s="126">
        <f t="shared" si="46"/>
        <v>252944</v>
      </c>
      <c r="I317" s="127">
        <f t="shared" si="40"/>
        <v>4</v>
      </c>
      <c r="J317" s="127">
        <f t="shared" si="40"/>
        <v>337258.66666666663</v>
      </c>
      <c r="K317" s="128">
        <v>2</v>
      </c>
      <c r="L317" s="122">
        <f t="shared" si="41"/>
        <v>168629.33333333334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2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1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922</v>
      </c>
      <c r="B318" s="131" t="s">
        <v>923</v>
      </c>
      <c r="C318" s="9" t="s">
        <v>117</v>
      </c>
      <c r="D318" s="123">
        <f>VLOOKUP(A318,BKE!C672:H1069,5,0)</f>
        <v>50000</v>
      </c>
      <c r="E318" s="128">
        <v>3</v>
      </c>
      <c r="F318" s="124">
        <f t="shared" si="42"/>
        <v>150000</v>
      </c>
      <c r="G318" s="125">
        <f t="shared" si="47"/>
        <v>4</v>
      </c>
      <c r="H318" s="126">
        <f t="shared" si="46"/>
        <v>200000</v>
      </c>
      <c r="I318" s="127">
        <f t="shared" si="40"/>
        <v>6</v>
      </c>
      <c r="J318" s="127">
        <f t="shared" si="40"/>
        <v>300000</v>
      </c>
      <c r="K318" s="128">
        <v>1</v>
      </c>
      <c r="L318" s="122">
        <f t="shared" si="41"/>
        <v>50000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1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1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2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644</v>
      </c>
      <c r="B319" s="9" t="s">
        <v>625</v>
      </c>
      <c r="C319" s="9" t="s">
        <v>626</v>
      </c>
      <c r="D319" s="123">
        <f>VLOOKUP(A319,BKE!C672:H1069,5,0)</f>
        <v>8626</v>
      </c>
      <c r="E319" s="128">
        <v>20</v>
      </c>
      <c r="F319" s="124">
        <f t="shared" si="42"/>
        <v>172520</v>
      </c>
      <c r="G319" s="125">
        <f t="shared" si="47"/>
        <v>40</v>
      </c>
      <c r="H319" s="126">
        <f t="shared" si="46"/>
        <v>345040</v>
      </c>
      <c r="I319" s="127">
        <f t="shared" si="40"/>
        <v>30</v>
      </c>
      <c r="J319" s="127">
        <f t="shared" si="40"/>
        <v>258780</v>
      </c>
      <c r="K319" s="128">
        <v>30</v>
      </c>
      <c r="L319" s="122">
        <f t="shared" si="41"/>
        <v>258780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0</v>
      </c>
      <c r="U319" s="183">
        <f>SUMIFS(BKE!$F:$F,BKE!$C:$C,'nguyen vat lieu kho'!$A:$A,BKE!$B:$B,'nguyen vat lieu kho'!U$3)</f>
        <v>10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20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10</v>
      </c>
      <c r="AQ319" s="183">
        <f>SUMIFS(BKE!$F:$F,BKE!$C:$C,'nguyen vat lieu kho'!$A:$A,BKE!$B:$B,'nguyen vat lieu kho'!AQ$3)</f>
        <v>0</v>
      </c>
    </row>
    <row r="320" spans="1:43" s="258" customFormat="1" ht="25.5" customHeight="1">
      <c r="A320" s="145"/>
      <c r="B320" s="145" t="s">
        <v>478</v>
      </c>
      <c r="C320" s="145"/>
      <c r="D320" s="123"/>
      <c r="E320" s="255"/>
      <c r="F320" s="256">
        <f>SUM(F288:F319)</f>
        <v>5546947.5750000002</v>
      </c>
      <c r="G320" s="256"/>
      <c r="H320" s="256">
        <f>SUM(H288:H319)</f>
        <v>12941628</v>
      </c>
      <c r="I320" s="257"/>
      <c r="J320" s="256">
        <f>SUM(J288:J319)</f>
        <v>11846146.141666666</v>
      </c>
      <c r="K320" s="255"/>
      <c r="L320" s="256">
        <f>SUM(L288:L319)</f>
        <v>6642429.4333333336</v>
      </c>
      <c r="M320" s="183">
        <f>SUMIFS(BKE!$F:$F,BKE!$C:$C,'nguyen vat lieu kho'!$A:$A,BKE!$B:$B,'nguyen vat lieu kho'!M$3)</f>
        <v>0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0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0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0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0</v>
      </c>
      <c r="AA320" s="183">
        <f>SUMIFS(BKE!$F:$F,BKE!$C:$C,'nguyen vat lieu kho'!$A:$A,BKE!$B:$B,'nguyen vat lieu kho'!AA$3)</f>
        <v>0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0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0</v>
      </c>
      <c r="AH320" s="183">
        <f>SUMIFS(BKE!$F:$F,BKE!$C:$C,'nguyen vat lieu kho'!$A:$A,BKE!$B:$B,'nguyen vat lieu kho'!AH$3)</f>
        <v>0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0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0</v>
      </c>
      <c r="AP320" s="183">
        <f>SUMIFS(BKE!$F:$F,BKE!$C:$C,'nguyen vat lieu kho'!$A:$A,BKE!$B:$B,'nguyen vat lieu kho'!AP$3)</f>
        <v>0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20"/>
      <c r="B321" s="138" t="s">
        <v>394</v>
      </c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spans="1:43" s="118" customFormat="1" ht="25.5" customHeight="1">
      <c r="A322" s="6" t="s">
        <v>386</v>
      </c>
      <c r="B322" s="134" t="s">
        <v>387</v>
      </c>
      <c r="C322" s="135" t="s">
        <v>8</v>
      </c>
      <c r="D322" s="123">
        <f>VLOOKUP(A322,BKE!C643:H1040,5,0)</f>
        <v>72999.526315789481</v>
      </c>
      <c r="E322" s="128">
        <v>5</v>
      </c>
      <c r="F322" s="124">
        <f t="shared" si="42"/>
        <v>364997.63157894742</v>
      </c>
      <c r="G322" s="125">
        <f t="shared" ref="G322:G327" si="48">SUM(M322:AQ322)</f>
        <v>19</v>
      </c>
      <c r="H322" s="126">
        <f t="shared" ref="H322:H327" si="49">D322*G322</f>
        <v>1386991.0000000002</v>
      </c>
      <c r="I322" s="127">
        <f t="shared" ref="I322:J327" si="50">E322+G322-K322</f>
        <v>16</v>
      </c>
      <c r="J322" s="127">
        <f t="shared" si="50"/>
        <v>1167992.4210526319</v>
      </c>
      <c r="K322" s="128">
        <v>8</v>
      </c>
      <c r="L322" s="122">
        <f t="shared" ref="L322:L327" si="51">K322*D322</f>
        <v>583996.21052631584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3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5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5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3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3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6" t="s">
        <v>388</v>
      </c>
      <c r="B323" s="134" t="s">
        <v>389</v>
      </c>
      <c r="C323" s="135" t="s">
        <v>27</v>
      </c>
      <c r="D323" s="123">
        <f>VLOOKUP(A323,BKE!C644:H1041,5,0)</f>
        <v>11000</v>
      </c>
      <c r="E323" s="128">
        <v>5</v>
      </c>
      <c r="F323" s="124">
        <f t="shared" si="42"/>
        <v>55000</v>
      </c>
      <c r="G323" s="125">
        <f t="shared" si="48"/>
        <v>20</v>
      </c>
      <c r="H323" s="126">
        <f t="shared" si="49"/>
        <v>220000</v>
      </c>
      <c r="I323" s="127">
        <f t="shared" si="50"/>
        <v>16</v>
      </c>
      <c r="J323" s="127">
        <f t="shared" si="50"/>
        <v>176000</v>
      </c>
      <c r="K323" s="128">
        <v>9</v>
      </c>
      <c r="L323" s="122">
        <f t="shared" si="51"/>
        <v>99000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5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5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5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5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6" t="s">
        <v>390</v>
      </c>
      <c r="B324" s="134" t="s">
        <v>391</v>
      </c>
      <c r="C324" s="135" t="s">
        <v>27</v>
      </c>
      <c r="D324" s="123" t="str">
        <f>VLOOKUP(A324,BKE!C645:H1042,5,0)</f>
        <v>0</v>
      </c>
      <c r="E324" s="128"/>
      <c r="F324" s="124">
        <f t="shared" si="42"/>
        <v>0</v>
      </c>
      <c r="G324" s="125">
        <f t="shared" si="48"/>
        <v>0</v>
      </c>
      <c r="H324" s="126">
        <f t="shared" si="49"/>
        <v>0</v>
      </c>
      <c r="I324" s="127">
        <f t="shared" si="50"/>
        <v>0</v>
      </c>
      <c r="J324" s="127">
        <f t="shared" si="50"/>
        <v>0</v>
      </c>
      <c r="K324" s="128"/>
      <c r="L324" s="122">
        <f t="shared" si="51"/>
        <v>0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6" t="s">
        <v>827</v>
      </c>
      <c r="B325" s="134" t="s">
        <v>828</v>
      </c>
      <c r="C325" s="135" t="s">
        <v>819</v>
      </c>
      <c r="D325" s="123" t="str">
        <f>VLOOKUP(A325,BKE!C646:H1043,5,0)</f>
        <v>0</v>
      </c>
      <c r="E325" s="128">
        <v>1</v>
      </c>
      <c r="F325" s="124">
        <f t="shared" si="42"/>
        <v>0</v>
      </c>
      <c r="G325" s="125">
        <f t="shared" si="48"/>
        <v>0</v>
      </c>
      <c r="H325" s="126">
        <f t="shared" si="49"/>
        <v>0</v>
      </c>
      <c r="I325" s="127">
        <f t="shared" si="50"/>
        <v>1</v>
      </c>
      <c r="J325" s="127">
        <f t="shared" si="50"/>
        <v>0</v>
      </c>
      <c r="K325" s="128"/>
      <c r="L325" s="122">
        <f t="shared" si="51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0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6" t="s">
        <v>817</v>
      </c>
      <c r="B326" s="134" t="s">
        <v>818</v>
      </c>
      <c r="C326" s="135" t="s">
        <v>819</v>
      </c>
      <c r="D326" s="123">
        <v>6000</v>
      </c>
      <c r="E326" s="128"/>
      <c r="F326" s="124">
        <f t="shared" si="42"/>
        <v>0</v>
      </c>
      <c r="G326" s="125">
        <f t="shared" si="48"/>
        <v>0</v>
      </c>
      <c r="H326" s="126">
        <f t="shared" si="49"/>
        <v>0</v>
      </c>
      <c r="I326" s="127">
        <f t="shared" si="50"/>
        <v>0</v>
      </c>
      <c r="J326" s="127">
        <f t="shared" si="50"/>
        <v>0</v>
      </c>
      <c r="K326" s="128"/>
      <c r="L326" s="122">
        <f t="shared" si="51"/>
        <v>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6" t="s">
        <v>392</v>
      </c>
      <c r="B327" s="129" t="s">
        <v>393</v>
      </c>
      <c r="C327" s="136" t="s">
        <v>8</v>
      </c>
      <c r="D327" s="123">
        <f>VLOOKUP(A327,BKE!C648:H1045,5,0)</f>
        <v>30000</v>
      </c>
      <c r="E327" s="128">
        <v>2</v>
      </c>
      <c r="F327" s="124">
        <f t="shared" si="42"/>
        <v>60000</v>
      </c>
      <c r="G327" s="125">
        <f t="shared" si="48"/>
        <v>2</v>
      </c>
      <c r="H327" s="126">
        <f t="shared" si="49"/>
        <v>60000</v>
      </c>
      <c r="I327" s="127">
        <f t="shared" si="50"/>
        <v>3</v>
      </c>
      <c r="J327" s="127">
        <f t="shared" si="50"/>
        <v>90000</v>
      </c>
      <c r="K327" s="128">
        <v>1</v>
      </c>
      <c r="L327" s="122">
        <f t="shared" si="51"/>
        <v>30000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2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258" customFormat="1" ht="25.5" customHeight="1">
      <c r="A328" s="145"/>
      <c r="B328" s="145" t="s">
        <v>478</v>
      </c>
      <c r="C328" s="145"/>
      <c r="D328" s="123"/>
      <c r="E328" s="255"/>
      <c r="F328" s="256">
        <f>SUM(F322:F327)</f>
        <v>479997.63157894742</v>
      </c>
      <c r="G328" s="256"/>
      <c r="H328" s="256">
        <f>SUM(H322:H327)</f>
        <v>1666991.0000000002</v>
      </c>
      <c r="I328" s="257"/>
      <c r="J328" s="256">
        <f>SUM(J322:J327)</f>
        <v>1433992.4210526319</v>
      </c>
      <c r="K328" s="255"/>
      <c r="L328" s="256">
        <f>SUM(L322:L327)</f>
        <v>712996.21052631584</v>
      </c>
      <c r="M328" s="183">
        <f>SUMIFS(BKE!$F:$F,BKE!$C:$C,'nguyen vat lieu kho'!$A:$A,BKE!$B:$B,'nguyen vat lieu kho'!M$3)</f>
        <v>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0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0</v>
      </c>
      <c r="AA328" s="183">
        <f>SUMIFS(BKE!$F:$F,BKE!$C:$C,'nguyen vat lieu kho'!$A:$A,BKE!$B:$B,'nguyen vat lieu kho'!AA$3)</f>
        <v>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0</v>
      </c>
      <c r="AH328" s="183">
        <f>SUMIFS(BKE!$F:$F,BKE!$C:$C,'nguyen vat lieu kho'!$A:$A,BKE!$B:$B,'nguyen vat lieu kho'!AH$3)</f>
        <v>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0</v>
      </c>
      <c r="AP328" s="183">
        <f>SUMIFS(BKE!$F:$F,BKE!$C:$C,'nguyen vat lieu kho'!$A:$A,BKE!$B:$B,'nguyen vat lieu kho'!AP$3)</f>
        <v>0</v>
      </c>
      <c r="AQ328" s="183">
        <f>SUMIFS(BKE!$F:$F,BKE!$C:$C,'nguyen vat lieu kho'!$A:$A,BKE!$B:$B,'nguyen vat lieu kho'!AQ$3)</f>
        <v>0</v>
      </c>
    </row>
    <row r="329" spans="1:43" s="118" customFormat="1" ht="25.5" customHeight="1">
      <c r="A329" s="20"/>
      <c r="B329" s="138" t="s">
        <v>433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s="118" customFormat="1" ht="25.5" customHeight="1">
      <c r="A330" s="6" t="s">
        <v>395</v>
      </c>
      <c r="B330" s="134" t="s">
        <v>396</v>
      </c>
      <c r="C330" s="135" t="s">
        <v>26</v>
      </c>
      <c r="D330" s="123" t="str">
        <f>VLOOKUP(A330,BKE!C643:H1040,5,0)</f>
        <v>0</v>
      </c>
      <c r="E330" s="290"/>
      <c r="F330" s="124">
        <f>E330*D330</f>
        <v>0</v>
      </c>
      <c r="G330" s="125">
        <f>SUM(M330:AQ330)</f>
        <v>0</v>
      </c>
      <c r="H330" s="126">
        <f t="shared" ref="H330:H364" si="52">D330*G330</f>
        <v>0</v>
      </c>
      <c r="I330" s="249">
        <f t="shared" ref="I330:J349" si="53">E330+G330-K330</f>
        <v>-2.8</v>
      </c>
      <c r="J330" s="127">
        <f t="shared" si="53"/>
        <v>0</v>
      </c>
      <c r="K330" s="290">
        <v>2.8</v>
      </c>
      <c r="L330" s="122">
        <f t="shared" ref="L330:L349" si="54">K330*D330</f>
        <v>0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0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0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0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0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0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0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0</v>
      </c>
      <c r="AP330" s="183">
        <f>SUMIFS(BKE!$F:$F,BKE!$C:$C,'nguyen vat lieu kho'!$A:$A,BKE!$B:$B,'nguyen vat lieu kho'!AP$3)</f>
        <v>0</v>
      </c>
      <c r="AQ330" s="183">
        <f>SUMIFS(BKE!$F:$F,BKE!$C:$C,'nguyen vat lieu kho'!$A:$A,BKE!$B:$B,'nguyen vat lieu kho'!AQ$3)</f>
        <v>0</v>
      </c>
    </row>
    <row r="331" spans="1:43" s="118" customFormat="1" ht="25.5" customHeight="1">
      <c r="A331" s="6" t="s">
        <v>397</v>
      </c>
      <c r="B331" s="134" t="s">
        <v>398</v>
      </c>
      <c r="C331" s="135" t="s">
        <v>26</v>
      </c>
      <c r="D331" s="123" t="str">
        <f>VLOOKUP(A331,BKE!C644:H1041,5,0)</f>
        <v>0</v>
      </c>
      <c r="E331" s="128">
        <v>1</v>
      </c>
      <c r="F331" s="124">
        <f t="shared" ref="F331:F373" si="55">E331*D331</f>
        <v>0</v>
      </c>
      <c r="G331" s="125">
        <f>SUM(M331:AQ331)</f>
        <v>0</v>
      </c>
      <c r="H331" s="126">
        <f t="shared" si="52"/>
        <v>0</v>
      </c>
      <c r="I331" s="127">
        <f t="shared" si="53"/>
        <v>-1</v>
      </c>
      <c r="J331" s="127">
        <f t="shared" si="53"/>
        <v>0</v>
      </c>
      <c r="K331" s="128">
        <v>2</v>
      </c>
      <c r="L331" s="122">
        <f t="shared" si="54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0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6" t="s">
        <v>399</v>
      </c>
      <c r="B332" s="134" t="s">
        <v>400</v>
      </c>
      <c r="C332" s="135" t="s">
        <v>77</v>
      </c>
      <c r="D332" s="123" t="str">
        <f>VLOOKUP(A332,BKE!C645:H1042,5,0)</f>
        <v>0</v>
      </c>
      <c r="E332" s="290"/>
      <c r="F332" s="124">
        <f t="shared" si="55"/>
        <v>0</v>
      </c>
      <c r="G332" s="125">
        <f>SUM(M332:AQ332)</f>
        <v>0</v>
      </c>
      <c r="H332" s="126">
        <f t="shared" si="52"/>
        <v>0</v>
      </c>
      <c r="I332" s="127">
        <f t="shared" si="53"/>
        <v>-1</v>
      </c>
      <c r="J332" s="127">
        <f t="shared" si="53"/>
        <v>0</v>
      </c>
      <c r="K332" s="290">
        <v>1</v>
      </c>
      <c r="L332" s="122">
        <f t="shared" si="54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0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6" t="s">
        <v>409</v>
      </c>
      <c r="B333" s="134" t="s">
        <v>410</v>
      </c>
      <c r="C333" s="135" t="s">
        <v>77</v>
      </c>
      <c r="D333" s="123" t="str">
        <f>VLOOKUP(A333,BKE!C646:H1043,5,0)</f>
        <v>0</v>
      </c>
      <c r="E333" s="128"/>
      <c r="F333" s="124">
        <f t="shared" si="55"/>
        <v>0</v>
      </c>
      <c r="G333" s="125">
        <f t="shared" ref="G333:G344" si="56">SUM(M333:AQ333)</f>
        <v>0</v>
      </c>
      <c r="H333" s="126">
        <f t="shared" si="52"/>
        <v>0</v>
      </c>
      <c r="I333" s="127">
        <f t="shared" si="53"/>
        <v>0</v>
      </c>
      <c r="J333" s="127">
        <f t="shared" si="53"/>
        <v>0</v>
      </c>
      <c r="K333" s="128"/>
      <c r="L333" s="122">
        <f t="shared" si="54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6" t="s">
        <v>411</v>
      </c>
      <c r="B334" s="134" t="s">
        <v>412</v>
      </c>
      <c r="C334" s="135" t="s">
        <v>77</v>
      </c>
      <c r="D334" s="123">
        <v>20000</v>
      </c>
      <c r="E334" s="290"/>
      <c r="F334" s="124">
        <f t="shared" si="55"/>
        <v>0</v>
      </c>
      <c r="G334" s="125">
        <f t="shared" si="56"/>
        <v>0</v>
      </c>
      <c r="H334" s="126">
        <f t="shared" si="52"/>
        <v>0</v>
      </c>
      <c r="I334" s="127">
        <f t="shared" si="53"/>
        <v>0</v>
      </c>
      <c r="J334" s="127">
        <f t="shared" si="53"/>
        <v>0</v>
      </c>
      <c r="K334" s="290"/>
      <c r="L334" s="122">
        <f t="shared" si="54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6" t="s">
        <v>405</v>
      </c>
      <c r="B335" s="134" t="s">
        <v>406</v>
      </c>
      <c r="C335" s="135" t="s">
        <v>77</v>
      </c>
      <c r="D335" s="123">
        <v>30000</v>
      </c>
      <c r="E335" s="290"/>
      <c r="F335" s="124">
        <f t="shared" si="55"/>
        <v>0</v>
      </c>
      <c r="G335" s="125">
        <f t="shared" si="56"/>
        <v>0</v>
      </c>
      <c r="H335" s="126">
        <f t="shared" si="52"/>
        <v>0</v>
      </c>
      <c r="I335" s="127">
        <f t="shared" si="53"/>
        <v>0</v>
      </c>
      <c r="J335" s="127">
        <f t="shared" si="53"/>
        <v>0</v>
      </c>
      <c r="K335" s="290"/>
      <c r="L335" s="122">
        <f t="shared" si="54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118" customFormat="1" ht="25.5" customHeight="1">
      <c r="A336" s="6" t="s">
        <v>413</v>
      </c>
      <c r="B336" s="134" t="s">
        <v>414</v>
      </c>
      <c r="C336" s="135" t="s">
        <v>101</v>
      </c>
      <c r="D336" s="123">
        <v>29000</v>
      </c>
      <c r="E336" s="290"/>
      <c r="F336" s="124">
        <f t="shared" si="55"/>
        <v>0</v>
      </c>
      <c r="G336" s="125">
        <f t="shared" si="56"/>
        <v>0</v>
      </c>
      <c r="H336" s="126">
        <f t="shared" si="52"/>
        <v>0</v>
      </c>
      <c r="I336" s="127">
        <f t="shared" si="53"/>
        <v>0</v>
      </c>
      <c r="J336" s="127">
        <f t="shared" si="53"/>
        <v>0</v>
      </c>
      <c r="K336" s="290"/>
      <c r="L336" s="122">
        <f t="shared" si="54"/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6" t="s">
        <v>407</v>
      </c>
      <c r="B337" s="134" t="s">
        <v>408</v>
      </c>
      <c r="C337" s="135" t="s">
        <v>28</v>
      </c>
      <c r="D337" s="123" t="str">
        <f>VLOOKUP(A337,BKE!C650:H1047,5,0)</f>
        <v>0</v>
      </c>
      <c r="E337" s="128"/>
      <c r="F337" s="124">
        <f t="shared" si="55"/>
        <v>0</v>
      </c>
      <c r="G337" s="125">
        <f t="shared" si="56"/>
        <v>0</v>
      </c>
      <c r="H337" s="126">
        <f t="shared" si="52"/>
        <v>0</v>
      </c>
      <c r="I337" s="127">
        <f t="shared" si="53"/>
        <v>0</v>
      </c>
      <c r="J337" s="127">
        <f t="shared" si="53"/>
        <v>0</v>
      </c>
      <c r="K337" s="128"/>
      <c r="L337" s="122">
        <f t="shared" si="54"/>
        <v>0</v>
      </c>
      <c r="M337" s="183">
        <f>SUMIFS(BKE!$F:$F,BKE!$C:$C,'nguyen vat lieu kho'!$A:$A,BKE!$B:$B,'nguyen vat lieu kho'!M$3)</f>
        <v>0</v>
      </c>
      <c r="N337" s="183">
        <f>SUMIFS(BKE!$F:$F,BKE!$C:$C,'nguyen vat lieu kho'!$A:$A,BKE!$B:$B,'nguyen vat lieu kho'!N$3)</f>
        <v>0</v>
      </c>
      <c r="O337" s="183">
        <f>SUMIFS(BKE!$F:$F,BKE!$C:$C,'nguyen vat lieu kho'!$A:$A,BKE!$B:$B,'nguyen vat lieu kho'!O$3)</f>
        <v>0</v>
      </c>
      <c r="P337" s="183">
        <f>SUMIFS(BKE!$F:$F,BKE!$C:$C,'nguyen vat lieu kho'!$A:$A,BKE!$B:$B,'nguyen vat lieu kho'!P$3)</f>
        <v>0</v>
      </c>
      <c r="Q337" s="183">
        <f>SUMIFS(BKE!$F:$F,BKE!$C:$C,'nguyen vat lieu kho'!$A:$A,BKE!$B:$B,'nguyen vat lieu kho'!Q$3)</f>
        <v>0</v>
      </c>
      <c r="R337" s="183">
        <f>SUMIFS(BKE!$F:$F,BKE!$C:$C,'nguyen vat lieu kho'!$A:$A,BKE!$B:$B,'nguyen vat lieu kho'!R$3)</f>
        <v>0</v>
      </c>
      <c r="S337" s="183">
        <f>SUMIFS(BKE!$F:$F,BKE!$C:$C,'nguyen vat lieu kho'!$A:$A,BKE!$B:$B,'nguyen vat lieu kho'!S$3)</f>
        <v>0</v>
      </c>
      <c r="T337" s="183">
        <f>SUMIFS(BKE!$F:$F,BKE!$C:$C,'nguyen vat lieu kho'!$A:$A,BKE!$B:$B,'nguyen vat lieu kho'!T$3)</f>
        <v>0</v>
      </c>
      <c r="U337" s="183">
        <f>SUMIFS(BKE!$F:$F,BKE!$C:$C,'nguyen vat lieu kho'!$A:$A,BKE!$B:$B,'nguyen vat lieu kho'!U$3)</f>
        <v>0</v>
      </c>
      <c r="V337" s="183">
        <f>SUMIFS(BKE!$F:$F,BKE!$C:$C,'nguyen vat lieu kho'!$A:$A,BKE!$B:$B,'nguyen vat lieu kho'!V$3)</f>
        <v>0</v>
      </c>
      <c r="W337" s="183">
        <f>SUMIFS(BKE!$F:$F,BKE!$C:$C,'nguyen vat lieu kho'!$A:$A,BKE!$B:$B,'nguyen vat lieu kho'!W$3)</f>
        <v>0</v>
      </c>
      <c r="X337" s="183">
        <f>SUMIFS(BKE!$F:$F,BKE!$C:$C,'nguyen vat lieu kho'!$A:$A,BKE!$B:$B,'nguyen vat lieu kho'!X$3)</f>
        <v>0</v>
      </c>
      <c r="Y337" s="183">
        <f>SUMIFS(BKE!$F:$F,BKE!$C:$C,'nguyen vat lieu kho'!$A:$A,BKE!$B:$B,'nguyen vat lieu kho'!Y$3)</f>
        <v>0</v>
      </c>
      <c r="Z337" s="183">
        <f>SUMIFS(BKE!$F:$F,BKE!$C:$C,'nguyen vat lieu kho'!$A:$A,BKE!$B:$B,'nguyen vat lieu kho'!Z$3)</f>
        <v>0</v>
      </c>
      <c r="AA337" s="183">
        <f>SUMIFS(BKE!$F:$F,BKE!$C:$C,'nguyen vat lieu kho'!$A:$A,BKE!$B:$B,'nguyen vat lieu kho'!AA$3)</f>
        <v>0</v>
      </c>
      <c r="AB337" s="183">
        <f>SUMIFS(BKE!$F:$F,BKE!$C:$C,'nguyen vat lieu kho'!$A:$A,BKE!$B:$B,'nguyen vat lieu kho'!AB$3)</f>
        <v>0</v>
      </c>
      <c r="AC337" s="183">
        <f>SUMIFS(BKE!$F:$F,BKE!$C:$C,'nguyen vat lieu kho'!$A:$A,BKE!$B:$B,'nguyen vat lieu kho'!AC$3)</f>
        <v>0</v>
      </c>
      <c r="AD337" s="183">
        <f>SUMIFS(BKE!$F:$F,BKE!$C:$C,'nguyen vat lieu kho'!$A:$A,BKE!$B:$B,'nguyen vat lieu kho'!AD$3)</f>
        <v>0</v>
      </c>
      <c r="AE337" s="183">
        <f>SUMIFS(BKE!$F:$F,BKE!$C:$C,'nguyen vat lieu kho'!$A:$A,BKE!$B:$B,'nguyen vat lieu kho'!AE$3)</f>
        <v>0</v>
      </c>
      <c r="AF337" s="183">
        <f>SUMIFS(BKE!$F:$F,BKE!$C:$C,'nguyen vat lieu kho'!$A:$A,BKE!$B:$B,'nguyen vat lieu kho'!AF$3)</f>
        <v>0</v>
      </c>
      <c r="AG337" s="183">
        <f>SUMIFS(BKE!$F:$F,BKE!$C:$C,'nguyen vat lieu kho'!$A:$A,BKE!$B:$B,'nguyen vat lieu kho'!AG$3)</f>
        <v>0</v>
      </c>
      <c r="AH337" s="183">
        <f>SUMIFS(BKE!$F:$F,BKE!$C:$C,'nguyen vat lieu kho'!$A:$A,BKE!$B:$B,'nguyen vat lieu kho'!AH$3)</f>
        <v>0</v>
      </c>
      <c r="AI337" s="183">
        <f>SUMIFS(BKE!$F:$F,BKE!$C:$C,'nguyen vat lieu kho'!$A:$A,BKE!$B:$B,'nguyen vat lieu kho'!AI$3)</f>
        <v>0</v>
      </c>
      <c r="AJ337" s="183">
        <f>SUMIFS(BKE!$F:$F,BKE!$C:$C,'nguyen vat lieu kho'!$A:$A,BKE!$B:$B,'nguyen vat lieu kho'!AJ$3)</f>
        <v>0</v>
      </c>
      <c r="AK337" s="183">
        <f>SUMIFS(BKE!$F:$F,BKE!$C:$C,'nguyen vat lieu kho'!$A:$A,BKE!$B:$B,'nguyen vat lieu kho'!AK$3)</f>
        <v>0</v>
      </c>
      <c r="AL337" s="183">
        <f>SUMIFS(BKE!$F:$F,BKE!$C:$C,'nguyen vat lieu kho'!$A:$A,BKE!$B:$B,'nguyen vat lieu kho'!AL$3)</f>
        <v>0</v>
      </c>
      <c r="AM337" s="183">
        <f>SUMIFS(BKE!$F:$F,BKE!$C:$C,'nguyen vat lieu kho'!$A:$A,BKE!$B:$B,'nguyen vat lieu kho'!AM$3)</f>
        <v>0</v>
      </c>
      <c r="AN337" s="183">
        <f>SUMIFS(BKE!$F:$F,BKE!$C:$C,'nguyen vat lieu kho'!$A:$A,BKE!$B:$B,'nguyen vat lieu kho'!AN$3)</f>
        <v>0</v>
      </c>
      <c r="AO337" s="183">
        <f>SUMIFS(BKE!$F:$F,BKE!$C:$C,'nguyen vat lieu kho'!$A:$A,BKE!$B:$B,'nguyen vat lieu kho'!AO$3)</f>
        <v>0</v>
      </c>
      <c r="AP337" s="183">
        <f>SUMIFS(BKE!$F:$F,BKE!$C:$C,'nguyen vat lieu kho'!$A:$A,BKE!$B:$B,'nguyen vat lieu kho'!AP$3)</f>
        <v>0</v>
      </c>
      <c r="AQ337" s="183">
        <f>SUMIFS(BKE!$F:$F,BKE!$C:$C,'nguyen vat lieu kho'!$A:$A,BKE!$B:$B,'nguyen vat lieu kho'!AQ$3)</f>
        <v>0</v>
      </c>
    </row>
    <row r="338" spans="1:43" s="118" customFormat="1" ht="25.5" customHeight="1">
      <c r="A338" s="6" t="s">
        <v>403</v>
      </c>
      <c r="B338" s="134" t="s">
        <v>404</v>
      </c>
      <c r="C338" s="135" t="s">
        <v>28</v>
      </c>
      <c r="D338" s="123"/>
      <c r="E338" s="128"/>
      <c r="F338" s="124">
        <f t="shared" si="55"/>
        <v>0</v>
      </c>
      <c r="G338" s="125">
        <f t="shared" si="56"/>
        <v>0</v>
      </c>
      <c r="H338" s="126">
        <f t="shared" si="52"/>
        <v>0</v>
      </c>
      <c r="I338" s="127">
        <f t="shared" si="53"/>
        <v>0</v>
      </c>
      <c r="J338" s="127">
        <f t="shared" si="53"/>
        <v>0</v>
      </c>
      <c r="K338" s="128"/>
      <c r="L338" s="122">
        <f t="shared" si="54"/>
        <v>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0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0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0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0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0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415</v>
      </c>
      <c r="B339" s="134" t="s">
        <v>416</v>
      </c>
      <c r="C339" s="135" t="s">
        <v>417</v>
      </c>
      <c r="D339" s="123">
        <f>VLOOKUP(A339,BKE!C652:H1049,5,0)</f>
        <v>9600</v>
      </c>
      <c r="E339" s="128">
        <v>10</v>
      </c>
      <c r="F339" s="124">
        <f t="shared" si="55"/>
        <v>96000</v>
      </c>
      <c r="G339" s="125">
        <f t="shared" si="56"/>
        <v>69</v>
      </c>
      <c r="H339" s="126">
        <f t="shared" si="52"/>
        <v>662400</v>
      </c>
      <c r="I339" s="127">
        <f t="shared" si="53"/>
        <v>63</v>
      </c>
      <c r="J339" s="127">
        <f t="shared" si="53"/>
        <v>604800</v>
      </c>
      <c r="K339" s="128">
        <v>16</v>
      </c>
      <c r="L339" s="122">
        <f t="shared" si="54"/>
        <v>153600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12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12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15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15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15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418</v>
      </c>
      <c r="B340" s="134" t="s">
        <v>419</v>
      </c>
      <c r="C340" s="135" t="s">
        <v>420</v>
      </c>
      <c r="D340" s="123"/>
      <c r="E340" s="290"/>
      <c r="F340" s="124">
        <f t="shared" si="55"/>
        <v>0</v>
      </c>
      <c r="G340" s="125">
        <f t="shared" si="56"/>
        <v>0</v>
      </c>
      <c r="H340" s="126">
        <f t="shared" si="52"/>
        <v>0</v>
      </c>
      <c r="I340" s="127">
        <f t="shared" si="53"/>
        <v>0</v>
      </c>
      <c r="J340" s="127">
        <f t="shared" si="53"/>
        <v>0</v>
      </c>
      <c r="K340" s="290"/>
      <c r="L340" s="122">
        <f t="shared" si="54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401</v>
      </c>
      <c r="B341" s="134" t="s">
        <v>402</v>
      </c>
      <c r="C341" s="135" t="s">
        <v>27</v>
      </c>
      <c r="D341" s="123"/>
      <c r="E341" s="128"/>
      <c r="F341" s="124">
        <f t="shared" si="55"/>
        <v>0</v>
      </c>
      <c r="G341" s="125">
        <f t="shared" si="56"/>
        <v>0</v>
      </c>
      <c r="H341" s="126">
        <f t="shared" si="52"/>
        <v>0</v>
      </c>
      <c r="I341" s="127">
        <f t="shared" si="53"/>
        <v>0</v>
      </c>
      <c r="J341" s="127">
        <f t="shared" si="53"/>
        <v>0</v>
      </c>
      <c r="K341" s="128"/>
      <c r="L341" s="122">
        <f t="shared" si="54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425</v>
      </c>
      <c r="B342" s="134" t="s">
        <v>426</v>
      </c>
      <c r="C342" s="135" t="s">
        <v>4</v>
      </c>
      <c r="D342" s="123">
        <f>VLOOKUP(A342,BKE!C655:H1052,5,0)</f>
        <v>28000.4375</v>
      </c>
      <c r="E342" s="128">
        <v>2</v>
      </c>
      <c r="F342" s="124">
        <f t="shared" si="55"/>
        <v>56000.875</v>
      </c>
      <c r="G342" s="125">
        <f t="shared" si="56"/>
        <v>16</v>
      </c>
      <c r="H342" s="126">
        <f t="shared" si="52"/>
        <v>448007</v>
      </c>
      <c r="I342" s="127">
        <f t="shared" si="53"/>
        <v>12.8</v>
      </c>
      <c r="J342" s="127">
        <f t="shared" si="53"/>
        <v>358405.6</v>
      </c>
      <c r="K342" s="128">
        <v>5.2</v>
      </c>
      <c r="L342" s="122">
        <f t="shared" si="54"/>
        <v>145602.27499999999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2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2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2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5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5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427</v>
      </c>
      <c r="B343" s="129" t="s">
        <v>428</v>
      </c>
      <c r="C343" s="136" t="s">
        <v>27</v>
      </c>
      <c r="D343" s="123" t="str">
        <f>VLOOKUP(A343,BKE!C656:H1053,5,0)</f>
        <v>0</v>
      </c>
      <c r="E343" s="128"/>
      <c r="F343" s="124">
        <f t="shared" si="55"/>
        <v>0</v>
      </c>
      <c r="G343" s="125">
        <f t="shared" si="56"/>
        <v>0</v>
      </c>
      <c r="H343" s="126">
        <f t="shared" si="52"/>
        <v>0</v>
      </c>
      <c r="I343" s="127">
        <f t="shared" si="53"/>
        <v>0</v>
      </c>
      <c r="J343" s="127">
        <f t="shared" si="53"/>
        <v>0</v>
      </c>
      <c r="K343" s="128"/>
      <c r="L343" s="122">
        <f t="shared" si="54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118" customFormat="1" ht="25.5" customHeight="1">
      <c r="A344" s="6" t="s">
        <v>421</v>
      </c>
      <c r="B344" s="134" t="s">
        <v>422</v>
      </c>
      <c r="C344" s="135" t="s">
        <v>417</v>
      </c>
      <c r="D344" s="123" t="str">
        <f>VLOOKUP(A344,BKE!C657:H1054,5,0)</f>
        <v>0</v>
      </c>
      <c r="E344" s="128"/>
      <c r="F344" s="124">
        <f t="shared" si="55"/>
        <v>0</v>
      </c>
      <c r="G344" s="125">
        <f t="shared" si="56"/>
        <v>0</v>
      </c>
      <c r="H344" s="126">
        <f t="shared" si="52"/>
        <v>0</v>
      </c>
      <c r="I344" s="127">
        <f t="shared" si="53"/>
        <v>0</v>
      </c>
      <c r="J344" s="127">
        <f t="shared" si="53"/>
        <v>0</v>
      </c>
      <c r="K344" s="128"/>
      <c r="L344" s="122">
        <f t="shared" si="54"/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6" t="s">
        <v>751</v>
      </c>
      <c r="B345" s="134" t="s">
        <v>752</v>
      </c>
      <c r="C345" s="135" t="s">
        <v>27</v>
      </c>
      <c r="D345" s="123">
        <f>VLOOKUP(A345,BKE!C658:H1055,5,0)</f>
        <v>5966</v>
      </c>
      <c r="E345" s="128">
        <v>3</v>
      </c>
      <c r="F345" s="124">
        <f t="shared" si="55"/>
        <v>17898</v>
      </c>
      <c r="G345" s="125">
        <f>SUM(M345:AQ345)</f>
        <v>5</v>
      </c>
      <c r="H345" s="126">
        <f>D345*G345</f>
        <v>29830</v>
      </c>
      <c r="I345" s="127">
        <f>E345+G345-K345</f>
        <v>3</v>
      </c>
      <c r="J345" s="127">
        <f t="shared" si="53"/>
        <v>17898</v>
      </c>
      <c r="K345" s="128">
        <v>5</v>
      </c>
      <c r="L345" s="122">
        <f>K345*D345</f>
        <v>29830</v>
      </c>
      <c r="M345" s="183">
        <f>SUMIFS(BKE!$F:$F,BKE!$C:$C,'nguyen vat lieu kho'!$A:$A,BKE!$B:$B,'nguyen vat lieu kho'!M$3)</f>
        <v>0</v>
      </c>
      <c r="N345" s="183">
        <f>SUMIFS(BKE!$F:$F,BKE!$C:$C,'nguyen vat lieu kho'!$A:$A,BKE!$B:$B,'nguyen vat lieu kho'!N$3)</f>
        <v>0</v>
      </c>
      <c r="O345" s="183">
        <f>SUMIFS(BKE!$F:$F,BKE!$C:$C,'nguyen vat lieu kho'!$A:$A,BKE!$B:$B,'nguyen vat lieu kho'!O$3)</f>
        <v>0</v>
      </c>
      <c r="P345" s="183">
        <f>SUMIFS(BKE!$F:$F,BKE!$C:$C,'nguyen vat lieu kho'!$A:$A,BKE!$B:$B,'nguyen vat lieu kho'!P$3)</f>
        <v>0</v>
      </c>
      <c r="Q345" s="183">
        <f>SUMIFS(BKE!$F:$F,BKE!$C:$C,'nguyen vat lieu kho'!$A:$A,BKE!$B:$B,'nguyen vat lieu kho'!Q$3)</f>
        <v>0</v>
      </c>
      <c r="R345" s="183">
        <f>SUMIFS(BKE!$F:$F,BKE!$C:$C,'nguyen vat lieu kho'!$A:$A,BKE!$B:$B,'nguyen vat lieu kho'!R$3)</f>
        <v>0</v>
      </c>
      <c r="S345" s="183">
        <f>SUMIFS(BKE!$F:$F,BKE!$C:$C,'nguyen vat lieu kho'!$A:$A,BKE!$B:$B,'nguyen vat lieu kho'!S$3)</f>
        <v>0</v>
      </c>
      <c r="T345" s="183">
        <f>SUMIFS(BKE!$F:$F,BKE!$C:$C,'nguyen vat lieu kho'!$A:$A,BKE!$B:$B,'nguyen vat lieu kho'!T$3)</f>
        <v>0</v>
      </c>
      <c r="U345" s="183">
        <f>SUMIFS(BKE!$F:$F,BKE!$C:$C,'nguyen vat lieu kho'!$A:$A,BKE!$B:$B,'nguyen vat lieu kho'!U$3)</f>
        <v>5</v>
      </c>
      <c r="V345" s="183">
        <f>SUMIFS(BKE!$F:$F,BKE!$C:$C,'nguyen vat lieu kho'!$A:$A,BKE!$B:$B,'nguyen vat lieu kho'!V$3)</f>
        <v>0</v>
      </c>
      <c r="W345" s="183">
        <f>SUMIFS(BKE!$F:$F,BKE!$C:$C,'nguyen vat lieu kho'!$A:$A,BKE!$B:$B,'nguyen vat lieu kho'!W$3)</f>
        <v>0</v>
      </c>
      <c r="X345" s="183">
        <f>SUMIFS(BKE!$F:$F,BKE!$C:$C,'nguyen vat lieu kho'!$A:$A,BKE!$B:$B,'nguyen vat lieu kho'!X$3)</f>
        <v>0</v>
      </c>
      <c r="Y345" s="183">
        <f>SUMIFS(BKE!$F:$F,BKE!$C:$C,'nguyen vat lieu kho'!$A:$A,BKE!$B:$B,'nguyen vat lieu kho'!Y$3)</f>
        <v>0</v>
      </c>
      <c r="Z345" s="183">
        <f>SUMIFS(BKE!$F:$F,BKE!$C:$C,'nguyen vat lieu kho'!$A:$A,BKE!$B:$B,'nguyen vat lieu kho'!Z$3)</f>
        <v>0</v>
      </c>
      <c r="AA345" s="183">
        <f>SUMIFS(BKE!$F:$F,BKE!$C:$C,'nguyen vat lieu kho'!$A:$A,BKE!$B:$B,'nguyen vat lieu kho'!AA$3)</f>
        <v>0</v>
      </c>
      <c r="AB345" s="183">
        <f>SUMIFS(BKE!$F:$F,BKE!$C:$C,'nguyen vat lieu kho'!$A:$A,BKE!$B:$B,'nguyen vat lieu kho'!AB$3)</f>
        <v>0</v>
      </c>
      <c r="AC345" s="183">
        <f>SUMIFS(BKE!$F:$F,BKE!$C:$C,'nguyen vat lieu kho'!$A:$A,BKE!$B:$B,'nguyen vat lieu kho'!AC$3)</f>
        <v>0</v>
      </c>
      <c r="AD345" s="183">
        <f>SUMIFS(BKE!$F:$F,BKE!$C:$C,'nguyen vat lieu kho'!$A:$A,BKE!$B:$B,'nguyen vat lieu kho'!AD$3)</f>
        <v>0</v>
      </c>
      <c r="AE345" s="183">
        <f>SUMIFS(BKE!$F:$F,BKE!$C:$C,'nguyen vat lieu kho'!$A:$A,BKE!$B:$B,'nguyen vat lieu kho'!AE$3)</f>
        <v>0</v>
      </c>
      <c r="AF345" s="183">
        <f>SUMIFS(BKE!$F:$F,BKE!$C:$C,'nguyen vat lieu kho'!$A:$A,BKE!$B:$B,'nguyen vat lieu kho'!AF$3)</f>
        <v>0</v>
      </c>
      <c r="AG345" s="183">
        <f>SUMIFS(BKE!$F:$F,BKE!$C:$C,'nguyen vat lieu kho'!$A:$A,BKE!$B:$B,'nguyen vat lieu kho'!AG$3)</f>
        <v>0</v>
      </c>
      <c r="AH345" s="183">
        <f>SUMIFS(BKE!$F:$F,BKE!$C:$C,'nguyen vat lieu kho'!$A:$A,BKE!$B:$B,'nguyen vat lieu kho'!AH$3)</f>
        <v>0</v>
      </c>
      <c r="AI345" s="183">
        <f>SUMIFS(BKE!$F:$F,BKE!$C:$C,'nguyen vat lieu kho'!$A:$A,BKE!$B:$B,'nguyen vat lieu kho'!AI$3)</f>
        <v>0</v>
      </c>
      <c r="AJ345" s="183">
        <f>SUMIFS(BKE!$F:$F,BKE!$C:$C,'nguyen vat lieu kho'!$A:$A,BKE!$B:$B,'nguyen vat lieu kho'!AJ$3)</f>
        <v>0</v>
      </c>
      <c r="AK345" s="183">
        <f>SUMIFS(BKE!$F:$F,BKE!$C:$C,'nguyen vat lieu kho'!$A:$A,BKE!$B:$B,'nguyen vat lieu kho'!AK$3)</f>
        <v>0</v>
      </c>
      <c r="AL345" s="183">
        <f>SUMIFS(BKE!$F:$F,BKE!$C:$C,'nguyen vat lieu kho'!$A:$A,BKE!$B:$B,'nguyen vat lieu kho'!AL$3)</f>
        <v>0</v>
      </c>
      <c r="AM345" s="183">
        <f>SUMIFS(BKE!$F:$F,BKE!$C:$C,'nguyen vat lieu kho'!$A:$A,BKE!$B:$B,'nguyen vat lieu kho'!AM$3)</f>
        <v>0</v>
      </c>
      <c r="AN345" s="183">
        <f>SUMIFS(BKE!$F:$F,BKE!$C:$C,'nguyen vat lieu kho'!$A:$A,BKE!$B:$B,'nguyen vat lieu kho'!AN$3)</f>
        <v>0</v>
      </c>
      <c r="AO345" s="183">
        <f>SUMIFS(BKE!$F:$F,BKE!$C:$C,'nguyen vat lieu kho'!$A:$A,BKE!$B:$B,'nguyen vat lieu kho'!AO$3)</f>
        <v>0</v>
      </c>
      <c r="AP345" s="183">
        <f>SUMIFS(BKE!$F:$F,BKE!$C:$C,'nguyen vat lieu kho'!$A:$A,BKE!$B:$B,'nguyen vat lieu kho'!AP$3)</f>
        <v>0</v>
      </c>
      <c r="AQ345" s="183">
        <f>SUMIFS(BKE!$F:$F,BKE!$C:$C,'nguyen vat lieu kho'!$A:$A,BKE!$B:$B,'nguyen vat lieu kho'!AQ$3)</f>
        <v>0</v>
      </c>
    </row>
    <row r="346" spans="1:43" s="118" customFormat="1" ht="25.5" customHeight="1">
      <c r="A346" s="6" t="s">
        <v>431</v>
      </c>
      <c r="B346" s="129" t="s">
        <v>432</v>
      </c>
      <c r="C346" s="10" t="s">
        <v>28</v>
      </c>
      <c r="D346" s="123">
        <f>VLOOKUP(A346,BKE!C659:H1056,5,0)</f>
        <v>6024</v>
      </c>
      <c r="E346" s="128">
        <v>3</v>
      </c>
      <c r="F346" s="124">
        <f t="shared" si="55"/>
        <v>18072</v>
      </c>
      <c r="G346" s="125">
        <f>SUM(M346:AQ346)</f>
        <v>5</v>
      </c>
      <c r="H346" s="126">
        <f t="shared" si="52"/>
        <v>30120</v>
      </c>
      <c r="I346" s="127">
        <f t="shared" si="53"/>
        <v>6</v>
      </c>
      <c r="J346" s="127">
        <f t="shared" si="53"/>
        <v>36144</v>
      </c>
      <c r="K346" s="128">
        <v>2</v>
      </c>
      <c r="L346" s="122">
        <f t="shared" si="54"/>
        <v>12048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5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423</v>
      </c>
      <c r="B347" s="134" t="s">
        <v>424</v>
      </c>
      <c r="C347" s="135" t="s">
        <v>27</v>
      </c>
      <c r="D347" s="123" t="str">
        <f>VLOOKUP(A347,BKE!C660:H1057,5,0)</f>
        <v>0</v>
      </c>
      <c r="E347" s="128"/>
      <c r="F347" s="124">
        <f t="shared" si="55"/>
        <v>0</v>
      </c>
      <c r="G347" s="125">
        <f>SUM(M347:AQ347)</f>
        <v>0</v>
      </c>
      <c r="H347" s="126">
        <f t="shared" si="52"/>
        <v>0</v>
      </c>
      <c r="I347" s="127">
        <f t="shared" si="53"/>
        <v>0</v>
      </c>
      <c r="J347" s="127">
        <f t="shared" si="53"/>
        <v>0</v>
      </c>
      <c r="K347" s="128"/>
      <c r="L347" s="122">
        <f t="shared" si="54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9" t="s">
        <v>513</v>
      </c>
      <c r="B348" s="9" t="s">
        <v>514</v>
      </c>
      <c r="C348" s="9" t="s">
        <v>27</v>
      </c>
      <c r="D348" s="123"/>
      <c r="E348" s="128"/>
      <c r="F348" s="124">
        <f t="shared" si="55"/>
        <v>0</v>
      </c>
      <c r="G348" s="125">
        <f>SUM(M348:AQ348)</f>
        <v>0</v>
      </c>
      <c r="H348" s="126">
        <f t="shared" si="52"/>
        <v>0</v>
      </c>
      <c r="I348" s="127">
        <f t="shared" si="53"/>
        <v>0</v>
      </c>
      <c r="J348" s="127">
        <f t="shared" si="53"/>
        <v>0</v>
      </c>
      <c r="K348" s="128"/>
      <c r="L348" s="122">
        <f t="shared" si="54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429</v>
      </c>
      <c r="B349" s="139" t="s">
        <v>430</v>
      </c>
      <c r="C349" s="136" t="s">
        <v>420</v>
      </c>
      <c r="D349" s="123"/>
      <c r="E349" s="128"/>
      <c r="F349" s="124">
        <f t="shared" si="55"/>
        <v>0</v>
      </c>
      <c r="G349" s="125">
        <f>SUM(M349:AQ349)</f>
        <v>0</v>
      </c>
      <c r="H349" s="126">
        <f t="shared" si="52"/>
        <v>0</v>
      </c>
      <c r="I349" s="127">
        <f t="shared" si="53"/>
        <v>0</v>
      </c>
      <c r="J349" s="127">
        <f t="shared" si="53"/>
        <v>0</v>
      </c>
      <c r="K349" s="128"/>
      <c r="L349" s="122">
        <f t="shared" si="54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258" customFormat="1" ht="25.5" customHeight="1">
      <c r="A350" s="145"/>
      <c r="B350" s="145" t="s">
        <v>478</v>
      </c>
      <c r="C350" s="145"/>
      <c r="D350" s="123"/>
      <c r="E350" s="255"/>
      <c r="F350" s="256">
        <f>SUM(F330:F349)</f>
        <v>187970.875</v>
      </c>
      <c r="G350" s="256"/>
      <c r="H350" s="256">
        <f>SUM(H330:H349)</f>
        <v>1170357</v>
      </c>
      <c r="I350" s="257"/>
      <c r="J350" s="256">
        <f>SUM(J330:J349)</f>
        <v>1017247.6</v>
      </c>
      <c r="K350" s="255"/>
      <c r="L350" s="256">
        <f>SUM(L330:L349)</f>
        <v>341080.27500000002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0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0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0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0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20"/>
      <c r="B351" s="138" t="s">
        <v>470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spans="1:43" s="118" customFormat="1" ht="25.5" customHeight="1">
      <c r="A352" s="6" t="s">
        <v>463</v>
      </c>
      <c r="B352" s="129" t="s">
        <v>464</v>
      </c>
      <c r="C352" s="136" t="s">
        <v>31</v>
      </c>
      <c r="D352" s="123">
        <f>VLOOKUP(A352,BKE!C643:H1040,5,0)</f>
        <v>15696</v>
      </c>
      <c r="E352" s="128">
        <v>14</v>
      </c>
      <c r="F352" s="124">
        <f t="shared" si="55"/>
        <v>219744</v>
      </c>
      <c r="G352" s="125">
        <f t="shared" ref="G352:G357" si="57">SUM(M352:AQ352)</f>
        <v>5</v>
      </c>
      <c r="H352" s="126">
        <f t="shared" si="52"/>
        <v>78480</v>
      </c>
      <c r="I352" s="127">
        <f t="shared" ref="I352:J373" si="58">E352+G352-K352</f>
        <v>12</v>
      </c>
      <c r="J352" s="127">
        <f t="shared" si="58"/>
        <v>188352</v>
      </c>
      <c r="K352" s="128">
        <v>7</v>
      </c>
      <c r="L352" s="122">
        <f t="shared" ref="L352:L373" si="59">K352*D352</f>
        <v>109872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5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449</v>
      </c>
      <c r="B353" s="134" t="s">
        <v>465</v>
      </c>
      <c r="C353" s="140" t="s">
        <v>8</v>
      </c>
      <c r="D353" s="123" t="str">
        <f>VLOOKUP(A353,BKE!C644:H1041,5,0)</f>
        <v>0</v>
      </c>
      <c r="E353" s="128">
        <v>30</v>
      </c>
      <c r="F353" s="124">
        <f t="shared" si="55"/>
        <v>0</v>
      </c>
      <c r="G353" s="125">
        <f t="shared" si="57"/>
        <v>0</v>
      </c>
      <c r="H353" s="126">
        <f t="shared" si="52"/>
        <v>0</v>
      </c>
      <c r="I353" s="127">
        <f t="shared" si="58"/>
        <v>11</v>
      </c>
      <c r="J353" s="127">
        <f t="shared" si="58"/>
        <v>0</v>
      </c>
      <c r="K353" s="128">
        <v>19</v>
      </c>
      <c r="L353" s="122">
        <f t="shared" si="59"/>
        <v>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447</v>
      </c>
      <c r="B354" s="134" t="s">
        <v>448</v>
      </c>
      <c r="C354" s="140" t="s">
        <v>417</v>
      </c>
      <c r="D354" s="123">
        <v>70000</v>
      </c>
      <c r="E354" s="128"/>
      <c r="F354" s="124">
        <f t="shared" si="55"/>
        <v>0</v>
      </c>
      <c r="G354" s="125">
        <f t="shared" si="57"/>
        <v>0</v>
      </c>
      <c r="H354" s="126">
        <f t="shared" si="52"/>
        <v>0</v>
      </c>
      <c r="I354" s="127">
        <f t="shared" si="58"/>
        <v>0</v>
      </c>
      <c r="J354" s="127">
        <f t="shared" si="58"/>
        <v>0</v>
      </c>
      <c r="K354" s="128"/>
      <c r="L354" s="122">
        <f t="shared" si="59"/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466</v>
      </c>
      <c r="B355" s="129" t="s">
        <v>187</v>
      </c>
      <c r="C355" s="136" t="s">
        <v>467</v>
      </c>
      <c r="D355" s="123">
        <v>55004.5</v>
      </c>
      <c r="E355" s="128"/>
      <c r="F355" s="124">
        <f t="shared" si="55"/>
        <v>0</v>
      </c>
      <c r="G355" s="125">
        <f t="shared" si="57"/>
        <v>0</v>
      </c>
      <c r="H355" s="126">
        <f t="shared" si="52"/>
        <v>0</v>
      </c>
      <c r="I355" s="249">
        <f t="shared" si="58"/>
        <v>0</v>
      </c>
      <c r="J355" s="127">
        <f t="shared" si="58"/>
        <v>0</v>
      </c>
      <c r="K355" s="128"/>
      <c r="L355" s="122">
        <f t="shared" si="59"/>
        <v>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450</v>
      </c>
      <c r="B356" s="134" t="s">
        <v>451</v>
      </c>
      <c r="C356" s="140" t="s">
        <v>436</v>
      </c>
      <c r="D356" s="123">
        <v>7000.2199999999993</v>
      </c>
      <c r="E356" s="128">
        <v>2</v>
      </c>
      <c r="F356" s="124">
        <f t="shared" si="55"/>
        <v>14000.439999999999</v>
      </c>
      <c r="G356" s="125">
        <f t="shared" si="57"/>
        <v>0</v>
      </c>
      <c r="H356" s="126">
        <f t="shared" si="52"/>
        <v>0</v>
      </c>
      <c r="I356" s="249">
        <f t="shared" si="58"/>
        <v>2</v>
      </c>
      <c r="J356" s="127">
        <f t="shared" si="58"/>
        <v>14000.439999999999</v>
      </c>
      <c r="K356" s="128"/>
      <c r="L356" s="122">
        <f t="shared" si="59"/>
        <v>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457</v>
      </c>
      <c r="B357" s="134" t="s">
        <v>458</v>
      </c>
      <c r="C357" s="135" t="s">
        <v>27</v>
      </c>
      <c r="D357" s="123">
        <v>0</v>
      </c>
      <c r="E357" s="128"/>
      <c r="F357" s="124">
        <f t="shared" si="55"/>
        <v>0</v>
      </c>
      <c r="G357" s="125">
        <f t="shared" si="57"/>
        <v>0</v>
      </c>
      <c r="H357" s="126">
        <f t="shared" si="52"/>
        <v>0</v>
      </c>
      <c r="I357" s="127">
        <f t="shared" si="58"/>
        <v>0</v>
      </c>
      <c r="J357" s="127">
        <f t="shared" si="58"/>
        <v>0</v>
      </c>
      <c r="K357" s="128"/>
      <c r="L357" s="122">
        <f t="shared" si="59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434</v>
      </c>
      <c r="B358" s="134" t="s">
        <v>435</v>
      </c>
      <c r="C358" s="135" t="s">
        <v>436</v>
      </c>
      <c r="D358" s="123">
        <f>VLOOKUP(A358,BKE!C649:H1046,5,0)</f>
        <v>27503</v>
      </c>
      <c r="E358" s="128">
        <v>1</v>
      </c>
      <c r="F358" s="124">
        <f t="shared" si="55"/>
        <v>27503</v>
      </c>
      <c r="G358" s="125">
        <f t="shared" ref="G358:G371" si="60">SUM(M358:AQ358)</f>
        <v>1</v>
      </c>
      <c r="H358" s="126">
        <f t="shared" si="52"/>
        <v>27503</v>
      </c>
      <c r="I358" s="127">
        <f t="shared" si="58"/>
        <v>2</v>
      </c>
      <c r="J358" s="127">
        <f t="shared" si="58"/>
        <v>55006</v>
      </c>
      <c r="K358" s="128"/>
      <c r="L358" s="122">
        <f t="shared" si="59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1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461</v>
      </c>
      <c r="B359" s="129" t="s">
        <v>462</v>
      </c>
      <c r="C359" s="136" t="s">
        <v>31</v>
      </c>
      <c r="D359" s="123" t="str">
        <f>VLOOKUP(A359,BKE!C650:H1047,5,0)</f>
        <v>0</v>
      </c>
      <c r="E359" s="128">
        <v>30</v>
      </c>
      <c r="F359" s="124">
        <f t="shared" si="55"/>
        <v>0</v>
      </c>
      <c r="G359" s="125">
        <f t="shared" si="60"/>
        <v>0</v>
      </c>
      <c r="H359" s="126">
        <f t="shared" si="52"/>
        <v>0</v>
      </c>
      <c r="I359" s="127">
        <f t="shared" si="58"/>
        <v>20</v>
      </c>
      <c r="J359" s="127">
        <f t="shared" si="58"/>
        <v>0</v>
      </c>
      <c r="K359" s="128">
        <v>10</v>
      </c>
      <c r="L359" s="122">
        <f t="shared" si="59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444</v>
      </c>
      <c r="B360" s="134" t="s">
        <v>445</v>
      </c>
      <c r="C360" s="135" t="s">
        <v>27</v>
      </c>
      <c r="D360" s="123" t="str">
        <f>VLOOKUP(A360,BKE!C651:H1048,5,0)</f>
        <v>0</v>
      </c>
      <c r="E360" s="128"/>
      <c r="F360" s="124">
        <f t="shared" si="55"/>
        <v>0</v>
      </c>
      <c r="G360" s="125">
        <f t="shared" si="60"/>
        <v>0</v>
      </c>
      <c r="H360" s="126">
        <f t="shared" si="52"/>
        <v>0</v>
      </c>
      <c r="I360" s="127">
        <f t="shared" si="58"/>
        <v>0</v>
      </c>
      <c r="J360" s="127">
        <f t="shared" si="58"/>
        <v>0</v>
      </c>
      <c r="K360" s="128"/>
      <c r="L360" s="122">
        <f t="shared" si="59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6" t="s">
        <v>890</v>
      </c>
      <c r="B361" s="248" t="s">
        <v>899</v>
      </c>
      <c r="C361" s="136" t="s">
        <v>417</v>
      </c>
      <c r="D361" s="123" t="str">
        <f>VLOOKUP(A361,BKE!C652:H1049,5,0)</f>
        <v>0</v>
      </c>
      <c r="E361" s="128"/>
      <c r="F361" s="124">
        <f t="shared" si="55"/>
        <v>0</v>
      </c>
      <c r="G361" s="125">
        <f t="shared" si="60"/>
        <v>0</v>
      </c>
      <c r="H361" s="126">
        <f t="shared" si="52"/>
        <v>0</v>
      </c>
      <c r="I361" s="127">
        <f t="shared" si="58"/>
        <v>0</v>
      </c>
      <c r="J361" s="127">
        <f t="shared" si="58"/>
        <v>0</v>
      </c>
      <c r="K361" s="128"/>
      <c r="L361" s="122">
        <f t="shared" si="59"/>
        <v>0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0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6" t="s">
        <v>452</v>
      </c>
      <c r="B362" s="134" t="s">
        <v>453</v>
      </c>
      <c r="C362" s="135" t="s">
        <v>436</v>
      </c>
      <c r="D362" s="123">
        <v>8000</v>
      </c>
      <c r="E362" s="290"/>
      <c r="F362" s="124">
        <f t="shared" si="55"/>
        <v>0</v>
      </c>
      <c r="G362" s="125">
        <f t="shared" si="60"/>
        <v>0</v>
      </c>
      <c r="H362" s="126">
        <f t="shared" si="52"/>
        <v>0</v>
      </c>
      <c r="I362" s="127">
        <f t="shared" si="58"/>
        <v>0</v>
      </c>
      <c r="J362" s="127">
        <f t="shared" si="58"/>
        <v>0</v>
      </c>
      <c r="K362" s="290"/>
      <c r="L362" s="122">
        <f t="shared" si="59"/>
        <v>0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0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0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727</v>
      </c>
      <c r="B363" s="134" t="s">
        <v>454</v>
      </c>
      <c r="C363" s="135" t="s">
        <v>436</v>
      </c>
      <c r="D363" s="123">
        <v>0</v>
      </c>
      <c r="E363" s="290"/>
      <c r="F363" s="124">
        <f t="shared" si="55"/>
        <v>0</v>
      </c>
      <c r="G363" s="125">
        <f>SUM(M363:AQ363)</f>
        <v>0</v>
      </c>
      <c r="H363" s="126">
        <f>D363*G363</f>
        <v>0</v>
      </c>
      <c r="I363" s="127">
        <f t="shared" si="58"/>
        <v>0</v>
      </c>
      <c r="J363" s="127">
        <f t="shared" si="58"/>
        <v>0</v>
      </c>
      <c r="K363" s="290"/>
      <c r="L363" s="122">
        <f t="shared" si="59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441</v>
      </c>
      <c r="B364" s="134" t="s">
        <v>732</v>
      </c>
      <c r="C364" s="135" t="s">
        <v>27</v>
      </c>
      <c r="D364" s="123">
        <v>2999.56</v>
      </c>
      <c r="E364" s="290"/>
      <c r="F364" s="124">
        <f t="shared" si="55"/>
        <v>0</v>
      </c>
      <c r="G364" s="125">
        <f t="shared" si="60"/>
        <v>0</v>
      </c>
      <c r="H364" s="126">
        <f t="shared" si="52"/>
        <v>0</v>
      </c>
      <c r="I364" s="127">
        <f t="shared" si="58"/>
        <v>0</v>
      </c>
      <c r="J364" s="127">
        <f t="shared" si="58"/>
        <v>0</v>
      </c>
      <c r="K364" s="290"/>
      <c r="L364" s="122">
        <f t="shared" si="59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437</v>
      </c>
      <c r="B365" s="134" t="s">
        <v>438</v>
      </c>
      <c r="C365" s="135" t="s">
        <v>420</v>
      </c>
      <c r="D365" s="123">
        <v>0</v>
      </c>
      <c r="E365" s="128"/>
      <c r="F365" s="124">
        <f t="shared" si="55"/>
        <v>0</v>
      </c>
      <c r="G365" s="125">
        <f t="shared" si="60"/>
        <v>0</v>
      </c>
      <c r="H365" s="126">
        <f t="shared" ref="H365:H403" si="61">D365*G365</f>
        <v>0</v>
      </c>
      <c r="I365" s="127">
        <f t="shared" si="58"/>
        <v>0</v>
      </c>
      <c r="J365" s="127">
        <f t="shared" si="58"/>
        <v>0</v>
      </c>
      <c r="K365" s="128"/>
      <c r="L365" s="122">
        <f t="shared" si="59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6" t="s">
        <v>446</v>
      </c>
      <c r="B366" s="134" t="s">
        <v>670</v>
      </c>
      <c r="C366" s="135" t="s">
        <v>27</v>
      </c>
      <c r="D366" s="123">
        <v>3000</v>
      </c>
      <c r="E366" s="128"/>
      <c r="F366" s="124">
        <f t="shared" si="55"/>
        <v>0</v>
      </c>
      <c r="G366" s="125">
        <f t="shared" si="60"/>
        <v>0</v>
      </c>
      <c r="H366" s="126">
        <f t="shared" si="61"/>
        <v>0</v>
      </c>
      <c r="I366" s="127">
        <f t="shared" si="58"/>
        <v>0</v>
      </c>
      <c r="J366" s="127">
        <f t="shared" si="58"/>
        <v>0</v>
      </c>
      <c r="K366" s="128"/>
      <c r="L366" s="122">
        <f t="shared" si="59"/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809</v>
      </c>
      <c r="B367" s="134" t="s">
        <v>438</v>
      </c>
      <c r="C367" s="135" t="s">
        <v>420</v>
      </c>
      <c r="D367" s="123">
        <v>0</v>
      </c>
      <c r="E367" s="128"/>
      <c r="F367" s="124">
        <f t="shared" si="55"/>
        <v>0</v>
      </c>
      <c r="G367" s="125">
        <f>SUM(M367:AQ367)</f>
        <v>0</v>
      </c>
      <c r="H367" s="126">
        <f>D367*G367</f>
        <v>0</v>
      </c>
      <c r="I367" s="127">
        <f>E367+G367-K367</f>
        <v>0</v>
      </c>
      <c r="J367" s="127">
        <f t="shared" si="58"/>
        <v>0</v>
      </c>
      <c r="K367" s="128"/>
      <c r="L367" s="122">
        <f>K367*D367</f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118" customFormat="1" ht="25.5" customHeight="1">
      <c r="A368" s="6" t="s">
        <v>459</v>
      </c>
      <c r="B368" s="134" t="s">
        <v>460</v>
      </c>
      <c r="C368" s="135" t="s">
        <v>420</v>
      </c>
      <c r="D368" s="123">
        <v>0</v>
      </c>
      <c r="E368" s="128"/>
      <c r="F368" s="124">
        <f t="shared" si="55"/>
        <v>0</v>
      </c>
      <c r="G368" s="125">
        <f t="shared" si="60"/>
        <v>0</v>
      </c>
      <c r="H368" s="126">
        <f t="shared" si="61"/>
        <v>0</v>
      </c>
      <c r="I368" s="127">
        <f t="shared" si="58"/>
        <v>0</v>
      </c>
      <c r="J368" s="127">
        <f t="shared" si="58"/>
        <v>0</v>
      </c>
      <c r="K368" s="128"/>
      <c r="L368" s="122">
        <f t="shared" si="59"/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6" t="s">
        <v>439</v>
      </c>
      <c r="B369" s="134" t="s">
        <v>440</v>
      </c>
      <c r="C369" s="135" t="s">
        <v>420</v>
      </c>
      <c r="D369" s="123">
        <v>3998.69</v>
      </c>
      <c r="E369" s="128"/>
      <c r="F369" s="124">
        <f t="shared" si="55"/>
        <v>0</v>
      </c>
      <c r="G369" s="125">
        <f t="shared" si="60"/>
        <v>0</v>
      </c>
      <c r="H369" s="126">
        <f t="shared" si="61"/>
        <v>0</v>
      </c>
      <c r="I369" s="127">
        <f t="shared" si="58"/>
        <v>0</v>
      </c>
      <c r="J369" s="127">
        <f t="shared" si="58"/>
        <v>0</v>
      </c>
      <c r="K369" s="128"/>
      <c r="L369" s="122">
        <f t="shared" si="59"/>
        <v>0</v>
      </c>
      <c r="M369" s="183">
        <f>SUMIFS(BKE!$F:$F,BKE!$C:$C,'nguyen vat lieu kho'!$A:$A,BKE!$B:$B,'nguyen vat lieu kho'!M$3)</f>
        <v>0</v>
      </c>
      <c r="N369" s="183">
        <f>SUMIFS(BKE!$F:$F,BKE!$C:$C,'nguyen vat lieu kho'!$A:$A,BKE!$B:$B,'nguyen vat lieu kho'!N$3)</f>
        <v>0</v>
      </c>
      <c r="O369" s="183">
        <f>SUMIFS(BKE!$F:$F,BKE!$C:$C,'nguyen vat lieu kho'!$A:$A,BKE!$B:$B,'nguyen vat lieu kho'!O$3)</f>
        <v>0</v>
      </c>
      <c r="P369" s="183">
        <f>SUMIFS(BKE!$F:$F,BKE!$C:$C,'nguyen vat lieu kho'!$A:$A,BKE!$B:$B,'nguyen vat lieu kho'!P$3)</f>
        <v>0</v>
      </c>
      <c r="Q369" s="183">
        <f>SUMIFS(BKE!$F:$F,BKE!$C:$C,'nguyen vat lieu kho'!$A:$A,BKE!$B:$B,'nguyen vat lieu kho'!Q$3)</f>
        <v>0</v>
      </c>
      <c r="R369" s="183">
        <f>SUMIFS(BKE!$F:$F,BKE!$C:$C,'nguyen vat lieu kho'!$A:$A,BKE!$B:$B,'nguyen vat lieu kho'!R$3)</f>
        <v>0</v>
      </c>
      <c r="S369" s="183">
        <f>SUMIFS(BKE!$F:$F,BKE!$C:$C,'nguyen vat lieu kho'!$A:$A,BKE!$B:$B,'nguyen vat lieu kho'!S$3)</f>
        <v>0</v>
      </c>
      <c r="T369" s="183">
        <f>SUMIFS(BKE!$F:$F,BKE!$C:$C,'nguyen vat lieu kho'!$A:$A,BKE!$B:$B,'nguyen vat lieu kho'!T$3)</f>
        <v>0</v>
      </c>
      <c r="U369" s="183">
        <f>SUMIFS(BKE!$F:$F,BKE!$C:$C,'nguyen vat lieu kho'!$A:$A,BKE!$B:$B,'nguyen vat lieu kho'!U$3)</f>
        <v>0</v>
      </c>
      <c r="V369" s="183">
        <f>SUMIFS(BKE!$F:$F,BKE!$C:$C,'nguyen vat lieu kho'!$A:$A,BKE!$B:$B,'nguyen vat lieu kho'!V$3)</f>
        <v>0</v>
      </c>
      <c r="W369" s="183">
        <f>SUMIFS(BKE!$F:$F,BKE!$C:$C,'nguyen vat lieu kho'!$A:$A,BKE!$B:$B,'nguyen vat lieu kho'!W$3)</f>
        <v>0</v>
      </c>
      <c r="X369" s="183">
        <f>SUMIFS(BKE!$F:$F,BKE!$C:$C,'nguyen vat lieu kho'!$A:$A,BKE!$B:$B,'nguyen vat lieu kho'!X$3)</f>
        <v>0</v>
      </c>
      <c r="Y369" s="183">
        <f>SUMIFS(BKE!$F:$F,BKE!$C:$C,'nguyen vat lieu kho'!$A:$A,BKE!$B:$B,'nguyen vat lieu kho'!Y$3)</f>
        <v>0</v>
      </c>
      <c r="Z369" s="183">
        <f>SUMIFS(BKE!$F:$F,BKE!$C:$C,'nguyen vat lieu kho'!$A:$A,BKE!$B:$B,'nguyen vat lieu kho'!Z$3)</f>
        <v>0</v>
      </c>
      <c r="AA369" s="183">
        <f>SUMIFS(BKE!$F:$F,BKE!$C:$C,'nguyen vat lieu kho'!$A:$A,BKE!$B:$B,'nguyen vat lieu kho'!AA$3)</f>
        <v>0</v>
      </c>
      <c r="AB369" s="183">
        <f>SUMIFS(BKE!$F:$F,BKE!$C:$C,'nguyen vat lieu kho'!$A:$A,BKE!$B:$B,'nguyen vat lieu kho'!AB$3)</f>
        <v>0</v>
      </c>
      <c r="AC369" s="183">
        <f>SUMIFS(BKE!$F:$F,BKE!$C:$C,'nguyen vat lieu kho'!$A:$A,BKE!$B:$B,'nguyen vat lieu kho'!AC$3)</f>
        <v>0</v>
      </c>
      <c r="AD369" s="183">
        <f>SUMIFS(BKE!$F:$F,BKE!$C:$C,'nguyen vat lieu kho'!$A:$A,BKE!$B:$B,'nguyen vat lieu kho'!AD$3)</f>
        <v>0</v>
      </c>
      <c r="AE369" s="183">
        <f>SUMIFS(BKE!$F:$F,BKE!$C:$C,'nguyen vat lieu kho'!$A:$A,BKE!$B:$B,'nguyen vat lieu kho'!AE$3)</f>
        <v>0</v>
      </c>
      <c r="AF369" s="183">
        <f>SUMIFS(BKE!$F:$F,BKE!$C:$C,'nguyen vat lieu kho'!$A:$A,BKE!$B:$B,'nguyen vat lieu kho'!AF$3)</f>
        <v>0</v>
      </c>
      <c r="AG369" s="183">
        <f>SUMIFS(BKE!$F:$F,BKE!$C:$C,'nguyen vat lieu kho'!$A:$A,BKE!$B:$B,'nguyen vat lieu kho'!AG$3)</f>
        <v>0</v>
      </c>
      <c r="AH369" s="183">
        <f>SUMIFS(BKE!$F:$F,BKE!$C:$C,'nguyen vat lieu kho'!$A:$A,BKE!$B:$B,'nguyen vat lieu kho'!AH$3)</f>
        <v>0</v>
      </c>
      <c r="AI369" s="183">
        <f>SUMIFS(BKE!$F:$F,BKE!$C:$C,'nguyen vat lieu kho'!$A:$A,BKE!$B:$B,'nguyen vat lieu kho'!AI$3)</f>
        <v>0</v>
      </c>
      <c r="AJ369" s="183">
        <f>SUMIFS(BKE!$F:$F,BKE!$C:$C,'nguyen vat lieu kho'!$A:$A,BKE!$B:$B,'nguyen vat lieu kho'!AJ$3)</f>
        <v>0</v>
      </c>
      <c r="AK369" s="183">
        <f>SUMIFS(BKE!$F:$F,BKE!$C:$C,'nguyen vat lieu kho'!$A:$A,BKE!$B:$B,'nguyen vat lieu kho'!AK$3)</f>
        <v>0</v>
      </c>
      <c r="AL369" s="183">
        <f>SUMIFS(BKE!$F:$F,BKE!$C:$C,'nguyen vat lieu kho'!$A:$A,BKE!$B:$B,'nguyen vat lieu kho'!AL$3)</f>
        <v>0</v>
      </c>
      <c r="AM369" s="183">
        <f>SUMIFS(BKE!$F:$F,BKE!$C:$C,'nguyen vat lieu kho'!$A:$A,BKE!$B:$B,'nguyen vat lieu kho'!AM$3)</f>
        <v>0</v>
      </c>
      <c r="AN369" s="183">
        <f>SUMIFS(BKE!$F:$F,BKE!$C:$C,'nguyen vat lieu kho'!$A:$A,BKE!$B:$B,'nguyen vat lieu kho'!AN$3)</f>
        <v>0</v>
      </c>
      <c r="AO369" s="183">
        <f>SUMIFS(BKE!$F:$F,BKE!$C:$C,'nguyen vat lieu kho'!$A:$A,BKE!$B:$B,'nguyen vat lieu kho'!AO$3)</f>
        <v>0</v>
      </c>
      <c r="AP369" s="183">
        <f>SUMIFS(BKE!$F:$F,BKE!$C:$C,'nguyen vat lieu kho'!$A:$A,BKE!$B:$B,'nguyen vat lieu kho'!AP$3)</f>
        <v>0</v>
      </c>
      <c r="AQ369" s="183">
        <f>SUMIFS(BKE!$F:$F,BKE!$C:$C,'nguyen vat lieu kho'!$A:$A,BKE!$B:$B,'nguyen vat lieu kho'!AQ$3)</f>
        <v>0</v>
      </c>
    </row>
    <row r="370" spans="1:43" s="118" customFormat="1" ht="25.5" customHeight="1">
      <c r="A370" s="6" t="s">
        <v>468</v>
      </c>
      <c r="B370" s="129" t="s">
        <v>469</v>
      </c>
      <c r="C370" s="136" t="s">
        <v>148</v>
      </c>
      <c r="D370" s="123"/>
      <c r="E370" s="128"/>
      <c r="F370" s="124">
        <f t="shared" si="55"/>
        <v>0</v>
      </c>
      <c r="G370" s="125">
        <f t="shared" si="60"/>
        <v>0</v>
      </c>
      <c r="H370" s="126">
        <f t="shared" si="61"/>
        <v>0</v>
      </c>
      <c r="I370" s="127">
        <f t="shared" si="58"/>
        <v>0</v>
      </c>
      <c r="J370" s="127">
        <f t="shared" si="58"/>
        <v>0</v>
      </c>
      <c r="K370" s="128"/>
      <c r="L370" s="122">
        <f t="shared" si="59"/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455</v>
      </c>
      <c r="B371" s="134" t="s">
        <v>456</v>
      </c>
      <c r="C371" s="135" t="s">
        <v>27</v>
      </c>
      <c r="D371" s="123"/>
      <c r="E371" s="128"/>
      <c r="F371" s="124">
        <f t="shared" si="55"/>
        <v>0</v>
      </c>
      <c r="G371" s="125">
        <f t="shared" si="60"/>
        <v>0</v>
      </c>
      <c r="H371" s="126">
        <f t="shared" si="61"/>
        <v>0</v>
      </c>
      <c r="I371" s="127">
        <f t="shared" si="58"/>
        <v>0</v>
      </c>
      <c r="J371" s="127">
        <f t="shared" si="58"/>
        <v>0</v>
      </c>
      <c r="K371" s="128"/>
      <c r="L371" s="122">
        <f t="shared" si="59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645</v>
      </c>
      <c r="B372" s="129" t="s">
        <v>628</v>
      </c>
      <c r="C372" s="136" t="s">
        <v>27</v>
      </c>
      <c r="D372" s="123"/>
      <c r="E372" s="128"/>
      <c r="F372" s="124">
        <f t="shared" si="55"/>
        <v>0</v>
      </c>
      <c r="G372" s="125">
        <f>SUM(M372:AQ372)</f>
        <v>0</v>
      </c>
      <c r="H372" s="126">
        <f t="shared" si="61"/>
        <v>0</v>
      </c>
      <c r="I372" s="127">
        <f t="shared" si="58"/>
        <v>0</v>
      </c>
      <c r="J372" s="127">
        <f t="shared" si="58"/>
        <v>0</v>
      </c>
      <c r="K372" s="128"/>
      <c r="L372" s="122">
        <f t="shared" si="59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442</v>
      </c>
      <c r="B373" s="134" t="s">
        <v>443</v>
      </c>
      <c r="C373" s="135" t="s">
        <v>417</v>
      </c>
      <c r="D373" s="123"/>
      <c r="E373" s="128"/>
      <c r="F373" s="124">
        <f t="shared" si="55"/>
        <v>0</v>
      </c>
      <c r="G373" s="125">
        <f>SUM(M373:AQ373)</f>
        <v>0</v>
      </c>
      <c r="H373" s="126">
        <f t="shared" si="61"/>
        <v>0</v>
      </c>
      <c r="I373" s="127">
        <f t="shared" si="58"/>
        <v>0</v>
      </c>
      <c r="J373" s="127">
        <f t="shared" si="58"/>
        <v>0</v>
      </c>
      <c r="K373" s="128"/>
      <c r="L373" s="122">
        <f t="shared" si="59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258" customFormat="1" ht="25.5" customHeight="1">
      <c r="A374" s="145"/>
      <c r="B374" s="145" t="s">
        <v>478</v>
      </c>
      <c r="C374" s="145"/>
      <c r="D374" s="123"/>
      <c r="E374" s="255"/>
      <c r="F374" s="256">
        <f>SUM(F352:F373)</f>
        <v>261247.44</v>
      </c>
      <c r="G374" s="256"/>
      <c r="H374" s="256">
        <f>SUM(H352:H373)</f>
        <v>105983</v>
      </c>
      <c r="I374" s="257"/>
      <c r="J374" s="256">
        <f>SUM(J352:J373)</f>
        <v>257358.44</v>
      </c>
      <c r="K374" s="255"/>
      <c r="L374" s="256">
        <f>SUM(L352:L373)</f>
        <v>109872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3" t="s">
        <v>2</v>
      </c>
      <c r="B375" s="141" t="s">
        <v>479</v>
      </c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</row>
    <row r="376" spans="1:43" s="118" customFormat="1" ht="25.5" customHeight="1">
      <c r="A376" s="64" t="s">
        <v>480</v>
      </c>
      <c r="B376" s="143" t="s">
        <v>481</v>
      </c>
      <c r="C376" s="144" t="s">
        <v>27</v>
      </c>
      <c r="D376" s="123">
        <f>VLOOKUP(A376,BKE!C643:H1040,5,0)</f>
        <v>0</v>
      </c>
      <c r="E376" s="128">
        <v>20</v>
      </c>
      <c r="F376" s="124">
        <f>E376*D376</f>
        <v>0</v>
      </c>
      <c r="G376" s="125">
        <f t="shared" ref="G376:G382" si="62">SUM(M376:AQ376)</f>
        <v>120</v>
      </c>
      <c r="H376" s="126">
        <f t="shared" si="61"/>
        <v>0</v>
      </c>
      <c r="I376" s="127">
        <f t="shared" ref="I376:J392" si="63">E376+G376-K376</f>
        <v>90</v>
      </c>
      <c r="J376" s="127">
        <f t="shared" si="63"/>
        <v>0</v>
      </c>
      <c r="K376" s="128">
        <v>50</v>
      </c>
      <c r="L376" s="122">
        <f t="shared" ref="L376:L392" si="64">K376*D376</f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30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30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30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30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482</v>
      </c>
      <c r="B377" s="131" t="s">
        <v>483</v>
      </c>
      <c r="C377" s="135" t="s">
        <v>27</v>
      </c>
      <c r="D377" s="123">
        <f>VLOOKUP(A377,BKE!C644:H1041,5,0)</f>
        <v>0</v>
      </c>
      <c r="E377" s="128">
        <v>750</v>
      </c>
      <c r="F377" s="124">
        <f t="shared" ref="F377:F394" si="65">E377*D377</f>
        <v>0</v>
      </c>
      <c r="G377" s="125">
        <f t="shared" si="62"/>
        <v>4000</v>
      </c>
      <c r="H377" s="126">
        <f t="shared" si="61"/>
        <v>0</v>
      </c>
      <c r="I377" s="127">
        <f t="shared" si="63"/>
        <v>3800</v>
      </c>
      <c r="J377" s="127">
        <f t="shared" si="63"/>
        <v>0</v>
      </c>
      <c r="K377" s="128">
        <v>950</v>
      </c>
      <c r="L377" s="122">
        <f t="shared" si="64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1000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1000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1000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1000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484</v>
      </c>
      <c r="B378" s="131" t="s">
        <v>485</v>
      </c>
      <c r="C378" s="135" t="s">
        <v>27</v>
      </c>
      <c r="D378" s="123">
        <f>VLOOKUP(A378,BKE!C645:H1042,5,0)</f>
        <v>0</v>
      </c>
      <c r="E378" s="128">
        <v>20</v>
      </c>
      <c r="F378" s="124">
        <f t="shared" si="65"/>
        <v>0</v>
      </c>
      <c r="G378" s="125">
        <f t="shared" si="62"/>
        <v>150</v>
      </c>
      <c r="H378" s="126">
        <f t="shared" si="61"/>
        <v>0</v>
      </c>
      <c r="I378" s="127">
        <f t="shared" si="63"/>
        <v>120</v>
      </c>
      <c r="J378" s="127">
        <f t="shared" si="63"/>
        <v>0</v>
      </c>
      <c r="K378" s="128">
        <v>50</v>
      </c>
      <c r="L378" s="122">
        <f t="shared" si="64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30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30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30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30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30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486</v>
      </c>
      <c r="B379" s="131" t="s">
        <v>487</v>
      </c>
      <c r="C379" s="135" t="s">
        <v>27</v>
      </c>
      <c r="D379" s="123"/>
      <c r="E379" s="128"/>
      <c r="F379" s="124">
        <f t="shared" si="65"/>
        <v>0</v>
      </c>
      <c r="G379" s="125">
        <f t="shared" si="62"/>
        <v>0</v>
      </c>
      <c r="H379" s="126">
        <f t="shared" si="61"/>
        <v>0</v>
      </c>
      <c r="I379" s="127">
        <f t="shared" si="63"/>
        <v>0</v>
      </c>
      <c r="J379" s="127">
        <f t="shared" si="63"/>
        <v>0</v>
      </c>
      <c r="K379" s="128"/>
      <c r="L379" s="122">
        <f t="shared" si="64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488</v>
      </c>
      <c r="B380" s="131" t="s">
        <v>489</v>
      </c>
      <c r="C380" s="135" t="s">
        <v>27</v>
      </c>
      <c r="D380" s="123">
        <f>VLOOKUP(A380,BKE!C647:H1044,5,0)</f>
        <v>0</v>
      </c>
      <c r="E380" s="128">
        <v>20</v>
      </c>
      <c r="F380" s="124">
        <f t="shared" si="65"/>
        <v>0</v>
      </c>
      <c r="G380" s="125">
        <f t="shared" si="62"/>
        <v>150</v>
      </c>
      <c r="H380" s="126">
        <f t="shared" si="61"/>
        <v>0</v>
      </c>
      <c r="I380" s="127">
        <f t="shared" si="63"/>
        <v>120</v>
      </c>
      <c r="J380" s="127">
        <f t="shared" si="63"/>
        <v>0</v>
      </c>
      <c r="K380" s="128">
        <v>50</v>
      </c>
      <c r="L380" s="122">
        <f t="shared" si="64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30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30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30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30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30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490</v>
      </c>
      <c r="B381" s="131" t="s">
        <v>491</v>
      </c>
      <c r="C381" s="135" t="s">
        <v>492</v>
      </c>
      <c r="D381" s="123"/>
      <c r="E381" s="128"/>
      <c r="F381" s="124">
        <f t="shared" si="65"/>
        <v>0</v>
      </c>
      <c r="G381" s="125">
        <f t="shared" si="62"/>
        <v>0</v>
      </c>
      <c r="H381" s="126">
        <f t="shared" si="61"/>
        <v>0</v>
      </c>
      <c r="I381" s="127">
        <f t="shared" si="63"/>
        <v>0</v>
      </c>
      <c r="J381" s="127">
        <f t="shared" si="63"/>
        <v>0</v>
      </c>
      <c r="K381" s="128"/>
      <c r="L381" s="122">
        <f t="shared" si="64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493</v>
      </c>
      <c r="B382" s="131" t="s">
        <v>494</v>
      </c>
      <c r="C382" s="135" t="s">
        <v>27</v>
      </c>
      <c r="D382" s="123"/>
      <c r="E382" s="128"/>
      <c r="F382" s="124">
        <f t="shared" si="65"/>
        <v>0</v>
      </c>
      <c r="G382" s="125">
        <f t="shared" si="62"/>
        <v>0</v>
      </c>
      <c r="H382" s="126">
        <f t="shared" si="61"/>
        <v>0</v>
      </c>
      <c r="I382" s="127">
        <f t="shared" si="63"/>
        <v>0</v>
      </c>
      <c r="J382" s="127">
        <f t="shared" si="63"/>
        <v>0</v>
      </c>
      <c r="K382" s="128"/>
      <c r="L382" s="122">
        <f t="shared" si="64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495</v>
      </c>
      <c r="B383" s="131" t="s">
        <v>496</v>
      </c>
      <c r="C383" s="135" t="s">
        <v>497</v>
      </c>
      <c r="D383" s="123">
        <f>VLOOKUP(A383,BKE!C650:H1047,5,0)</f>
        <v>0</v>
      </c>
      <c r="E383" s="128">
        <v>1.5</v>
      </c>
      <c r="F383" s="124">
        <f t="shared" si="65"/>
        <v>0</v>
      </c>
      <c r="G383" s="125">
        <f t="shared" ref="G383:G392" si="66">SUM(M383:AQ383)</f>
        <v>3</v>
      </c>
      <c r="H383" s="126">
        <f t="shared" si="61"/>
        <v>0</v>
      </c>
      <c r="I383" s="127">
        <f t="shared" si="63"/>
        <v>3.5</v>
      </c>
      <c r="J383" s="127">
        <f t="shared" si="63"/>
        <v>0</v>
      </c>
      <c r="K383" s="128">
        <v>1</v>
      </c>
      <c r="L383" s="122">
        <f t="shared" si="64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1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1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1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498</v>
      </c>
      <c r="B384" s="131" t="s">
        <v>499</v>
      </c>
      <c r="C384" s="135" t="s">
        <v>27</v>
      </c>
      <c r="D384" s="123"/>
      <c r="E384" s="128"/>
      <c r="F384" s="124">
        <f t="shared" si="65"/>
        <v>0</v>
      </c>
      <c r="G384" s="125">
        <f t="shared" si="66"/>
        <v>0</v>
      </c>
      <c r="H384" s="126">
        <f t="shared" si="61"/>
        <v>0</v>
      </c>
      <c r="I384" s="127">
        <f t="shared" si="63"/>
        <v>0</v>
      </c>
      <c r="J384" s="127">
        <f t="shared" si="63"/>
        <v>0</v>
      </c>
      <c r="K384" s="128"/>
      <c r="L384" s="122">
        <f t="shared" si="64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" t="s">
        <v>500</v>
      </c>
      <c r="B385" s="131" t="s">
        <v>501</v>
      </c>
      <c r="C385" s="135" t="s">
        <v>27</v>
      </c>
      <c r="D385" s="123">
        <f>VLOOKUP(A385,BKE!C652:H1049,5,0)</f>
        <v>0</v>
      </c>
      <c r="E385" s="128">
        <v>20</v>
      </c>
      <c r="F385" s="124">
        <f t="shared" si="65"/>
        <v>0</v>
      </c>
      <c r="G385" s="125">
        <f t="shared" si="66"/>
        <v>150</v>
      </c>
      <c r="H385" s="126">
        <f t="shared" si="61"/>
        <v>0</v>
      </c>
      <c r="I385" s="127">
        <f t="shared" si="63"/>
        <v>140</v>
      </c>
      <c r="J385" s="127">
        <f t="shared" si="63"/>
        <v>0</v>
      </c>
      <c r="K385" s="128">
        <v>30</v>
      </c>
      <c r="L385" s="122">
        <f t="shared" si="64"/>
        <v>0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30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30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30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30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30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" t="s">
        <v>502</v>
      </c>
      <c r="B386" s="131" t="s">
        <v>503</v>
      </c>
      <c r="C386" s="135" t="s">
        <v>27</v>
      </c>
      <c r="D386" s="123"/>
      <c r="E386" s="128"/>
      <c r="F386" s="124">
        <f t="shared" si="65"/>
        <v>0</v>
      </c>
      <c r="G386" s="125">
        <f t="shared" si="66"/>
        <v>0</v>
      </c>
      <c r="H386" s="126">
        <f t="shared" si="61"/>
        <v>0</v>
      </c>
      <c r="I386" s="127">
        <f t="shared" si="63"/>
        <v>0</v>
      </c>
      <c r="J386" s="127">
        <f t="shared" si="63"/>
        <v>0</v>
      </c>
      <c r="K386" s="128"/>
      <c r="L386" s="122">
        <f t="shared" si="64"/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504</v>
      </c>
      <c r="B387" s="131" t="s">
        <v>505</v>
      </c>
      <c r="C387" s="135" t="s">
        <v>497</v>
      </c>
      <c r="D387" s="123"/>
      <c r="E387" s="128">
        <v>1</v>
      </c>
      <c r="F387" s="124">
        <f t="shared" si="65"/>
        <v>0</v>
      </c>
      <c r="G387" s="125">
        <f t="shared" si="66"/>
        <v>1</v>
      </c>
      <c r="H387" s="126">
        <f t="shared" si="61"/>
        <v>0</v>
      </c>
      <c r="I387" s="127">
        <f>E387+G387-K387</f>
        <v>1</v>
      </c>
      <c r="J387" s="127">
        <f t="shared" si="63"/>
        <v>0</v>
      </c>
      <c r="K387" s="128">
        <v>1</v>
      </c>
      <c r="L387" s="122">
        <f t="shared" si="64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1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506</v>
      </c>
      <c r="B388" s="131" t="s">
        <v>507</v>
      </c>
      <c r="C388" s="135" t="s">
        <v>497</v>
      </c>
      <c r="D388" s="123">
        <f>VLOOKUP(A388,BKE!C655:H1052,5,0)</f>
        <v>0</v>
      </c>
      <c r="E388" s="128">
        <v>1</v>
      </c>
      <c r="F388" s="124">
        <f t="shared" si="65"/>
        <v>0</v>
      </c>
      <c r="G388" s="125">
        <f t="shared" si="66"/>
        <v>4</v>
      </c>
      <c r="H388" s="126">
        <f t="shared" si="61"/>
        <v>0</v>
      </c>
      <c r="I388" s="127">
        <f t="shared" si="63"/>
        <v>4</v>
      </c>
      <c r="J388" s="127">
        <f>F388+H388-L388</f>
        <v>0</v>
      </c>
      <c r="K388" s="128">
        <v>1</v>
      </c>
      <c r="L388" s="122">
        <f t="shared" si="64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1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1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1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1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508</v>
      </c>
      <c r="B389" s="131" t="s">
        <v>905</v>
      </c>
      <c r="C389" s="135" t="s">
        <v>101</v>
      </c>
      <c r="D389" s="123"/>
      <c r="E389" s="128">
        <v>7</v>
      </c>
      <c r="F389" s="124">
        <f t="shared" si="65"/>
        <v>0</v>
      </c>
      <c r="G389" s="125">
        <f t="shared" si="66"/>
        <v>3</v>
      </c>
      <c r="H389" s="126">
        <f t="shared" si="61"/>
        <v>0</v>
      </c>
      <c r="I389" s="127">
        <f t="shared" si="63"/>
        <v>7</v>
      </c>
      <c r="J389" s="127">
        <f t="shared" si="63"/>
        <v>0</v>
      </c>
      <c r="K389" s="128">
        <v>3</v>
      </c>
      <c r="L389" s="122">
        <f t="shared" si="64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3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145</v>
      </c>
      <c r="B390" s="131" t="s">
        <v>146</v>
      </c>
      <c r="C390" s="135" t="s">
        <v>117</v>
      </c>
      <c r="D390" s="123">
        <f>VLOOKUP(A390,BKE!C657:H1054,5,0)</f>
        <v>0</v>
      </c>
      <c r="E390" s="128">
        <v>14</v>
      </c>
      <c r="F390" s="124">
        <f t="shared" si="65"/>
        <v>0</v>
      </c>
      <c r="G390" s="125">
        <f t="shared" si="66"/>
        <v>34</v>
      </c>
      <c r="H390" s="126">
        <f t="shared" si="61"/>
        <v>0</v>
      </c>
      <c r="I390" s="127">
        <f>E390+G390-K390</f>
        <v>32</v>
      </c>
      <c r="J390" s="127">
        <f>F390+H390-L390</f>
        <v>0</v>
      </c>
      <c r="K390" s="128">
        <v>16</v>
      </c>
      <c r="L390" s="122">
        <f t="shared" si="64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8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10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8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8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509</v>
      </c>
      <c r="B391" s="131" t="s">
        <v>906</v>
      </c>
      <c r="C391" s="135" t="s">
        <v>101</v>
      </c>
      <c r="D391" s="123"/>
      <c r="E391" s="128">
        <v>8</v>
      </c>
      <c r="F391" s="124">
        <f t="shared" si="65"/>
        <v>0</v>
      </c>
      <c r="G391" s="125">
        <f t="shared" si="66"/>
        <v>3</v>
      </c>
      <c r="H391" s="126">
        <f t="shared" si="61"/>
        <v>0</v>
      </c>
      <c r="I391" s="127">
        <f t="shared" si="63"/>
        <v>10</v>
      </c>
      <c r="J391" s="127">
        <f t="shared" si="63"/>
        <v>0</v>
      </c>
      <c r="K391" s="128">
        <v>1</v>
      </c>
      <c r="L391" s="122">
        <f t="shared" si="64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3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118" customFormat="1" ht="25.5" customHeight="1">
      <c r="A392" s="6" t="s">
        <v>510</v>
      </c>
      <c r="B392" s="131" t="s">
        <v>511</v>
      </c>
      <c r="C392" s="135" t="s">
        <v>27</v>
      </c>
      <c r="D392" s="123"/>
      <c r="E392" s="128"/>
      <c r="F392" s="124">
        <f t="shared" si="65"/>
        <v>0</v>
      </c>
      <c r="G392" s="125">
        <f t="shared" si="66"/>
        <v>0</v>
      </c>
      <c r="H392" s="126">
        <f t="shared" si="61"/>
        <v>0</v>
      </c>
      <c r="I392" s="127">
        <f t="shared" si="63"/>
        <v>0</v>
      </c>
      <c r="J392" s="127">
        <f t="shared" si="63"/>
        <v>0</v>
      </c>
      <c r="K392" s="128"/>
      <c r="L392" s="122">
        <f t="shared" si="64"/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" t="s">
        <v>821</v>
      </c>
      <c r="B393" s="131" t="s">
        <v>822</v>
      </c>
      <c r="C393" s="135" t="s">
        <v>101</v>
      </c>
      <c r="D393" s="123"/>
      <c r="E393" s="128">
        <v>3</v>
      </c>
      <c r="F393" s="124">
        <f t="shared" si="65"/>
        <v>0</v>
      </c>
      <c r="G393" s="125">
        <f>SUM(M393:AQ393)</f>
        <v>9</v>
      </c>
      <c r="H393" s="126">
        <f>D393*G393</f>
        <v>0</v>
      </c>
      <c r="I393" s="127">
        <f>E393+G393-K393</f>
        <v>11</v>
      </c>
      <c r="J393" s="127">
        <f>F393+H393-L393</f>
        <v>0</v>
      </c>
      <c r="K393" s="128">
        <v>1</v>
      </c>
      <c r="L393" s="122">
        <f>K393*D393</f>
        <v>0</v>
      </c>
      <c r="M393" s="183">
        <f>SUMIFS(BKE!$F:$F,BKE!$C:$C,'nguyen vat lieu kho'!$A:$A,BKE!$B:$B,'nguyen vat lieu kho'!M$3)</f>
        <v>0</v>
      </c>
      <c r="N393" s="183">
        <f>SUMIFS(BKE!$F:$F,BKE!$C:$C,'nguyen vat lieu kho'!$A:$A,BKE!$B:$B,'nguyen vat lieu kho'!N$3)</f>
        <v>0</v>
      </c>
      <c r="O393" s="183">
        <f>SUMIFS(BKE!$F:$F,BKE!$C:$C,'nguyen vat lieu kho'!$A:$A,BKE!$B:$B,'nguyen vat lieu kho'!O$3)</f>
        <v>0</v>
      </c>
      <c r="P393" s="183">
        <f>SUMIFS(BKE!$F:$F,BKE!$C:$C,'nguyen vat lieu kho'!$A:$A,BKE!$B:$B,'nguyen vat lieu kho'!P$3)</f>
        <v>0</v>
      </c>
      <c r="Q393" s="183">
        <f>SUMIFS(BKE!$F:$F,BKE!$C:$C,'nguyen vat lieu kho'!$A:$A,BKE!$B:$B,'nguyen vat lieu kho'!Q$3)</f>
        <v>0</v>
      </c>
      <c r="R393" s="183">
        <f>SUMIFS(BKE!$F:$F,BKE!$C:$C,'nguyen vat lieu kho'!$A:$A,BKE!$B:$B,'nguyen vat lieu kho'!R$3)</f>
        <v>3</v>
      </c>
      <c r="S393" s="183">
        <f>SUMIFS(BKE!$F:$F,BKE!$C:$C,'nguyen vat lieu kho'!$A:$A,BKE!$B:$B,'nguyen vat lieu kho'!S$3)</f>
        <v>0</v>
      </c>
      <c r="T393" s="183">
        <f>SUMIFS(BKE!$F:$F,BKE!$C:$C,'nguyen vat lieu kho'!$A:$A,BKE!$B:$B,'nguyen vat lieu kho'!T$3)</f>
        <v>0</v>
      </c>
      <c r="U393" s="183">
        <f>SUMIFS(BKE!$F:$F,BKE!$C:$C,'nguyen vat lieu kho'!$A:$A,BKE!$B:$B,'nguyen vat lieu kho'!U$3)</f>
        <v>0</v>
      </c>
      <c r="V393" s="183">
        <f>SUMIFS(BKE!$F:$F,BKE!$C:$C,'nguyen vat lieu kho'!$A:$A,BKE!$B:$B,'nguyen vat lieu kho'!V$3)</f>
        <v>0</v>
      </c>
      <c r="W393" s="183">
        <f>SUMIFS(BKE!$F:$F,BKE!$C:$C,'nguyen vat lieu kho'!$A:$A,BKE!$B:$B,'nguyen vat lieu kho'!W$3)</f>
        <v>0</v>
      </c>
      <c r="X393" s="183">
        <f>SUMIFS(BKE!$F:$F,BKE!$C:$C,'nguyen vat lieu kho'!$A:$A,BKE!$B:$B,'nguyen vat lieu kho'!X$3)</f>
        <v>0</v>
      </c>
      <c r="Y393" s="183">
        <f>SUMIFS(BKE!$F:$F,BKE!$C:$C,'nguyen vat lieu kho'!$A:$A,BKE!$B:$B,'nguyen vat lieu kho'!Y$3)</f>
        <v>0</v>
      </c>
      <c r="Z393" s="183">
        <f>SUMIFS(BKE!$F:$F,BKE!$C:$C,'nguyen vat lieu kho'!$A:$A,BKE!$B:$B,'nguyen vat lieu kho'!Z$3)</f>
        <v>0</v>
      </c>
      <c r="AA393" s="183">
        <f>SUMIFS(BKE!$F:$F,BKE!$C:$C,'nguyen vat lieu kho'!$A:$A,BKE!$B:$B,'nguyen vat lieu kho'!AA$3)</f>
        <v>0</v>
      </c>
      <c r="AB393" s="183">
        <f>SUMIFS(BKE!$F:$F,BKE!$C:$C,'nguyen vat lieu kho'!$A:$A,BKE!$B:$B,'nguyen vat lieu kho'!AB$3)</f>
        <v>3</v>
      </c>
      <c r="AC393" s="183">
        <f>SUMIFS(BKE!$F:$F,BKE!$C:$C,'nguyen vat lieu kho'!$A:$A,BKE!$B:$B,'nguyen vat lieu kho'!AC$3)</f>
        <v>0</v>
      </c>
      <c r="AD393" s="183">
        <f>SUMIFS(BKE!$F:$F,BKE!$C:$C,'nguyen vat lieu kho'!$A:$A,BKE!$B:$B,'nguyen vat lieu kho'!AD$3)</f>
        <v>0</v>
      </c>
      <c r="AE393" s="183">
        <f>SUMIFS(BKE!$F:$F,BKE!$C:$C,'nguyen vat lieu kho'!$A:$A,BKE!$B:$B,'nguyen vat lieu kho'!AE$3)</f>
        <v>0</v>
      </c>
      <c r="AF393" s="183">
        <f>SUMIFS(BKE!$F:$F,BKE!$C:$C,'nguyen vat lieu kho'!$A:$A,BKE!$B:$B,'nguyen vat lieu kho'!AF$3)</f>
        <v>0</v>
      </c>
      <c r="AG393" s="183">
        <f>SUMIFS(BKE!$F:$F,BKE!$C:$C,'nguyen vat lieu kho'!$A:$A,BKE!$B:$B,'nguyen vat lieu kho'!AG$3)</f>
        <v>0</v>
      </c>
      <c r="AH393" s="183">
        <f>SUMIFS(BKE!$F:$F,BKE!$C:$C,'nguyen vat lieu kho'!$A:$A,BKE!$B:$B,'nguyen vat lieu kho'!AH$3)</f>
        <v>0</v>
      </c>
      <c r="AI393" s="183">
        <f>SUMIFS(BKE!$F:$F,BKE!$C:$C,'nguyen vat lieu kho'!$A:$A,BKE!$B:$B,'nguyen vat lieu kho'!AI$3)</f>
        <v>3</v>
      </c>
      <c r="AJ393" s="183">
        <f>SUMIFS(BKE!$F:$F,BKE!$C:$C,'nguyen vat lieu kho'!$A:$A,BKE!$B:$B,'nguyen vat lieu kho'!AJ$3)</f>
        <v>0</v>
      </c>
      <c r="AK393" s="183">
        <f>SUMIFS(BKE!$F:$F,BKE!$C:$C,'nguyen vat lieu kho'!$A:$A,BKE!$B:$B,'nguyen vat lieu kho'!AK$3)</f>
        <v>0</v>
      </c>
      <c r="AL393" s="183">
        <f>SUMIFS(BKE!$F:$F,BKE!$C:$C,'nguyen vat lieu kho'!$A:$A,BKE!$B:$B,'nguyen vat lieu kho'!AL$3)</f>
        <v>0</v>
      </c>
      <c r="AM393" s="183">
        <f>SUMIFS(BKE!$F:$F,BKE!$C:$C,'nguyen vat lieu kho'!$A:$A,BKE!$B:$B,'nguyen vat lieu kho'!AM$3)</f>
        <v>0</v>
      </c>
      <c r="AN393" s="183">
        <f>SUMIFS(BKE!$F:$F,BKE!$C:$C,'nguyen vat lieu kho'!$A:$A,BKE!$B:$B,'nguyen vat lieu kho'!AN$3)</f>
        <v>0</v>
      </c>
      <c r="AO393" s="183">
        <f>SUMIFS(BKE!$F:$F,BKE!$C:$C,'nguyen vat lieu kho'!$A:$A,BKE!$B:$B,'nguyen vat lieu kho'!AO$3)</f>
        <v>0</v>
      </c>
      <c r="AP393" s="183">
        <f>SUMIFS(BKE!$F:$F,BKE!$C:$C,'nguyen vat lieu kho'!$A:$A,BKE!$B:$B,'nguyen vat lieu kho'!AP$3)</f>
        <v>0</v>
      </c>
      <c r="AQ393" s="183">
        <f>SUMIFS(BKE!$F:$F,BKE!$C:$C,'nguyen vat lieu kho'!$A:$A,BKE!$B:$B,'nguyen vat lieu kho'!AQ$3)</f>
        <v>0</v>
      </c>
    </row>
    <row r="394" spans="1:43" s="118" customFormat="1" ht="25.5" customHeight="1">
      <c r="A394" s="6" t="s">
        <v>823</v>
      </c>
      <c r="B394" s="131" t="s">
        <v>824</v>
      </c>
      <c r="C394" s="135" t="s">
        <v>101</v>
      </c>
      <c r="D394" s="123"/>
      <c r="E394" s="128">
        <v>8</v>
      </c>
      <c r="F394" s="124">
        <f t="shared" si="65"/>
        <v>0</v>
      </c>
      <c r="G394" s="125">
        <f>SUM(M394:AQ394)</f>
        <v>0</v>
      </c>
      <c r="H394" s="126">
        <f>D394*G394</f>
        <v>0</v>
      </c>
      <c r="I394" s="127">
        <f>E394+G394-K394</f>
        <v>5</v>
      </c>
      <c r="J394" s="127">
        <f>F394+H394-L394</f>
        <v>0</v>
      </c>
      <c r="K394" s="128">
        <v>3</v>
      </c>
      <c r="L394" s="122">
        <f>K394*D394</f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258" customFormat="1" ht="25.5" customHeight="1">
      <c r="A395" s="145"/>
      <c r="B395" s="145" t="s">
        <v>478</v>
      </c>
      <c r="C395" s="145"/>
      <c r="D395" s="123"/>
      <c r="E395" s="255"/>
      <c r="F395" s="256">
        <f>SUM(F376:F394)</f>
        <v>0</v>
      </c>
      <c r="G395" s="256"/>
      <c r="H395" s="256">
        <f>SUM(H376:H394)</f>
        <v>0</v>
      </c>
      <c r="I395" s="257"/>
      <c r="J395" s="256">
        <f>SUM(J376:J394)</f>
        <v>0</v>
      </c>
      <c r="K395" s="255"/>
      <c r="L395" s="256">
        <f>SUM(L376:L394)</f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3" t="s">
        <v>2</v>
      </c>
      <c r="B396" s="141" t="s">
        <v>646</v>
      </c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</row>
    <row r="397" spans="1:43" s="118" customFormat="1" ht="25.5" customHeight="1">
      <c r="A397" s="64" t="s">
        <v>647</v>
      </c>
      <c r="B397" s="143" t="s">
        <v>606</v>
      </c>
      <c r="C397" s="144" t="s">
        <v>4</v>
      </c>
      <c r="D397" s="123">
        <f>VLOOKUP(A397,BKE!C643:H1040,5,0)</f>
        <v>0</v>
      </c>
      <c r="E397" s="128">
        <v>5</v>
      </c>
      <c r="F397" s="124">
        <f>E397*D397</f>
        <v>0</v>
      </c>
      <c r="G397" s="125">
        <f t="shared" ref="G397:G402" si="67">SUM(M397:AQ397)</f>
        <v>17</v>
      </c>
      <c r="H397" s="126">
        <f t="shared" si="61"/>
        <v>0</v>
      </c>
      <c r="I397" s="127">
        <f t="shared" ref="I397:J404" si="68">E397+G397-K397</f>
        <v>16</v>
      </c>
      <c r="J397" s="127">
        <f t="shared" si="68"/>
        <v>0</v>
      </c>
      <c r="K397" s="128">
        <v>6</v>
      </c>
      <c r="L397" s="122">
        <f t="shared" ref="L397:L403" si="69">K397*D397</f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3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3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4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3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4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648</v>
      </c>
      <c r="B398" s="131" t="s">
        <v>608</v>
      </c>
      <c r="C398" s="135" t="s">
        <v>4</v>
      </c>
      <c r="D398" s="123"/>
      <c r="E398" s="128"/>
      <c r="F398" s="124">
        <f t="shared" ref="F398:F404" si="70">E398*D398</f>
        <v>0</v>
      </c>
      <c r="G398" s="125">
        <f t="shared" si="67"/>
        <v>0</v>
      </c>
      <c r="H398" s="126">
        <f t="shared" si="61"/>
        <v>0</v>
      </c>
      <c r="I398" s="127">
        <f t="shared" si="68"/>
        <v>0</v>
      </c>
      <c r="J398" s="127">
        <f t="shared" si="68"/>
        <v>0</v>
      </c>
      <c r="K398" s="128"/>
      <c r="L398" s="122">
        <f t="shared" si="69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649</v>
      </c>
      <c r="B399" s="131" t="s">
        <v>609</v>
      </c>
      <c r="C399" s="135" t="s">
        <v>4</v>
      </c>
      <c r="D399" s="123">
        <f>VLOOKUP(A399,BKE!C645:H1042,5,0)</f>
        <v>0</v>
      </c>
      <c r="E399" s="128">
        <v>4</v>
      </c>
      <c r="F399" s="124">
        <f t="shared" si="70"/>
        <v>0</v>
      </c>
      <c r="G399" s="125">
        <f t="shared" si="67"/>
        <v>12</v>
      </c>
      <c r="H399" s="126">
        <f t="shared" si="61"/>
        <v>0</v>
      </c>
      <c r="I399" s="127">
        <f>E399+G399-K399</f>
        <v>11</v>
      </c>
      <c r="J399" s="127">
        <f t="shared" si="68"/>
        <v>0</v>
      </c>
      <c r="K399" s="128">
        <v>5</v>
      </c>
      <c r="L399" s="122">
        <f t="shared" si="69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2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2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3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3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2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650</v>
      </c>
      <c r="B400" s="131" t="s">
        <v>610</v>
      </c>
      <c r="C400" s="135" t="s">
        <v>4</v>
      </c>
      <c r="D400" s="123">
        <f>VLOOKUP(A400,BKE!C646:H1043,5,0)</f>
        <v>0</v>
      </c>
      <c r="E400" s="128">
        <v>2</v>
      </c>
      <c r="F400" s="124">
        <f t="shared" si="70"/>
        <v>0</v>
      </c>
      <c r="G400" s="125">
        <f t="shared" si="67"/>
        <v>4.6500000000000004</v>
      </c>
      <c r="H400" s="126">
        <f t="shared" si="61"/>
        <v>0</v>
      </c>
      <c r="I400" s="127">
        <f t="shared" si="68"/>
        <v>4.6500000000000004</v>
      </c>
      <c r="J400" s="127">
        <f t="shared" si="68"/>
        <v>0</v>
      </c>
      <c r="K400" s="128">
        <v>2</v>
      </c>
      <c r="L400" s="122">
        <f t="shared" si="69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1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1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1.5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1.1499999999999999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651</v>
      </c>
      <c r="B401" s="131" t="s">
        <v>611</v>
      </c>
      <c r="C401" s="135" t="s">
        <v>4</v>
      </c>
      <c r="D401" s="123">
        <f>VLOOKUP(A401,BKE!C647:H1044,5,0)</f>
        <v>0</v>
      </c>
      <c r="E401" s="128">
        <v>2</v>
      </c>
      <c r="F401" s="124">
        <f t="shared" si="70"/>
        <v>0</v>
      </c>
      <c r="G401" s="125">
        <f t="shared" si="67"/>
        <v>5.5</v>
      </c>
      <c r="H401" s="126">
        <f t="shared" si="61"/>
        <v>0</v>
      </c>
      <c r="I401" s="127">
        <f t="shared" si="68"/>
        <v>6</v>
      </c>
      <c r="J401" s="127">
        <f t="shared" si="68"/>
        <v>0</v>
      </c>
      <c r="K401" s="128">
        <v>1.5</v>
      </c>
      <c r="L401" s="122">
        <f t="shared" si="69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2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1.5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1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1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665</v>
      </c>
      <c r="B402" s="131" t="s">
        <v>477</v>
      </c>
      <c r="C402" s="135" t="s">
        <v>4</v>
      </c>
      <c r="D402" s="123"/>
      <c r="E402" s="128">
        <v>1</v>
      </c>
      <c r="F402" s="124">
        <f t="shared" si="70"/>
        <v>0</v>
      </c>
      <c r="G402" s="125">
        <f t="shared" si="67"/>
        <v>5.5</v>
      </c>
      <c r="H402" s="126">
        <f t="shared" si="61"/>
        <v>0</v>
      </c>
      <c r="I402" s="127">
        <f t="shared" si="68"/>
        <v>4.5</v>
      </c>
      <c r="J402" s="127">
        <f t="shared" si="68"/>
        <v>0</v>
      </c>
      <c r="K402" s="128">
        <v>2</v>
      </c>
      <c r="L402" s="122">
        <f t="shared" si="69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2.5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1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1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1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920</v>
      </c>
      <c r="B403" s="293" t="s">
        <v>921</v>
      </c>
      <c r="C403" s="135" t="s">
        <v>4</v>
      </c>
      <c r="D403" s="123"/>
      <c r="E403" s="128">
        <v>4.5</v>
      </c>
      <c r="F403" s="124">
        <f t="shared" si="70"/>
        <v>0</v>
      </c>
      <c r="G403" s="125">
        <f>SUM(M403:AQ403)</f>
        <v>43</v>
      </c>
      <c r="H403" s="126">
        <f t="shared" si="61"/>
        <v>0</v>
      </c>
      <c r="I403" s="127">
        <f t="shared" si="68"/>
        <v>36.5</v>
      </c>
      <c r="J403" s="127">
        <f t="shared" si="68"/>
        <v>0</v>
      </c>
      <c r="K403" s="128">
        <v>11</v>
      </c>
      <c r="L403" s="122">
        <f t="shared" si="69"/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3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10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10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10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10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749</v>
      </c>
      <c r="B404" s="131" t="s">
        <v>750</v>
      </c>
      <c r="C404" s="135" t="s">
        <v>4</v>
      </c>
      <c r="D404" s="123"/>
      <c r="E404" s="128">
        <v>4</v>
      </c>
      <c r="F404" s="124">
        <f t="shared" si="70"/>
        <v>0</v>
      </c>
      <c r="G404" s="125">
        <f>SUM(M404:AQ404)</f>
        <v>3.5</v>
      </c>
      <c r="H404" s="126">
        <f>D404*G404</f>
        <v>0</v>
      </c>
      <c r="I404" s="127">
        <f>E404+G404-K404</f>
        <v>4.5</v>
      </c>
      <c r="J404" s="127">
        <f t="shared" si="68"/>
        <v>0</v>
      </c>
      <c r="K404" s="128">
        <v>3</v>
      </c>
      <c r="L404" s="122">
        <f>K404*D404</f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1.5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1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1</v>
      </c>
      <c r="AQ404" s="183">
        <f>SUMIFS(BKE!$F:$F,BKE!$C:$C,'nguyen vat lieu kho'!$A:$A,BKE!$B:$B,'nguyen vat lieu kho'!AQ$3)</f>
        <v>0</v>
      </c>
    </row>
    <row r="405" spans="1:43" s="258" customFormat="1" ht="25.5" customHeight="1">
      <c r="A405" s="145"/>
      <c r="B405" s="145" t="s">
        <v>478</v>
      </c>
      <c r="C405" s="145"/>
      <c r="D405" s="254"/>
      <c r="E405" s="255"/>
      <c r="F405" s="256">
        <f>SUM(F397:F404)</f>
        <v>0</v>
      </c>
      <c r="G405" s="255"/>
      <c r="H405" s="256">
        <f>SUM(H397:H404)</f>
        <v>0</v>
      </c>
      <c r="I405" s="257"/>
      <c r="J405" s="256">
        <f>SUM(J397:J404)</f>
        <v>0</v>
      </c>
      <c r="K405" s="255"/>
      <c r="L405" s="256">
        <f>SUM(L397:L404)</f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0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ht="15.75" customHeight="1">
      <c r="F406" s="245"/>
      <c r="H406" s="245"/>
      <c r="J406" s="245"/>
      <c r="L406" s="245"/>
    </row>
    <row r="407" spans="1:43" ht="15.75" customHeight="1">
      <c r="F407" s="259">
        <f>F135+F264+F271+F286+F320+F328+F350+F374+F395+F405</f>
        <v>55239741.610011868</v>
      </c>
      <c r="G407" s="259"/>
      <c r="H407" s="259">
        <f>H135+H264+H271+H286+H320+H328+H350+H374+H395+H405</f>
        <v>110421604.48999999</v>
      </c>
      <c r="I407" s="259"/>
      <c r="J407" s="259">
        <f>J135+J264+J271+J286+J320+J328+J350+J374+J395+J405</f>
        <v>103903433.49365698</v>
      </c>
      <c r="K407" s="259"/>
      <c r="L407" s="259">
        <f>L135+L264+L271+L286+L320+L328+L350+L374+L395+L405</f>
        <v>61757912.606354885</v>
      </c>
    </row>
    <row r="408" spans="1:43" ht="15.75" customHeight="1">
      <c r="B408" s="298" t="s">
        <v>845</v>
      </c>
      <c r="C408" s="295"/>
      <c r="D408" s="296"/>
      <c r="E408" s="297"/>
      <c r="F408" s="300" t="s">
        <v>382</v>
      </c>
      <c r="G408" s="301"/>
      <c r="H408" s="302" t="s">
        <v>383</v>
      </c>
      <c r="I408" s="303"/>
      <c r="J408" s="303" t="s">
        <v>474</v>
      </c>
      <c r="K408" s="304"/>
      <c r="L408" s="305" t="s">
        <v>475</v>
      </c>
    </row>
    <row r="409" spans="1:43" ht="15.75" customHeight="1">
      <c r="B409" s="53" t="s">
        <v>835</v>
      </c>
      <c r="C409" s="295"/>
      <c r="D409" s="296"/>
      <c r="E409" s="297"/>
      <c r="F409" s="307">
        <f>F135</f>
        <v>36415193.395180173</v>
      </c>
      <c r="G409" s="307"/>
      <c r="H409" s="307">
        <f>H135</f>
        <v>72045572</v>
      </c>
      <c r="I409" s="307"/>
      <c r="J409" s="307">
        <f>J135</f>
        <v>66788801.43764098</v>
      </c>
      <c r="K409" s="54"/>
      <c r="L409" s="54">
        <f>F409+H409-J409</f>
        <v>41671963.957539186</v>
      </c>
      <c r="N409" s="309"/>
      <c r="O409" s="309"/>
    </row>
    <row r="410" spans="1:43" ht="15.75" customHeight="1">
      <c r="B410" s="53" t="s">
        <v>836</v>
      </c>
      <c r="C410" s="295"/>
      <c r="D410" s="296"/>
      <c r="E410" s="297"/>
      <c r="F410" s="307">
        <f>F264</f>
        <v>11480056.693252748</v>
      </c>
      <c r="G410" s="307"/>
      <c r="H410" s="307">
        <f>H264</f>
        <v>15184993.49</v>
      </c>
      <c r="I410" s="307"/>
      <c r="J410" s="307">
        <f>J264</f>
        <v>16613429.953296704</v>
      </c>
      <c r="K410" s="54"/>
      <c r="L410" s="54">
        <f>F410+H410-J410</f>
        <v>10051620.229956044</v>
      </c>
      <c r="N410" s="309"/>
      <c r="O410" s="309"/>
    </row>
    <row r="411" spans="1:43" ht="15.75" customHeight="1">
      <c r="B411" s="53" t="s">
        <v>837</v>
      </c>
      <c r="C411" s="295"/>
      <c r="D411" s="296"/>
      <c r="E411" s="297"/>
      <c r="F411" s="307">
        <f>F271</f>
        <v>51250</v>
      </c>
      <c r="G411" s="307"/>
      <c r="H411" s="307">
        <f>H271</f>
        <v>51250</v>
      </c>
      <c r="I411" s="307"/>
      <c r="J411" s="307">
        <f>J271</f>
        <v>82500</v>
      </c>
      <c r="K411" s="54"/>
      <c r="L411" s="54">
        <f t="shared" ref="L411:L419" si="71">F411+H411-J411</f>
        <v>20000</v>
      </c>
      <c r="N411" s="309"/>
      <c r="O411" s="309"/>
    </row>
    <row r="412" spans="1:43" ht="15.75" customHeight="1">
      <c r="B412" s="53" t="s">
        <v>838</v>
      </c>
      <c r="C412" s="295"/>
      <c r="D412" s="296"/>
      <c r="E412" s="297"/>
      <c r="F412" s="307">
        <f>F286</f>
        <v>817078</v>
      </c>
      <c r="G412" s="307"/>
      <c r="H412" s="307">
        <f>H286</f>
        <v>7254830</v>
      </c>
      <c r="I412" s="307"/>
      <c r="J412" s="307">
        <f>J286</f>
        <v>5863957.5</v>
      </c>
      <c r="K412" s="54"/>
      <c r="L412" s="54">
        <f t="shared" si="71"/>
        <v>2207950.5</v>
      </c>
      <c r="N412" s="309"/>
      <c r="O412" s="309"/>
    </row>
    <row r="413" spans="1:43" ht="15.75" customHeight="1">
      <c r="B413" s="53" t="s">
        <v>839</v>
      </c>
      <c r="C413" s="295"/>
      <c r="D413" s="296"/>
      <c r="E413" s="297"/>
      <c r="F413" s="307">
        <f>F320</f>
        <v>5546947.5750000002</v>
      </c>
      <c r="G413" s="307"/>
      <c r="H413" s="307">
        <f>H320</f>
        <v>12941628</v>
      </c>
      <c r="I413" s="307"/>
      <c r="J413" s="307">
        <f>J320</f>
        <v>11846146.141666666</v>
      </c>
      <c r="K413" s="54"/>
      <c r="L413" s="54">
        <f t="shared" si="71"/>
        <v>6642429.4333333336</v>
      </c>
      <c r="N413" s="309"/>
      <c r="O413" s="309"/>
    </row>
    <row r="414" spans="1:43" ht="15.75" customHeight="1">
      <c r="B414" s="53" t="s">
        <v>840</v>
      </c>
      <c r="C414" s="295"/>
      <c r="D414" s="296"/>
      <c r="E414" s="297"/>
      <c r="F414" s="307">
        <f>F328</f>
        <v>479997.63157894742</v>
      </c>
      <c r="G414" s="307"/>
      <c r="H414" s="307">
        <f>H328</f>
        <v>1666991.0000000002</v>
      </c>
      <c r="I414" s="307"/>
      <c r="J414" s="307">
        <f>J328</f>
        <v>1433992.4210526319</v>
      </c>
      <c r="K414" s="54"/>
      <c r="L414" s="54">
        <f t="shared" si="71"/>
        <v>712996.2105263155</v>
      </c>
      <c r="N414" s="309"/>
      <c r="O414" s="309"/>
    </row>
    <row r="415" spans="1:43" ht="15.75" customHeight="1">
      <c r="B415" s="53" t="s">
        <v>841</v>
      </c>
      <c r="C415" s="295"/>
      <c r="D415" s="296"/>
      <c r="E415" s="297"/>
      <c r="F415" s="307">
        <f>F350</f>
        <v>187970.875</v>
      </c>
      <c r="G415" s="307"/>
      <c r="H415" s="307">
        <f>H350</f>
        <v>1170357</v>
      </c>
      <c r="I415" s="307"/>
      <c r="J415" s="307">
        <f>J350</f>
        <v>1017247.6</v>
      </c>
      <c r="K415" s="54"/>
      <c r="L415" s="54">
        <f t="shared" si="71"/>
        <v>341080.27500000002</v>
      </c>
      <c r="N415" s="309"/>
      <c r="O415" s="309"/>
    </row>
    <row r="416" spans="1:43" ht="15.75" customHeight="1">
      <c r="B416" s="53" t="s">
        <v>842</v>
      </c>
      <c r="C416" s="295"/>
      <c r="D416" s="296"/>
      <c r="E416" s="297"/>
      <c r="F416" s="307">
        <f>F374</f>
        <v>261247.44</v>
      </c>
      <c r="G416" s="307"/>
      <c r="H416" s="307">
        <f>H374</f>
        <v>105983</v>
      </c>
      <c r="I416" s="307"/>
      <c r="J416" s="307">
        <f>J374</f>
        <v>257358.44</v>
      </c>
      <c r="K416" s="54"/>
      <c r="L416" s="54">
        <f t="shared" si="71"/>
        <v>109872</v>
      </c>
      <c r="N416" s="309"/>
      <c r="O416" s="309"/>
    </row>
    <row r="417" spans="2:15" ht="15.75" customHeight="1">
      <c r="B417" s="53" t="s">
        <v>843</v>
      </c>
      <c r="C417" s="295"/>
      <c r="D417" s="296"/>
      <c r="E417" s="297"/>
      <c r="F417" s="307">
        <f>F395</f>
        <v>0</v>
      </c>
      <c r="G417" s="307"/>
      <c r="H417" s="307">
        <f>H395</f>
        <v>0</v>
      </c>
      <c r="I417" s="307"/>
      <c r="J417" s="307">
        <f>J395</f>
        <v>0</v>
      </c>
      <c r="K417" s="54"/>
      <c r="L417" s="54">
        <f t="shared" si="71"/>
        <v>0</v>
      </c>
      <c r="N417" s="309"/>
      <c r="O417" s="309"/>
    </row>
    <row r="418" spans="2:15" ht="15.75" customHeight="1">
      <c r="B418" s="53" t="s">
        <v>844</v>
      </c>
      <c r="C418" s="295"/>
      <c r="D418" s="296"/>
      <c r="E418" s="297"/>
      <c r="F418" s="307">
        <f>F405</f>
        <v>0</v>
      </c>
      <c r="G418" s="307"/>
      <c r="H418" s="307">
        <f>H405</f>
        <v>0</v>
      </c>
      <c r="I418" s="307"/>
      <c r="J418" s="307">
        <f>J405</f>
        <v>0</v>
      </c>
      <c r="K418" s="54"/>
      <c r="L418" s="54">
        <f t="shared" si="71"/>
        <v>0</v>
      </c>
      <c r="N418" s="309"/>
      <c r="O418" s="309"/>
    </row>
    <row r="419" spans="2:15" ht="15.75" customHeight="1">
      <c r="B419" s="298" t="s">
        <v>588</v>
      </c>
      <c r="C419" s="295"/>
      <c r="D419" s="296"/>
      <c r="E419" s="297"/>
      <c r="F419" s="306">
        <f>SUM(F409:F418)</f>
        <v>55239741.610011868</v>
      </c>
      <c r="G419" s="308"/>
      <c r="H419" s="306">
        <f>SUM(H409:H418)</f>
        <v>110421604.48999999</v>
      </c>
      <c r="I419" s="299"/>
      <c r="J419" s="306">
        <f>SUM(J409:J418)</f>
        <v>103903433.49365698</v>
      </c>
      <c r="K419" s="306"/>
      <c r="L419" s="306">
        <f t="shared" si="71"/>
        <v>61757912.606354877</v>
      </c>
      <c r="N419" s="310"/>
      <c r="O419" s="309"/>
    </row>
    <row r="421" spans="2:15" ht="15.75" customHeight="1">
      <c r="H421" s="36">
        <f>BKE!I517-'nguyen vat lieu kho'!H419</f>
        <v>-221942.48999999464</v>
      </c>
    </row>
  </sheetData>
  <autoFilter ref="H1:H406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15" priority="572" stopIfTrue="1">
      <formula>AND(COUNTIF(#REF!, B15)&gt;1,NOT(ISBLANK(B15)))</formula>
    </cfRule>
  </conditionalFormatting>
  <conditionalFormatting sqref="B190 B28 B44:B46 B203:B204">
    <cfRule type="expression" dxfId="1014" priority="1538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13" priority="1542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12" priority="1548" stopIfTrue="1">
      <formula>AND(COUNTIF(#REF!, B44)&gt;1,NOT(ISBLANK(B44)))</formula>
    </cfRule>
  </conditionalFormatting>
  <conditionalFormatting sqref="B203 B196 B190 B44 B42 B28">
    <cfRule type="expression" dxfId="1011" priority="1549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10" priority="1553" stopIfTrue="1">
      <formula>AND(COUNTIF(#REF!, B28)+COUNTIF(#REF!, B28)&gt;1,NOT(ISBLANK(B28)))</formula>
    </cfRule>
  </conditionalFormatting>
  <conditionalFormatting sqref="B176 B192 B34:B37 B27 B184:B189">
    <cfRule type="expression" dxfId="1009" priority="1555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08" priority="1558" stopIfTrue="1">
      <formula>AND(COUNTIF($B$53:$B$53, B42)&gt;1,NOT(ISBLANK(B42)))</formula>
    </cfRule>
  </conditionalFormatting>
  <conditionalFormatting sqref="B170:B171 B23">
    <cfRule type="expression" dxfId="1007" priority="1611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06" priority="1656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05" priority="1658" stopIfTrue="1">
      <formula>AND(COUNTIF($B$63:$B$63, B47)&gt;1,NOT(ISBLANK(B47)))</formula>
    </cfRule>
  </conditionalFormatting>
  <conditionalFormatting sqref="B213 B51">
    <cfRule type="expression" dxfId="1004" priority="1684" stopIfTrue="1">
      <formula>AND(COUNTIF($B$68:$B$68, B51)&gt;1,NOT(ISBLANK(B51)))</formula>
    </cfRule>
  </conditionalFormatting>
  <conditionalFormatting sqref="B213 B176 B192 B51 B27 B34:B37 B184:B189">
    <cfRule type="expression" dxfId="1003" priority="1747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02" priority="1751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1:B222 B214:B218 B205 B52:B53 B48:B49 B207:B212">
    <cfRule type="expression" dxfId="1001" priority="1837" stopIfTrue="1">
      <formula>AND(COUNTIF(#REF!, B48)+COUNTIF($B$62:$B$62, B48)+COUNTIF($B$69:$B$71, B48)+COUNTIF($B$64:$B$67, B48)&gt;1,NOT(ISBLANK(B48)))</formula>
    </cfRule>
  </conditionalFormatting>
  <conditionalFormatting sqref="B221:B222 B214:B218 B195 B52:B53 B49:B50 B41 B208:B212">
    <cfRule type="expression" dxfId="1000" priority="1841" stopIfTrue="1">
      <formula>AND(COUNTIF(#REF!, B41)+COUNTIF($B$51:$B$51, B41)+COUNTIF($B$61:$B$61, B41)+COUNTIF($B$65:$B$67, B41)+COUNTIF($B$69:$B$71, B41)&gt;1,NOT(ISBLANK(B41)))</formula>
    </cfRule>
  </conditionalFormatting>
  <conditionalFormatting sqref="B223:B226 B55:B59 B300">
    <cfRule type="expression" dxfId="999" priority="1845" stopIfTrue="1">
      <formula>AND(COUNTIF($B$72:$B$74, B55)&gt;1,NOT(ISBLANK(B55)))</formula>
    </cfRule>
  </conditionalFormatting>
  <conditionalFormatting sqref="B248 B197 B209:B212 B266:B267 B214:B234 B199:B202 B236:B246">
    <cfRule type="expression" dxfId="998" priority="101" stopIfTrue="1">
      <formula>AND(COUNTIF($B$43:$B$43, B197)+COUNTIF(#REF!, B197)+COUNTIF(#REF!, B197)&gt;1,NOT(ISBLANK(B197)))</formula>
    </cfRule>
  </conditionalFormatting>
  <conditionalFormatting sqref="B154">
    <cfRule type="expression" dxfId="997" priority="100" stopIfTrue="1">
      <formula>AND(COUNTIF(#REF!, B154)&gt;1,NOT(ISBLANK(B154)))</formula>
    </cfRule>
  </conditionalFormatting>
  <conditionalFormatting sqref="B153">
    <cfRule type="expression" dxfId="996" priority="99" stopIfTrue="1">
      <formula>AND(COUNTIF(#REF!, B153)&gt;1,NOT(ISBLANK(B153)))</formula>
    </cfRule>
  </conditionalFormatting>
  <conditionalFormatting sqref="B138">
    <cfRule type="expression" dxfId="995" priority="98" stopIfTrue="1">
      <formula>AND(COUNTIF(#REF!, B138)&gt;1,NOT(ISBLANK(B138)))</formula>
    </cfRule>
  </conditionalFormatting>
  <conditionalFormatting sqref="B171">
    <cfRule type="expression" dxfId="994" priority="97" stopIfTrue="1">
      <formula>AND(COUNTIF(#REF!, B171)&gt;1,NOT(ISBLANK(B171)))</formula>
    </cfRule>
  </conditionalFormatting>
  <conditionalFormatting sqref="B137">
    <cfRule type="expression" dxfId="993" priority="96" stopIfTrue="1">
      <formula>AND(COUNTIF($B$5:$B$6, B137)&gt;1,NOT(ISBLANK(B137)))</formula>
    </cfRule>
  </conditionalFormatting>
  <conditionalFormatting sqref="B173">
    <cfRule type="expression" dxfId="992" priority="95" stopIfTrue="1">
      <formula>AND(COUNTIF(#REF!, B173)&gt;1,NOT(ISBLANK(B173)))</formula>
    </cfRule>
  </conditionalFormatting>
  <conditionalFormatting sqref="B176">
    <cfRule type="expression" dxfId="991" priority="94" stopIfTrue="1">
      <formula>AND(COUNTIF($B$27:$B$28, B176)&gt;1,NOT(ISBLANK(B176)))</formula>
    </cfRule>
  </conditionalFormatting>
  <conditionalFormatting sqref="B172:B176 B149">
    <cfRule type="expression" dxfId="990" priority="92" stopIfTrue="1">
      <formula>AND(COUNTIF($B$24:$B$29, B149)+COUNTIF(#REF!, B149)&gt;1,NOT(ISBLANK(B149)))</formula>
    </cfRule>
  </conditionalFormatting>
  <conditionalFormatting sqref="B172:B176">
    <cfRule type="expression" dxfId="989" priority="91" stopIfTrue="1">
      <formula>AND(COUNTIF($B$24:$B$29, B172)&gt;1,NOT(ISBLANK(B172)))</formula>
    </cfRule>
  </conditionalFormatting>
  <conditionalFormatting sqref="B248 B197 B209:B212 B266:B267 B214:B234 B199:B202 B236:B246">
    <cfRule type="expression" dxfId="988" priority="90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87" priority="89" stopIfTrue="1">
      <formula>AND(COUNTIF(#REF!, B179)+COUNTIF($B$30:$B$30, B179)+COUNTIF(#REF!, B179)&gt;1,NOT(ISBLANK(B179)))</formula>
    </cfRule>
  </conditionalFormatting>
  <conditionalFormatting sqref="B174:B191">
    <cfRule type="expression" dxfId="986" priority="88" stopIfTrue="1">
      <formula>AND(COUNTIF(#REF!, B174)+COUNTIF($B$25:$B$33, B174)&gt;1,NOT(ISBLANK(B174)))</formula>
    </cfRule>
  </conditionalFormatting>
  <conditionalFormatting sqref="B183:B191">
    <cfRule type="expression" dxfId="985" priority="87" stopIfTrue="1">
      <formula>AND(COUNTIF($B$33:$B$33, B183)+COUNTIF(#REF!, B183)&gt;1,NOT(ISBLANK(B183)))</formula>
    </cfRule>
  </conditionalFormatting>
  <conditionalFormatting sqref="B139:B152 B154:B161 B163:B170">
    <cfRule type="expression" dxfId="984" priority="86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83" priority="85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82" priority="84" stopIfTrue="1">
      <formula>AND(COUNTIF(#REF!, B178)&gt;1,NOT(ISBLANK(B178)))</formula>
    </cfRule>
  </conditionalFormatting>
  <conditionalFormatting sqref="B172:B196">
    <cfRule type="expression" dxfId="981" priority="83" stopIfTrue="1">
      <formula>AND(COUNTIF(#REF!, B172)+COUNTIF($B$24:$B$33, B172)&gt;1,NOT(ISBLANK(B172)))</formula>
    </cfRule>
  </conditionalFormatting>
  <conditionalFormatting sqref="B352 B372">
    <cfRule type="expression" dxfId="980" priority="82" stopIfTrue="1">
      <formula>AND(COUNTIF($B$332:$B$332, B352)&gt;1,NOT(ISBLANK(B352)))</formula>
    </cfRule>
  </conditionalFormatting>
  <conditionalFormatting sqref="B343">
    <cfRule type="expression" dxfId="979" priority="78" stopIfTrue="1">
      <formula>AND(COUNTIF($B$321:$B$321, B343)&gt;1,NOT(ISBLANK(B343)))</formula>
    </cfRule>
  </conditionalFormatting>
  <conditionalFormatting sqref="B361">
    <cfRule type="expression" dxfId="978" priority="75" stopIfTrue="1">
      <formula>AND(COUNTIF($B$331:$B$331, B361)&gt;1,NOT(ISBLANK(B361)))</formula>
    </cfRule>
  </conditionalFormatting>
  <conditionalFormatting sqref="B355 B359 B352 B361 B370 B372">
    <cfRule type="expression" dxfId="977" priority="73" stopIfTrue="1">
      <formula>AND(COUNTIF($B$328:$B$328, B352)&gt;1,NOT(ISBLANK(B352)))</formula>
    </cfRule>
  </conditionalFormatting>
  <conditionalFormatting sqref="B355 B359 B352 B361 B370 B372">
    <cfRule type="expression" dxfId="976" priority="69" stopIfTrue="1">
      <formula>AND(COUNTIF($B$328:$B$331, B352)&gt;1,NOT(ISBLANK(B352)))</formula>
    </cfRule>
  </conditionalFormatting>
  <conditionalFormatting sqref="B322:B327">
    <cfRule type="expression" dxfId="975" priority="66" stopIfTrue="1">
      <formula>AND(COUNTIF($B$243:$B$243, B322)&gt;1,NOT(ISBLANK(B322)))</formula>
    </cfRule>
  </conditionalFormatting>
  <conditionalFormatting sqref="B346">
    <cfRule type="expression" dxfId="974" priority="62" stopIfTrue="1">
      <formula>AND(COUNTIF(#REF!, B346)&gt;1,NOT(ISBLANK(B346)))</formula>
    </cfRule>
  </conditionalFormatting>
  <conditionalFormatting sqref="B344:B345 B330:B342">
    <cfRule type="expression" dxfId="973" priority="61" stopIfTrue="1">
      <formula>AND(COUNTIF($B$247:$B$262, B330)+COUNTIF($B$263:$B$320, B330)&gt;1,NOT(ISBLANK(B330)))</formula>
    </cfRule>
  </conditionalFormatting>
  <conditionalFormatting sqref="B330:B345">
    <cfRule type="expression" dxfId="972" priority="59" stopIfTrue="1">
      <formula>AND(COUNTIF($B$247:$B$262, B330)+COUNTIF($B$263:$B$321, B330)&gt;1,NOT(ISBLANK(B330)))</formula>
    </cfRule>
  </conditionalFormatting>
  <conditionalFormatting sqref="B343">
    <cfRule type="expression" dxfId="971" priority="57" stopIfTrue="1">
      <formula>AND(COUNTIF($B$320:$B$321, B343)&gt;1,NOT(ISBLANK(B343)))</formula>
    </cfRule>
  </conditionalFormatting>
  <conditionalFormatting sqref="B349">
    <cfRule type="expression" dxfId="970" priority="56" stopIfTrue="1">
      <formula>AND(COUNTIF(#REF!, B349)&gt;1,NOT(ISBLANK(B349)))</formula>
    </cfRule>
  </conditionalFormatting>
  <conditionalFormatting sqref="B349 B342">
    <cfRule type="expression" dxfId="969" priority="55" stopIfTrue="1">
      <formula>AND(COUNTIF($B$272:$B$320, B342)+COUNTIF(#REF!, B342)&gt;1,NOT(ISBLANK(B342)))</formula>
    </cfRule>
  </conditionalFormatting>
  <conditionalFormatting sqref="B347">
    <cfRule type="expression" dxfId="968" priority="54" stopIfTrue="1">
      <formula>AND(COUNTIF(#REF!, B347)&gt;1,NOT(ISBLANK(B347)))</formula>
    </cfRule>
  </conditionalFormatting>
  <conditionalFormatting sqref="B327">
    <cfRule type="expression" dxfId="967" priority="40" stopIfTrue="1">
      <formula>AND(COUNTIF($B$170:$B$170, B327)&gt;1,NOT(ISBLANK(B327)))</formula>
    </cfRule>
  </conditionalFormatting>
  <conditionalFormatting sqref="B323:B326">
    <cfRule type="expression" dxfId="966" priority="39" stopIfTrue="1">
      <formula>AND(COUNTIF($B$154:$B$166, B323)+COUNTIF($B$136:$B$136, B323)+COUNTIF($B$168:$B$169, B323)&gt;1,NOT(ISBLANK(B323)))</formula>
    </cfRule>
  </conditionalFormatting>
  <conditionalFormatting sqref="B322">
    <cfRule type="expression" dxfId="965" priority="38" stopIfTrue="1">
      <formula>AND(COUNTIF($B$154:$B$167, B322)+COUNTIF($B$136:$B$137, B322)&gt;1,NOT(ISBLANK(B322)))</formula>
    </cfRule>
  </conditionalFormatting>
  <conditionalFormatting sqref="B322">
    <cfRule type="expression" dxfId="964" priority="36" stopIfTrue="1">
      <formula>AND(COUNTIF($B$167:$B$167, B322)&gt;1,NOT(ISBLANK(B322)))</formula>
    </cfRule>
  </conditionalFormatting>
  <conditionalFormatting sqref="B392:B394">
    <cfRule type="expression" dxfId="963" priority="19" stopIfTrue="1">
      <formula>AND(COUNTIF($B$120:$B$120, B392)&gt;1,NOT(ISBLANK(B392)))</formula>
    </cfRule>
  </conditionalFormatting>
  <conditionalFormatting sqref="B391">
    <cfRule type="expression" dxfId="962" priority="18" stopIfTrue="1">
      <formula>AND(COUNTIF(#REF!, B391)&gt;1,NOT(ISBLANK(B391)))</formula>
    </cfRule>
  </conditionalFormatting>
  <conditionalFormatting sqref="B376:B381 B397:B402 B404">
    <cfRule type="expression" dxfId="961" priority="17" stopIfTrue="1">
      <formula>AND(COUNTIF($B$108:$B$112, B376)+COUNTIF($B$95:$B$97, B376)&gt;1,NOT(ISBLANK(B376)))</formula>
    </cfRule>
  </conditionalFormatting>
  <conditionalFormatting sqref="B375">
    <cfRule type="expression" dxfId="960" priority="16" stopIfTrue="1">
      <formula>AND(COUNTIF($B$106:$B$107, B375)&gt;1,NOT(ISBLANK(B375)))</formula>
    </cfRule>
  </conditionalFormatting>
  <conditionalFormatting sqref="B376:B381">
    <cfRule type="expression" dxfId="959" priority="15" stopIfTrue="1">
      <formula>AND(COUNTIF($B$108:$B$112, B376)&gt;1,NOT(ISBLANK(B376)))</formula>
    </cfRule>
  </conditionalFormatting>
  <conditionalFormatting sqref="B392:B394">
    <cfRule type="expression" dxfId="958" priority="14" stopIfTrue="1">
      <formula>AND(COUNTIF($B$120:$B$121, B392)&gt;1,NOT(ISBLANK(B392)))</formula>
    </cfRule>
  </conditionalFormatting>
  <conditionalFormatting sqref="B370">
    <cfRule type="expression" dxfId="957" priority="6451" stopIfTrue="1">
      <formula>AND(COUNTIF($B$333:$B$333, B370)&gt;1,NOT(ISBLANK(B370)))</formula>
    </cfRule>
  </conditionalFormatting>
  <conditionalFormatting sqref="B352 B372 B355 B370">
    <cfRule type="expression" dxfId="956" priority="6457" stopIfTrue="1">
      <formula>AND(COUNTIF($B$332:$B$334, B352)&gt;1,NOT(ISBLANK(B352)))</formula>
    </cfRule>
  </conditionalFormatting>
  <conditionalFormatting sqref="B355 B359 B352 B361 B370 B372">
    <cfRule type="expression" dxfId="955" priority="6469" stopIfTrue="1">
      <formula>AND(COUNTIF($B$328:$B$334, B352)&gt;1,NOT(ISBLANK(B352)))</formula>
    </cfRule>
  </conditionalFormatting>
  <conditionalFormatting sqref="B352:B373">
    <cfRule type="expression" dxfId="954" priority="6482" stopIfTrue="1">
      <formula>AND(COUNTIF($B$247:$B$334, B352)&gt;1,NOT(ISBLANK(B352)))</formula>
    </cfRule>
  </conditionalFormatting>
  <conditionalFormatting sqref="B355">
    <cfRule type="expression" dxfId="953" priority="6501" stopIfTrue="1">
      <formula>AND(COUNTIF($B$335:$B$335, B355)+COUNTIF($B$334:$B$334, B355)&gt;1,NOT(ISBLANK(B355)))</formula>
    </cfRule>
  </conditionalFormatting>
  <conditionalFormatting sqref="B352 B372">
    <cfRule type="expression" dxfId="952" priority="6545" stopIfTrue="1">
      <formula>AND(COUNTIF($B$332:$B$341, B352)&gt;1,NOT(ISBLANK(B352)))</formula>
    </cfRule>
  </conditionalFormatting>
  <conditionalFormatting sqref="B372 B352 B361">
    <cfRule type="expression" dxfId="951" priority="6548" stopIfTrue="1">
      <formula>AND(COUNTIF($B$331:$B$341, B352)&gt;1,NOT(ISBLANK(B352)))</formula>
    </cfRule>
  </conditionalFormatting>
  <conditionalFormatting sqref="B355 B359 B352 B361 B370 B372">
    <cfRule type="expression" dxfId="950" priority="6551" stopIfTrue="1">
      <formula>AND(COUNTIF($B$328:$B$341, B352)&gt;1,NOT(ISBLANK(B352)))</formula>
    </cfRule>
  </conditionalFormatting>
  <conditionalFormatting sqref="B352:B373">
    <cfRule type="expression" dxfId="949" priority="6559" stopIfTrue="1">
      <formula>AND(COUNTIF($B$247:$B$341, B352)&gt;1,NOT(ISBLANK(B352)))</formula>
    </cfRule>
  </conditionalFormatting>
  <conditionalFormatting sqref="B396">
    <cfRule type="expression" dxfId="948" priority="6" stopIfTrue="1">
      <formula>AND(COUNTIF($B$106:$B$107, B396)&gt;1,NOT(ISBLANK(B396)))</formula>
    </cfRule>
  </conditionalFormatting>
  <conditionalFormatting sqref="B397:B402 B404">
    <cfRule type="expression" dxfId="947" priority="5" stopIfTrue="1">
      <formula>AND(COUNTIF($B$108:$B$112, B397)&gt;1,NOT(ISBLANK(B397)))</formula>
    </cfRule>
  </conditionalFormatting>
  <conditionalFormatting sqref="B301:B316">
    <cfRule type="expression" dxfId="946" priority="13855" stopIfTrue="1">
      <formula>AND(COUNTIF($B$150:$B$150, B301)+COUNTIF($B$5:$B$12, B301)+COUNTIF($B$14:$B$14, B301)&gt;1,NOT(ISBLANK(B301)))</formula>
    </cfRule>
  </conditionalFormatting>
  <conditionalFormatting sqref="B301:B316">
    <cfRule type="expression" dxfId="945" priority="14676" stopIfTrue="1">
      <formula>AND(COUNTIF($B$248:$B$248, B301)+COUNTIF($B$150:$B$150, B301)+COUNTIF($B$25:$B$25, B301)+COUNTIF($B$14:$B$14, B301)+COUNTIF($B$5:$B$12, B301)+COUNTIF($B$27:$B$32, B301)+COUNTIF($B$34:$B$35, B301)+COUNTIF(#REF!, B301)&gt;1,NOT(ISBLANK(B301)))</formula>
    </cfRule>
  </conditionalFormatting>
  <conditionalFormatting sqref="B317:B318">
    <cfRule type="expression" dxfId="944" priority="1" stopIfTrue="1">
      <formula>AND(COUNTIF($B$150:$B$150, B317)+COUNTIF($B$5:$B$12, B317)+COUNTIF($B$14:$B$14, B317)&gt;1,NOT(ISBLANK(B317)))</formula>
    </cfRule>
  </conditionalFormatting>
  <conditionalFormatting sqref="B317:B318">
    <cfRule type="expression" dxfId="943" priority="2" stopIfTrue="1">
      <formula>AND(COUNTIF($B$248:$B$248, B317)+COUNTIF($B$150:$B$150, B317)+COUNTIF($B$25:$B$25, B317)+COUNTIF($B$14:$B$14, B317)+COUNTIF($B$5:$B$12, B317)+COUNTIF($B$27:$B$32, B317)+COUNTIF($B$34:$B$35, B317)+COUNTIF(#REF!, B317)&gt;1,NOT(ISBLANK(B317)))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2" activePane="bottomRight" state="frozen"/>
      <selection pane="topRight" activeCell="F1" sqref="F1"/>
      <selection pane="bottomLeft" activeCell="A5" sqref="A5"/>
      <selection pane="bottomRight" activeCell="K32" sqref="K32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587</v>
      </c>
    </row>
    <row r="2" spans="1:43" s="17" customFormat="1" ht="12.75" customHeight="1">
      <c r="A2" s="427" t="s">
        <v>30</v>
      </c>
      <c r="B2" s="427" t="s">
        <v>0</v>
      </c>
      <c r="C2" s="447" t="s">
        <v>1</v>
      </c>
      <c r="D2" s="448" t="s">
        <v>471</v>
      </c>
      <c r="E2" s="430" t="s">
        <v>382</v>
      </c>
      <c r="F2" s="430"/>
      <c r="G2" s="425" t="s">
        <v>383</v>
      </c>
      <c r="H2" s="426"/>
      <c r="I2" s="422" t="s">
        <v>474</v>
      </c>
      <c r="J2" s="423"/>
      <c r="K2" s="424" t="s">
        <v>475</v>
      </c>
      <c r="L2" s="424"/>
    </row>
    <row r="3" spans="1:43" ht="12.75" customHeight="1">
      <c r="A3" s="427"/>
      <c r="B3" s="427"/>
      <c r="C3" s="447"/>
      <c r="D3" s="449"/>
      <c r="E3" s="443" t="s">
        <v>472</v>
      </c>
      <c r="F3" s="445" t="s">
        <v>473</v>
      </c>
      <c r="G3" s="439" t="s">
        <v>472</v>
      </c>
      <c r="H3" s="441" t="s">
        <v>585</v>
      </c>
      <c r="I3" s="433" t="s">
        <v>472</v>
      </c>
      <c r="J3" s="435" t="s">
        <v>586</v>
      </c>
      <c r="K3" s="437" t="s">
        <v>472</v>
      </c>
      <c r="L3" s="435" t="s">
        <v>473</v>
      </c>
    </row>
    <row r="4" spans="1:43" ht="12.75">
      <c r="A4" s="427"/>
      <c r="B4" s="427"/>
      <c r="C4" s="447"/>
      <c r="D4" s="450"/>
      <c r="E4" s="444"/>
      <c r="F4" s="446"/>
      <c r="G4" s="440"/>
      <c r="H4" s="442"/>
      <c r="I4" s="434"/>
      <c r="J4" s="436"/>
      <c r="K4" s="438"/>
      <c r="L4" s="436"/>
      <c r="M4" s="146">
        <v>42795</v>
      </c>
      <c r="N4" s="146">
        <f>M4+1</f>
        <v>42796</v>
      </c>
      <c r="O4" s="146">
        <f t="shared" ref="O4:AQ4" si="0">N4+1</f>
        <v>42797</v>
      </c>
      <c r="P4" s="146">
        <f t="shared" si="0"/>
        <v>42798</v>
      </c>
      <c r="Q4" s="146">
        <f t="shared" si="0"/>
        <v>42799</v>
      </c>
      <c r="R4" s="146">
        <f t="shared" si="0"/>
        <v>42800</v>
      </c>
      <c r="S4" s="146">
        <f t="shared" si="0"/>
        <v>42801</v>
      </c>
      <c r="T4" s="146">
        <f t="shared" si="0"/>
        <v>42802</v>
      </c>
      <c r="U4" s="146">
        <f t="shared" si="0"/>
        <v>42803</v>
      </c>
      <c r="V4" s="146">
        <f t="shared" si="0"/>
        <v>42804</v>
      </c>
      <c r="W4" s="146">
        <f t="shared" si="0"/>
        <v>42805</v>
      </c>
      <c r="X4" s="146">
        <f t="shared" si="0"/>
        <v>42806</v>
      </c>
      <c r="Y4" s="146">
        <f t="shared" si="0"/>
        <v>42807</v>
      </c>
      <c r="Z4" s="146">
        <f t="shared" si="0"/>
        <v>42808</v>
      </c>
      <c r="AA4" s="146">
        <f t="shared" si="0"/>
        <v>42809</v>
      </c>
      <c r="AB4" s="146">
        <f t="shared" si="0"/>
        <v>42810</v>
      </c>
      <c r="AC4" s="146">
        <f t="shared" si="0"/>
        <v>42811</v>
      </c>
      <c r="AD4" s="146">
        <f t="shared" si="0"/>
        <v>42812</v>
      </c>
      <c r="AE4" s="146">
        <f t="shared" si="0"/>
        <v>42813</v>
      </c>
      <c r="AF4" s="146">
        <f t="shared" si="0"/>
        <v>42814</v>
      </c>
      <c r="AG4" s="146">
        <f t="shared" si="0"/>
        <v>42815</v>
      </c>
      <c r="AH4" s="146">
        <f t="shared" si="0"/>
        <v>42816</v>
      </c>
      <c r="AI4" s="146">
        <f t="shared" si="0"/>
        <v>42817</v>
      </c>
      <c r="AJ4" s="146">
        <f t="shared" si="0"/>
        <v>42818</v>
      </c>
      <c r="AK4" s="146">
        <f t="shared" si="0"/>
        <v>42819</v>
      </c>
      <c r="AL4" s="146">
        <f t="shared" si="0"/>
        <v>42820</v>
      </c>
      <c r="AM4" s="146">
        <f t="shared" si="0"/>
        <v>42821</v>
      </c>
      <c r="AN4" s="146">
        <f t="shared" si="0"/>
        <v>42822</v>
      </c>
      <c r="AO4" s="146">
        <f t="shared" si="0"/>
        <v>42823</v>
      </c>
      <c r="AP4" s="146">
        <f t="shared" si="0"/>
        <v>42824</v>
      </c>
      <c r="AQ4" s="146">
        <f t="shared" si="0"/>
        <v>42825</v>
      </c>
    </row>
    <row r="5" spans="1:43" s="4" customFormat="1" ht="25.5">
      <c r="A5" s="222" t="s">
        <v>2</v>
      </c>
      <c r="B5" s="40" t="s">
        <v>522</v>
      </c>
      <c r="C5" s="42"/>
      <c r="D5" s="223"/>
      <c r="E5" s="224"/>
      <c r="F5" s="224">
        <v>2029695</v>
      </c>
      <c r="G5" s="224">
        <f t="shared" ref="G5:L5" si="1">SUM(G6:G9)</f>
        <v>45</v>
      </c>
      <c r="H5" s="225">
        <f t="shared" si="1"/>
        <v>5029070</v>
      </c>
      <c r="I5" s="224">
        <f t="shared" si="1"/>
        <v>41</v>
      </c>
      <c r="J5" s="225">
        <f t="shared" si="1"/>
        <v>4469020</v>
      </c>
      <c r="K5" s="224">
        <f t="shared" si="1"/>
        <v>19</v>
      </c>
      <c r="L5" s="225">
        <f t="shared" si="1"/>
        <v>2228865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523</v>
      </c>
      <c r="B6" s="25" t="s">
        <v>524</v>
      </c>
      <c r="C6" s="24" t="s">
        <v>4</v>
      </c>
      <c r="D6" s="218">
        <f>VLOOKUP(A6,BKE!N196:R220,5,0)</f>
        <v>126233.33333333333</v>
      </c>
      <c r="E6" s="15">
        <v>1.5</v>
      </c>
      <c r="F6" s="230">
        <v>937500</v>
      </c>
      <c r="G6" s="37">
        <f>SUM(M6:AQ6)</f>
        <v>6</v>
      </c>
      <c r="H6" s="38">
        <f>G6*D6</f>
        <v>757400</v>
      </c>
      <c r="I6" s="14">
        <f>E6+G6-K6</f>
        <v>3</v>
      </c>
      <c r="J6" s="221">
        <f>I6*D6</f>
        <v>378700</v>
      </c>
      <c r="K6" s="15">
        <v>4.5</v>
      </c>
      <c r="L6" s="221">
        <f>K6*D6</f>
        <v>568050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4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2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525</v>
      </c>
      <c r="B7" s="25" t="s">
        <v>526</v>
      </c>
      <c r="C7" s="24" t="s">
        <v>4</v>
      </c>
      <c r="D7" s="218">
        <f>VLOOKUP(A7,BKE!N197:R221,5,0)</f>
        <v>118170</v>
      </c>
      <c r="E7" s="15">
        <v>3.5</v>
      </c>
      <c r="F7" s="230">
        <v>413595</v>
      </c>
      <c r="G7" s="37">
        <f>SUM(M7:AQ7)</f>
        <v>14</v>
      </c>
      <c r="H7" s="38">
        <f>G7*D7</f>
        <v>1654380</v>
      </c>
      <c r="I7" s="14">
        <f>E7+G7-K7</f>
        <v>13</v>
      </c>
      <c r="J7" s="221">
        <f>I7*D7</f>
        <v>1536210</v>
      </c>
      <c r="K7" s="15">
        <v>4.5</v>
      </c>
      <c r="L7" s="221">
        <f>K7*D7</f>
        <v>531765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3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3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3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3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2</v>
      </c>
      <c r="AQ7" s="183">
        <f>SUMIFS(BKE!$Q:$Q,BKE!$N:$N,'nhap hang tuoi song'!$A:$A,BKE!$M:$M,'nhap hang tuoi song'!AQ$4)</f>
        <v>0</v>
      </c>
    </row>
    <row r="8" spans="1:43" ht="12.75">
      <c r="A8" s="23" t="s">
        <v>527</v>
      </c>
      <c r="B8" s="25" t="s">
        <v>528</v>
      </c>
      <c r="C8" s="24" t="s">
        <v>4</v>
      </c>
      <c r="D8" s="218">
        <f>VLOOKUP(A8,BKE!N198:R222,5,0)</f>
        <v>97110</v>
      </c>
      <c r="E8" s="15">
        <v>7</v>
      </c>
      <c r="F8" s="230">
        <v>485550</v>
      </c>
      <c r="G8" s="37">
        <f>SUM(M8:AQ8)</f>
        <v>19</v>
      </c>
      <c r="H8" s="38">
        <f>G8*D8</f>
        <v>1845090</v>
      </c>
      <c r="I8" s="14">
        <f>E8+G8-K8</f>
        <v>21</v>
      </c>
      <c r="J8" s="221">
        <f>I8*D8</f>
        <v>2039310</v>
      </c>
      <c r="K8" s="15">
        <v>5</v>
      </c>
      <c r="L8" s="221">
        <f>K8*D8</f>
        <v>485550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2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5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5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3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4</v>
      </c>
      <c r="AQ8" s="183">
        <f>SUMIFS(BKE!$Q:$Q,BKE!$N:$N,'nhap hang tuoi song'!$A:$A,BKE!$M:$M,'nhap hang tuoi song'!AQ$4)</f>
        <v>0</v>
      </c>
    </row>
    <row r="9" spans="1:43" ht="12.75">
      <c r="A9" s="23" t="s">
        <v>529</v>
      </c>
      <c r="B9" s="25" t="s">
        <v>530</v>
      </c>
      <c r="C9" s="24" t="s">
        <v>4</v>
      </c>
      <c r="D9" s="218">
        <f>VLOOKUP(A9,BKE!N199:R223,5,0)</f>
        <v>128700</v>
      </c>
      <c r="E9" s="15">
        <v>3</v>
      </c>
      <c r="F9" s="230">
        <v>193050</v>
      </c>
      <c r="G9" s="37">
        <f>SUM(M9:AQ9)</f>
        <v>6</v>
      </c>
      <c r="H9" s="38">
        <f>G9*D9</f>
        <v>772200</v>
      </c>
      <c r="I9" s="14">
        <f>E9+G9-K9</f>
        <v>4</v>
      </c>
      <c r="J9" s="221">
        <f>I9*D9</f>
        <v>514800</v>
      </c>
      <c r="K9" s="15">
        <v>5</v>
      </c>
      <c r="L9" s="221">
        <f>K9*D9</f>
        <v>643500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4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2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515</v>
      </c>
      <c r="C11" s="42"/>
      <c r="D11" s="224"/>
      <c r="E11" s="224"/>
      <c r="F11" s="224">
        <v>1950000</v>
      </c>
      <c r="G11" s="224">
        <f t="shared" ref="G11:L11" si="2">SUM(G12:G12)</f>
        <v>6000</v>
      </c>
      <c r="H11" s="225">
        <f t="shared" si="2"/>
        <v>12600000</v>
      </c>
      <c r="I11" s="224">
        <f t="shared" si="2"/>
        <v>5760</v>
      </c>
      <c r="J11" s="225">
        <f t="shared" si="2"/>
        <v>12096000</v>
      </c>
      <c r="K11" s="224">
        <f t="shared" si="2"/>
        <v>1260</v>
      </c>
      <c r="L11" s="225">
        <f t="shared" si="2"/>
        <v>2646000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384</v>
      </c>
      <c r="B12" s="29" t="s">
        <v>385</v>
      </c>
      <c r="C12" s="24" t="s">
        <v>516</v>
      </c>
      <c r="D12" s="218">
        <f>VLOOKUP(A12,BKE!N202:R226,5,0)</f>
        <v>2100</v>
      </c>
      <c r="E12" s="15">
        <f>34*30</f>
        <v>1020</v>
      </c>
      <c r="F12" s="343">
        <f>D12*E12</f>
        <v>2142000</v>
      </c>
      <c r="G12" s="37">
        <f>SUM(M12:AQ12)</f>
        <v>6000</v>
      </c>
      <c r="H12" s="38">
        <f>G12*D12</f>
        <v>12600000</v>
      </c>
      <c r="I12" s="14">
        <f>E12+G12-K12</f>
        <v>5760</v>
      </c>
      <c r="J12" s="344">
        <f>I12*D12</f>
        <v>12096000</v>
      </c>
      <c r="K12" s="15">
        <v>1260</v>
      </c>
      <c r="L12" s="221">
        <f>K12*D12</f>
        <v>2646000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1500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0</v>
      </c>
      <c r="Y12" s="183">
        <f>SUMIFS(BKE!$Q:$Q,BKE!$N:$N,'nhap hang tuoi song'!$A:$A,BKE!$M:$M,'nhap hang tuoi song'!Y$4)</f>
        <v>1500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1500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0</v>
      </c>
      <c r="AM12" s="183">
        <f>SUMIFS(BKE!$Q:$Q,BKE!$N:$N,'nhap hang tuoi song'!$A:$A,BKE!$M:$M,'nhap hang tuoi song'!AM$4)</f>
        <v>1500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676</v>
      </c>
      <c r="C14" s="42"/>
      <c r="D14" s="224"/>
      <c r="E14" s="224"/>
      <c r="F14" s="225">
        <v>264234.21042715124</v>
      </c>
      <c r="G14" s="224">
        <f t="shared" ref="G14:L14" si="3">SUM(G15:G33)</f>
        <v>156.25</v>
      </c>
      <c r="H14" s="225" t="e">
        <f t="shared" si="3"/>
        <v>#DIV/0!</v>
      </c>
      <c r="I14" s="224">
        <f t="shared" si="3"/>
        <v>120.68000000000002</v>
      </c>
      <c r="J14" s="225" t="e">
        <f t="shared" si="3"/>
        <v>#DIV/0!</v>
      </c>
      <c r="K14" s="224">
        <f t="shared" si="3"/>
        <v>58.37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519</v>
      </c>
      <c r="B15" s="27" t="s">
        <v>520</v>
      </c>
      <c r="C15" s="28" t="s">
        <v>4</v>
      </c>
      <c r="D15" s="218">
        <f>VLOOKUP(A15,BKE!N205:R229,5,0)</f>
        <v>29427.999999999993</v>
      </c>
      <c r="E15" s="15">
        <v>1.5</v>
      </c>
      <c r="F15" s="230">
        <f>E15*D15</f>
        <v>44141.999999999985</v>
      </c>
      <c r="G15" s="37">
        <f>SUM(M15:AQ15)</f>
        <v>19.71</v>
      </c>
      <c r="H15" s="38">
        <f>G15*D15</f>
        <v>580025.87999999989</v>
      </c>
      <c r="I15" s="14">
        <f t="shared" ref="I15:I32" si="4">E15+G15-K15</f>
        <v>13.41</v>
      </c>
      <c r="J15" s="221">
        <f t="shared" ref="J15:J33" si="5">I15*D15</f>
        <v>394629.47999999992</v>
      </c>
      <c r="K15" s="15">
        <v>7.8</v>
      </c>
      <c r="L15" s="221">
        <f t="shared" ref="L15:L33" si="6">K15*D15</f>
        <v>229538.39999999994</v>
      </c>
      <c r="M15" s="183">
        <f>SUMIFS(BKE!$Q:$Q,BKE!$N:$N,'nhap hang tuoi song'!$A:$A,BKE!$M:$M,'nhap hang tuoi song'!M$4)</f>
        <v>0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5.47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3.36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5.78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5.0999999999999996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531</v>
      </c>
      <c r="B16" s="27" t="s">
        <v>532</v>
      </c>
      <c r="C16" s="28" t="s">
        <v>4</v>
      </c>
      <c r="D16" s="218">
        <f>VLOOKUP(A16,BKE!N203:R227,5,0)</f>
        <v>30981.075376884422</v>
      </c>
      <c r="E16" s="15"/>
      <c r="F16" s="230">
        <f t="shared" ref="F16:F32" si="7">E16*D16</f>
        <v>0</v>
      </c>
      <c r="G16" s="37">
        <f t="shared" ref="G16:G35" si="8">SUM(M16:AQ16)</f>
        <v>3.9800000000000004</v>
      </c>
      <c r="H16" s="38">
        <f t="shared" ref="H16:H33" si="9">G16*D16</f>
        <v>123304.68000000001</v>
      </c>
      <c r="I16" s="14">
        <f t="shared" si="4"/>
        <v>2.9800000000000004</v>
      </c>
      <c r="J16" s="221">
        <f t="shared" si="5"/>
        <v>92323.604623115592</v>
      </c>
      <c r="K16" s="15">
        <v>1</v>
      </c>
      <c r="L16" s="221">
        <f t="shared" si="6"/>
        <v>30981.075376884422</v>
      </c>
      <c r="M16" s="183">
        <f>SUMIFS(BKE!$Q:$Q,BKE!$N:$N,'nhap hang tuoi song'!$A:$A,BKE!$M:$M,'nhap hang tuoi song'!M$4)</f>
        <v>0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1.32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1.03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0.68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0.95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517</v>
      </c>
      <c r="B17" s="27" t="s">
        <v>518</v>
      </c>
      <c r="C17" s="28" t="s">
        <v>4</v>
      </c>
      <c r="D17" s="218">
        <f>VLOOKUP(A17,BKE!N204:R228,5,0)</f>
        <v>160000</v>
      </c>
      <c r="E17" s="15">
        <v>3.5</v>
      </c>
      <c r="F17" s="230">
        <f t="shared" si="7"/>
        <v>560000</v>
      </c>
      <c r="G17" s="37">
        <f t="shared" si="8"/>
        <v>14</v>
      </c>
      <c r="H17" s="38">
        <f t="shared" si="9"/>
        <v>2240000</v>
      </c>
      <c r="I17" s="14">
        <f t="shared" si="4"/>
        <v>13.5</v>
      </c>
      <c r="J17" s="221">
        <f t="shared" si="5"/>
        <v>2160000</v>
      </c>
      <c r="K17" s="15">
        <v>4</v>
      </c>
      <c r="L17" s="221">
        <f t="shared" si="6"/>
        <v>640000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3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5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2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2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2</v>
      </c>
      <c r="AQ17" s="183">
        <f>SUMIFS(BKE!$Q:$Q,BKE!$N:$N,'nhap hang tuoi song'!$A:$A,BKE!$M:$M,'nhap hang tuoi song'!AQ$4)</f>
        <v>0</v>
      </c>
    </row>
    <row r="18" spans="1:43" ht="12.75">
      <c r="A18" s="26" t="s">
        <v>533</v>
      </c>
      <c r="B18" s="27" t="s">
        <v>534</v>
      </c>
      <c r="C18" s="28" t="s">
        <v>4</v>
      </c>
      <c r="D18" s="218" t="e">
        <f>VLOOKUP(A18,BKE!N205:R229,5,0)</f>
        <v>#DIV/0!</v>
      </c>
      <c r="E18" s="15"/>
      <c r="F18" s="230" t="e">
        <f t="shared" si="7"/>
        <v>#DIV/0!</v>
      </c>
      <c r="G18" s="37">
        <f t="shared" si="8"/>
        <v>0</v>
      </c>
      <c r="H18" s="38" t="e">
        <f t="shared" si="9"/>
        <v>#DIV/0!</v>
      </c>
      <c r="I18" s="14">
        <f t="shared" si="4"/>
        <v>-2</v>
      </c>
      <c r="J18" s="221" t="e">
        <f t="shared" si="5"/>
        <v>#DIV/0!</v>
      </c>
      <c r="K18" s="15">
        <v>2</v>
      </c>
      <c r="L18" s="221" t="e">
        <f t="shared" si="6"/>
        <v>#DIV/0!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535</v>
      </c>
      <c r="B19" s="27" t="s">
        <v>536</v>
      </c>
      <c r="C19" s="28" t="s">
        <v>4</v>
      </c>
      <c r="D19" s="218">
        <f>VLOOKUP(A19,BKE!N206:R230,5,0)</f>
        <v>21931.827044025158</v>
      </c>
      <c r="E19" s="15"/>
      <c r="F19" s="230">
        <f t="shared" si="7"/>
        <v>0</v>
      </c>
      <c r="G19" s="37">
        <f t="shared" si="8"/>
        <v>6.36</v>
      </c>
      <c r="H19" s="38">
        <f t="shared" si="9"/>
        <v>139486.42000000001</v>
      </c>
      <c r="I19" s="14">
        <f t="shared" si="4"/>
        <v>5.0600000000000005</v>
      </c>
      <c r="J19" s="221">
        <f t="shared" si="5"/>
        <v>110975.04484276731</v>
      </c>
      <c r="K19" s="15">
        <v>1.3</v>
      </c>
      <c r="L19" s="221">
        <f t="shared" si="6"/>
        <v>28511.375157232706</v>
      </c>
      <c r="M19" s="183">
        <f>SUMIFS(BKE!$Q:$Q,BKE!$N:$N,'nhap hang tuoi song'!$A:$A,BKE!$M:$M,'nhap hang tuoi song'!M$4)</f>
        <v>0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1.41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1.54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1.37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2.04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537</v>
      </c>
      <c r="B20" s="27" t="s">
        <v>538</v>
      </c>
      <c r="C20" s="28" t="s">
        <v>4</v>
      </c>
      <c r="D20" s="218">
        <f>VLOOKUP(A20,BKE!N207:R231,5,0)</f>
        <v>14919.759878419454</v>
      </c>
      <c r="E20" s="15">
        <v>1.2</v>
      </c>
      <c r="F20" s="230">
        <f t="shared" si="7"/>
        <v>17903.711854103345</v>
      </c>
      <c r="G20" s="37">
        <f t="shared" si="8"/>
        <v>3.29</v>
      </c>
      <c r="H20" s="38">
        <f t="shared" si="9"/>
        <v>49086.01</v>
      </c>
      <c r="I20" s="14">
        <f t="shared" si="4"/>
        <v>3.5900000000000003</v>
      </c>
      <c r="J20" s="221">
        <f t="shared" si="5"/>
        <v>53561.937963525845</v>
      </c>
      <c r="K20" s="15">
        <v>0.9</v>
      </c>
      <c r="L20" s="221">
        <f t="shared" si="6"/>
        <v>13427.78389057751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0.89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1.05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1.35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539</v>
      </c>
      <c r="B21" s="27" t="s">
        <v>540</v>
      </c>
      <c r="C21" s="28" t="s">
        <v>4</v>
      </c>
      <c r="D21" s="218">
        <f>VLOOKUP(A21,BKE!N208:R232,5,0)</f>
        <v>16031.141393442624</v>
      </c>
      <c r="E21" s="15"/>
      <c r="F21" s="230">
        <f t="shared" si="7"/>
        <v>0</v>
      </c>
      <c r="G21" s="37">
        <f t="shared" si="8"/>
        <v>4.88</v>
      </c>
      <c r="H21" s="38">
        <f t="shared" si="9"/>
        <v>78231.97</v>
      </c>
      <c r="I21" s="14">
        <f t="shared" si="4"/>
        <v>3.88</v>
      </c>
      <c r="J21" s="221">
        <f t="shared" si="5"/>
        <v>62200.828606557377</v>
      </c>
      <c r="K21" s="15">
        <v>1</v>
      </c>
      <c r="L21" s="221">
        <f t="shared" si="6"/>
        <v>16031.141393442624</v>
      </c>
      <c r="M21" s="183">
        <f>SUMIFS(BKE!$Q:$Q,BKE!$N:$N,'nhap hang tuoi song'!$A:$A,BKE!$M:$M,'nhap hang tuoi song'!M$4)</f>
        <v>0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1.19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1.1499999999999999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1.5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1.04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541</v>
      </c>
      <c r="B22" s="27" t="s">
        <v>542</v>
      </c>
      <c r="C22" s="28" t="s">
        <v>4</v>
      </c>
      <c r="D22" s="218">
        <f>VLOOKUP(A22,BKE!N209:R233,5,0)</f>
        <v>15762.550324675323</v>
      </c>
      <c r="E22" s="15">
        <v>1</v>
      </c>
      <c r="F22" s="230">
        <f t="shared" si="7"/>
        <v>15762.550324675323</v>
      </c>
      <c r="G22" s="37">
        <f t="shared" si="8"/>
        <v>6.16</v>
      </c>
      <c r="H22" s="38">
        <f t="shared" si="9"/>
        <v>97097.31</v>
      </c>
      <c r="I22" s="14">
        <f t="shared" si="4"/>
        <v>6.46</v>
      </c>
      <c r="J22" s="221">
        <f t="shared" si="5"/>
        <v>101826.07509740259</v>
      </c>
      <c r="K22" s="15">
        <v>0.7</v>
      </c>
      <c r="L22" s="221">
        <f t="shared" si="6"/>
        <v>11033.785227272725</v>
      </c>
      <c r="M22" s="183">
        <f>SUMIFS(BKE!$Q:$Q,BKE!$N:$N,'nhap hang tuoi song'!$A:$A,BKE!$M:$M,'nhap hang tuoi song'!M$4)</f>
        <v>0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1.83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0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1.8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1.34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1.19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543</v>
      </c>
      <c r="B23" s="27" t="s">
        <v>544</v>
      </c>
      <c r="C23" s="28" t="s">
        <v>4</v>
      </c>
      <c r="D23" s="218">
        <f>VLOOKUP(A23,BKE!N210:R234,5,0)</f>
        <v>15142</v>
      </c>
      <c r="E23" s="15"/>
      <c r="F23" s="230">
        <f t="shared" si="7"/>
        <v>0</v>
      </c>
      <c r="G23" s="37">
        <f t="shared" si="8"/>
        <v>2.14</v>
      </c>
      <c r="H23" s="38">
        <f t="shared" si="9"/>
        <v>32403.88</v>
      </c>
      <c r="I23" s="14">
        <f t="shared" si="4"/>
        <v>1.7400000000000002</v>
      </c>
      <c r="J23" s="221">
        <f t="shared" si="5"/>
        <v>26347.08</v>
      </c>
      <c r="K23" s="15">
        <v>0.4</v>
      </c>
      <c r="L23" s="221">
        <f t="shared" si="6"/>
        <v>6056.8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0.72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0.78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0.64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545</v>
      </c>
      <c r="B24" s="27" t="s">
        <v>546</v>
      </c>
      <c r="C24" s="28" t="s">
        <v>4</v>
      </c>
      <c r="D24" s="218">
        <f>VLOOKUP(A24,BKE!N211:R235,5,0)</f>
        <v>17182.620825147351</v>
      </c>
      <c r="E24" s="15">
        <v>0.6</v>
      </c>
      <c r="F24" s="230">
        <f t="shared" si="7"/>
        <v>10309.572495088411</v>
      </c>
      <c r="G24" s="37">
        <f t="shared" si="8"/>
        <v>5.09</v>
      </c>
      <c r="H24" s="38">
        <f t="shared" si="9"/>
        <v>87459.540000000008</v>
      </c>
      <c r="I24" s="14">
        <f t="shared" si="4"/>
        <v>4.4899999999999993</v>
      </c>
      <c r="J24" s="221">
        <f t="shared" si="5"/>
        <v>77149.96750491159</v>
      </c>
      <c r="K24" s="15">
        <v>1.2</v>
      </c>
      <c r="L24" s="221">
        <f t="shared" si="6"/>
        <v>20619.144990176821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1.39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1.1499999999999999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1.31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1.24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547</v>
      </c>
      <c r="B25" s="27" t="s">
        <v>548</v>
      </c>
      <c r="C25" s="28" t="s">
        <v>101</v>
      </c>
      <c r="D25" s="218" t="e">
        <f>VLOOKUP(A25,BKE!N212:R236,5,0)</f>
        <v>#DIV/0!</v>
      </c>
      <c r="E25" s="15">
        <v>15</v>
      </c>
      <c r="F25" s="230" t="e">
        <f t="shared" si="7"/>
        <v>#DIV/0!</v>
      </c>
      <c r="G25" s="37">
        <f t="shared" si="8"/>
        <v>0</v>
      </c>
      <c r="H25" s="38" t="e">
        <f t="shared" si="9"/>
        <v>#DIV/0!</v>
      </c>
      <c r="I25" s="14">
        <f t="shared" si="4"/>
        <v>5</v>
      </c>
      <c r="J25" s="221" t="e">
        <f t="shared" si="5"/>
        <v>#DIV/0!</v>
      </c>
      <c r="K25" s="15">
        <v>10</v>
      </c>
      <c r="L25" s="221" t="e">
        <f t="shared" si="6"/>
        <v>#DIV/0!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549</v>
      </c>
      <c r="B26" s="27" t="s">
        <v>550</v>
      </c>
      <c r="C26" s="28" t="s">
        <v>4</v>
      </c>
      <c r="D26" s="218">
        <f>VLOOKUP(A26,BKE!N213:R237,5,0)</f>
        <v>33890.298102981033</v>
      </c>
      <c r="E26" s="15"/>
      <c r="F26" s="230">
        <f t="shared" si="7"/>
        <v>0</v>
      </c>
      <c r="G26" s="37">
        <f t="shared" si="8"/>
        <v>3.69</v>
      </c>
      <c r="H26" s="38">
        <f t="shared" si="9"/>
        <v>125055.20000000001</v>
      </c>
      <c r="I26" s="14">
        <f t="shared" si="4"/>
        <v>2.99</v>
      </c>
      <c r="J26" s="221">
        <f t="shared" si="5"/>
        <v>101331.99132791329</v>
      </c>
      <c r="K26" s="15">
        <v>0.7</v>
      </c>
      <c r="L26" s="221">
        <f t="shared" si="6"/>
        <v>23723.208672086723</v>
      </c>
      <c r="M26" s="183">
        <f>SUMIFS(BKE!$Q:$Q,BKE!$N:$N,'nhap hang tuoi song'!$A:$A,BKE!$M:$M,'nhap hang tuoi song'!M$4)</f>
        <v>0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1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0.63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1.06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1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673</v>
      </c>
      <c r="B27" s="27" t="s">
        <v>551</v>
      </c>
      <c r="C27" s="28" t="s">
        <v>4</v>
      </c>
      <c r="D27" s="218">
        <f>VLOOKUP(A27,BKE!N214:R238,5,0)</f>
        <v>25238</v>
      </c>
      <c r="E27" s="15"/>
      <c r="F27" s="230">
        <f t="shared" si="7"/>
        <v>0</v>
      </c>
      <c r="G27" s="37">
        <f t="shared" si="8"/>
        <v>2.3600000000000003</v>
      </c>
      <c r="H27" s="38">
        <f t="shared" si="9"/>
        <v>59561.680000000008</v>
      </c>
      <c r="I27" s="14">
        <f t="shared" si="4"/>
        <v>1.5600000000000003</v>
      </c>
      <c r="J27" s="221">
        <f t="shared" si="5"/>
        <v>39371.280000000006</v>
      </c>
      <c r="K27" s="15">
        <v>0.8</v>
      </c>
      <c r="L27" s="221">
        <f t="shared" si="6"/>
        <v>20190.400000000001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0.81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0.74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0.81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762</v>
      </c>
      <c r="B28" s="27" t="s">
        <v>763</v>
      </c>
      <c r="C28" s="28" t="s">
        <v>4</v>
      </c>
      <c r="D28" s="218">
        <f>VLOOKUP(A28,BKE!N215:R239,5,0)</f>
        <v>39904</v>
      </c>
      <c r="E28" s="15"/>
      <c r="F28" s="230">
        <f t="shared" si="7"/>
        <v>0</v>
      </c>
      <c r="G28" s="37">
        <f>SUM(M28:AQ28)</f>
        <v>0.17</v>
      </c>
      <c r="H28" s="38">
        <f>G28*D28</f>
        <v>6783.68</v>
      </c>
      <c r="I28" s="14">
        <f>E28+G28-K28</f>
        <v>0</v>
      </c>
      <c r="J28" s="221">
        <f>I28*D28</f>
        <v>0</v>
      </c>
      <c r="K28" s="15">
        <v>0.17</v>
      </c>
      <c r="L28" s="221">
        <f>K28*D28</f>
        <v>6783.68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0.17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764</v>
      </c>
      <c r="B29" s="27" t="s">
        <v>765</v>
      </c>
      <c r="C29" s="28" t="s">
        <v>4</v>
      </c>
      <c r="D29" s="218">
        <f>VLOOKUP(A29,BKE!N216:R240,5,0)</f>
        <v>13809</v>
      </c>
      <c r="E29" s="15"/>
      <c r="F29" s="230">
        <f t="shared" si="7"/>
        <v>0</v>
      </c>
      <c r="G29" s="37">
        <f>SUM(M29:AQ29)</f>
        <v>0.42</v>
      </c>
      <c r="H29" s="38">
        <f t="shared" si="9"/>
        <v>5799.78</v>
      </c>
      <c r="I29" s="14">
        <f>E29+G29-K29</f>
        <v>1.9999999999999962E-2</v>
      </c>
      <c r="J29" s="221">
        <f>I29*D29</f>
        <v>276.1799999999995</v>
      </c>
      <c r="K29" s="15">
        <v>0.4</v>
      </c>
      <c r="L29" s="221">
        <f>K29*D29</f>
        <v>5523.6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0.42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829</v>
      </c>
      <c r="B30" s="27" t="s">
        <v>830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678</v>
      </c>
      <c r="B31" s="27" t="s">
        <v>605</v>
      </c>
      <c r="C31" s="28" t="s">
        <v>78</v>
      </c>
      <c r="D31" s="218">
        <f>VLOOKUP(A31,BKE!N218:R242,5,0)</f>
        <v>4863.5</v>
      </c>
      <c r="E31" s="15"/>
      <c r="F31" s="230">
        <f t="shared" si="7"/>
        <v>0</v>
      </c>
      <c r="G31" s="37">
        <f t="shared" si="8"/>
        <v>60</v>
      </c>
      <c r="H31" s="38">
        <f t="shared" si="9"/>
        <v>291810</v>
      </c>
      <c r="I31" s="14">
        <f t="shared" si="4"/>
        <v>45</v>
      </c>
      <c r="J31" s="221">
        <f t="shared" si="5"/>
        <v>218857.5</v>
      </c>
      <c r="K31" s="15">
        <v>15</v>
      </c>
      <c r="L31" s="221">
        <f t="shared" si="6"/>
        <v>72952.5</v>
      </c>
      <c r="M31" s="183">
        <f>SUMIFS(BKE!$Q:$Q,BKE!$N:$N,'nhap hang tuoi song'!$A:$A,BKE!$M:$M,'nhap hang tuoi song'!M$4)</f>
        <v>0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12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16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16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16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679</v>
      </c>
      <c r="B32" s="27" t="s">
        <v>617</v>
      </c>
      <c r="C32" s="28" t="s">
        <v>78</v>
      </c>
      <c r="D32" s="218">
        <f>VLOOKUP(A32,BKE!N219:R243,5,0)</f>
        <v>5465.875</v>
      </c>
      <c r="E32" s="15"/>
      <c r="F32" s="230">
        <f t="shared" si="7"/>
        <v>0</v>
      </c>
      <c r="G32" s="37">
        <f t="shared" si="8"/>
        <v>24</v>
      </c>
      <c r="H32" s="38">
        <f t="shared" si="9"/>
        <v>131181</v>
      </c>
      <c r="I32" s="14">
        <f t="shared" si="4"/>
        <v>13</v>
      </c>
      <c r="J32" s="221">
        <f t="shared" si="5"/>
        <v>71056.375</v>
      </c>
      <c r="K32" s="15">
        <v>11</v>
      </c>
      <c r="L32" s="221">
        <f t="shared" si="6"/>
        <v>60124.625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12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4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8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674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677</v>
      </c>
      <c r="B35" s="11" t="s">
        <v>675</v>
      </c>
      <c r="C35" s="7" t="s">
        <v>303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680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682</v>
      </c>
      <c r="B38" s="11" t="s">
        <v>681</v>
      </c>
      <c r="C38" s="7" t="s">
        <v>607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2" priority="155" stopIfTrue="1">
      <formula>AND(COUNTIF(#REF!, B5)&gt;1,NOT(ISBLANK(B5)))</formula>
    </cfRule>
  </conditionalFormatting>
  <conditionalFormatting sqref="B15:B16 B6:B13">
    <cfRule type="expression" dxfId="941" priority="150" stopIfTrue="1">
      <formula>AND(COUNTIF(#REF!, B6)+COUNTIF(#REF!, B6)&gt;1,NOT(ISBLANK(B6)))</formula>
    </cfRule>
  </conditionalFormatting>
  <conditionalFormatting sqref="B15">
    <cfRule type="duplicateValues" dxfId="940" priority="32"/>
  </conditionalFormatting>
  <conditionalFormatting sqref="B15">
    <cfRule type="duplicateValues" dxfId="939" priority="24"/>
  </conditionalFormatting>
  <conditionalFormatting sqref="B31">
    <cfRule type="duplicateValues" dxfId="938" priority="15"/>
  </conditionalFormatting>
  <conditionalFormatting sqref="B32 B26:B30">
    <cfRule type="duplicateValues" dxfId="937" priority="12"/>
  </conditionalFormatting>
  <conditionalFormatting sqref="B20">
    <cfRule type="duplicateValues" dxfId="936" priority="10"/>
  </conditionalFormatting>
  <conditionalFormatting sqref="B15">
    <cfRule type="expression" dxfId="935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4" priority="379" stopIfTrue="1">
      <formula>AND(COUNTIF(#REF!, B15)+COUNTIF(#REF!, B15)+COUNTIF(#REF!, B15)&gt;1,NOT(ISBLANK(B15)))</formula>
    </cfRule>
  </conditionalFormatting>
  <conditionalFormatting sqref="B15">
    <cfRule type="expression" dxfId="933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2" priority="6572"/>
  </conditionalFormatting>
  <conditionalFormatting sqref="B22:B24">
    <cfRule type="duplicateValues" dxfId="931" priority="12613"/>
  </conditionalFormatting>
  <conditionalFormatting sqref="B22:B24 B16:B20">
    <cfRule type="duplicateValues" dxfId="930" priority="12615"/>
  </conditionalFormatting>
  <conditionalFormatting sqref="B22:B23 B16:B19">
    <cfRule type="duplicateValues" dxfId="929" priority="12618"/>
  </conditionalFormatting>
  <conditionalFormatting sqref="B22:B23">
    <cfRule type="duplicateValues" dxfId="928" priority="12620"/>
  </conditionalFormatting>
  <conditionalFormatting sqref="B16:B19 B21:B22">
    <cfRule type="duplicateValues" dxfId="927" priority="12622"/>
  </conditionalFormatting>
  <conditionalFormatting sqref="B24 B16:B22">
    <cfRule type="duplicateValues" dxfId="926" priority="12625"/>
  </conditionalFormatting>
  <conditionalFormatting sqref="B24">
    <cfRule type="duplicateValues" dxfId="925" priority="12627"/>
  </conditionalFormatting>
  <conditionalFormatting sqref="B25:B26">
    <cfRule type="duplicateValues" dxfId="924" priority="12631"/>
  </conditionalFormatting>
  <conditionalFormatting sqref="B26:B32">
    <cfRule type="duplicateValues" dxfId="923" priority="12634"/>
  </conditionalFormatting>
  <conditionalFormatting sqref="B26:B30">
    <cfRule type="duplicateValues" dxfId="922" priority="12636"/>
  </conditionalFormatting>
  <conditionalFormatting sqref="B6:B9">
    <cfRule type="duplicateValues" dxfId="921" priority="12641"/>
  </conditionalFormatting>
  <conditionalFormatting sqref="B37">
    <cfRule type="expression" dxfId="920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C8" sqref="C8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52" t="s">
        <v>930</v>
      </c>
      <c r="B1" s="452"/>
      <c r="C1" s="452"/>
      <c r="D1" s="452"/>
      <c r="E1" s="452"/>
      <c r="F1" s="452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 ht="21">
      <c r="A2" s="65"/>
    </row>
    <row r="3" spans="1:16" ht="15" customHeight="1">
      <c r="A3" s="453" t="s">
        <v>591</v>
      </c>
      <c r="B3" s="451" t="s">
        <v>932</v>
      </c>
      <c r="C3" s="451"/>
      <c r="D3" s="453" t="s">
        <v>593</v>
      </c>
      <c r="E3" s="453" t="s">
        <v>594</v>
      </c>
      <c r="F3" s="453" t="s">
        <v>595</v>
      </c>
      <c r="G3" s="451" t="s">
        <v>933</v>
      </c>
      <c r="H3" s="451"/>
      <c r="I3" s="453" t="s">
        <v>593</v>
      </c>
      <c r="J3" s="453" t="s">
        <v>594</v>
      </c>
      <c r="K3" s="453" t="s">
        <v>595</v>
      </c>
      <c r="L3" s="451" t="s">
        <v>934</v>
      </c>
      <c r="M3" s="451"/>
      <c r="N3" s="453" t="s">
        <v>593</v>
      </c>
      <c r="O3" s="453" t="s">
        <v>594</v>
      </c>
      <c r="P3" s="453" t="s">
        <v>595</v>
      </c>
    </row>
    <row r="4" spans="1:16">
      <c r="A4" s="453"/>
      <c r="B4" s="403" t="s">
        <v>596</v>
      </c>
      <c r="C4" s="403" t="s">
        <v>597</v>
      </c>
      <c r="D4" s="453"/>
      <c r="E4" s="453"/>
      <c r="F4" s="453"/>
      <c r="G4" s="403" t="s">
        <v>596</v>
      </c>
      <c r="H4" s="403" t="s">
        <v>597</v>
      </c>
      <c r="I4" s="453"/>
      <c r="J4" s="453"/>
      <c r="K4" s="453"/>
      <c r="L4" s="403" t="s">
        <v>596</v>
      </c>
      <c r="M4" s="403" t="s">
        <v>597</v>
      </c>
      <c r="N4" s="453"/>
      <c r="O4" s="453"/>
      <c r="P4" s="453"/>
    </row>
    <row r="5" spans="1:16">
      <c r="A5" s="394">
        <v>1</v>
      </c>
      <c r="B5" s="395">
        <v>20371</v>
      </c>
      <c r="C5" s="395">
        <v>21598</v>
      </c>
      <c r="D5" s="395">
        <f>C5-B5</f>
        <v>1227</v>
      </c>
      <c r="E5" s="404">
        <v>3991</v>
      </c>
      <c r="F5" s="404">
        <f>E5*D5</f>
        <v>4896957</v>
      </c>
      <c r="G5" s="395">
        <v>11581</v>
      </c>
      <c r="H5" s="395">
        <v>12257</v>
      </c>
      <c r="I5" s="395">
        <f>H5-G5</f>
        <v>676</v>
      </c>
      <c r="J5" s="404">
        <v>1412</v>
      </c>
      <c r="K5" s="404">
        <f>J5*I5</f>
        <v>954512</v>
      </c>
      <c r="L5" s="395">
        <v>60410</v>
      </c>
      <c r="M5" s="395">
        <v>63911</v>
      </c>
      <c r="N5" s="395">
        <f>M5-L5</f>
        <v>3501</v>
      </c>
      <c r="O5" s="404">
        <v>2320</v>
      </c>
      <c r="P5" s="404">
        <f>O5*N5</f>
        <v>8122320</v>
      </c>
    </row>
    <row r="6" spans="1:16">
      <c r="A6" s="394">
        <v>2</v>
      </c>
      <c r="B6" s="395">
        <f>C5</f>
        <v>21598</v>
      </c>
      <c r="C6" s="395">
        <v>22748</v>
      </c>
      <c r="D6" s="395">
        <f t="shared" ref="D6:D16" si="0">C6-B6</f>
        <v>1150</v>
      </c>
      <c r="E6" s="404">
        <v>3991</v>
      </c>
      <c r="F6" s="404">
        <f t="shared" ref="F6:F16" si="1">E6*D6</f>
        <v>4589650</v>
      </c>
      <c r="G6" s="395">
        <f>H5</f>
        <v>12257</v>
      </c>
      <c r="H6" s="395">
        <v>12918</v>
      </c>
      <c r="I6" s="395">
        <f t="shared" ref="I6:I16" si="2">H6-G6</f>
        <v>661</v>
      </c>
      <c r="J6" s="404">
        <v>1412</v>
      </c>
      <c r="K6" s="404">
        <f t="shared" ref="K6:K16" si="3">J6*I6</f>
        <v>933332</v>
      </c>
      <c r="L6" s="395">
        <f>M5</f>
        <v>63911</v>
      </c>
      <c r="M6" s="395">
        <v>67223</v>
      </c>
      <c r="N6" s="395">
        <f t="shared" ref="N6:N16" si="4">M6-L6</f>
        <v>3312</v>
      </c>
      <c r="O6" s="404">
        <v>2320</v>
      </c>
      <c r="P6" s="404">
        <f t="shared" ref="P6:P16" si="5">O6*N6</f>
        <v>7683840</v>
      </c>
    </row>
    <row r="7" spans="1:16">
      <c r="A7" s="394">
        <v>3</v>
      </c>
      <c r="B7" s="395">
        <f t="shared" ref="B7:B16" si="6">C6</f>
        <v>22748</v>
      </c>
      <c r="C7" s="395">
        <v>23783</v>
      </c>
      <c r="D7" s="395">
        <f t="shared" si="0"/>
        <v>1035</v>
      </c>
      <c r="E7" s="404">
        <v>3991</v>
      </c>
      <c r="F7" s="404">
        <f t="shared" si="1"/>
        <v>4130685</v>
      </c>
      <c r="G7" s="395">
        <f t="shared" ref="G7:G16" si="7">H6</f>
        <v>12918</v>
      </c>
      <c r="H7" s="395">
        <v>13504</v>
      </c>
      <c r="I7" s="395">
        <f t="shared" si="2"/>
        <v>586</v>
      </c>
      <c r="J7" s="404">
        <v>1412</v>
      </c>
      <c r="K7" s="404">
        <f t="shared" si="3"/>
        <v>827432</v>
      </c>
      <c r="L7" s="395">
        <f t="shared" ref="L7:L16" si="8">M6</f>
        <v>67223</v>
      </c>
      <c r="M7" s="395">
        <v>70295</v>
      </c>
      <c r="N7" s="395">
        <f t="shared" si="4"/>
        <v>3072</v>
      </c>
      <c r="O7" s="404">
        <v>2320</v>
      </c>
      <c r="P7" s="404">
        <f t="shared" si="5"/>
        <v>7127040</v>
      </c>
    </row>
    <row r="8" spans="1:16">
      <c r="A8" s="394">
        <v>4</v>
      </c>
      <c r="B8" s="395">
        <f t="shared" si="6"/>
        <v>23783</v>
      </c>
      <c r="C8" s="395"/>
      <c r="D8" s="395">
        <f t="shared" si="0"/>
        <v>-23783</v>
      </c>
      <c r="E8" s="404"/>
      <c r="F8" s="404">
        <f t="shared" si="1"/>
        <v>0</v>
      </c>
      <c r="G8" s="395">
        <f t="shared" si="7"/>
        <v>13504</v>
      </c>
      <c r="H8" s="395"/>
      <c r="I8" s="395">
        <f t="shared" si="2"/>
        <v>-13504</v>
      </c>
      <c r="J8" s="404"/>
      <c r="K8" s="404">
        <f t="shared" si="3"/>
        <v>0</v>
      </c>
      <c r="L8" s="395">
        <f t="shared" si="8"/>
        <v>70295</v>
      </c>
      <c r="M8" s="395"/>
      <c r="N8" s="395">
        <f t="shared" si="4"/>
        <v>-70295</v>
      </c>
      <c r="O8" s="404"/>
      <c r="P8" s="404">
        <f t="shared" si="5"/>
        <v>0</v>
      </c>
    </row>
    <row r="9" spans="1:16">
      <c r="A9" s="394">
        <v>5</v>
      </c>
      <c r="B9" s="395">
        <f t="shared" si="6"/>
        <v>0</v>
      </c>
      <c r="C9" s="395"/>
      <c r="D9" s="395">
        <f t="shared" si="0"/>
        <v>0</v>
      </c>
      <c r="E9" s="404"/>
      <c r="F9" s="404">
        <f t="shared" si="1"/>
        <v>0</v>
      </c>
      <c r="G9" s="395">
        <f t="shared" si="7"/>
        <v>0</v>
      </c>
      <c r="H9" s="395"/>
      <c r="I9" s="395">
        <f t="shared" si="2"/>
        <v>0</v>
      </c>
      <c r="J9" s="404"/>
      <c r="K9" s="404">
        <f t="shared" si="3"/>
        <v>0</v>
      </c>
      <c r="L9" s="395">
        <f t="shared" si="8"/>
        <v>0</v>
      </c>
      <c r="M9" s="395"/>
      <c r="N9" s="395">
        <f t="shared" si="4"/>
        <v>0</v>
      </c>
      <c r="O9" s="404"/>
      <c r="P9" s="404">
        <f t="shared" si="5"/>
        <v>0</v>
      </c>
    </row>
    <row r="10" spans="1:16">
      <c r="A10" s="394">
        <v>6</v>
      </c>
      <c r="B10" s="395">
        <f t="shared" si="6"/>
        <v>0</v>
      </c>
      <c r="C10" s="395"/>
      <c r="D10" s="395">
        <f t="shared" si="0"/>
        <v>0</v>
      </c>
      <c r="E10" s="404"/>
      <c r="F10" s="404">
        <f t="shared" si="1"/>
        <v>0</v>
      </c>
      <c r="G10" s="395">
        <f t="shared" si="7"/>
        <v>0</v>
      </c>
      <c r="H10" s="395"/>
      <c r="I10" s="395">
        <f t="shared" si="2"/>
        <v>0</v>
      </c>
      <c r="J10" s="404"/>
      <c r="K10" s="404">
        <f t="shared" si="3"/>
        <v>0</v>
      </c>
      <c r="L10" s="395">
        <f t="shared" si="8"/>
        <v>0</v>
      </c>
      <c r="M10" s="395"/>
      <c r="N10" s="395">
        <f t="shared" si="4"/>
        <v>0</v>
      </c>
      <c r="O10" s="404"/>
      <c r="P10" s="404">
        <f t="shared" si="5"/>
        <v>0</v>
      </c>
    </row>
    <row r="11" spans="1:16">
      <c r="A11" s="394">
        <v>7</v>
      </c>
      <c r="B11" s="395">
        <f t="shared" si="6"/>
        <v>0</v>
      </c>
      <c r="C11" s="395"/>
      <c r="D11" s="395">
        <f t="shared" si="0"/>
        <v>0</v>
      </c>
      <c r="E11" s="404"/>
      <c r="F11" s="404">
        <f t="shared" si="1"/>
        <v>0</v>
      </c>
      <c r="G11" s="395">
        <f t="shared" si="7"/>
        <v>0</v>
      </c>
      <c r="H11" s="395"/>
      <c r="I11" s="395">
        <f t="shared" si="2"/>
        <v>0</v>
      </c>
      <c r="J11" s="404"/>
      <c r="K11" s="404">
        <f t="shared" si="3"/>
        <v>0</v>
      </c>
      <c r="L11" s="395">
        <f t="shared" si="8"/>
        <v>0</v>
      </c>
      <c r="M11" s="395"/>
      <c r="N11" s="395">
        <f t="shared" si="4"/>
        <v>0</v>
      </c>
      <c r="O11" s="404"/>
      <c r="P11" s="404">
        <f t="shared" si="5"/>
        <v>0</v>
      </c>
    </row>
    <row r="12" spans="1:16">
      <c r="A12" s="394">
        <v>8</v>
      </c>
      <c r="B12" s="395">
        <f t="shared" si="6"/>
        <v>0</v>
      </c>
      <c r="C12" s="395"/>
      <c r="D12" s="395">
        <f t="shared" si="0"/>
        <v>0</v>
      </c>
      <c r="E12" s="404"/>
      <c r="F12" s="404">
        <f t="shared" si="1"/>
        <v>0</v>
      </c>
      <c r="G12" s="395">
        <f t="shared" si="7"/>
        <v>0</v>
      </c>
      <c r="H12" s="395"/>
      <c r="I12" s="395">
        <f t="shared" si="2"/>
        <v>0</v>
      </c>
      <c r="J12" s="404"/>
      <c r="K12" s="404">
        <f t="shared" si="3"/>
        <v>0</v>
      </c>
      <c r="L12" s="395">
        <f t="shared" si="8"/>
        <v>0</v>
      </c>
      <c r="M12" s="395"/>
      <c r="N12" s="395">
        <f t="shared" si="4"/>
        <v>0</v>
      </c>
      <c r="O12" s="404"/>
      <c r="P12" s="404">
        <f t="shared" si="5"/>
        <v>0</v>
      </c>
    </row>
    <row r="13" spans="1:16">
      <c r="A13" s="394">
        <v>9</v>
      </c>
      <c r="B13" s="395">
        <f t="shared" si="6"/>
        <v>0</v>
      </c>
      <c r="C13" s="395"/>
      <c r="D13" s="395">
        <f t="shared" si="0"/>
        <v>0</v>
      </c>
      <c r="E13" s="404"/>
      <c r="F13" s="404">
        <f t="shared" si="1"/>
        <v>0</v>
      </c>
      <c r="G13" s="395">
        <f t="shared" si="7"/>
        <v>0</v>
      </c>
      <c r="H13" s="395"/>
      <c r="I13" s="395">
        <f t="shared" si="2"/>
        <v>0</v>
      </c>
      <c r="J13" s="404"/>
      <c r="K13" s="404">
        <f t="shared" si="3"/>
        <v>0</v>
      </c>
      <c r="L13" s="395">
        <f t="shared" si="8"/>
        <v>0</v>
      </c>
      <c r="M13" s="395"/>
      <c r="N13" s="395">
        <f t="shared" si="4"/>
        <v>0</v>
      </c>
      <c r="O13" s="404"/>
      <c r="P13" s="404">
        <f t="shared" si="5"/>
        <v>0</v>
      </c>
    </row>
    <row r="14" spans="1:16">
      <c r="A14" s="394">
        <v>10</v>
      </c>
      <c r="B14" s="395">
        <f t="shared" si="6"/>
        <v>0</v>
      </c>
      <c r="C14" s="395"/>
      <c r="D14" s="395">
        <f t="shared" si="0"/>
        <v>0</v>
      </c>
      <c r="E14" s="404"/>
      <c r="F14" s="404">
        <f t="shared" si="1"/>
        <v>0</v>
      </c>
      <c r="G14" s="395">
        <f t="shared" si="7"/>
        <v>0</v>
      </c>
      <c r="H14" s="395"/>
      <c r="I14" s="395">
        <f t="shared" si="2"/>
        <v>0</v>
      </c>
      <c r="J14" s="404"/>
      <c r="K14" s="404">
        <f t="shared" si="3"/>
        <v>0</v>
      </c>
      <c r="L14" s="395">
        <f t="shared" si="8"/>
        <v>0</v>
      </c>
      <c r="M14" s="395"/>
      <c r="N14" s="395">
        <f t="shared" si="4"/>
        <v>0</v>
      </c>
      <c r="O14" s="404"/>
      <c r="P14" s="404">
        <f t="shared" si="5"/>
        <v>0</v>
      </c>
    </row>
    <row r="15" spans="1:16">
      <c r="A15" s="394">
        <v>11</v>
      </c>
      <c r="B15" s="395">
        <f t="shared" si="6"/>
        <v>0</v>
      </c>
      <c r="C15" s="395"/>
      <c r="D15" s="395">
        <f t="shared" si="0"/>
        <v>0</v>
      </c>
      <c r="E15" s="404"/>
      <c r="F15" s="404">
        <f t="shared" si="1"/>
        <v>0</v>
      </c>
      <c r="G15" s="395">
        <f t="shared" si="7"/>
        <v>0</v>
      </c>
      <c r="H15" s="395"/>
      <c r="I15" s="395">
        <f t="shared" si="2"/>
        <v>0</v>
      </c>
      <c r="J15" s="404"/>
      <c r="K15" s="404">
        <f t="shared" si="3"/>
        <v>0</v>
      </c>
      <c r="L15" s="395">
        <f t="shared" si="8"/>
        <v>0</v>
      </c>
      <c r="M15" s="395"/>
      <c r="N15" s="395">
        <f t="shared" si="4"/>
        <v>0</v>
      </c>
      <c r="O15" s="404"/>
      <c r="P15" s="404">
        <f t="shared" si="5"/>
        <v>0</v>
      </c>
    </row>
    <row r="16" spans="1:16">
      <c r="A16" s="394">
        <v>12</v>
      </c>
      <c r="B16" s="395">
        <f t="shared" si="6"/>
        <v>0</v>
      </c>
      <c r="C16" s="395"/>
      <c r="D16" s="395">
        <f t="shared" si="0"/>
        <v>0</v>
      </c>
      <c r="E16" s="404"/>
      <c r="F16" s="404">
        <f t="shared" si="1"/>
        <v>0</v>
      </c>
      <c r="G16" s="395">
        <f t="shared" si="7"/>
        <v>0</v>
      </c>
      <c r="H16" s="395"/>
      <c r="I16" s="395">
        <f t="shared" si="2"/>
        <v>0</v>
      </c>
      <c r="J16" s="404"/>
      <c r="K16" s="404">
        <f t="shared" si="3"/>
        <v>0</v>
      </c>
      <c r="L16" s="395">
        <f t="shared" si="8"/>
        <v>0</v>
      </c>
      <c r="M16" s="395"/>
      <c r="N16" s="395">
        <f t="shared" si="4"/>
        <v>0</v>
      </c>
      <c r="O16" s="404"/>
      <c r="P16" s="404">
        <f t="shared" si="5"/>
        <v>0</v>
      </c>
    </row>
    <row r="17" spans="1:16">
      <c r="A17" s="117" t="s">
        <v>588</v>
      </c>
      <c r="B17" s="395"/>
      <c r="C17" s="395"/>
      <c r="D17" s="395">
        <f>SUM(D5:D16)</f>
        <v>-20371</v>
      </c>
      <c r="E17" s="404">
        <f>SUM(E5:E16)</f>
        <v>11973</v>
      </c>
      <c r="F17" s="404">
        <f>SUM(F5:F16)</f>
        <v>13617292</v>
      </c>
      <c r="G17" s="395"/>
      <c r="H17" s="395"/>
      <c r="I17" s="395">
        <f>SUM(I5:I16)</f>
        <v>-11581</v>
      </c>
      <c r="J17" s="395">
        <f>SUM(J5:J16)</f>
        <v>4236</v>
      </c>
      <c r="K17" s="395">
        <f>SUM(K5:K16)</f>
        <v>2715276</v>
      </c>
      <c r="L17" s="395"/>
      <c r="M17" s="395"/>
      <c r="N17" s="395">
        <f>SUM(N5:N16)</f>
        <v>-60410</v>
      </c>
      <c r="O17" s="395">
        <f>SUM(O5:O16)</f>
        <v>6960</v>
      </c>
      <c r="P17" s="395">
        <f>SUM(P5:P16)</f>
        <v>22933200</v>
      </c>
    </row>
    <row r="21" spans="1:16" ht="21">
      <c r="A21" s="452" t="s">
        <v>931</v>
      </c>
      <c r="B21" s="452"/>
      <c r="C21" s="452"/>
      <c r="D21" s="452"/>
      <c r="E21" s="452"/>
      <c r="F21" s="452"/>
      <c r="G21" s="406"/>
      <c r="H21" s="406"/>
      <c r="I21" s="406"/>
      <c r="J21" s="406"/>
      <c r="K21" s="406"/>
      <c r="L21" s="406"/>
      <c r="M21" s="406"/>
      <c r="N21" s="406"/>
      <c r="O21" s="406"/>
      <c r="P21" s="406"/>
    </row>
    <row r="22" spans="1:16" ht="21">
      <c r="A22" s="65"/>
    </row>
    <row r="23" spans="1:16" ht="15" customHeight="1">
      <c r="A23" s="453" t="s">
        <v>591</v>
      </c>
      <c r="B23" s="451" t="s">
        <v>592</v>
      </c>
      <c r="C23" s="451"/>
      <c r="D23" s="453" t="s">
        <v>593</v>
      </c>
      <c r="E23" s="453" t="s">
        <v>594</v>
      </c>
      <c r="F23" s="453" t="s">
        <v>595</v>
      </c>
    </row>
    <row r="24" spans="1:16">
      <c r="A24" s="453"/>
      <c r="B24" s="403" t="s">
        <v>596</v>
      </c>
      <c r="C24" s="403" t="s">
        <v>597</v>
      </c>
      <c r="D24" s="453"/>
      <c r="E24" s="453"/>
      <c r="F24" s="453"/>
    </row>
    <row r="25" spans="1:16">
      <c r="A25" s="394">
        <v>1</v>
      </c>
      <c r="B25" s="395">
        <v>573</v>
      </c>
      <c r="C25" s="395">
        <v>607</v>
      </c>
      <c r="D25" s="395">
        <f>C25-B25</f>
        <v>34</v>
      </c>
      <c r="E25" s="404">
        <v>17800</v>
      </c>
      <c r="F25" s="404">
        <f>E25*D25</f>
        <v>605200</v>
      </c>
    </row>
    <row r="26" spans="1:16">
      <c r="A26" s="394">
        <v>2</v>
      </c>
      <c r="B26" s="395">
        <f>C25</f>
        <v>607</v>
      </c>
      <c r="C26" s="395">
        <v>638</v>
      </c>
      <c r="D26" s="395">
        <f t="shared" ref="D26:D36" si="9">C26-B26</f>
        <v>31</v>
      </c>
      <c r="E26" s="404">
        <v>17800</v>
      </c>
      <c r="F26" s="404">
        <f t="shared" ref="F26:F36" si="10">E26*D26</f>
        <v>551800</v>
      </c>
    </row>
    <row r="27" spans="1:16">
      <c r="A27" s="394">
        <v>3</v>
      </c>
      <c r="B27" s="395">
        <f t="shared" ref="B27:B36" si="11">C26</f>
        <v>638</v>
      </c>
      <c r="C27" s="395">
        <v>664</v>
      </c>
      <c r="D27" s="395">
        <f t="shared" si="9"/>
        <v>26</v>
      </c>
      <c r="E27" s="404"/>
      <c r="F27" s="404">
        <f t="shared" si="10"/>
        <v>0</v>
      </c>
    </row>
    <row r="28" spans="1:16">
      <c r="A28" s="394">
        <v>4</v>
      </c>
      <c r="B28" s="395">
        <f t="shared" si="11"/>
        <v>664</v>
      </c>
      <c r="C28" s="395"/>
      <c r="D28" s="395">
        <f t="shared" si="9"/>
        <v>-664</v>
      </c>
      <c r="E28" s="404"/>
      <c r="F28" s="404">
        <f t="shared" si="10"/>
        <v>0</v>
      </c>
    </row>
    <row r="29" spans="1:16">
      <c r="A29" s="394">
        <v>5</v>
      </c>
      <c r="B29" s="395">
        <f t="shared" si="11"/>
        <v>0</v>
      </c>
      <c r="C29" s="395"/>
      <c r="D29" s="395">
        <f t="shared" si="9"/>
        <v>0</v>
      </c>
      <c r="E29" s="404"/>
      <c r="F29" s="404">
        <f t="shared" si="10"/>
        <v>0</v>
      </c>
    </row>
    <row r="30" spans="1:16">
      <c r="A30" s="394">
        <v>6</v>
      </c>
      <c r="B30" s="395">
        <f t="shared" si="11"/>
        <v>0</v>
      </c>
      <c r="C30" s="395"/>
      <c r="D30" s="395">
        <f t="shared" si="9"/>
        <v>0</v>
      </c>
      <c r="E30" s="404"/>
      <c r="F30" s="404">
        <f t="shared" si="10"/>
        <v>0</v>
      </c>
    </row>
    <row r="31" spans="1:16">
      <c r="A31" s="394">
        <v>7</v>
      </c>
      <c r="B31" s="395">
        <f t="shared" si="11"/>
        <v>0</v>
      </c>
      <c r="C31" s="395"/>
      <c r="D31" s="395">
        <f t="shared" si="9"/>
        <v>0</v>
      </c>
      <c r="E31" s="404"/>
      <c r="F31" s="404">
        <f t="shared" si="10"/>
        <v>0</v>
      </c>
    </row>
    <row r="32" spans="1:16">
      <c r="A32" s="394">
        <v>8</v>
      </c>
      <c r="B32" s="395">
        <f t="shared" si="11"/>
        <v>0</v>
      </c>
      <c r="C32" s="395"/>
      <c r="D32" s="395">
        <f t="shared" si="9"/>
        <v>0</v>
      </c>
      <c r="E32" s="404"/>
      <c r="F32" s="404">
        <f t="shared" si="10"/>
        <v>0</v>
      </c>
    </row>
    <row r="33" spans="1:6">
      <c r="A33" s="394">
        <v>9</v>
      </c>
      <c r="B33" s="395">
        <f t="shared" si="11"/>
        <v>0</v>
      </c>
      <c r="C33" s="395"/>
      <c r="D33" s="395">
        <f t="shared" si="9"/>
        <v>0</v>
      </c>
      <c r="E33" s="404"/>
      <c r="F33" s="404">
        <f t="shared" si="10"/>
        <v>0</v>
      </c>
    </row>
    <row r="34" spans="1:6">
      <c r="A34" s="394">
        <v>10</v>
      </c>
      <c r="B34" s="395">
        <f t="shared" si="11"/>
        <v>0</v>
      </c>
      <c r="C34" s="395"/>
      <c r="D34" s="395">
        <f t="shared" si="9"/>
        <v>0</v>
      </c>
      <c r="E34" s="404"/>
      <c r="F34" s="404">
        <f t="shared" si="10"/>
        <v>0</v>
      </c>
    </row>
    <row r="35" spans="1:6">
      <c r="A35" s="394">
        <v>11</v>
      </c>
      <c r="B35" s="395">
        <f t="shared" si="11"/>
        <v>0</v>
      </c>
      <c r="C35" s="395"/>
      <c r="D35" s="395">
        <f t="shared" si="9"/>
        <v>0</v>
      </c>
      <c r="E35" s="404"/>
      <c r="F35" s="404">
        <f t="shared" si="10"/>
        <v>0</v>
      </c>
    </row>
    <row r="36" spans="1:6">
      <c r="A36" s="394">
        <v>12</v>
      </c>
      <c r="B36" s="395">
        <f t="shared" si="11"/>
        <v>0</v>
      </c>
      <c r="C36" s="395"/>
      <c r="D36" s="395">
        <f t="shared" si="9"/>
        <v>0</v>
      </c>
      <c r="E36" s="404"/>
      <c r="F36" s="404">
        <f t="shared" si="10"/>
        <v>0</v>
      </c>
    </row>
    <row r="37" spans="1:6">
      <c r="A37" s="117" t="s">
        <v>588</v>
      </c>
      <c r="B37" s="395"/>
      <c r="C37" s="395"/>
      <c r="D37" s="395">
        <f>SUM(D25:D36)</f>
        <v>-573</v>
      </c>
      <c r="E37" s="395">
        <f>SUM(E25:E36)</f>
        <v>35600</v>
      </c>
      <c r="F37" s="395">
        <f>SUM(F25:F36)</f>
        <v>1157000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16"/>
  <sheetViews>
    <sheetView zoomScaleNormal="100" workbookViewId="0">
      <pane ySplit="5" topLeftCell="A412" activePane="bottomLeft" state="frozen"/>
      <selection pane="bottomLeft" activeCell="D428" sqref="D428"/>
    </sheetView>
  </sheetViews>
  <sheetFormatPr defaultRowHeight="16.5"/>
  <cols>
    <col min="1" max="1" width="12" style="147" customWidth="1"/>
    <col min="2" max="2" width="13" style="174" customWidth="1"/>
    <col min="3" max="3" width="11.8554687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5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948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948</v>
      </c>
      <c r="N1" s="148"/>
      <c r="O1" s="148"/>
      <c r="P1" s="148"/>
      <c r="Q1" s="353"/>
      <c r="R1" s="149"/>
      <c r="S1" s="150"/>
      <c r="T1" s="151"/>
    </row>
    <row r="2" spans="1:20">
      <c r="B2" s="150"/>
      <c r="C2" s="153"/>
      <c r="D2" s="154" t="s">
        <v>599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599</v>
      </c>
      <c r="P2" s="155"/>
      <c r="Q2" s="354"/>
      <c r="R2" s="149"/>
      <c r="S2" s="156"/>
      <c r="T2" s="151"/>
    </row>
    <row r="3" spans="1:20">
      <c r="A3" s="157" t="s">
        <v>638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639</v>
      </c>
      <c r="M3" s="150"/>
      <c r="N3" s="153"/>
      <c r="O3" s="154"/>
      <c r="P3" s="155"/>
      <c r="Q3" s="354"/>
      <c r="R3" s="149"/>
      <c r="S3" s="156"/>
      <c r="T3" s="151"/>
    </row>
    <row r="4" spans="1:20" ht="16.5" customHeight="1">
      <c r="A4" s="472" t="s">
        <v>600</v>
      </c>
      <c r="B4" s="471" t="s">
        <v>601</v>
      </c>
      <c r="C4" s="473" t="s">
        <v>602</v>
      </c>
      <c r="D4" s="474" t="s">
        <v>603</v>
      </c>
      <c r="E4" s="474" t="s">
        <v>1</v>
      </c>
      <c r="F4" s="470" t="s">
        <v>521</v>
      </c>
      <c r="G4" s="469" t="s">
        <v>476</v>
      </c>
      <c r="H4" s="475" t="s">
        <v>473</v>
      </c>
      <c r="I4" s="469" t="s">
        <v>478</v>
      </c>
      <c r="J4" s="471" t="s">
        <v>604</v>
      </c>
      <c r="K4" s="158"/>
      <c r="L4" s="472" t="s">
        <v>600</v>
      </c>
      <c r="M4" s="471" t="s">
        <v>601</v>
      </c>
      <c r="N4" s="473" t="s">
        <v>602</v>
      </c>
      <c r="O4" s="474" t="s">
        <v>603</v>
      </c>
      <c r="P4" s="474" t="s">
        <v>1</v>
      </c>
      <c r="Q4" s="479" t="s">
        <v>521</v>
      </c>
      <c r="R4" s="478" t="s">
        <v>476</v>
      </c>
      <c r="S4" s="477" t="s">
        <v>473</v>
      </c>
      <c r="T4" s="471" t="s">
        <v>604</v>
      </c>
    </row>
    <row r="5" spans="1:20">
      <c r="A5" s="471"/>
      <c r="B5" s="471"/>
      <c r="C5" s="473"/>
      <c r="D5" s="474"/>
      <c r="E5" s="474"/>
      <c r="F5" s="470"/>
      <c r="G5" s="470"/>
      <c r="H5" s="476"/>
      <c r="I5" s="470"/>
      <c r="J5" s="471"/>
      <c r="K5" s="158"/>
      <c r="L5" s="471"/>
      <c r="M5" s="471"/>
      <c r="N5" s="473"/>
      <c r="O5" s="474"/>
      <c r="P5" s="474"/>
      <c r="Q5" s="479"/>
      <c r="R5" s="478"/>
      <c r="S5" s="477"/>
      <c r="T5" s="471"/>
    </row>
    <row r="6" spans="1:20" ht="17.25" customHeight="1">
      <c r="A6" s="460">
        <v>5244</v>
      </c>
      <c r="B6" s="270">
        <v>42796</v>
      </c>
      <c r="C6" s="349" t="s">
        <v>480</v>
      </c>
      <c r="D6" s="346" t="s">
        <v>481</v>
      </c>
      <c r="E6" s="346" t="s">
        <v>27</v>
      </c>
      <c r="F6" s="373">
        <v>30</v>
      </c>
      <c r="G6" s="340"/>
      <c r="H6" s="217">
        <f t="shared" ref="H6:H69" si="0">F6*G6</f>
        <v>0</v>
      </c>
      <c r="I6" s="351"/>
      <c r="J6" s="488" t="s">
        <v>848</v>
      </c>
      <c r="K6" s="152"/>
      <c r="L6" s="405"/>
      <c r="M6" s="312">
        <v>42796</v>
      </c>
      <c r="N6" s="327" t="s">
        <v>523</v>
      </c>
      <c r="O6" s="185" t="s">
        <v>524</v>
      </c>
      <c r="P6" s="338" t="s">
        <v>4</v>
      </c>
      <c r="Q6" s="366">
        <v>4</v>
      </c>
      <c r="R6" s="161">
        <v>125000</v>
      </c>
      <c r="S6" s="161">
        <f t="shared" ref="S6:S69" si="1">Q6*R6</f>
        <v>500000</v>
      </c>
      <c r="T6" s="480" t="s">
        <v>949</v>
      </c>
    </row>
    <row r="7" spans="1:20" ht="17.25" customHeight="1">
      <c r="A7" s="461"/>
      <c r="B7" s="270">
        <v>42796</v>
      </c>
      <c r="C7" s="349" t="s">
        <v>500</v>
      </c>
      <c r="D7" s="346" t="s">
        <v>501</v>
      </c>
      <c r="E7" s="346" t="s">
        <v>27</v>
      </c>
      <c r="F7" s="373">
        <v>30</v>
      </c>
      <c r="G7" s="340"/>
      <c r="H7" s="217">
        <f t="shared" si="0"/>
        <v>0</v>
      </c>
      <c r="I7" s="351"/>
      <c r="J7" s="489"/>
      <c r="K7" s="152"/>
      <c r="L7" s="405"/>
      <c r="M7" s="312">
        <v>42796</v>
      </c>
      <c r="N7" s="327" t="s">
        <v>525</v>
      </c>
      <c r="O7" s="185" t="s">
        <v>526</v>
      </c>
      <c r="P7" s="338" t="s">
        <v>4</v>
      </c>
      <c r="Q7" s="377">
        <v>3</v>
      </c>
      <c r="R7" s="161">
        <v>118170</v>
      </c>
      <c r="S7" s="161">
        <f t="shared" si="1"/>
        <v>354510</v>
      </c>
      <c r="T7" s="481"/>
    </row>
    <row r="8" spans="1:20" ht="17.25" customHeight="1">
      <c r="A8" s="461"/>
      <c r="B8" s="270">
        <v>42796</v>
      </c>
      <c r="C8" s="349" t="s">
        <v>488</v>
      </c>
      <c r="D8" s="346" t="s">
        <v>489</v>
      </c>
      <c r="E8" s="346" t="s">
        <v>27</v>
      </c>
      <c r="F8" s="373">
        <v>30</v>
      </c>
      <c r="G8" s="340"/>
      <c r="H8" s="217">
        <f t="shared" si="0"/>
        <v>0</v>
      </c>
      <c r="I8" s="351"/>
      <c r="J8" s="489"/>
      <c r="K8" s="152"/>
      <c r="L8" s="405"/>
      <c r="M8" s="312">
        <v>42796</v>
      </c>
      <c r="N8" s="327" t="s">
        <v>527</v>
      </c>
      <c r="O8" s="185" t="s">
        <v>528</v>
      </c>
      <c r="P8" s="338" t="s">
        <v>4</v>
      </c>
      <c r="Q8" s="377">
        <v>2</v>
      </c>
      <c r="R8" s="161">
        <v>97110</v>
      </c>
      <c r="S8" s="161">
        <f t="shared" si="1"/>
        <v>194220</v>
      </c>
      <c r="T8" s="481"/>
    </row>
    <row r="9" spans="1:20" ht="17.25" customHeight="1">
      <c r="A9" s="461"/>
      <c r="B9" s="270">
        <v>42796</v>
      </c>
      <c r="C9" s="349" t="s">
        <v>484</v>
      </c>
      <c r="D9" s="346" t="s">
        <v>485</v>
      </c>
      <c r="E9" s="346" t="s">
        <v>27</v>
      </c>
      <c r="F9" s="373">
        <v>30</v>
      </c>
      <c r="G9" s="340"/>
      <c r="H9" s="217">
        <f t="shared" si="0"/>
        <v>0</v>
      </c>
      <c r="I9" s="351"/>
      <c r="J9" s="489"/>
      <c r="K9" s="152"/>
      <c r="L9" s="405"/>
      <c r="M9" s="312">
        <v>42796</v>
      </c>
      <c r="N9" s="327" t="s">
        <v>529</v>
      </c>
      <c r="O9" s="185" t="s">
        <v>530</v>
      </c>
      <c r="P9" s="338" t="s">
        <v>4</v>
      </c>
      <c r="Q9" s="377">
        <v>4</v>
      </c>
      <c r="R9" s="161">
        <v>128700</v>
      </c>
      <c r="S9" s="161">
        <f t="shared" si="1"/>
        <v>514800</v>
      </c>
      <c r="T9" s="482"/>
    </row>
    <row r="10" spans="1:20" ht="17.25" customHeight="1">
      <c r="A10" s="461"/>
      <c r="B10" s="270">
        <v>42796</v>
      </c>
      <c r="C10" s="349" t="s">
        <v>506</v>
      </c>
      <c r="D10" s="346" t="s">
        <v>507</v>
      </c>
      <c r="E10" s="346" t="s">
        <v>497</v>
      </c>
      <c r="F10" s="373">
        <v>1</v>
      </c>
      <c r="G10" s="340"/>
      <c r="H10" s="217">
        <f t="shared" si="0"/>
        <v>0</v>
      </c>
      <c r="I10" s="351"/>
      <c r="J10" s="489"/>
      <c r="K10" s="152"/>
      <c r="L10" s="405"/>
      <c r="M10" s="312">
        <v>42796</v>
      </c>
      <c r="N10" s="328" t="s">
        <v>517</v>
      </c>
      <c r="O10" s="321" t="s">
        <v>518</v>
      </c>
      <c r="P10" s="348" t="s">
        <v>4</v>
      </c>
      <c r="Q10" s="377">
        <v>3</v>
      </c>
      <c r="R10" s="161">
        <v>160000</v>
      </c>
      <c r="S10" s="161">
        <f t="shared" si="1"/>
        <v>480000</v>
      </c>
      <c r="T10" s="368"/>
    </row>
    <row r="11" spans="1:20" ht="17.25" customHeight="1">
      <c r="A11" s="461"/>
      <c r="B11" s="270">
        <v>42796</v>
      </c>
      <c r="C11" s="349" t="s">
        <v>145</v>
      </c>
      <c r="D11" s="346" t="s">
        <v>146</v>
      </c>
      <c r="E11" s="346" t="s">
        <v>117</v>
      </c>
      <c r="F11" s="373">
        <v>8</v>
      </c>
      <c r="G11" s="340"/>
      <c r="H11" s="217">
        <f t="shared" si="0"/>
        <v>0</v>
      </c>
      <c r="I11" s="351"/>
      <c r="J11" s="489"/>
      <c r="K11" s="152"/>
      <c r="L11" s="405"/>
      <c r="M11" s="312">
        <v>42798</v>
      </c>
      <c r="N11" s="327" t="s">
        <v>384</v>
      </c>
      <c r="O11" s="330" t="s">
        <v>385</v>
      </c>
      <c r="P11" s="338" t="s">
        <v>516</v>
      </c>
      <c r="Q11" s="377">
        <v>1500</v>
      </c>
      <c r="R11" s="161">
        <v>2100</v>
      </c>
      <c r="S11" s="161">
        <f t="shared" si="1"/>
        <v>3150000</v>
      </c>
      <c r="T11" s="368"/>
    </row>
    <row r="12" spans="1:20" ht="17.25" customHeight="1">
      <c r="A12" s="461"/>
      <c r="B12" s="270">
        <v>42796</v>
      </c>
      <c r="C12" s="349" t="s">
        <v>647</v>
      </c>
      <c r="D12" s="346" t="s">
        <v>606</v>
      </c>
      <c r="E12" s="346" t="s">
        <v>4</v>
      </c>
      <c r="F12" s="373">
        <v>3</v>
      </c>
      <c r="G12" s="340"/>
      <c r="H12" s="217">
        <f t="shared" si="0"/>
        <v>0</v>
      </c>
      <c r="I12" s="351"/>
      <c r="J12" s="489"/>
      <c r="K12" s="152"/>
      <c r="L12" s="483" t="s">
        <v>995</v>
      </c>
      <c r="M12" s="312">
        <v>42801</v>
      </c>
      <c r="N12" s="345" t="s">
        <v>678</v>
      </c>
      <c r="O12" s="322" t="s">
        <v>605</v>
      </c>
      <c r="P12" s="350" t="s">
        <v>993</v>
      </c>
      <c r="Q12" s="377">
        <v>12</v>
      </c>
      <c r="R12" s="161">
        <v>4863.5</v>
      </c>
      <c r="S12" s="161">
        <f t="shared" si="1"/>
        <v>58362</v>
      </c>
      <c r="T12" s="480" t="s">
        <v>996</v>
      </c>
    </row>
    <row r="13" spans="1:20" ht="17.25" customHeight="1">
      <c r="A13" s="461"/>
      <c r="B13" s="270">
        <v>42796</v>
      </c>
      <c r="C13" s="349" t="s">
        <v>649</v>
      </c>
      <c r="D13" s="346" t="s">
        <v>609</v>
      </c>
      <c r="E13" s="346" t="s">
        <v>4</v>
      </c>
      <c r="F13" s="373">
        <v>2</v>
      </c>
      <c r="G13" s="340"/>
      <c r="H13" s="217">
        <f t="shared" si="0"/>
        <v>0</v>
      </c>
      <c r="I13" s="351"/>
      <c r="J13" s="489"/>
      <c r="K13" s="152"/>
      <c r="L13" s="484"/>
      <c r="M13" s="312">
        <v>42801</v>
      </c>
      <c r="N13" s="345" t="s">
        <v>543</v>
      </c>
      <c r="O13" s="322" t="s">
        <v>544</v>
      </c>
      <c r="P13" s="350" t="s">
        <v>994</v>
      </c>
      <c r="Q13" s="377">
        <v>0.72</v>
      </c>
      <c r="R13" s="161">
        <v>15142</v>
      </c>
      <c r="S13" s="161">
        <f t="shared" si="1"/>
        <v>10902.24</v>
      </c>
      <c r="T13" s="481"/>
    </row>
    <row r="14" spans="1:20" ht="17.25" customHeight="1">
      <c r="A14" s="461"/>
      <c r="B14" s="270">
        <v>42796</v>
      </c>
      <c r="C14" s="349" t="s">
        <v>650</v>
      </c>
      <c r="D14" s="346" t="s">
        <v>610</v>
      </c>
      <c r="E14" s="346" t="s">
        <v>4</v>
      </c>
      <c r="F14" s="253">
        <v>1</v>
      </c>
      <c r="G14" s="340"/>
      <c r="H14" s="217">
        <f t="shared" si="0"/>
        <v>0</v>
      </c>
      <c r="I14" s="351"/>
      <c r="J14" s="489"/>
      <c r="K14" s="152"/>
      <c r="L14" s="484"/>
      <c r="M14" s="312">
        <v>42801</v>
      </c>
      <c r="N14" s="345" t="s">
        <v>673</v>
      </c>
      <c r="O14" s="322" t="s">
        <v>551</v>
      </c>
      <c r="P14" s="350" t="s">
        <v>994</v>
      </c>
      <c r="Q14" s="377">
        <v>0.81</v>
      </c>
      <c r="R14" s="161">
        <v>25238</v>
      </c>
      <c r="S14" s="161">
        <f t="shared" si="1"/>
        <v>20442.780000000002</v>
      </c>
      <c r="T14" s="481"/>
    </row>
    <row r="15" spans="1:20" ht="17.25" customHeight="1">
      <c r="A15" s="462"/>
      <c r="B15" s="270">
        <v>42796</v>
      </c>
      <c r="C15" s="349" t="s">
        <v>651</v>
      </c>
      <c r="D15" s="346" t="s">
        <v>611</v>
      </c>
      <c r="E15" s="346" t="s">
        <v>4</v>
      </c>
      <c r="F15" s="373">
        <v>2</v>
      </c>
      <c r="G15" s="217"/>
      <c r="H15" s="217">
        <f t="shared" si="0"/>
        <v>0</v>
      </c>
      <c r="I15" s="351"/>
      <c r="J15" s="489"/>
      <c r="K15" s="152"/>
      <c r="L15" s="484"/>
      <c r="M15" s="312">
        <v>42801</v>
      </c>
      <c r="N15" s="345" t="s">
        <v>549</v>
      </c>
      <c r="O15" s="322" t="s">
        <v>550</v>
      </c>
      <c r="P15" s="350" t="s">
        <v>994</v>
      </c>
      <c r="Q15" s="377">
        <v>1</v>
      </c>
      <c r="R15" s="161">
        <v>43333</v>
      </c>
      <c r="S15" s="161">
        <f t="shared" si="1"/>
        <v>43333</v>
      </c>
      <c r="T15" s="481"/>
    </row>
    <row r="16" spans="1:20" ht="17.25" customHeight="1">
      <c r="A16" s="460" t="s">
        <v>951</v>
      </c>
      <c r="B16" s="270">
        <v>42796</v>
      </c>
      <c r="C16" s="349" t="s">
        <v>82</v>
      </c>
      <c r="D16" s="372" t="s">
        <v>952</v>
      </c>
      <c r="E16" s="372" t="s">
        <v>997</v>
      </c>
      <c r="F16" s="253">
        <v>3</v>
      </c>
      <c r="G16" s="340">
        <v>87454</v>
      </c>
      <c r="H16" s="217">
        <f t="shared" si="0"/>
        <v>262362</v>
      </c>
      <c r="I16" s="454">
        <f>SUM(H16:H44)</f>
        <v>13381343</v>
      </c>
      <c r="J16" s="489"/>
      <c r="K16" s="152"/>
      <c r="L16" s="484"/>
      <c r="M16" s="312">
        <v>42801</v>
      </c>
      <c r="N16" s="345" t="s">
        <v>539</v>
      </c>
      <c r="O16" s="322" t="s">
        <v>540</v>
      </c>
      <c r="P16" s="350" t="s">
        <v>994</v>
      </c>
      <c r="Q16" s="377">
        <v>1.19</v>
      </c>
      <c r="R16" s="161">
        <v>16666</v>
      </c>
      <c r="S16" s="161">
        <f t="shared" si="1"/>
        <v>19832.54</v>
      </c>
      <c r="T16" s="481"/>
    </row>
    <row r="17" spans="1:20" ht="17.25" customHeight="1">
      <c r="A17" s="461"/>
      <c r="B17" s="270">
        <v>42796</v>
      </c>
      <c r="C17" s="349" t="s">
        <v>95</v>
      </c>
      <c r="D17" s="346" t="s">
        <v>953</v>
      </c>
      <c r="E17" s="346" t="s">
        <v>4</v>
      </c>
      <c r="F17" s="253">
        <v>3</v>
      </c>
      <c r="G17" s="217">
        <v>173001</v>
      </c>
      <c r="H17" s="217">
        <f t="shared" si="0"/>
        <v>519003</v>
      </c>
      <c r="I17" s="455"/>
      <c r="J17" s="489"/>
      <c r="K17" s="152"/>
      <c r="L17" s="484"/>
      <c r="M17" s="312">
        <v>42801</v>
      </c>
      <c r="N17" s="345" t="s">
        <v>531</v>
      </c>
      <c r="O17" s="322" t="s">
        <v>928</v>
      </c>
      <c r="P17" s="350" t="s">
        <v>994</v>
      </c>
      <c r="Q17" s="377">
        <v>1.32</v>
      </c>
      <c r="R17" s="161">
        <v>26666</v>
      </c>
      <c r="S17" s="161">
        <f t="shared" si="1"/>
        <v>35199.120000000003</v>
      </c>
      <c r="T17" s="481"/>
    </row>
    <row r="18" spans="1:20" ht="17.25" customHeight="1">
      <c r="A18" s="461"/>
      <c r="B18" s="270">
        <v>42796</v>
      </c>
      <c r="C18" s="349" t="s">
        <v>887</v>
      </c>
      <c r="D18" s="346" t="s">
        <v>971</v>
      </c>
      <c r="E18" s="346" t="s">
        <v>4</v>
      </c>
      <c r="F18" s="373">
        <v>2</v>
      </c>
      <c r="G18" s="217">
        <v>201777</v>
      </c>
      <c r="H18" s="217">
        <f t="shared" si="0"/>
        <v>403554</v>
      </c>
      <c r="I18" s="455"/>
      <c r="J18" s="489"/>
      <c r="K18" s="152"/>
      <c r="L18" s="484"/>
      <c r="M18" s="312">
        <v>42801</v>
      </c>
      <c r="N18" s="345" t="s">
        <v>545</v>
      </c>
      <c r="O18" s="322" t="s">
        <v>546</v>
      </c>
      <c r="P18" s="350" t="s">
        <v>994</v>
      </c>
      <c r="Q18" s="377">
        <v>1.39</v>
      </c>
      <c r="R18" s="161">
        <v>20857</v>
      </c>
      <c r="S18" s="161">
        <f t="shared" si="1"/>
        <v>28991.23</v>
      </c>
      <c r="T18" s="481"/>
    </row>
    <row r="19" spans="1:20" ht="17.25" customHeight="1">
      <c r="A19" s="461"/>
      <c r="B19" s="270">
        <v>42796</v>
      </c>
      <c r="C19" s="349" t="s">
        <v>97</v>
      </c>
      <c r="D19" s="346" t="s">
        <v>954</v>
      </c>
      <c r="E19" s="372" t="s">
        <v>4</v>
      </c>
      <c r="F19" s="373">
        <v>20</v>
      </c>
      <c r="G19" s="340">
        <v>134000</v>
      </c>
      <c r="H19" s="217">
        <f t="shared" si="0"/>
        <v>2680000</v>
      </c>
      <c r="I19" s="455"/>
      <c r="J19" s="489"/>
      <c r="K19" s="152"/>
      <c r="L19" s="484"/>
      <c r="M19" s="312">
        <v>42801</v>
      </c>
      <c r="N19" s="345" t="s">
        <v>535</v>
      </c>
      <c r="O19" s="322" t="s">
        <v>536</v>
      </c>
      <c r="P19" s="350" t="s">
        <v>994</v>
      </c>
      <c r="Q19" s="377">
        <v>1.41</v>
      </c>
      <c r="R19" s="161">
        <v>22380</v>
      </c>
      <c r="S19" s="161">
        <f t="shared" si="1"/>
        <v>31555.8</v>
      </c>
      <c r="T19" s="481"/>
    </row>
    <row r="20" spans="1:20" ht="17.25" customHeight="1">
      <c r="A20" s="461"/>
      <c r="B20" s="270">
        <v>42796</v>
      </c>
      <c r="C20" s="349" t="s">
        <v>66</v>
      </c>
      <c r="D20" s="346" t="s">
        <v>955</v>
      </c>
      <c r="E20" s="372" t="s">
        <v>4</v>
      </c>
      <c r="F20" s="253">
        <v>25</v>
      </c>
      <c r="G20" s="217">
        <v>85000</v>
      </c>
      <c r="H20" s="217">
        <f t="shared" si="0"/>
        <v>2125000</v>
      </c>
      <c r="I20" s="455"/>
      <c r="J20" s="489"/>
      <c r="K20" s="152"/>
      <c r="L20" s="484"/>
      <c r="M20" s="312">
        <v>42801</v>
      </c>
      <c r="N20" s="345" t="s">
        <v>541</v>
      </c>
      <c r="O20" s="322" t="s">
        <v>542</v>
      </c>
      <c r="P20" s="350" t="s">
        <v>994</v>
      </c>
      <c r="Q20" s="377">
        <v>1.83</v>
      </c>
      <c r="R20" s="161">
        <v>18000</v>
      </c>
      <c r="S20" s="161">
        <f t="shared" si="1"/>
        <v>32940</v>
      </c>
      <c r="T20" s="481"/>
    </row>
    <row r="21" spans="1:20" ht="17.25" customHeight="1">
      <c r="A21" s="461"/>
      <c r="B21" s="270">
        <v>42796</v>
      </c>
      <c r="C21" s="349" t="s">
        <v>104</v>
      </c>
      <c r="D21" s="346" t="s">
        <v>956</v>
      </c>
      <c r="E21" s="372" t="s">
        <v>4</v>
      </c>
      <c r="F21" s="373">
        <v>3</v>
      </c>
      <c r="G21" s="217">
        <v>57272</v>
      </c>
      <c r="H21" s="217">
        <f t="shared" si="0"/>
        <v>171816</v>
      </c>
      <c r="I21" s="455"/>
      <c r="J21" s="489"/>
      <c r="K21" s="152"/>
      <c r="L21" s="485"/>
      <c r="M21" s="312">
        <v>42801</v>
      </c>
      <c r="N21" s="345" t="s">
        <v>519</v>
      </c>
      <c r="O21" s="322" t="s">
        <v>520</v>
      </c>
      <c r="P21" s="350" t="s">
        <v>994</v>
      </c>
      <c r="Q21" s="377">
        <v>5.47</v>
      </c>
      <c r="R21" s="161">
        <v>29428</v>
      </c>
      <c r="S21" s="161">
        <f t="shared" si="1"/>
        <v>160971.16</v>
      </c>
      <c r="T21" s="482"/>
    </row>
    <row r="22" spans="1:20" ht="17.25" customHeight="1">
      <c r="A22" s="461"/>
      <c r="B22" s="270">
        <v>42796</v>
      </c>
      <c r="C22" s="349" t="s">
        <v>106</v>
      </c>
      <c r="D22" s="346" t="s">
        <v>957</v>
      </c>
      <c r="E22" s="381" t="s">
        <v>4</v>
      </c>
      <c r="F22" s="373">
        <v>1</v>
      </c>
      <c r="G22" s="217">
        <v>30727</v>
      </c>
      <c r="H22" s="217">
        <f t="shared" si="0"/>
        <v>30727</v>
      </c>
      <c r="I22" s="455"/>
      <c r="J22" s="489"/>
      <c r="K22" s="152"/>
      <c r="L22" s="486" t="s">
        <v>1027</v>
      </c>
      <c r="M22" s="312">
        <v>42803</v>
      </c>
      <c r="N22" s="388" t="s">
        <v>523</v>
      </c>
      <c r="O22" s="389" t="s">
        <v>524</v>
      </c>
      <c r="P22" s="390" t="s">
        <v>994</v>
      </c>
      <c r="Q22" s="377">
        <v>2</v>
      </c>
      <c r="R22" s="161">
        <v>128700</v>
      </c>
      <c r="S22" s="161">
        <f t="shared" si="1"/>
        <v>257400</v>
      </c>
      <c r="T22" s="480" t="s">
        <v>949</v>
      </c>
    </row>
    <row r="23" spans="1:20" ht="17.25" customHeight="1">
      <c r="A23" s="461"/>
      <c r="B23" s="270">
        <v>42796</v>
      </c>
      <c r="C23" s="349" t="s">
        <v>811</v>
      </c>
      <c r="D23" s="346" t="s">
        <v>958</v>
      </c>
      <c r="E23" s="346" t="s">
        <v>148</v>
      </c>
      <c r="F23" s="253">
        <v>12</v>
      </c>
      <c r="G23" s="217">
        <v>83855</v>
      </c>
      <c r="H23" s="217">
        <f t="shared" si="0"/>
        <v>1006260</v>
      </c>
      <c r="I23" s="455"/>
      <c r="J23" s="489"/>
      <c r="K23" s="152"/>
      <c r="L23" s="487"/>
      <c r="M23" s="312">
        <v>42803</v>
      </c>
      <c r="N23" s="391" t="s">
        <v>525</v>
      </c>
      <c r="O23" s="392" t="s">
        <v>526</v>
      </c>
      <c r="P23" s="393" t="s">
        <v>994</v>
      </c>
      <c r="Q23" s="377">
        <v>3</v>
      </c>
      <c r="R23" s="161">
        <v>118170</v>
      </c>
      <c r="S23" s="161">
        <f t="shared" si="1"/>
        <v>354510</v>
      </c>
      <c r="T23" s="481"/>
    </row>
    <row r="24" spans="1:20" ht="17.25" customHeight="1">
      <c r="A24" s="461"/>
      <c r="B24" s="270">
        <v>42796</v>
      </c>
      <c r="C24" s="349" t="s">
        <v>768</v>
      </c>
      <c r="D24" s="346" t="s">
        <v>959</v>
      </c>
      <c r="E24" s="346" t="s">
        <v>4</v>
      </c>
      <c r="F24" s="373">
        <v>12</v>
      </c>
      <c r="G24" s="217">
        <v>51339</v>
      </c>
      <c r="H24" s="217">
        <f t="shared" si="0"/>
        <v>616068</v>
      </c>
      <c r="I24" s="455"/>
      <c r="J24" s="489"/>
      <c r="K24" s="152"/>
      <c r="L24" s="487"/>
      <c r="M24" s="312">
        <v>42803</v>
      </c>
      <c r="N24" s="391" t="s">
        <v>527</v>
      </c>
      <c r="O24" s="392" t="s">
        <v>528</v>
      </c>
      <c r="P24" s="393" t="s">
        <v>994</v>
      </c>
      <c r="Q24" s="377">
        <v>5</v>
      </c>
      <c r="R24" s="161">
        <v>97110</v>
      </c>
      <c r="S24" s="161">
        <f t="shared" si="1"/>
        <v>485550</v>
      </c>
      <c r="T24" s="481"/>
    </row>
    <row r="25" spans="1:20" ht="17.25" customHeight="1">
      <c r="A25" s="461"/>
      <c r="B25" s="270">
        <v>42796</v>
      </c>
      <c r="C25" s="349" t="s">
        <v>39</v>
      </c>
      <c r="D25" s="346" t="s">
        <v>960</v>
      </c>
      <c r="E25" s="346" t="s">
        <v>4</v>
      </c>
      <c r="F25" s="253">
        <v>12</v>
      </c>
      <c r="G25" s="217">
        <v>22492</v>
      </c>
      <c r="H25" s="217">
        <f t="shared" si="0"/>
        <v>269904</v>
      </c>
      <c r="I25" s="455"/>
      <c r="J25" s="489"/>
      <c r="K25" s="152"/>
      <c r="L25" s="487"/>
      <c r="M25" s="312">
        <v>42803</v>
      </c>
      <c r="N25" s="345" t="s">
        <v>517</v>
      </c>
      <c r="O25" s="322" t="s">
        <v>518</v>
      </c>
      <c r="P25" s="350" t="s">
        <v>994</v>
      </c>
      <c r="Q25" s="377">
        <v>5</v>
      </c>
      <c r="R25" s="161">
        <v>160000</v>
      </c>
      <c r="S25" s="161">
        <f t="shared" si="1"/>
        <v>800000</v>
      </c>
      <c r="T25" s="482"/>
    </row>
    <row r="26" spans="1:20" ht="17.25" customHeight="1">
      <c r="A26" s="461"/>
      <c r="B26" s="270">
        <v>42796</v>
      </c>
      <c r="C26" s="349" t="s">
        <v>144</v>
      </c>
      <c r="D26" s="346" t="s">
        <v>961</v>
      </c>
      <c r="E26" s="346" t="s">
        <v>4</v>
      </c>
      <c r="F26" s="253">
        <v>24</v>
      </c>
      <c r="G26" s="217">
        <v>17898</v>
      </c>
      <c r="H26" s="217">
        <f t="shared" si="0"/>
        <v>429552</v>
      </c>
      <c r="I26" s="455"/>
      <c r="J26" s="489"/>
      <c r="K26" s="152"/>
      <c r="L26" s="387"/>
      <c r="M26" s="312">
        <v>42807</v>
      </c>
      <c r="N26" s="327" t="s">
        <v>384</v>
      </c>
      <c r="O26" s="330" t="s">
        <v>385</v>
      </c>
      <c r="P26" s="338" t="s">
        <v>516</v>
      </c>
      <c r="Q26" s="377">
        <v>1500</v>
      </c>
      <c r="R26" s="161">
        <v>2100</v>
      </c>
      <c r="S26" s="161">
        <f t="shared" si="1"/>
        <v>3150000</v>
      </c>
      <c r="T26" s="368"/>
    </row>
    <row r="27" spans="1:20" ht="17.25" customHeight="1">
      <c r="A27" s="461"/>
      <c r="B27" s="270">
        <v>42796</v>
      </c>
      <c r="C27" s="349" t="s">
        <v>137</v>
      </c>
      <c r="D27" s="346" t="s">
        <v>962</v>
      </c>
      <c r="E27" s="346" t="s">
        <v>4</v>
      </c>
      <c r="F27" s="373">
        <v>2</v>
      </c>
      <c r="G27" s="217">
        <v>269999</v>
      </c>
      <c r="H27" s="217">
        <f t="shared" si="0"/>
        <v>539998</v>
      </c>
      <c r="I27" s="455"/>
      <c r="J27" s="489"/>
      <c r="K27" s="152"/>
      <c r="L27" s="486" t="s">
        <v>1035</v>
      </c>
      <c r="M27" s="312">
        <v>42808</v>
      </c>
      <c r="N27" s="345" t="s">
        <v>679</v>
      </c>
      <c r="O27" s="322" t="s">
        <v>617</v>
      </c>
      <c r="P27" s="350" t="s">
        <v>993</v>
      </c>
      <c r="Q27" s="377">
        <v>12</v>
      </c>
      <c r="R27" s="161">
        <f>22909/4</f>
        <v>5727.25</v>
      </c>
      <c r="S27" s="161">
        <f t="shared" si="1"/>
        <v>68727</v>
      </c>
      <c r="T27" s="480" t="s">
        <v>996</v>
      </c>
    </row>
    <row r="28" spans="1:20" ht="17.25" customHeight="1">
      <c r="A28" s="461"/>
      <c r="B28" s="270">
        <v>42796</v>
      </c>
      <c r="C28" s="349" t="s">
        <v>62</v>
      </c>
      <c r="D28" s="346" t="s">
        <v>963</v>
      </c>
      <c r="E28" s="346" t="s">
        <v>4</v>
      </c>
      <c r="F28" s="253">
        <v>25</v>
      </c>
      <c r="G28" s="217">
        <v>12488</v>
      </c>
      <c r="H28" s="217">
        <f t="shared" si="0"/>
        <v>312200</v>
      </c>
      <c r="I28" s="455"/>
      <c r="J28" s="489"/>
      <c r="K28" s="152"/>
      <c r="L28" s="487"/>
      <c r="M28" s="312">
        <v>42808</v>
      </c>
      <c r="N28" s="345" t="s">
        <v>678</v>
      </c>
      <c r="O28" s="322" t="s">
        <v>605</v>
      </c>
      <c r="P28" s="350" t="s">
        <v>993</v>
      </c>
      <c r="Q28" s="377">
        <v>16</v>
      </c>
      <c r="R28" s="161">
        <f>19454/4</f>
        <v>4863.5</v>
      </c>
      <c r="S28" s="161">
        <f t="shared" si="1"/>
        <v>77816</v>
      </c>
      <c r="T28" s="481"/>
    </row>
    <row r="29" spans="1:20" ht="17.25" customHeight="1">
      <c r="A29" s="461"/>
      <c r="B29" s="270">
        <v>42796</v>
      </c>
      <c r="C29" s="349" t="s">
        <v>892</v>
      </c>
      <c r="D29" s="346" t="s">
        <v>964</v>
      </c>
      <c r="E29" s="346" t="s">
        <v>998</v>
      </c>
      <c r="F29" s="253">
        <v>1</v>
      </c>
      <c r="G29" s="217">
        <v>97500</v>
      </c>
      <c r="H29" s="217">
        <f t="shared" si="0"/>
        <v>97500</v>
      </c>
      <c r="I29" s="455"/>
      <c r="J29" s="489"/>
      <c r="K29" s="152"/>
      <c r="L29" s="487"/>
      <c r="M29" s="312">
        <v>42808</v>
      </c>
      <c r="N29" s="345" t="s">
        <v>549</v>
      </c>
      <c r="O29" s="322" t="s">
        <v>550</v>
      </c>
      <c r="P29" s="350" t="s">
        <v>994</v>
      </c>
      <c r="Q29" s="377">
        <v>0.63</v>
      </c>
      <c r="R29" s="161">
        <v>30380</v>
      </c>
      <c r="S29" s="161">
        <f t="shared" si="1"/>
        <v>19139.400000000001</v>
      </c>
      <c r="T29" s="481"/>
    </row>
    <row r="30" spans="1:20" ht="17.25" customHeight="1">
      <c r="A30" s="461"/>
      <c r="B30" s="270">
        <v>42796</v>
      </c>
      <c r="C30" s="349" t="s">
        <v>777</v>
      </c>
      <c r="D30" s="346" t="s">
        <v>965</v>
      </c>
      <c r="E30" s="346" t="s">
        <v>999</v>
      </c>
      <c r="F30" s="253">
        <v>5</v>
      </c>
      <c r="G30" s="217">
        <v>60122</v>
      </c>
      <c r="H30" s="217">
        <f t="shared" si="0"/>
        <v>300610</v>
      </c>
      <c r="I30" s="455"/>
      <c r="J30" s="489"/>
      <c r="K30" s="152"/>
      <c r="L30" s="487"/>
      <c r="M30" s="312">
        <v>42808</v>
      </c>
      <c r="N30" s="345" t="s">
        <v>673</v>
      </c>
      <c r="O30" s="322" t="s">
        <v>551</v>
      </c>
      <c r="P30" s="350" t="s">
        <v>994</v>
      </c>
      <c r="Q30" s="377">
        <v>0.74</v>
      </c>
      <c r="R30" s="161">
        <v>25238</v>
      </c>
      <c r="S30" s="161">
        <f t="shared" si="1"/>
        <v>18676.12</v>
      </c>
      <c r="T30" s="481"/>
    </row>
    <row r="31" spans="1:20" ht="17.25" customHeight="1">
      <c r="A31" s="461"/>
      <c r="B31" s="270">
        <v>42796</v>
      </c>
      <c r="C31" s="349" t="s">
        <v>778</v>
      </c>
      <c r="D31" s="346" t="s">
        <v>966</v>
      </c>
      <c r="E31" s="346" t="s">
        <v>999</v>
      </c>
      <c r="F31" s="253">
        <v>5</v>
      </c>
      <c r="G31" s="217">
        <v>33041</v>
      </c>
      <c r="H31" s="217">
        <f t="shared" si="0"/>
        <v>165205</v>
      </c>
      <c r="I31" s="455"/>
      <c r="J31" s="489"/>
      <c r="K31" s="152"/>
      <c r="L31" s="487"/>
      <c r="M31" s="312">
        <v>42808</v>
      </c>
      <c r="N31" s="345" t="s">
        <v>543</v>
      </c>
      <c r="O31" s="322" t="s">
        <v>544</v>
      </c>
      <c r="P31" s="350" t="s">
        <v>994</v>
      </c>
      <c r="Q31" s="377">
        <v>0.78</v>
      </c>
      <c r="R31" s="161">
        <v>15142</v>
      </c>
      <c r="S31" s="161">
        <f t="shared" si="1"/>
        <v>11810.76</v>
      </c>
      <c r="T31" s="481"/>
    </row>
    <row r="32" spans="1:20" ht="17.25" customHeight="1">
      <c r="A32" s="461"/>
      <c r="B32" s="270">
        <v>42796</v>
      </c>
      <c r="C32" s="349" t="s">
        <v>111</v>
      </c>
      <c r="D32" s="346" t="s">
        <v>967</v>
      </c>
      <c r="E32" s="346" t="s">
        <v>999</v>
      </c>
      <c r="F32" s="253">
        <v>5</v>
      </c>
      <c r="G32" s="217">
        <v>55000</v>
      </c>
      <c r="H32" s="217">
        <f t="shared" si="0"/>
        <v>275000</v>
      </c>
      <c r="I32" s="455"/>
      <c r="J32" s="489"/>
      <c r="K32" s="152"/>
      <c r="L32" s="487"/>
      <c r="M32" s="312">
        <v>42808</v>
      </c>
      <c r="N32" s="345" t="s">
        <v>537</v>
      </c>
      <c r="O32" s="322" t="s">
        <v>538</v>
      </c>
      <c r="P32" s="350" t="s">
        <v>994</v>
      </c>
      <c r="Q32" s="377">
        <v>0.89</v>
      </c>
      <c r="R32" s="161">
        <v>21809</v>
      </c>
      <c r="S32" s="161">
        <f t="shared" si="1"/>
        <v>19410.010000000002</v>
      </c>
      <c r="T32" s="481"/>
    </row>
    <row r="33" spans="1:20" ht="17.25" customHeight="1">
      <c r="A33" s="461"/>
      <c r="B33" s="270">
        <v>42796</v>
      </c>
      <c r="C33" s="349" t="s">
        <v>109</v>
      </c>
      <c r="D33" s="346" t="s">
        <v>968</v>
      </c>
      <c r="E33" s="346" t="s">
        <v>148</v>
      </c>
      <c r="F33" s="253">
        <v>24</v>
      </c>
      <c r="G33" s="217">
        <v>13635</v>
      </c>
      <c r="H33" s="217">
        <f t="shared" si="0"/>
        <v>327240</v>
      </c>
      <c r="I33" s="455"/>
      <c r="J33" s="489"/>
      <c r="K33" s="152"/>
      <c r="L33" s="487"/>
      <c r="M33" s="312">
        <v>42808</v>
      </c>
      <c r="N33" s="345" t="s">
        <v>531</v>
      </c>
      <c r="O33" s="322" t="s">
        <v>928</v>
      </c>
      <c r="P33" s="350" t="s">
        <v>994</v>
      </c>
      <c r="Q33" s="377">
        <v>1.03</v>
      </c>
      <c r="R33" s="161">
        <v>29428</v>
      </c>
      <c r="S33" s="161">
        <f t="shared" si="1"/>
        <v>30310.84</v>
      </c>
      <c r="T33" s="481"/>
    </row>
    <row r="34" spans="1:20" ht="17.25" customHeight="1">
      <c r="A34" s="461"/>
      <c r="B34" s="270">
        <v>42796</v>
      </c>
      <c r="C34" s="349" t="s">
        <v>806</v>
      </c>
      <c r="D34" s="346" t="s">
        <v>969</v>
      </c>
      <c r="E34" s="346" t="s">
        <v>1000</v>
      </c>
      <c r="F34" s="253">
        <v>2</v>
      </c>
      <c r="G34" s="217">
        <v>280000</v>
      </c>
      <c r="H34" s="217">
        <f t="shared" si="0"/>
        <v>560000</v>
      </c>
      <c r="I34" s="455"/>
      <c r="J34" s="489"/>
      <c r="K34" s="152"/>
      <c r="L34" s="487"/>
      <c r="M34" s="312">
        <v>42808</v>
      </c>
      <c r="N34" s="345" t="s">
        <v>545</v>
      </c>
      <c r="O34" s="322" t="s">
        <v>546</v>
      </c>
      <c r="P34" s="350" t="s">
        <v>994</v>
      </c>
      <c r="Q34" s="377">
        <v>1.1499999999999999</v>
      </c>
      <c r="R34" s="161">
        <v>19904</v>
      </c>
      <c r="S34" s="161">
        <f t="shared" si="1"/>
        <v>22889.599999999999</v>
      </c>
      <c r="T34" s="481"/>
    </row>
    <row r="35" spans="1:20" ht="17.25" customHeight="1">
      <c r="A35" s="461"/>
      <c r="B35" s="270">
        <v>42796</v>
      </c>
      <c r="C35" s="349">
        <v>30701001</v>
      </c>
      <c r="D35" s="346" t="s">
        <v>970</v>
      </c>
      <c r="E35" s="346" t="s">
        <v>4</v>
      </c>
      <c r="F35" s="253">
        <v>3</v>
      </c>
      <c r="G35" s="217">
        <v>445093</v>
      </c>
      <c r="H35" s="217">
        <f t="shared" si="0"/>
        <v>1335279</v>
      </c>
      <c r="I35" s="455"/>
      <c r="J35" s="489"/>
      <c r="K35" s="152"/>
      <c r="L35" s="487"/>
      <c r="M35" s="312">
        <v>42808</v>
      </c>
      <c r="N35" s="345" t="s">
        <v>539</v>
      </c>
      <c r="O35" s="322" t="s">
        <v>540</v>
      </c>
      <c r="P35" s="350" t="s">
        <v>994</v>
      </c>
      <c r="Q35" s="377">
        <v>1.1499999999999999</v>
      </c>
      <c r="R35" s="161">
        <v>16095</v>
      </c>
      <c r="S35" s="161">
        <f t="shared" si="1"/>
        <v>18509.25</v>
      </c>
      <c r="T35" s="481"/>
    </row>
    <row r="36" spans="1:20" ht="17.25" customHeight="1">
      <c r="A36" s="461"/>
      <c r="B36" s="270">
        <v>42796</v>
      </c>
      <c r="C36" s="263" t="s">
        <v>832</v>
      </c>
      <c r="D36" s="337" t="s">
        <v>972</v>
      </c>
      <c r="E36" s="263" t="s">
        <v>27</v>
      </c>
      <c r="F36" s="253">
        <v>50</v>
      </c>
      <c r="G36" s="217">
        <v>2500</v>
      </c>
      <c r="H36" s="217">
        <f t="shared" si="0"/>
        <v>125000</v>
      </c>
      <c r="I36" s="455"/>
      <c r="J36" s="489"/>
      <c r="K36" s="152"/>
      <c r="L36" s="487"/>
      <c r="M36" s="312">
        <v>42808</v>
      </c>
      <c r="N36" s="345" t="s">
        <v>535</v>
      </c>
      <c r="O36" s="322" t="s">
        <v>536</v>
      </c>
      <c r="P36" s="350" t="s">
        <v>994</v>
      </c>
      <c r="Q36" s="377">
        <v>1.54</v>
      </c>
      <c r="R36" s="161">
        <v>23809</v>
      </c>
      <c r="S36" s="161">
        <f t="shared" si="1"/>
        <v>36665.86</v>
      </c>
      <c r="T36" s="481"/>
    </row>
    <row r="37" spans="1:20" ht="17.25" customHeight="1">
      <c r="A37" s="461"/>
      <c r="B37" s="270">
        <v>42796</v>
      </c>
      <c r="C37" s="263" t="s">
        <v>833</v>
      </c>
      <c r="D37" s="263" t="s">
        <v>318</v>
      </c>
      <c r="E37" s="263" t="s">
        <v>27</v>
      </c>
      <c r="F37" s="253">
        <v>100</v>
      </c>
      <c r="G37" s="217">
        <v>150</v>
      </c>
      <c r="H37" s="217">
        <f t="shared" si="0"/>
        <v>15000</v>
      </c>
      <c r="I37" s="455"/>
      <c r="J37" s="489"/>
      <c r="K37" s="152"/>
      <c r="L37" s="487"/>
      <c r="M37" s="312">
        <v>42808</v>
      </c>
      <c r="N37" s="345" t="s">
        <v>541</v>
      </c>
      <c r="O37" s="322" t="s">
        <v>542</v>
      </c>
      <c r="P37" s="350" t="s">
        <v>994</v>
      </c>
      <c r="Q37" s="377">
        <v>1.8</v>
      </c>
      <c r="R37" s="161">
        <v>15714</v>
      </c>
      <c r="S37" s="161">
        <f t="shared" si="1"/>
        <v>28285.200000000001</v>
      </c>
      <c r="T37" s="481"/>
    </row>
    <row r="38" spans="1:20" ht="17.25" customHeight="1">
      <c r="A38" s="461"/>
      <c r="B38" s="270">
        <v>42796</v>
      </c>
      <c r="C38" s="263" t="s">
        <v>849</v>
      </c>
      <c r="D38" s="263" t="s">
        <v>973</v>
      </c>
      <c r="E38" s="263" t="s">
        <v>27</v>
      </c>
      <c r="F38" s="253">
        <v>100</v>
      </c>
      <c r="G38" s="217">
        <v>1800</v>
      </c>
      <c r="H38" s="217">
        <f t="shared" si="0"/>
        <v>180000</v>
      </c>
      <c r="I38" s="455"/>
      <c r="J38" s="489"/>
      <c r="K38" s="152"/>
      <c r="L38" s="491"/>
      <c r="M38" s="312">
        <v>42808</v>
      </c>
      <c r="N38" s="345" t="s">
        <v>519</v>
      </c>
      <c r="O38" s="322" t="s">
        <v>520</v>
      </c>
      <c r="P38" s="350" t="s">
        <v>994</v>
      </c>
      <c r="Q38" s="377">
        <v>3.36</v>
      </c>
      <c r="R38" s="161">
        <v>29428</v>
      </c>
      <c r="S38" s="161">
        <f t="shared" si="1"/>
        <v>98878.080000000002</v>
      </c>
      <c r="T38" s="482"/>
    </row>
    <row r="39" spans="1:20" ht="17.25" customHeight="1">
      <c r="A39" s="461"/>
      <c r="B39" s="270">
        <v>42796</v>
      </c>
      <c r="C39" s="263" t="s">
        <v>855</v>
      </c>
      <c r="D39" s="263" t="s">
        <v>974</v>
      </c>
      <c r="E39" s="263" t="s">
        <v>27</v>
      </c>
      <c r="F39" s="253">
        <v>50</v>
      </c>
      <c r="G39" s="217">
        <v>200</v>
      </c>
      <c r="H39" s="217">
        <f t="shared" si="0"/>
        <v>10000</v>
      </c>
      <c r="I39" s="455"/>
      <c r="J39" s="489"/>
      <c r="K39" s="152"/>
      <c r="L39" s="492" t="s">
        <v>1036</v>
      </c>
      <c r="M39" s="312">
        <v>42810</v>
      </c>
      <c r="N39" s="388" t="s">
        <v>525</v>
      </c>
      <c r="O39" s="389" t="s">
        <v>526</v>
      </c>
      <c r="P39" s="390" t="s">
        <v>994</v>
      </c>
      <c r="Q39" s="377">
        <v>3</v>
      </c>
      <c r="R39" s="161">
        <v>118170</v>
      </c>
      <c r="S39" s="161">
        <f t="shared" si="1"/>
        <v>354510</v>
      </c>
      <c r="T39" s="368"/>
    </row>
    <row r="40" spans="1:20" ht="17.25" customHeight="1">
      <c r="A40" s="461"/>
      <c r="B40" s="270">
        <v>42796</v>
      </c>
      <c r="C40" s="263" t="s">
        <v>808</v>
      </c>
      <c r="D40" s="263" t="s">
        <v>335</v>
      </c>
      <c r="E40" s="263" t="s">
        <v>27</v>
      </c>
      <c r="F40" s="253">
        <v>1</v>
      </c>
      <c r="G40" s="217">
        <v>250000</v>
      </c>
      <c r="H40" s="217">
        <f t="shared" si="0"/>
        <v>250000</v>
      </c>
      <c r="I40" s="455"/>
      <c r="J40" s="489"/>
      <c r="K40" s="152"/>
      <c r="L40" s="493"/>
      <c r="M40" s="312">
        <v>42810</v>
      </c>
      <c r="N40" s="388" t="s">
        <v>527</v>
      </c>
      <c r="O40" s="389" t="s">
        <v>528</v>
      </c>
      <c r="P40" s="390" t="s">
        <v>994</v>
      </c>
      <c r="Q40" s="377">
        <v>5</v>
      </c>
      <c r="R40" s="161">
        <v>97110</v>
      </c>
      <c r="S40" s="161">
        <f t="shared" si="1"/>
        <v>485550</v>
      </c>
      <c r="T40" s="368"/>
    </row>
    <row r="41" spans="1:20" ht="17.25" customHeight="1">
      <c r="A41" s="461"/>
      <c r="B41" s="270">
        <v>42796</v>
      </c>
      <c r="C41" s="263">
        <v>40305019</v>
      </c>
      <c r="D41" s="263" t="s">
        <v>975</v>
      </c>
      <c r="E41" s="263" t="s">
        <v>27</v>
      </c>
      <c r="F41" s="253">
        <v>200</v>
      </c>
      <c r="G41" s="217">
        <v>501</v>
      </c>
      <c r="H41" s="217">
        <f t="shared" si="0"/>
        <v>100200</v>
      </c>
      <c r="I41" s="455"/>
      <c r="J41" s="489"/>
      <c r="K41" s="152"/>
      <c r="L41" s="493"/>
      <c r="M41" s="312">
        <v>42810</v>
      </c>
      <c r="N41" s="388" t="s">
        <v>529</v>
      </c>
      <c r="O41" s="389" t="s">
        <v>530</v>
      </c>
      <c r="P41" s="390" t="s">
        <v>994</v>
      </c>
      <c r="Q41" s="377">
        <v>2</v>
      </c>
      <c r="R41" s="161">
        <v>128700</v>
      </c>
      <c r="S41" s="161">
        <f t="shared" si="1"/>
        <v>257400</v>
      </c>
      <c r="T41" s="368"/>
    </row>
    <row r="42" spans="1:20" ht="17.25" customHeight="1">
      <c r="A42" s="461"/>
      <c r="B42" s="270">
        <v>42796</v>
      </c>
      <c r="C42" s="263" t="s">
        <v>388</v>
      </c>
      <c r="D42" s="263" t="s">
        <v>389</v>
      </c>
      <c r="E42" s="263" t="s">
        <v>27</v>
      </c>
      <c r="F42" s="253">
        <v>5</v>
      </c>
      <c r="G42" s="217">
        <v>11000</v>
      </c>
      <c r="H42" s="217">
        <f t="shared" si="0"/>
        <v>55000</v>
      </c>
      <c r="I42" s="455"/>
      <c r="J42" s="489"/>
      <c r="K42" s="152"/>
      <c r="L42" s="494"/>
      <c r="M42" s="312">
        <v>42810</v>
      </c>
      <c r="N42" s="345" t="s">
        <v>517</v>
      </c>
      <c r="O42" s="322" t="s">
        <v>518</v>
      </c>
      <c r="P42" s="350" t="s">
        <v>994</v>
      </c>
      <c r="Q42" s="377">
        <v>2</v>
      </c>
      <c r="R42" s="161">
        <v>160000</v>
      </c>
      <c r="S42" s="161">
        <f t="shared" si="1"/>
        <v>320000</v>
      </c>
      <c r="T42" s="368"/>
    </row>
    <row r="43" spans="1:20" ht="17.25" customHeight="1">
      <c r="A43" s="461"/>
      <c r="B43" s="270">
        <v>42796</v>
      </c>
      <c r="C43" s="263" t="s">
        <v>386</v>
      </c>
      <c r="D43" s="263" t="s">
        <v>387</v>
      </c>
      <c r="E43" s="263" t="s">
        <v>27</v>
      </c>
      <c r="F43" s="253">
        <v>3</v>
      </c>
      <c r="G43" s="217">
        <v>72955</v>
      </c>
      <c r="H43" s="217">
        <f t="shared" si="0"/>
        <v>218865</v>
      </c>
      <c r="I43" s="455"/>
      <c r="J43" s="489"/>
      <c r="K43" s="152"/>
      <c r="L43" s="405"/>
      <c r="M43" s="312">
        <v>42815</v>
      </c>
      <c r="N43" s="345" t="s">
        <v>679</v>
      </c>
      <c r="O43" s="322" t="s">
        <v>617</v>
      </c>
      <c r="P43" s="350" t="s">
        <v>993</v>
      </c>
      <c r="Q43" s="377">
        <v>4</v>
      </c>
      <c r="R43" s="161">
        <f>20818/4</f>
        <v>5204.5</v>
      </c>
      <c r="S43" s="161">
        <f t="shared" si="1"/>
        <v>20818</v>
      </c>
      <c r="T43" s="480" t="s">
        <v>996</v>
      </c>
    </row>
    <row r="44" spans="1:20" ht="17.25" customHeight="1">
      <c r="A44" s="462"/>
      <c r="B44" s="270">
        <v>42796</v>
      </c>
      <c r="C44" s="263" t="s">
        <v>950</v>
      </c>
      <c r="D44" s="263" t="s">
        <v>976</v>
      </c>
      <c r="E44" s="263" t="s">
        <v>4</v>
      </c>
      <c r="F44" s="253">
        <v>1</v>
      </c>
      <c r="G44" s="217"/>
      <c r="H44" s="217">
        <f t="shared" si="0"/>
        <v>0</v>
      </c>
      <c r="I44" s="456"/>
      <c r="J44" s="489"/>
      <c r="K44" s="152"/>
      <c r="L44" s="405"/>
      <c r="M44" s="312">
        <v>42815</v>
      </c>
      <c r="N44" s="345" t="s">
        <v>678</v>
      </c>
      <c r="O44" s="322" t="s">
        <v>605</v>
      </c>
      <c r="P44" s="350" t="s">
        <v>993</v>
      </c>
      <c r="Q44" s="377">
        <v>16</v>
      </c>
      <c r="R44" s="161">
        <f>19454/4</f>
        <v>4863.5</v>
      </c>
      <c r="S44" s="161">
        <f t="shared" si="1"/>
        <v>77816</v>
      </c>
      <c r="T44" s="481"/>
    </row>
    <row r="45" spans="1:20" ht="17.25" customHeight="1">
      <c r="A45" s="460" t="s">
        <v>977</v>
      </c>
      <c r="B45" s="270">
        <v>42796</v>
      </c>
      <c r="C45" s="263" t="s">
        <v>211</v>
      </c>
      <c r="D45" s="263" t="s">
        <v>978</v>
      </c>
      <c r="E45" s="263" t="s">
        <v>4</v>
      </c>
      <c r="F45" s="253">
        <v>2</v>
      </c>
      <c r="G45" s="217">
        <v>49000</v>
      </c>
      <c r="H45" s="217">
        <f t="shared" si="0"/>
        <v>98000</v>
      </c>
      <c r="I45" s="454">
        <f>SUM(H45:H65)</f>
        <v>2647941</v>
      </c>
      <c r="J45" s="489"/>
      <c r="K45" s="152"/>
      <c r="L45" s="405"/>
      <c r="M45" s="312">
        <v>42815</v>
      </c>
      <c r="N45" s="345" t="s">
        <v>543</v>
      </c>
      <c r="O45" s="322" t="s">
        <v>544</v>
      </c>
      <c r="P45" s="350" t="s">
        <v>994</v>
      </c>
      <c r="Q45" s="377">
        <v>0.64</v>
      </c>
      <c r="R45" s="161">
        <v>15142</v>
      </c>
      <c r="S45" s="161">
        <f t="shared" si="1"/>
        <v>9690.880000000001</v>
      </c>
      <c r="T45" s="481"/>
    </row>
    <row r="46" spans="1:20" ht="17.25" customHeight="1">
      <c r="A46" s="461"/>
      <c r="B46" s="270">
        <v>42796</v>
      </c>
      <c r="C46" s="263" t="s">
        <v>213</v>
      </c>
      <c r="D46" s="263" t="s">
        <v>979</v>
      </c>
      <c r="E46" s="263" t="s">
        <v>4</v>
      </c>
      <c r="F46" s="253">
        <v>2</v>
      </c>
      <c r="G46" s="217">
        <v>54641</v>
      </c>
      <c r="H46" s="217">
        <f t="shared" si="0"/>
        <v>109282</v>
      </c>
      <c r="I46" s="455"/>
      <c r="J46" s="489"/>
      <c r="K46" s="152"/>
      <c r="L46" s="405"/>
      <c r="M46" s="312">
        <v>42815</v>
      </c>
      <c r="N46" s="345" t="s">
        <v>531</v>
      </c>
      <c r="O46" s="322" t="s">
        <v>928</v>
      </c>
      <c r="P46" s="350" t="s">
        <v>994</v>
      </c>
      <c r="Q46" s="377">
        <v>0.68</v>
      </c>
      <c r="R46" s="161">
        <v>31904</v>
      </c>
      <c r="S46" s="161">
        <f t="shared" si="1"/>
        <v>21694.720000000001</v>
      </c>
      <c r="T46" s="481"/>
    </row>
    <row r="47" spans="1:20" ht="17.25" customHeight="1">
      <c r="A47" s="461"/>
      <c r="B47" s="270">
        <v>42796</v>
      </c>
      <c r="C47" s="263" t="s">
        <v>219</v>
      </c>
      <c r="D47" s="263" t="s">
        <v>980</v>
      </c>
      <c r="E47" s="263" t="s">
        <v>4</v>
      </c>
      <c r="F47" s="253">
        <v>3</v>
      </c>
      <c r="G47" s="217">
        <v>49000</v>
      </c>
      <c r="H47" s="217">
        <f t="shared" si="0"/>
        <v>147000</v>
      </c>
      <c r="I47" s="455"/>
      <c r="J47" s="489"/>
      <c r="K47" s="152"/>
      <c r="L47" s="405"/>
      <c r="M47" s="312">
        <v>42815</v>
      </c>
      <c r="N47" s="345" t="s">
        <v>673</v>
      </c>
      <c r="O47" s="322" t="s">
        <v>551</v>
      </c>
      <c r="P47" s="350" t="s">
        <v>994</v>
      </c>
      <c r="Q47" s="377">
        <v>0.81</v>
      </c>
      <c r="R47" s="161">
        <v>25238</v>
      </c>
      <c r="S47" s="161">
        <f t="shared" si="1"/>
        <v>20442.780000000002</v>
      </c>
      <c r="T47" s="481"/>
    </row>
    <row r="48" spans="1:20" ht="17.25" customHeight="1">
      <c r="A48" s="461"/>
      <c r="B48" s="270">
        <v>42796</v>
      </c>
      <c r="C48" s="263" t="s">
        <v>225</v>
      </c>
      <c r="D48" s="263" t="s">
        <v>981</v>
      </c>
      <c r="E48" s="263" t="s">
        <v>4</v>
      </c>
      <c r="F48" s="253">
        <v>2</v>
      </c>
      <c r="G48" s="217">
        <v>48997</v>
      </c>
      <c r="H48" s="217">
        <f t="shared" si="0"/>
        <v>97994</v>
      </c>
      <c r="I48" s="455"/>
      <c r="J48" s="489"/>
      <c r="K48" s="152"/>
      <c r="L48" s="405"/>
      <c r="M48" s="312">
        <v>42815</v>
      </c>
      <c r="N48" s="345" t="s">
        <v>537</v>
      </c>
      <c r="O48" s="322" t="s">
        <v>538</v>
      </c>
      <c r="P48" s="350" t="s">
        <v>994</v>
      </c>
      <c r="Q48" s="377">
        <v>1.05</v>
      </c>
      <c r="R48" s="161">
        <v>12365</v>
      </c>
      <c r="S48" s="161">
        <f t="shared" si="1"/>
        <v>12983.25</v>
      </c>
      <c r="T48" s="481"/>
    </row>
    <row r="49" spans="1:21" ht="17.25" customHeight="1">
      <c r="A49" s="461"/>
      <c r="B49" s="270">
        <v>42796</v>
      </c>
      <c r="C49" s="263" t="s">
        <v>237</v>
      </c>
      <c r="D49" s="263" t="s">
        <v>982</v>
      </c>
      <c r="E49" s="263" t="s">
        <v>1001</v>
      </c>
      <c r="F49" s="253">
        <v>1</v>
      </c>
      <c r="G49" s="217">
        <v>136190</v>
      </c>
      <c r="H49" s="217">
        <f t="shared" si="0"/>
        <v>136190</v>
      </c>
      <c r="I49" s="455"/>
      <c r="J49" s="489"/>
      <c r="K49" s="152"/>
      <c r="L49" s="405"/>
      <c r="M49" s="312">
        <v>42815</v>
      </c>
      <c r="N49" s="345" t="s">
        <v>549</v>
      </c>
      <c r="O49" s="322" t="s">
        <v>550</v>
      </c>
      <c r="P49" s="350" t="s">
        <v>994</v>
      </c>
      <c r="Q49" s="377">
        <v>1.06</v>
      </c>
      <c r="R49" s="161">
        <v>30380</v>
      </c>
      <c r="S49" s="161">
        <f t="shared" si="1"/>
        <v>32202.800000000003</v>
      </c>
      <c r="T49" s="481"/>
    </row>
    <row r="50" spans="1:21" ht="17.25" customHeight="1">
      <c r="A50" s="461"/>
      <c r="B50" s="270">
        <v>42796</v>
      </c>
      <c r="C50" s="378" t="s">
        <v>254</v>
      </c>
      <c r="D50" s="337" t="s">
        <v>983</v>
      </c>
      <c r="E50" s="263" t="s">
        <v>27</v>
      </c>
      <c r="F50" s="253">
        <v>200</v>
      </c>
      <c r="G50" s="217">
        <v>1119</v>
      </c>
      <c r="H50" s="217">
        <f t="shared" si="0"/>
        <v>223800</v>
      </c>
      <c r="I50" s="455"/>
      <c r="J50" s="489"/>
      <c r="K50" s="152"/>
      <c r="L50" s="387"/>
      <c r="M50" s="312">
        <v>42815</v>
      </c>
      <c r="N50" s="345" t="s">
        <v>545</v>
      </c>
      <c r="O50" s="322" t="s">
        <v>546</v>
      </c>
      <c r="P50" s="350" t="s">
        <v>994</v>
      </c>
      <c r="Q50" s="377">
        <v>1.31</v>
      </c>
      <c r="R50" s="161">
        <v>12285</v>
      </c>
      <c r="S50" s="161">
        <f t="shared" si="1"/>
        <v>16093.35</v>
      </c>
      <c r="T50" s="481"/>
    </row>
    <row r="51" spans="1:21" ht="17.25" customHeight="1">
      <c r="A51" s="461"/>
      <c r="B51" s="270">
        <v>42796</v>
      </c>
      <c r="C51" s="378" t="s">
        <v>262</v>
      </c>
      <c r="D51" s="263" t="s">
        <v>984</v>
      </c>
      <c r="E51" s="263" t="s">
        <v>27</v>
      </c>
      <c r="F51" s="253">
        <v>200</v>
      </c>
      <c r="G51" s="217">
        <v>2100</v>
      </c>
      <c r="H51" s="217">
        <f t="shared" si="0"/>
        <v>420000</v>
      </c>
      <c r="I51" s="455"/>
      <c r="J51" s="489"/>
      <c r="K51" s="152"/>
      <c r="L51" s="387"/>
      <c r="M51" s="312">
        <v>42815</v>
      </c>
      <c r="N51" s="345" t="s">
        <v>541</v>
      </c>
      <c r="O51" s="322" t="s">
        <v>542</v>
      </c>
      <c r="P51" s="350" t="s">
        <v>994</v>
      </c>
      <c r="Q51" s="377">
        <v>1.34</v>
      </c>
      <c r="R51" s="161">
        <v>14761</v>
      </c>
      <c r="S51" s="161">
        <f t="shared" si="1"/>
        <v>19779.740000000002</v>
      </c>
      <c r="T51" s="481"/>
    </row>
    <row r="52" spans="1:21" ht="17.25" customHeight="1">
      <c r="A52" s="461"/>
      <c r="B52" s="270">
        <v>42796</v>
      </c>
      <c r="C52" s="378" t="s">
        <v>264</v>
      </c>
      <c r="D52" s="263" t="s">
        <v>265</v>
      </c>
      <c r="E52" s="263" t="s">
        <v>27</v>
      </c>
      <c r="F52" s="253">
        <v>200</v>
      </c>
      <c r="G52" s="217">
        <v>300</v>
      </c>
      <c r="H52" s="217">
        <f t="shared" si="0"/>
        <v>60000</v>
      </c>
      <c r="I52" s="455"/>
      <c r="J52" s="489"/>
      <c r="K52" s="152"/>
      <c r="L52" s="387"/>
      <c r="M52" s="312">
        <v>42815</v>
      </c>
      <c r="N52" s="345" t="s">
        <v>535</v>
      </c>
      <c r="O52" s="322" t="s">
        <v>536</v>
      </c>
      <c r="P52" s="350" t="s">
        <v>994</v>
      </c>
      <c r="Q52" s="377">
        <v>1.37</v>
      </c>
      <c r="R52" s="161">
        <v>22380</v>
      </c>
      <c r="S52" s="161">
        <f t="shared" si="1"/>
        <v>30660.600000000002</v>
      </c>
      <c r="T52" s="481"/>
    </row>
    <row r="53" spans="1:21" ht="17.25" customHeight="1">
      <c r="A53" s="461"/>
      <c r="B53" s="270">
        <v>42796</v>
      </c>
      <c r="C53" s="378" t="s">
        <v>267</v>
      </c>
      <c r="D53" s="263" t="s">
        <v>985</v>
      </c>
      <c r="E53" s="263" t="s">
        <v>27</v>
      </c>
      <c r="F53" s="253">
        <v>400</v>
      </c>
      <c r="G53" s="217">
        <v>198</v>
      </c>
      <c r="H53" s="217">
        <f t="shared" si="0"/>
        <v>79200</v>
      </c>
      <c r="I53" s="455"/>
      <c r="J53" s="489"/>
      <c r="K53" s="152"/>
      <c r="L53" s="387"/>
      <c r="M53" s="312">
        <v>42815</v>
      </c>
      <c r="N53" s="345" t="s">
        <v>539</v>
      </c>
      <c r="O53" s="322" t="s">
        <v>540</v>
      </c>
      <c r="P53" s="350" t="s">
        <v>994</v>
      </c>
      <c r="Q53" s="377">
        <v>1.5</v>
      </c>
      <c r="R53" s="161">
        <v>16095</v>
      </c>
      <c r="S53" s="161">
        <f t="shared" si="1"/>
        <v>24142.5</v>
      </c>
      <c r="T53" s="481"/>
    </row>
    <row r="54" spans="1:21" ht="17.25" customHeight="1">
      <c r="A54" s="461"/>
      <c r="B54" s="270">
        <v>42796</v>
      </c>
      <c r="C54" s="378" t="s">
        <v>269</v>
      </c>
      <c r="D54" s="263" t="s">
        <v>270</v>
      </c>
      <c r="E54" s="263" t="s">
        <v>27</v>
      </c>
      <c r="F54" s="253">
        <v>50</v>
      </c>
      <c r="G54" s="217">
        <v>1200</v>
      </c>
      <c r="H54" s="217">
        <f t="shared" si="0"/>
        <v>60000</v>
      </c>
      <c r="I54" s="455"/>
      <c r="J54" s="489"/>
      <c r="K54" s="152"/>
      <c r="L54" s="378"/>
      <c r="M54" s="312">
        <v>42815</v>
      </c>
      <c r="N54" s="345" t="s">
        <v>519</v>
      </c>
      <c r="O54" s="322" t="s">
        <v>520</v>
      </c>
      <c r="P54" s="350" t="s">
        <v>994</v>
      </c>
      <c r="Q54" s="377">
        <v>5.78</v>
      </c>
      <c r="R54" s="161">
        <v>29428</v>
      </c>
      <c r="S54" s="161">
        <f t="shared" si="1"/>
        <v>170093.84</v>
      </c>
      <c r="T54" s="482"/>
    </row>
    <row r="55" spans="1:21" ht="17.25" customHeight="1">
      <c r="A55" s="461"/>
      <c r="B55" s="270">
        <v>42796</v>
      </c>
      <c r="C55" s="378" t="s">
        <v>279</v>
      </c>
      <c r="D55" s="263" t="s">
        <v>986</v>
      </c>
      <c r="E55" s="263" t="s">
        <v>148</v>
      </c>
      <c r="F55" s="253">
        <v>1</v>
      </c>
      <c r="G55" s="217">
        <v>14000</v>
      </c>
      <c r="H55" s="217">
        <f t="shared" si="0"/>
        <v>14000</v>
      </c>
      <c r="I55" s="455"/>
      <c r="J55" s="489"/>
      <c r="K55" s="152"/>
      <c r="L55" s="405"/>
      <c r="M55" s="312">
        <v>42816</v>
      </c>
      <c r="N55" s="327" t="s">
        <v>384</v>
      </c>
      <c r="O55" s="330" t="s">
        <v>385</v>
      </c>
      <c r="P55" s="338" t="s">
        <v>516</v>
      </c>
      <c r="Q55" s="377">
        <v>1500</v>
      </c>
      <c r="R55" s="161">
        <v>2100</v>
      </c>
      <c r="S55" s="161">
        <f t="shared" si="1"/>
        <v>3150000</v>
      </c>
      <c r="T55" s="368"/>
    </row>
    <row r="56" spans="1:21" ht="17.25" customHeight="1">
      <c r="A56" s="461"/>
      <c r="B56" s="270">
        <v>42796</v>
      </c>
      <c r="C56" s="378" t="s">
        <v>256</v>
      </c>
      <c r="D56" s="337" t="s">
        <v>257</v>
      </c>
      <c r="E56" s="263" t="s">
        <v>4</v>
      </c>
      <c r="F56" s="253">
        <v>1</v>
      </c>
      <c r="G56" s="217">
        <v>57777</v>
      </c>
      <c r="H56" s="217">
        <f t="shared" si="0"/>
        <v>57777</v>
      </c>
      <c r="I56" s="455"/>
      <c r="J56" s="489"/>
      <c r="K56" s="152"/>
      <c r="L56" s="483" t="s">
        <v>1055</v>
      </c>
      <c r="M56" s="312">
        <v>42817</v>
      </c>
      <c r="N56" s="388" t="s">
        <v>527</v>
      </c>
      <c r="O56" s="389" t="s">
        <v>528</v>
      </c>
      <c r="P56" s="390" t="s">
        <v>994</v>
      </c>
      <c r="Q56" s="377">
        <v>3</v>
      </c>
      <c r="R56" s="161">
        <v>97110</v>
      </c>
      <c r="S56" s="161">
        <f t="shared" si="1"/>
        <v>291330</v>
      </c>
      <c r="T56" s="368"/>
    </row>
    <row r="57" spans="1:21" ht="17.25" customHeight="1">
      <c r="A57" s="461"/>
      <c r="B57" s="270">
        <v>42796</v>
      </c>
      <c r="C57" s="263" t="s">
        <v>258</v>
      </c>
      <c r="D57" s="263" t="s">
        <v>259</v>
      </c>
      <c r="E57" s="263" t="s">
        <v>4</v>
      </c>
      <c r="F57" s="253">
        <v>1</v>
      </c>
      <c r="G57" s="217">
        <v>35928</v>
      </c>
      <c r="H57" s="217">
        <f t="shared" si="0"/>
        <v>35928</v>
      </c>
      <c r="I57" s="455"/>
      <c r="J57" s="489"/>
      <c r="K57" s="152"/>
      <c r="L57" s="484"/>
      <c r="M57" s="312">
        <v>42817</v>
      </c>
      <c r="N57" s="388" t="s">
        <v>525</v>
      </c>
      <c r="O57" s="389" t="s">
        <v>526</v>
      </c>
      <c r="P57" s="390" t="s">
        <v>994</v>
      </c>
      <c r="Q57" s="377">
        <v>3</v>
      </c>
      <c r="R57" s="161">
        <v>118170</v>
      </c>
      <c r="S57" s="161">
        <f t="shared" si="1"/>
        <v>354510</v>
      </c>
      <c r="T57" s="368"/>
    </row>
    <row r="58" spans="1:21" ht="17.25" customHeight="1">
      <c r="A58" s="461"/>
      <c r="B58" s="270">
        <v>42796</v>
      </c>
      <c r="C58" s="263" t="s">
        <v>710</v>
      </c>
      <c r="D58" s="263" t="s">
        <v>711</v>
      </c>
      <c r="E58" s="263" t="s">
        <v>27</v>
      </c>
      <c r="F58" s="253">
        <v>100</v>
      </c>
      <c r="G58" s="217">
        <v>317</v>
      </c>
      <c r="H58" s="217">
        <f t="shared" si="0"/>
        <v>31700</v>
      </c>
      <c r="I58" s="455"/>
      <c r="J58" s="489"/>
      <c r="K58" s="152"/>
      <c r="L58" s="485"/>
      <c r="M58" s="312">
        <v>42817</v>
      </c>
      <c r="N58" s="345" t="s">
        <v>517</v>
      </c>
      <c r="O58" s="322" t="s">
        <v>518</v>
      </c>
      <c r="P58" s="350" t="s">
        <v>994</v>
      </c>
      <c r="Q58" s="377">
        <v>2</v>
      </c>
      <c r="R58" s="161">
        <v>160000</v>
      </c>
      <c r="S58" s="161">
        <f t="shared" si="1"/>
        <v>320000</v>
      </c>
      <c r="T58" s="368"/>
    </row>
    <row r="59" spans="1:21" ht="17.25" customHeight="1">
      <c r="A59" s="461"/>
      <c r="B59" s="270">
        <v>42796</v>
      </c>
      <c r="C59" s="263" t="s">
        <v>654</v>
      </c>
      <c r="D59" s="263" t="s">
        <v>631</v>
      </c>
      <c r="E59" s="263" t="s">
        <v>27</v>
      </c>
      <c r="F59" s="253">
        <v>10</v>
      </c>
      <c r="G59" s="217">
        <v>5500</v>
      </c>
      <c r="H59" s="217">
        <f t="shared" si="0"/>
        <v>55000</v>
      </c>
      <c r="I59" s="455"/>
      <c r="J59" s="489"/>
      <c r="K59" s="152"/>
      <c r="L59" s="483" t="s">
        <v>1066</v>
      </c>
      <c r="M59" s="312">
        <v>42821</v>
      </c>
      <c r="N59" s="327" t="s">
        <v>384</v>
      </c>
      <c r="O59" s="330" t="s">
        <v>385</v>
      </c>
      <c r="P59" s="338" t="s">
        <v>516</v>
      </c>
      <c r="Q59" s="377">
        <v>1500</v>
      </c>
      <c r="R59" s="161">
        <v>2100</v>
      </c>
      <c r="S59" s="161">
        <f t="shared" si="1"/>
        <v>3150000</v>
      </c>
      <c r="T59" s="368"/>
    </row>
    <row r="60" spans="1:21" ht="17.25" customHeight="1">
      <c r="A60" s="461"/>
      <c r="B60" s="270">
        <v>42796</v>
      </c>
      <c r="C60" s="263" t="s">
        <v>718</v>
      </c>
      <c r="D60" s="263" t="s">
        <v>720</v>
      </c>
      <c r="E60" s="263" t="s">
        <v>27</v>
      </c>
      <c r="F60" s="253">
        <v>10</v>
      </c>
      <c r="G60" s="217">
        <v>3000</v>
      </c>
      <c r="H60" s="217">
        <f t="shared" si="0"/>
        <v>30000</v>
      </c>
      <c r="I60" s="455"/>
      <c r="J60" s="489"/>
      <c r="K60" s="152"/>
      <c r="L60" s="484"/>
      <c r="M60" s="312">
        <v>42822</v>
      </c>
      <c r="N60" s="345" t="s">
        <v>679</v>
      </c>
      <c r="O60" s="322" t="s">
        <v>617</v>
      </c>
      <c r="P60" s="350" t="s">
        <v>1065</v>
      </c>
      <c r="Q60" s="377">
        <v>8</v>
      </c>
      <c r="R60" s="161">
        <f>20818/4</f>
        <v>5204.5</v>
      </c>
      <c r="S60" s="161">
        <f t="shared" si="1"/>
        <v>41636</v>
      </c>
      <c r="T60" s="480" t="s">
        <v>996</v>
      </c>
    </row>
    <row r="61" spans="1:21" ht="17.25" customHeight="1">
      <c r="A61" s="461"/>
      <c r="B61" s="270">
        <v>42796</v>
      </c>
      <c r="C61" s="378" t="s">
        <v>656</v>
      </c>
      <c r="D61" s="293" t="s">
        <v>634</v>
      </c>
      <c r="E61" s="263" t="s">
        <v>27</v>
      </c>
      <c r="F61" s="253">
        <v>50</v>
      </c>
      <c r="G61" s="217">
        <v>5437</v>
      </c>
      <c r="H61" s="217">
        <f t="shared" si="0"/>
        <v>271850</v>
      </c>
      <c r="I61" s="455"/>
      <c r="J61" s="489"/>
      <c r="K61" s="152"/>
      <c r="L61" s="484"/>
      <c r="M61" s="312">
        <v>42822</v>
      </c>
      <c r="N61" s="408" t="s">
        <v>678</v>
      </c>
      <c r="O61" s="409" t="s">
        <v>605</v>
      </c>
      <c r="P61" s="410" t="s">
        <v>1065</v>
      </c>
      <c r="Q61" s="377">
        <v>16</v>
      </c>
      <c r="R61" s="161">
        <f>19454/4</f>
        <v>4863.5</v>
      </c>
      <c r="S61" s="161">
        <f t="shared" si="1"/>
        <v>77816</v>
      </c>
      <c r="T61" s="481"/>
    </row>
    <row r="62" spans="1:21" ht="17.25" customHeight="1">
      <c r="A62" s="461"/>
      <c r="B62" s="270">
        <v>42796</v>
      </c>
      <c r="C62" s="378" t="s">
        <v>668</v>
      </c>
      <c r="D62" s="263" t="s">
        <v>669</v>
      </c>
      <c r="E62" s="263" t="s">
        <v>27</v>
      </c>
      <c r="F62" s="253">
        <v>10</v>
      </c>
      <c r="G62" s="217">
        <v>11000</v>
      </c>
      <c r="H62" s="217">
        <f t="shared" si="0"/>
        <v>110000</v>
      </c>
      <c r="I62" s="455"/>
      <c r="J62" s="489"/>
      <c r="K62" s="152"/>
      <c r="L62" s="484"/>
      <c r="M62" s="312">
        <v>42822</v>
      </c>
      <c r="N62" s="345" t="s">
        <v>762</v>
      </c>
      <c r="O62" s="322" t="s">
        <v>763</v>
      </c>
      <c r="P62" s="350" t="s">
        <v>994</v>
      </c>
      <c r="Q62" s="377">
        <v>0.17</v>
      </c>
      <c r="R62" s="161">
        <v>39904</v>
      </c>
      <c r="S62" s="161">
        <f t="shared" si="1"/>
        <v>6783.68</v>
      </c>
      <c r="T62" s="481"/>
      <c r="U62" s="252"/>
    </row>
    <row r="63" spans="1:21" ht="17.25" customHeight="1">
      <c r="A63" s="461"/>
      <c r="B63" s="270">
        <v>42796</v>
      </c>
      <c r="C63" s="263" t="s">
        <v>641</v>
      </c>
      <c r="D63" s="263" t="s">
        <v>622</v>
      </c>
      <c r="E63" s="263" t="s">
        <v>27</v>
      </c>
      <c r="F63" s="253">
        <v>30</v>
      </c>
      <c r="G63" s="217">
        <v>14634</v>
      </c>
      <c r="H63" s="217">
        <f t="shared" si="0"/>
        <v>439020</v>
      </c>
      <c r="I63" s="455"/>
      <c r="J63" s="489"/>
      <c r="K63" s="152"/>
      <c r="L63" s="484"/>
      <c r="M63" s="312">
        <v>42822</v>
      </c>
      <c r="N63" s="345" t="s">
        <v>764</v>
      </c>
      <c r="O63" s="322" t="s">
        <v>765</v>
      </c>
      <c r="P63" s="350" t="s">
        <v>994</v>
      </c>
      <c r="Q63" s="377">
        <v>0.42</v>
      </c>
      <c r="R63" s="161">
        <v>13809</v>
      </c>
      <c r="S63" s="161">
        <f t="shared" si="1"/>
        <v>5799.78</v>
      </c>
      <c r="T63" s="481"/>
      <c r="U63" s="252"/>
    </row>
    <row r="64" spans="1:21" ht="17.25" customHeight="1">
      <c r="A64" s="461"/>
      <c r="B64" s="270">
        <v>42796</v>
      </c>
      <c r="C64" s="263" t="s">
        <v>415</v>
      </c>
      <c r="D64" s="263" t="s">
        <v>416</v>
      </c>
      <c r="E64" s="263" t="s">
        <v>27</v>
      </c>
      <c r="F64" s="253">
        <v>12</v>
      </c>
      <c r="G64" s="217">
        <v>9600</v>
      </c>
      <c r="H64" s="217">
        <f t="shared" si="0"/>
        <v>115200</v>
      </c>
      <c r="I64" s="455"/>
      <c r="J64" s="489"/>
      <c r="K64" s="152"/>
      <c r="L64" s="484"/>
      <c r="M64" s="312">
        <v>42822</v>
      </c>
      <c r="N64" s="345" t="s">
        <v>531</v>
      </c>
      <c r="O64" s="322" t="s">
        <v>928</v>
      </c>
      <c r="P64" s="350" t="s">
        <v>994</v>
      </c>
      <c r="Q64" s="377">
        <v>0.95</v>
      </c>
      <c r="R64" s="161">
        <v>38000</v>
      </c>
      <c r="S64" s="161">
        <f t="shared" si="1"/>
        <v>36100</v>
      </c>
      <c r="T64" s="481"/>
      <c r="U64" s="252"/>
    </row>
    <row r="65" spans="1:21" ht="17.25" customHeight="1">
      <c r="A65" s="462"/>
      <c r="B65" s="270">
        <v>42796</v>
      </c>
      <c r="C65" s="263" t="s">
        <v>425</v>
      </c>
      <c r="D65" s="263" t="s">
        <v>426</v>
      </c>
      <c r="E65" s="263" t="s">
        <v>4</v>
      </c>
      <c r="F65" s="253">
        <v>2</v>
      </c>
      <c r="G65" s="217">
        <v>28000</v>
      </c>
      <c r="H65" s="217">
        <f t="shared" si="0"/>
        <v>56000</v>
      </c>
      <c r="I65" s="456"/>
      <c r="J65" s="489"/>
      <c r="K65" s="152"/>
      <c r="L65" s="484"/>
      <c r="M65" s="312">
        <v>42822</v>
      </c>
      <c r="N65" s="345" t="s">
        <v>549</v>
      </c>
      <c r="O65" s="322" t="s">
        <v>550</v>
      </c>
      <c r="P65" s="350" t="s">
        <v>994</v>
      </c>
      <c r="Q65" s="377">
        <v>1</v>
      </c>
      <c r="R65" s="161">
        <v>30380</v>
      </c>
      <c r="S65" s="161">
        <f t="shared" si="1"/>
        <v>30380</v>
      </c>
      <c r="T65" s="481"/>
      <c r="U65" s="252"/>
    </row>
    <row r="66" spans="1:21" ht="17.25" customHeight="1">
      <c r="A66" s="460" t="s">
        <v>987</v>
      </c>
      <c r="B66" s="270">
        <v>42796</v>
      </c>
      <c r="C66" s="263" t="s">
        <v>810</v>
      </c>
      <c r="D66" s="263" t="s">
        <v>552</v>
      </c>
      <c r="E66" s="263" t="s">
        <v>1002</v>
      </c>
      <c r="F66" s="253">
        <v>2</v>
      </c>
      <c r="G66" s="217">
        <v>13000</v>
      </c>
      <c r="H66" s="217">
        <f t="shared" si="0"/>
        <v>26000</v>
      </c>
      <c r="I66" s="454">
        <f>SUM(H66:H73)</f>
        <v>1194632</v>
      </c>
      <c r="J66" s="489"/>
      <c r="K66" s="152"/>
      <c r="L66" s="484"/>
      <c r="M66" s="312">
        <v>42822</v>
      </c>
      <c r="N66" s="345" t="s">
        <v>539</v>
      </c>
      <c r="O66" s="322" t="s">
        <v>540</v>
      </c>
      <c r="P66" s="350" t="s">
        <v>994</v>
      </c>
      <c r="Q66" s="377">
        <v>1.04</v>
      </c>
      <c r="R66" s="161">
        <v>15142</v>
      </c>
      <c r="S66" s="161">
        <f t="shared" si="1"/>
        <v>15747.68</v>
      </c>
      <c r="T66" s="481"/>
      <c r="U66" s="252"/>
    </row>
    <row r="67" spans="1:21" ht="17.25" customHeight="1">
      <c r="A67" s="461"/>
      <c r="B67" s="270">
        <v>42796</v>
      </c>
      <c r="C67" s="263" t="s">
        <v>826</v>
      </c>
      <c r="D67" s="263" t="s">
        <v>988</v>
      </c>
      <c r="E67" s="263" t="s">
        <v>997</v>
      </c>
      <c r="F67" s="253">
        <v>1</v>
      </c>
      <c r="G67" s="217">
        <v>68172</v>
      </c>
      <c r="H67" s="217">
        <f t="shared" si="0"/>
        <v>68172</v>
      </c>
      <c r="I67" s="455"/>
      <c r="J67" s="489"/>
      <c r="K67" s="152"/>
      <c r="L67" s="484"/>
      <c r="M67" s="312">
        <v>42822</v>
      </c>
      <c r="N67" s="345" t="s">
        <v>541</v>
      </c>
      <c r="O67" s="322" t="s">
        <v>542</v>
      </c>
      <c r="P67" s="350" t="s">
        <v>994</v>
      </c>
      <c r="Q67" s="377">
        <v>1.19</v>
      </c>
      <c r="R67" s="161">
        <v>13523</v>
      </c>
      <c r="S67" s="161">
        <f t="shared" si="1"/>
        <v>16092.369999999999</v>
      </c>
      <c r="T67" s="481"/>
      <c r="U67" s="252"/>
    </row>
    <row r="68" spans="1:21" ht="17.25" customHeight="1">
      <c r="A68" s="461"/>
      <c r="B68" s="270">
        <v>42796</v>
      </c>
      <c r="C68" s="263" t="s">
        <v>657</v>
      </c>
      <c r="D68" s="263" t="s">
        <v>989</v>
      </c>
      <c r="E68" s="263" t="s">
        <v>997</v>
      </c>
      <c r="F68" s="253">
        <v>1</v>
      </c>
      <c r="G68" s="217">
        <v>68180</v>
      </c>
      <c r="H68" s="217">
        <f t="shared" si="0"/>
        <v>68180</v>
      </c>
      <c r="I68" s="455"/>
      <c r="J68" s="489"/>
      <c r="K68" s="152"/>
      <c r="L68" s="484"/>
      <c r="M68" s="312">
        <v>42822</v>
      </c>
      <c r="N68" s="345" t="s">
        <v>545</v>
      </c>
      <c r="O68" s="322" t="s">
        <v>546</v>
      </c>
      <c r="P68" s="350" t="s">
        <v>994</v>
      </c>
      <c r="Q68" s="377">
        <v>1.24</v>
      </c>
      <c r="R68" s="161">
        <v>15714</v>
      </c>
      <c r="S68" s="161">
        <f t="shared" si="1"/>
        <v>19485.36</v>
      </c>
      <c r="T68" s="481"/>
      <c r="U68" s="252"/>
    </row>
    <row r="69" spans="1:21" ht="17.25" customHeight="1">
      <c r="A69" s="461"/>
      <c r="B69" s="270">
        <v>42796</v>
      </c>
      <c r="C69" s="263" t="s">
        <v>660</v>
      </c>
      <c r="D69" s="263" t="s">
        <v>990</v>
      </c>
      <c r="E69" s="263" t="s">
        <v>997</v>
      </c>
      <c r="F69" s="253">
        <v>1</v>
      </c>
      <c r="G69" s="217">
        <v>68181</v>
      </c>
      <c r="H69" s="217">
        <f t="shared" si="0"/>
        <v>68181</v>
      </c>
      <c r="I69" s="455"/>
      <c r="J69" s="489"/>
      <c r="K69" s="152"/>
      <c r="L69" s="484"/>
      <c r="M69" s="312">
        <v>42822</v>
      </c>
      <c r="N69" s="345" t="s">
        <v>537</v>
      </c>
      <c r="O69" s="322" t="s">
        <v>538</v>
      </c>
      <c r="P69" s="350" t="s">
        <v>994</v>
      </c>
      <c r="Q69" s="377">
        <v>1.35</v>
      </c>
      <c r="R69" s="161">
        <v>12365</v>
      </c>
      <c r="S69" s="161">
        <f t="shared" si="1"/>
        <v>16692.75</v>
      </c>
      <c r="T69" s="481"/>
    </row>
    <row r="70" spans="1:21" ht="17.25" customHeight="1">
      <c r="A70" s="461"/>
      <c r="B70" s="270">
        <v>42796</v>
      </c>
      <c r="C70" s="263" t="s">
        <v>642</v>
      </c>
      <c r="D70" s="263" t="s">
        <v>623</v>
      </c>
      <c r="E70" s="263" t="s">
        <v>4</v>
      </c>
      <c r="F70" s="253">
        <v>1</v>
      </c>
      <c r="G70" s="217">
        <v>185000</v>
      </c>
      <c r="H70" s="217">
        <f t="shared" ref="H70:H133" si="2">F70*G70</f>
        <v>185000</v>
      </c>
      <c r="I70" s="455"/>
      <c r="J70" s="489"/>
      <c r="K70" s="152"/>
      <c r="L70" s="484"/>
      <c r="M70" s="312">
        <v>42822</v>
      </c>
      <c r="N70" s="345" t="s">
        <v>535</v>
      </c>
      <c r="O70" s="322" t="s">
        <v>536</v>
      </c>
      <c r="P70" s="350" t="s">
        <v>994</v>
      </c>
      <c r="Q70" s="377">
        <v>2.04</v>
      </c>
      <c r="R70" s="161">
        <v>19904</v>
      </c>
      <c r="S70" s="161">
        <f t="shared" ref="S70:S133" si="3">Q70*R70</f>
        <v>40604.160000000003</v>
      </c>
      <c r="T70" s="481"/>
    </row>
    <row r="71" spans="1:21" ht="17.25" customHeight="1">
      <c r="A71" s="461"/>
      <c r="B71" s="270">
        <v>42796</v>
      </c>
      <c r="C71" s="263" t="s">
        <v>911</v>
      </c>
      <c r="D71" s="263" t="s">
        <v>991</v>
      </c>
      <c r="E71" s="263" t="s">
        <v>1000</v>
      </c>
      <c r="F71" s="253">
        <v>3</v>
      </c>
      <c r="G71" s="217">
        <v>190913</v>
      </c>
      <c r="H71" s="217">
        <f t="shared" si="2"/>
        <v>572739</v>
      </c>
      <c r="I71" s="455"/>
      <c r="J71" s="489"/>
      <c r="K71" s="152"/>
      <c r="L71" s="485"/>
      <c r="M71" s="312">
        <v>42822</v>
      </c>
      <c r="N71" s="345" t="s">
        <v>519</v>
      </c>
      <c r="O71" s="322" t="s">
        <v>520</v>
      </c>
      <c r="P71" s="350" t="s">
        <v>994</v>
      </c>
      <c r="Q71" s="377">
        <v>5.0999999999999996</v>
      </c>
      <c r="R71" s="161">
        <v>29428</v>
      </c>
      <c r="S71" s="161">
        <f t="shared" si="3"/>
        <v>150082.79999999999</v>
      </c>
      <c r="T71" s="482"/>
    </row>
    <row r="72" spans="1:21" ht="17.25" customHeight="1">
      <c r="A72" s="461"/>
      <c r="B72" s="270">
        <v>42796</v>
      </c>
      <c r="C72" s="263" t="s">
        <v>643</v>
      </c>
      <c r="D72" s="263" t="s">
        <v>624</v>
      </c>
      <c r="E72" s="263" t="s">
        <v>148</v>
      </c>
      <c r="F72" s="253">
        <v>12</v>
      </c>
      <c r="G72" s="217">
        <v>13030</v>
      </c>
      <c r="H72" s="217">
        <f t="shared" si="2"/>
        <v>156360</v>
      </c>
      <c r="I72" s="455"/>
      <c r="J72" s="489"/>
      <c r="K72" s="152"/>
      <c r="L72" s="492" t="s">
        <v>1078</v>
      </c>
      <c r="M72" s="312">
        <v>42824</v>
      </c>
      <c r="N72" s="388" t="s">
        <v>527</v>
      </c>
      <c r="O72" s="389" t="s">
        <v>528</v>
      </c>
      <c r="P72" s="390" t="s">
        <v>994</v>
      </c>
      <c r="Q72" s="401">
        <v>4</v>
      </c>
      <c r="R72" s="161">
        <v>97110</v>
      </c>
      <c r="S72" s="161">
        <f t="shared" si="3"/>
        <v>388440</v>
      </c>
      <c r="T72" s="368"/>
    </row>
    <row r="73" spans="1:21" ht="17.25" customHeight="1">
      <c r="A73" s="462"/>
      <c r="B73" s="270">
        <v>42796</v>
      </c>
      <c r="C73" s="263" t="s">
        <v>922</v>
      </c>
      <c r="D73" s="263" t="s">
        <v>992</v>
      </c>
      <c r="E73" s="263" t="s">
        <v>101</v>
      </c>
      <c r="F73" s="253">
        <v>1</v>
      </c>
      <c r="G73" s="217">
        <v>50000</v>
      </c>
      <c r="H73" s="217">
        <f t="shared" si="2"/>
        <v>50000</v>
      </c>
      <c r="I73" s="456"/>
      <c r="J73" s="489"/>
      <c r="K73" s="152"/>
      <c r="L73" s="493"/>
      <c r="M73" s="312">
        <v>42824</v>
      </c>
      <c r="N73" s="388" t="s">
        <v>525</v>
      </c>
      <c r="O73" s="389" t="s">
        <v>526</v>
      </c>
      <c r="P73" s="390" t="s">
        <v>994</v>
      </c>
      <c r="Q73" s="377">
        <v>2</v>
      </c>
      <c r="R73" s="161">
        <v>118170</v>
      </c>
      <c r="S73" s="161">
        <f t="shared" si="3"/>
        <v>236340</v>
      </c>
      <c r="T73" s="368"/>
    </row>
    <row r="74" spans="1:21" ht="17.25" customHeight="1">
      <c r="A74" s="460">
        <v>7470</v>
      </c>
      <c r="B74" s="270">
        <v>42800</v>
      </c>
      <c r="C74" s="288" t="s">
        <v>686</v>
      </c>
      <c r="D74" s="293" t="s">
        <v>633</v>
      </c>
      <c r="E74" s="289" t="s">
        <v>101</v>
      </c>
      <c r="F74" s="253">
        <v>9</v>
      </c>
      <c r="G74" s="217">
        <f>68181</f>
        <v>68181</v>
      </c>
      <c r="H74" s="217">
        <f t="shared" si="2"/>
        <v>613629</v>
      </c>
      <c r="I74" s="454">
        <f>H74+H75</f>
        <v>1071805</v>
      </c>
      <c r="J74" s="489"/>
      <c r="K74" s="152"/>
      <c r="L74" s="494"/>
      <c r="M74" s="312">
        <v>42824</v>
      </c>
      <c r="N74" s="345" t="s">
        <v>517</v>
      </c>
      <c r="O74" s="322" t="s">
        <v>518</v>
      </c>
      <c r="P74" s="350" t="s">
        <v>994</v>
      </c>
      <c r="Q74" s="377">
        <v>2</v>
      </c>
      <c r="R74" s="161">
        <v>160000</v>
      </c>
      <c r="S74" s="161">
        <f t="shared" si="3"/>
        <v>320000</v>
      </c>
      <c r="T74" s="368"/>
    </row>
    <row r="75" spans="1:21" ht="17.25" customHeight="1">
      <c r="A75" s="462"/>
      <c r="B75" s="270">
        <v>42800</v>
      </c>
      <c r="C75" s="167" t="s">
        <v>687</v>
      </c>
      <c r="D75" s="293" t="s">
        <v>685</v>
      </c>
      <c r="E75" s="293" t="s">
        <v>101</v>
      </c>
      <c r="F75" s="253">
        <v>8</v>
      </c>
      <c r="G75" s="217">
        <v>57272</v>
      </c>
      <c r="H75" s="217">
        <f t="shared" si="2"/>
        <v>458176</v>
      </c>
      <c r="I75" s="456"/>
      <c r="J75" s="489"/>
      <c r="K75" s="152"/>
      <c r="L75" s="378"/>
      <c r="M75" s="312"/>
      <c r="N75" s="320"/>
      <c r="O75" s="322"/>
      <c r="P75" s="398"/>
      <c r="Q75" s="377"/>
      <c r="R75" s="161"/>
      <c r="S75" s="161">
        <f t="shared" si="3"/>
        <v>0</v>
      </c>
      <c r="T75" s="368"/>
    </row>
    <row r="76" spans="1:21" ht="17.25" customHeight="1">
      <c r="A76" s="460">
        <v>4167</v>
      </c>
      <c r="B76" s="270">
        <v>42802</v>
      </c>
      <c r="C76" s="380">
        <v>1274</v>
      </c>
      <c r="D76" s="346" t="s">
        <v>612</v>
      </c>
      <c r="E76" s="381" t="s">
        <v>50</v>
      </c>
      <c r="F76" s="253">
        <v>24</v>
      </c>
      <c r="G76" s="217">
        <f>185455/24</f>
        <v>7727.291666666667</v>
      </c>
      <c r="H76" s="217">
        <f t="shared" si="2"/>
        <v>185455</v>
      </c>
      <c r="I76" s="454">
        <f>SUM(H76:H81)</f>
        <v>1018183</v>
      </c>
      <c r="J76" s="489"/>
      <c r="K76" s="152"/>
      <c r="L76" s="378"/>
      <c r="M76" s="312"/>
      <c r="N76" s="320"/>
      <c r="O76" s="322"/>
      <c r="P76" s="398"/>
      <c r="Q76" s="377"/>
      <c r="R76" s="161"/>
      <c r="S76" s="161">
        <f t="shared" si="3"/>
        <v>0</v>
      </c>
      <c r="T76" s="368"/>
    </row>
    <row r="77" spans="1:21" ht="17.25" customHeight="1">
      <c r="A77" s="461"/>
      <c r="B77" s="270">
        <v>42802</v>
      </c>
      <c r="C77" s="380">
        <v>1757</v>
      </c>
      <c r="D77" s="346" t="s">
        <v>613</v>
      </c>
      <c r="E77" s="381" t="s">
        <v>77</v>
      </c>
      <c r="F77" s="253">
        <v>24</v>
      </c>
      <c r="G77" s="217">
        <f>130909/24</f>
        <v>5454.541666666667</v>
      </c>
      <c r="H77" s="217">
        <f t="shared" si="2"/>
        <v>130909</v>
      </c>
      <c r="I77" s="455"/>
      <c r="J77" s="489"/>
      <c r="K77" s="152"/>
      <c r="L77" s="378"/>
      <c r="M77" s="312"/>
      <c r="N77" s="320"/>
      <c r="O77" s="322"/>
      <c r="P77" s="398"/>
      <c r="Q77" s="377"/>
      <c r="R77" s="340"/>
      <c r="S77" s="161">
        <f t="shared" si="3"/>
        <v>0</v>
      </c>
      <c r="T77" s="368"/>
    </row>
    <row r="78" spans="1:21" ht="17.25" customHeight="1">
      <c r="A78" s="461"/>
      <c r="B78" s="270">
        <v>42802</v>
      </c>
      <c r="C78" s="380">
        <v>2583</v>
      </c>
      <c r="D78" s="346" t="s">
        <v>913</v>
      </c>
      <c r="E78" s="381" t="s">
        <v>77</v>
      </c>
      <c r="F78" s="253">
        <v>48</v>
      </c>
      <c r="G78" s="217">
        <f>78182/24</f>
        <v>3257.5833333333335</v>
      </c>
      <c r="H78" s="217">
        <f t="shared" si="2"/>
        <v>156364</v>
      </c>
      <c r="I78" s="455"/>
      <c r="J78" s="489"/>
      <c r="K78" s="152"/>
      <c r="L78" s="378"/>
      <c r="M78" s="312"/>
      <c r="N78" s="320"/>
      <c r="O78" s="322"/>
      <c r="P78" s="398"/>
      <c r="Q78" s="377"/>
      <c r="R78" s="161"/>
      <c r="S78" s="161">
        <f t="shared" si="3"/>
        <v>0</v>
      </c>
      <c r="T78" s="368"/>
    </row>
    <row r="79" spans="1:21" ht="17.25" customHeight="1">
      <c r="A79" s="461"/>
      <c r="B79" s="270">
        <v>42802</v>
      </c>
      <c r="C79" s="380">
        <v>7615</v>
      </c>
      <c r="D79" s="346" t="s">
        <v>616</v>
      </c>
      <c r="E79" s="381" t="s">
        <v>77</v>
      </c>
      <c r="F79" s="253">
        <v>24</v>
      </c>
      <c r="G79" s="217">
        <f>207273/24</f>
        <v>8636.375</v>
      </c>
      <c r="H79" s="217">
        <f t="shared" si="2"/>
        <v>207273</v>
      </c>
      <c r="I79" s="455"/>
      <c r="J79" s="489"/>
      <c r="K79" s="152"/>
      <c r="L79" s="378"/>
      <c r="M79" s="312"/>
      <c r="N79" s="320"/>
      <c r="O79" s="322"/>
      <c r="P79" s="398"/>
      <c r="Q79" s="377"/>
      <c r="R79" s="161"/>
      <c r="S79" s="161">
        <f t="shared" si="3"/>
        <v>0</v>
      </c>
      <c r="T79" s="368"/>
    </row>
    <row r="80" spans="1:21" ht="17.25" customHeight="1">
      <c r="A80" s="461"/>
      <c r="B80" s="270">
        <v>42802</v>
      </c>
      <c r="C80" s="380">
        <v>7415</v>
      </c>
      <c r="D80" s="346" t="s">
        <v>615</v>
      </c>
      <c r="E80" s="381" t="s">
        <v>77</v>
      </c>
      <c r="F80" s="253">
        <v>24</v>
      </c>
      <c r="G80" s="217">
        <f>207273/24</f>
        <v>8636.375</v>
      </c>
      <c r="H80" s="217">
        <f t="shared" si="2"/>
        <v>207273</v>
      </c>
      <c r="I80" s="455"/>
      <c r="J80" s="489"/>
      <c r="K80" s="152"/>
      <c r="L80" s="270"/>
      <c r="M80" s="312"/>
      <c r="N80" s="399"/>
      <c r="O80" s="389"/>
      <c r="P80" s="400"/>
      <c r="Q80" s="377"/>
      <c r="R80" s="279"/>
      <c r="S80" s="161">
        <f t="shared" si="3"/>
        <v>0</v>
      </c>
      <c r="T80" s="368"/>
    </row>
    <row r="81" spans="1:21" ht="17.25" customHeight="1">
      <c r="A81" s="462"/>
      <c r="B81" s="270">
        <v>42802</v>
      </c>
      <c r="C81" s="380">
        <v>2373</v>
      </c>
      <c r="D81" s="346" t="s">
        <v>753</v>
      </c>
      <c r="E81" s="381" t="s">
        <v>77</v>
      </c>
      <c r="F81" s="253">
        <v>24</v>
      </c>
      <c r="G81" s="217">
        <f>130909/24</f>
        <v>5454.541666666667</v>
      </c>
      <c r="H81" s="217">
        <f t="shared" si="2"/>
        <v>130909</v>
      </c>
      <c r="I81" s="456"/>
      <c r="J81" s="489"/>
      <c r="K81" s="152"/>
      <c r="L81" s="270"/>
      <c r="M81" s="312"/>
      <c r="N81" s="399"/>
      <c r="O81" s="389"/>
      <c r="P81" s="400"/>
      <c r="Q81" s="377"/>
      <c r="R81" s="161"/>
      <c r="S81" s="161">
        <f t="shared" si="3"/>
        <v>0</v>
      </c>
      <c r="T81" s="368"/>
    </row>
    <row r="82" spans="1:21" ht="17.25" customHeight="1">
      <c r="A82" s="460">
        <v>5246</v>
      </c>
      <c r="B82" s="270">
        <v>42803</v>
      </c>
      <c r="C82" s="349" t="s">
        <v>480</v>
      </c>
      <c r="D82" s="346" t="s">
        <v>481</v>
      </c>
      <c r="E82" s="346" t="s">
        <v>27</v>
      </c>
      <c r="F82" s="253">
        <v>30</v>
      </c>
      <c r="G82" s="217"/>
      <c r="H82" s="217">
        <f t="shared" si="2"/>
        <v>0</v>
      </c>
      <c r="I82" s="351"/>
      <c r="J82" s="489"/>
      <c r="K82" s="152"/>
      <c r="L82" s="270"/>
      <c r="M82" s="312"/>
      <c r="N82" s="399"/>
      <c r="O82" s="389"/>
      <c r="P82" s="400"/>
      <c r="Q82" s="377"/>
      <c r="R82" s="161"/>
      <c r="S82" s="161">
        <f t="shared" si="3"/>
        <v>0</v>
      </c>
      <c r="T82" s="368"/>
    </row>
    <row r="83" spans="1:21" ht="17.25" customHeight="1">
      <c r="A83" s="461"/>
      <c r="B83" s="270">
        <v>42803</v>
      </c>
      <c r="C83" s="349" t="s">
        <v>500</v>
      </c>
      <c r="D83" s="346" t="s">
        <v>501</v>
      </c>
      <c r="E83" s="346" t="s">
        <v>27</v>
      </c>
      <c r="F83" s="253">
        <v>30</v>
      </c>
      <c r="G83" s="217"/>
      <c r="H83" s="217">
        <f t="shared" si="2"/>
        <v>0</v>
      </c>
      <c r="I83" s="351"/>
      <c r="J83" s="489"/>
      <c r="K83" s="152"/>
      <c r="L83" s="270"/>
      <c r="M83" s="312"/>
      <c r="N83" s="399"/>
      <c r="O83" s="389"/>
      <c r="P83" s="400"/>
      <c r="Q83" s="377"/>
      <c r="R83" s="161"/>
      <c r="S83" s="161">
        <f t="shared" si="3"/>
        <v>0</v>
      </c>
      <c r="T83" s="368"/>
    </row>
    <row r="84" spans="1:21" ht="17.25" customHeight="1">
      <c r="A84" s="461"/>
      <c r="B84" s="270">
        <v>42803</v>
      </c>
      <c r="C84" s="349" t="s">
        <v>488</v>
      </c>
      <c r="D84" s="346" t="s">
        <v>489</v>
      </c>
      <c r="E84" s="346" t="s">
        <v>27</v>
      </c>
      <c r="F84" s="253">
        <v>30</v>
      </c>
      <c r="G84" s="217"/>
      <c r="H84" s="217">
        <f t="shared" si="2"/>
        <v>0</v>
      </c>
      <c r="I84" s="351"/>
      <c r="J84" s="489"/>
      <c r="K84" s="152"/>
      <c r="L84" s="270"/>
      <c r="M84" s="312"/>
      <c r="N84" s="320"/>
      <c r="O84" s="322"/>
      <c r="P84" s="398"/>
      <c r="Q84" s="377"/>
      <c r="R84" s="161"/>
      <c r="S84" s="161">
        <f t="shared" si="3"/>
        <v>0</v>
      </c>
      <c r="T84" s="368"/>
    </row>
    <row r="85" spans="1:21" ht="17.25" customHeight="1">
      <c r="A85" s="461"/>
      <c r="B85" s="270">
        <v>42803</v>
      </c>
      <c r="C85" s="349" t="s">
        <v>484</v>
      </c>
      <c r="D85" s="346" t="s">
        <v>485</v>
      </c>
      <c r="E85" s="346" t="s">
        <v>27</v>
      </c>
      <c r="F85" s="253">
        <v>30</v>
      </c>
      <c r="G85" s="217"/>
      <c r="H85" s="217">
        <f t="shared" si="2"/>
        <v>0</v>
      </c>
      <c r="I85" s="351"/>
      <c r="J85" s="489"/>
      <c r="K85" s="152"/>
      <c r="L85" s="378"/>
      <c r="M85" s="312"/>
      <c r="N85" s="320"/>
      <c r="O85" s="322"/>
      <c r="P85" s="398"/>
      <c r="Q85" s="377"/>
      <c r="R85" s="161"/>
      <c r="S85" s="161">
        <f t="shared" si="3"/>
        <v>0</v>
      </c>
      <c r="T85" s="368"/>
    </row>
    <row r="86" spans="1:21" ht="17.25" customHeight="1">
      <c r="A86" s="461"/>
      <c r="B86" s="270">
        <v>42803</v>
      </c>
      <c r="C86" s="349" t="s">
        <v>506</v>
      </c>
      <c r="D86" s="346" t="s">
        <v>507</v>
      </c>
      <c r="E86" s="346" t="s">
        <v>497</v>
      </c>
      <c r="F86" s="253">
        <v>1</v>
      </c>
      <c r="G86" s="217"/>
      <c r="H86" s="217">
        <f t="shared" si="2"/>
        <v>0</v>
      </c>
      <c r="I86" s="351"/>
      <c r="J86" s="489"/>
      <c r="K86" s="152"/>
      <c r="L86" s="378"/>
      <c r="M86" s="312"/>
      <c r="N86" s="320"/>
      <c r="O86" s="322"/>
      <c r="P86" s="398"/>
      <c r="Q86" s="377"/>
      <c r="R86" s="161"/>
      <c r="S86" s="161">
        <f t="shared" si="3"/>
        <v>0</v>
      </c>
      <c r="T86" s="368"/>
    </row>
    <row r="87" spans="1:21" ht="17.25" customHeight="1">
      <c r="A87" s="461"/>
      <c r="B87" s="270">
        <v>42803</v>
      </c>
      <c r="C87" s="349" t="s">
        <v>665</v>
      </c>
      <c r="D87" s="346" t="s">
        <v>477</v>
      </c>
      <c r="E87" s="346" t="s">
        <v>4</v>
      </c>
      <c r="F87" s="253">
        <v>2.5</v>
      </c>
      <c r="G87" s="217"/>
      <c r="H87" s="217">
        <f t="shared" si="2"/>
        <v>0</v>
      </c>
      <c r="I87" s="351"/>
      <c r="J87" s="489"/>
      <c r="K87" s="152"/>
      <c r="L87" s="378"/>
      <c r="M87" s="312"/>
      <c r="N87" s="320"/>
      <c r="O87" s="322"/>
      <c r="P87" s="398"/>
      <c r="Q87" s="377"/>
      <c r="R87" s="161"/>
      <c r="S87" s="161">
        <f t="shared" si="3"/>
        <v>0</v>
      </c>
      <c r="T87" s="368"/>
    </row>
    <row r="88" spans="1:21" ht="15.75" customHeight="1">
      <c r="A88" s="461"/>
      <c r="B88" s="270">
        <v>42803</v>
      </c>
      <c r="C88" s="349" t="s">
        <v>647</v>
      </c>
      <c r="D88" s="346" t="s">
        <v>606</v>
      </c>
      <c r="E88" s="346" t="s">
        <v>4</v>
      </c>
      <c r="F88" s="253">
        <v>3</v>
      </c>
      <c r="G88" s="217"/>
      <c r="H88" s="217">
        <f t="shared" si="2"/>
        <v>0</v>
      </c>
      <c r="I88" s="351"/>
      <c r="J88" s="489"/>
      <c r="K88" s="152"/>
      <c r="L88" s="378"/>
      <c r="M88" s="312"/>
      <c r="N88" s="320"/>
      <c r="O88" s="322"/>
      <c r="P88" s="398"/>
      <c r="Q88" s="377"/>
      <c r="R88" s="161"/>
      <c r="S88" s="161">
        <f t="shared" si="3"/>
        <v>0</v>
      </c>
      <c r="T88" s="368"/>
    </row>
    <row r="89" spans="1:21" ht="17.25" customHeight="1">
      <c r="A89" s="461"/>
      <c r="B89" s="270">
        <v>42803</v>
      </c>
      <c r="C89" s="349" t="s">
        <v>649</v>
      </c>
      <c r="D89" s="346" t="s">
        <v>609</v>
      </c>
      <c r="E89" s="346" t="s">
        <v>4</v>
      </c>
      <c r="F89" s="253">
        <v>2</v>
      </c>
      <c r="G89" s="217"/>
      <c r="H89" s="217">
        <f t="shared" si="2"/>
        <v>0</v>
      </c>
      <c r="I89" s="351"/>
      <c r="J89" s="489"/>
      <c r="K89" s="152"/>
      <c r="L89" s="378"/>
      <c r="M89" s="312"/>
      <c r="N89" s="320"/>
      <c r="O89" s="322"/>
      <c r="P89" s="398"/>
      <c r="Q89" s="377"/>
      <c r="R89" s="161"/>
      <c r="S89" s="161">
        <f t="shared" si="3"/>
        <v>0</v>
      </c>
      <c r="T89" s="368"/>
    </row>
    <row r="90" spans="1:21" ht="17.25" customHeight="1">
      <c r="A90" s="461"/>
      <c r="B90" s="270">
        <v>42803</v>
      </c>
      <c r="C90" s="349" t="s">
        <v>650</v>
      </c>
      <c r="D90" s="346" t="s">
        <v>610</v>
      </c>
      <c r="E90" s="346" t="s">
        <v>4</v>
      </c>
      <c r="F90" s="373">
        <v>1</v>
      </c>
      <c r="G90" s="217"/>
      <c r="H90" s="217">
        <f t="shared" si="2"/>
        <v>0</v>
      </c>
      <c r="I90" s="351"/>
      <c r="J90" s="489"/>
      <c r="K90" s="152"/>
      <c r="L90" s="378"/>
      <c r="M90" s="312"/>
      <c r="N90" s="345"/>
      <c r="O90" s="322"/>
      <c r="P90" s="350"/>
      <c r="Q90" s="377"/>
      <c r="R90" s="161"/>
      <c r="S90" s="161">
        <f t="shared" si="3"/>
        <v>0</v>
      </c>
      <c r="T90" s="368"/>
    </row>
    <row r="91" spans="1:21" ht="17.25" customHeight="1">
      <c r="A91" s="461"/>
      <c r="B91" s="270">
        <v>42803</v>
      </c>
      <c r="C91" s="349" t="s">
        <v>482</v>
      </c>
      <c r="D91" s="346" t="s">
        <v>483</v>
      </c>
      <c r="E91" s="346" t="s">
        <v>27</v>
      </c>
      <c r="F91" s="373">
        <v>1000</v>
      </c>
      <c r="G91" s="340"/>
      <c r="H91" s="217">
        <f t="shared" si="2"/>
        <v>0</v>
      </c>
      <c r="I91" s="351"/>
      <c r="J91" s="489"/>
      <c r="K91" s="152"/>
      <c r="L91" s="378"/>
      <c r="M91" s="312"/>
      <c r="N91" s="345"/>
      <c r="O91" s="322"/>
      <c r="P91" s="350"/>
      <c r="Q91" s="377"/>
      <c r="R91" s="161"/>
      <c r="S91" s="161">
        <f t="shared" si="3"/>
        <v>0</v>
      </c>
      <c r="T91" s="368"/>
      <c r="U91" s="252"/>
    </row>
    <row r="92" spans="1:21" ht="17.25" customHeight="1">
      <c r="A92" s="462"/>
      <c r="B92" s="270">
        <v>42803</v>
      </c>
      <c r="C92" s="349" t="s">
        <v>920</v>
      </c>
      <c r="D92" s="346" t="s">
        <v>921</v>
      </c>
      <c r="E92" s="346" t="s">
        <v>4</v>
      </c>
      <c r="F92" s="373">
        <v>10</v>
      </c>
      <c r="G92" s="340"/>
      <c r="H92" s="217">
        <f t="shared" si="2"/>
        <v>0</v>
      </c>
      <c r="I92" s="351"/>
      <c r="J92" s="489"/>
      <c r="K92" s="152"/>
      <c r="L92" s="378"/>
      <c r="M92" s="312"/>
      <c r="N92" s="345"/>
      <c r="O92" s="322"/>
      <c r="P92" s="350"/>
      <c r="Q92" s="377"/>
      <c r="R92" s="161"/>
      <c r="S92" s="161">
        <f t="shared" si="3"/>
        <v>0</v>
      </c>
      <c r="T92" s="368"/>
      <c r="U92" s="252"/>
    </row>
    <row r="93" spans="1:21" ht="17.25" customHeight="1">
      <c r="A93" s="460" t="s">
        <v>1004</v>
      </c>
      <c r="B93" s="270">
        <v>42803</v>
      </c>
      <c r="C93" s="349" t="s">
        <v>89</v>
      </c>
      <c r="D93" s="372" t="s">
        <v>1005</v>
      </c>
      <c r="E93" s="372" t="s">
        <v>4</v>
      </c>
      <c r="F93" s="373">
        <v>1</v>
      </c>
      <c r="G93" s="340">
        <v>113846</v>
      </c>
      <c r="H93" s="217">
        <f t="shared" si="2"/>
        <v>113846</v>
      </c>
      <c r="I93" s="454">
        <f>SUM(H93:H121)</f>
        <v>9939250.5</v>
      </c>
      <c r="J93" s="489"/>
      <c r="K93" s="152"/>
      <c r="L93" s="378"/>
      <c r="M93" s="312"/>
      <c r="N93" s="345"/>
      <c r="O93" s="322"/>
      <c r="P93" s="350"/>
      <c r="Q93" s="377"/>
      <c r="R93" s="161"/>
      <c r="S93" s="161">
        <f t="shared" si="3"/>
        <v>0</v>
      </c>
      <c r="T93" s="368"/>
      <c r="U93" s="252"/>
    </row>
    <row r="94" spans="1:21" ht="15.75" customHeight="1">
      <c r="A94" s="461"/>
      <c r="B94" s="270">
        <v>42803</v>
      </c>
      <c r="C94" s="349" t="s">
        <v>95</v>
      </c>
      <c r="D94" s="372" t="s">
        <v>953</v>
      </c>
      <c r="E94" s="372" t="s">
        <v>4</v>
      </c>
      <c r="F94" s="373">
        <v>3</v>
      </c>
      <c r="G94" s="340">
        <v>172998</v>
      </c>
      <c r="H94" s="217">
        <f t="shared" si="2"/>
        <v>518994</v>
      </c>
      <c r="I94" s="455"/>
      <c r="J94" s="489"/>
      <c r="K94" s="152"/>
      <c r="L94" s="378"/>
      <c r="M94" s="312"/>
      <c r="N94" s="345"/>
      <c r="O94" s="322"/>
      <c r="P94" s="350"/>
      <c r="Q94" s="377"/>
      <c r="R94" s="161"/>
      <c r="S94" s="161">
        <f t="shared" si="3"/>
        <v>0</v>
      </c>
      <c r="T94" s="368"/>
      <c r="U94" s="252"/>
    </row>
    <row r="95" spans="1:21" ht="15.75" customHeight="1">
      <c r="A95" s="461"/>
      <c r="B95" s="270">
        <v>42803</v>
      </c>
      <c r="C95" s="349" t="s">
        <v>97</v>
      </c>
      <c r="D95" s="372" t="s">
        <v>954</v>
      </c>
      <c r="E95" s="372" t="s">
        <v>4</v>
      </c>
      <c r="F95" s="373">
        <v>14</v>
      </c>
      <c r="G95" s="340">
        <v>134000</v>
      </c>
      <c r="H95" s="217">
        <f t="shared" si="2"/>
        <v>1876000</v>
      </c>
      <c r="I95" s="455"/>
      <c r="J95" s="489"/>
      <c r="K95" s="152"/>
      <c r="L95" s="378"/>
      <c r="M95" s="312"/>
      <c r="N95" s="345"/>
      <c r="O95" s="322"/>
      <c r="P95" s="350"/>
      <c r="Q95" s="377"/>
      <c r="R95" s="161"/>
      <c r="S95" s="161">
        <f t="shared" si="3"/>
        <v>0</v>
      </c>
      <c r="T95" s="368"/>
    </row>
    <row r="96" spans="1:21" ht="15.75" customHeight="1">
      <c r="A96" s="461"/>
      <c r="B96" s="270">
        <v>42803</v>
      </c>
      <c r="C96" s="349" t="s">
        <v>887</v>
      </c>
      <c r="D96" s="372" t="s">
        <v>971</v>
      </c>
      <c r="E96" s="372" t="s">
        <v>4</v>
      </c>
      <c r="F96" s="373">
        <v>2</v>
      </c>
      <c r="G96" s="340">
        <v>201936</v>
      </c>
      <c r="H96" s="217">
        <f t="shared" si="2"/>
        <v>403872</v>
      </c>
      <c r="I96" s="455"/>
      <c r="J96" s="489"/>
      <c r="K96" s="152"/>
      <c r="L96" s="378"/>
      <c r="M96" s="312"/>
      <c r="N96" s="345"/>
      <c r="O96" s="322"/>
      <c r="P96" s="350"/>
      <c r="Q96" s="377"/>
      <c r="R96" s="161"/>
      <c r="S96" s="161">
        <f t="shared" si="3"/>
        <v>0</v>
      </c>
      <c r="T96" s="368"/>
    </row>
    <row r="97" spans="1:21" ht="15.75" customHeight="1">
      <c r="A97" s="461"/>
      <c r="B97" s="270">
        <v>42803</v>
      </c>
      <c r="C97" s="349" t="s">
        <v>106</v>
      </c>
      <c r="D97" s="372" t="s">
        <v>957</v>
      </c>
      <c r="E97" s="372" t="s">
        <v>4</v>
      </c>
      <c r="F97" s="373">
        <v>1.5</v>
      </c>
      <c r="G97" s="340">
        <v>30727</v>
      </c>
      <c r="H97" s="217">
        <f t="shared" si="2"/>
        <v>46090.5</v>
      </c>
      <c r="I97" s="455"/>
      <c r="J97" s="489"/>
      <c r="L97" s="378"/>
      <c r="M97" s="312"/>
      <c r="N97" s="345"/>
      <c r="O97" s="322"/>
      <c r="P97" s="350"/>
      <c r="Q97" s="377"/>
      <c r="R97" s="161"/>
      <c r="S97" s="161">
        <f t="shared" si="3"/>
        <v>0</v>
      </c>
      <c r="T97" s="368"/>
    </row>
    <row r="98" spans="1:21" ht="15.75" customHeight="1">
      <c r="A98" s="461"/>
      <c r="B98" s="270">
        <v>42803</v>
      </c>
      <c r="C98" s="349" t="s">
        <v>33</v>
      </c>
      <c r="D98" s="372" t="s">
        <v>34</v>
      </c>
      <c r="E98" s="372" t="s">
        <v>4</v>
      </c>
      <c r="F98" s="373">
        <v>12</v>
      </c>
      <c r="G98" s="340">
        <v>50010</v>
      </c>
      <c r="H98" s="217">
        <f t="shared" si="2"/>
        <v>600120</v>
      </c>
      <c r="I98" s="455"/>
      <c r="J98" s="489"/>
      <c r="L98" s="378"/>
      <c r="M98" s="312"/>
      <c r="N98" s="345"/>
      <c r="O98" s="322"/>
      <c r="P98" s="350"/>
      <c r="Q98" s="377"/>
      <c r="R98" s="161"/>
      <c r="S98" s="161">
        <f t="shared" si="3"/>
        <v>0</v>
      </c>
      <c r="T98" s="368"/>
    </row>
    <row r="99" spans="1:21" ht="15.75" customHeight="1">
      <c r="A99" s="461"/>
      <c r="B99" s="270">
        <v>42803</v>
      </c>
      <c r="C99" s="349" t="s">
        <v>768</v>
      </c>
      <c r="D99" s="372" t="s">
        <v>959</v>
      </c>
      <c r="E99" s="372" t="s">
        <v>148</v>
      </c>
      <c r="F99" s="373">
        <v>12</v>
      </c>
      <c r="G99" s="340">
        <v>52746</v>
      </c>
      <c r="H99" s="217">
        <f t="shared" si="2"/>
        <v>632952</v>
      </c>
      <c r="I99" s="455"/>
      <c r="J99" s="489"/>
      <c r="L99" s="378"/>
      <c r="M99" s="312"/>
      <c r="N99" s="345"/>
      <c r="O99" s="322"/>
      <c r="P99" s="350"/>
      <c r="Q99" s="377"/>
      <c r="R99" s="161"/>
      <c r="S99" s="161">
        <f t="shared" si="3"/>
        <v>0</v>
      </c>
      <c r="T99" s="368"/>
      <c r="U99" s="252"/>
    </row>
    <row r="100" spans="1:21" ht="15.75" customHeight="1">
      <c r="A100" s="461"/>
      <c r="B100" s="270">
        <v>42803</v>
      </c>
      <c r="C100" s="349" t="s">
        <v>39</v>
      </c>
      <c r="D100" s="372" t="s">
        <v>960</v>
      </c>
      <c r="E100" s="372" t="s">
        <v>148</v>
      </c>
      <c r="F100" s="375">
        <v>12</v>
      </c>
      <c r="G100" s="340">
        <v>22503</v>
      </c>
      <c r="H100" s="217">
        <f t="shared" si="2"/>
        <v>270036</v>
      </c>
      <c r="I100" s="455"/>
      <c r="J100" s="489"/>
      <c r="L100" s="378"/>
      <c r="M100" s="312"/>
      <c r="N100" s="345"/>
      <c r="O100" s="322"/>
      <c r="P100" s="350"/>
      <c r="Q100" s="377"/>
      <c r="R100" s="161"/>
      <c r="S100" s="161">
        <f t="shared" si="3"/>
        <v>0</v>
      </c>
      <c r="T100" s="368"/>
      <c r="U100" s="252"/>
    </row>
    <row r="101" spans="1:21" ht="15.75" customHeight="1">
      <c r="A101" s="461"/>
      <c r="B101" s="270">
        <v>42803</v>
      </c>
      <c r="C101" s="349" t="s">
        <v>144</v>
      </c>
      <c r="D101" s="372" t="s">
        <v>961</v>
      </c>
      <c r="E101" s="372" t="s">
        <v>4</v>
      </c>
      <c r="F101" s="373">
        <v>36</v>
      </c>
      <c r="G101" s="340">
        <v>17899</v>
      </c>
      <c r="H101" s="217">
        <f t="shared" si="2"/>
        <v>644364</v>
      </c>
      <c r="I101" s="455"/>
      <c r="J101" s="489"/>
      <c r="K101" s="152"/>
      <c r="L101" s="378"/>
      <c r="M101" s="312"/>
      <c r="N101" s="345"/>
      <c r="O101" s="322"/>
      <c r="P101" s="350"/>
      <c r="Q101" s="377"/>
      <c r="R101" s="161"/>
      <c r="S101" s="161">
        <f t="shared" si="3"/>
        <v>0</v>
      </c>
      <c r="T101" s="368"/>
      <c r="U101" s="252"/>
    </row>
    <row r="102" spans="1:21" ht="15.75" customHeight="1">
      <c r="A102" s="461"/>
      <c r="B102" s="270">
        <v>42803</v>
      </c>
      <c r="C102" s="349" t="s">
        <v>131</v>
      </c>
      <c r="D102" s="372" t="s">
        <v>132</v>
      </c>
      <c r="E102" s="372" t="s">
        <v>4</v>
      </c>
      <c r="F102" s="373">
        <v>1</v>
      </c>
      <c r="G102" s="340">
        <v>70000</v>
      </c>
      <c r="H102" s="217">
        <f t="shared" si="2"/>
        <v>70000</v>
      </c>
      <c r="I102" s="455"/>
      <c r="J102" s="489"/>
      <c r="L102" s="378"/>
      <c r="M102" s="312"/>
      <c r="N102" s="345"/>
      <c r="O102" s="322"/>
      <c r="P102" s="350"/>
      <c r="Q102" s="377"/>
      <c r="R102" s="161"/>
      <c r="S102" s="161">
        <f t="shared" si="3"/>
        <v>0</v>
      </c>
      <c r="T102" s="368"/>
      <c r="U102" s="252"/>
    </row>
    <row r="103" spans="1:21" ht="15.75" customHeight="1">
      <c r="A103" s="461"/>
      <c r="B103" s="270">
        <v>42803</v>
      </c>
      <c r="C103" s="349" t="s">
        <v>137</v>
      </c>
      <c r="D103" s="372" t="s">
        <v>962</v>
      </c>
      <c r="E103" s="372" t="s">
        <v>4</v>
      </c>
      <c r="F103" s="373">
        <v>2</v>
      </c>
      <c r="G103" s="340">
        <v>270000</v>
      </c>
      <c r="H103" s="217">
        <f t="shared" si="2"/>
        <v>540000</v>
      </c>
      <c r="I103" s="455"/>
      <c r="J103" s="489"/>
      <c r="L103" s="378"/>
      <c r="M103" s="312"/>
      <c r="N103" s="345"/>
      <c r="O103" s="322"/>
      <c r="P103" s="350"/>
      <c r="Q103" s="377"/>
      <c r="R103" s="161"/>
      <c r="S103" s="161">
        <f t="shared" si="3"/>
        <v>0</v>
      </c>
      <c r="T103" s="368"/>
      <c r="U103" s="252"/>
    </row>
    <row r="104" spans="1:21" ht="15.75" customHeight="1">
      <c r="A104" s="461"/>
      <c r="B104" s="270">
        <v>42803</v>
      </c>
      <c r="C104" s="349" t="s">
        <v>793</v>
      </c>
      <c r="D104" s="372" t="s">
        <v>158</v>
      </c>
      <c r="E104" s="372" t="s">
        <v>4</v>
      </c>
      <c r="F104" s="373">
        <v>1</v>
      </c>
      <c r="G104" s="340">
        <v>295000</v>
      </c>
      <c r="H104" s="217">
        <f t="shared" si="2"/>
        <v>295000</v>
      </c>
      <c r="I104" s="455"/>
      <c r="J104" s="489"/>
      <c r="L104" s="270"/>
      <c r="M104" s="312"/>
      <c r="N104" s="388"/>
      <c r="O104" s="389"/>
      <c r="P104" s="390"/>
      <c r="Q104" s="377"/>
      <c r="R104" s="161"/>
      <c r="S104" s="161">
        <f t="shared" si="3"/>
        <v>0</v>
      </c>
      <c r="T104" s="368"/>
      <c r="U104" s="252"/>
    </row>
    <row r="105" spans="1:21" ht="15.75" customHeight="1">
      <c r="A105" s="461"/>
      <c r="B105" s="270">
        <v>42803</v>
      </c>
      <c r="C105" s="349" t="s">
        <v>774</v>
      </c>
      <c r="D105" s="372" t="s">
        <v>1006</v>
      </c>
      <c r="E105" s="372" t="s">
        <v>4</v>
      </c>
      <c r="F105" s="373">
        <v>2</v>
      </c>
      <c r="G105" s="340">
        <v>45000</v>
      </c>
      <c r="H105" s="217">
        <f t="shared" si="2"/>
        <v>90000</v>
      </c>
      <c r="I105" s="455"/>
      <c r="J105" s="489"/>
      <c r="L105" s="270"/>
      <c r="M105" s="312"/>
      <c r="N105" s="391"/>
      <c r="O105" s="392"/>
      <c r="P105" s="393"/>
      <c r="Q105" s="377"/>
      <c r="R105" s="161"/>
      <c r="S105" s="161">
        <f t="shared" si="3"/>
        <v>0</v>
      </c>
      <c r="T105" s="368"/>
      <c r="U105" s="252"/>
    </row>
    <row r="106" spans="1:21" ht="15.75" customHeight="1">
      <c r="A106" s="461"/>
      <c r="B106" s="270">
        <v>42803</v>
      </c>
      <c r="C106" s="349" t="s">
        <v>775</v>
      </c>
      <c r="D106" s="372" t="s">
        <v>161</v>
      </c>
      <c r="E106" s="372" t="s">
        <v>998</v>
      </c>
      <c r="F106" s="253">
        <v>12</v>
      </c>
      <c r="G106" s="340">
        <v>47596</v>
      </c>
      <c r="H106" s="217">
        <f t="shared" si="2"/>
        <v>571152</v>
      </c>
      <c r="I106" s="455"/>
      <c r="J106" s="489"/>
      <c r="L106" s="270"/>
      <c r="M106" s="312"/>
      <c r="N106" s="391"/>
      <c r="O106" s="392"/>
      <c r="P106" s="393"/>
      <c r="Q106" s="377"/>
      <c r="R106" s="161"/>
      <c r="S106" s="161">
        <f t="shared" si="3"/>
        <v>0</v>
      </c>
      <c r="T106" s="368"/>
      <c r="U106" s="252"/>
    </row>
    <row r="107" spans="1:21" ht="15.75" customHeight="1">
      <c r="A107" s="461"/>
      <c r="B107" s="270">
        <v>42803</v>
      </c>
      <c r="C107" s="349" t="s">
        <v>776</v>
      </c>
      <c r="D107" s="372" t="s">
        <v>1007</v>
      </c>
      <c r="E107" s="346" t="s">
        <v>50</v>
      </c>
      <c r="F107" s="253">
        <v>2</v>
      </c>
      <c r="G107" s="340">
        <v>75924</v>
      </c>
      <c r="H107" s="217">
        <f t="shared" si="2"/>
        <v>151848</v>
      </c>
      <c r="I107" s="455"/>
      <c r="J107" s="489"/>
      <c r="L107" s="270"/>
      <c r="M107" s="312"/>
      <c r="N107" s="391"/>
      <c r="O107" s="392"/>
      <c r="P107" s="393"/>
      <c r="Q107" s="377"/>
      <c r="R107" s="161"/>
      <c r="S107" s="161">
        <f t="shared" si="3"/>
        <v>0</v>
      </c>
      <c r="T107" s="368"/>
    </row>
    <row r="108" spans="1:21" ht="15.75" customHeight="1">
      <c r="A108" s="461"/>
      <c r="B108" s="270">
        <v>42803</v>
      </c>
      <c r="C108" s="349" t="s">
        <v>777</v>
      </c>
      <c r="D108" s="346" t="s">
        <v>965</v>
      </c>
      <c r="E108" s="346" t="s">
        <v>50</v>
      </c>
      <c r="F108" s="253">
        <v>5</v>
      </c>
      <c r="G108" s="340">
        <v>60122</v>
      </c>
      <c r="H108" s="217">
        <f t="shared" si="2"/>
        <v>300610</v>
      </c>
      <c r="I108" s="455"/>
      <c r="J108" s="489"/>
      <c r="L108" s="270"/>
      <c r="M108" s="312"/>
      <c r="N108" s="345"/>
      <c r="O108" s="322"/>
      <c r="P108" s="350"/>
      <c r="Q108" s="377"/>
      <c r="R108" s="161"/>
      <c r="S108" s="161">
        <f t="shared" si="3"/>
        <v>0</v>
      </c>
      <c r="T108" s="368"/>
    </row>
    <row r="109" spans="1:21" ht="15.75" customHeight="1">
      <c r="A109" s="461"/>
      <c r="B109" s="270">
        <v>42803</v>
      </c>
      <c r="C109" s="349" t="s">
        <v>115</v>
      </c>
      <c r="D109" s="346" t="s">
        <v>1008</v>
      </c>
      <c r="E109" s="346" t="s">
        <v>101</v>
      </c>
      <c r="F109" s="253">
        <v>100</v>
      </c>
      <c r="G109" s="340">
        <v>481</v>
      </c>
      <c r="H109" s="217">
        <f t="shared" si="2"/>
        <v>48100</v>
      </c>
      <c r="I109" s="455"/>
      <c r="J109" s="489"/>
      <c r="L109" s="378"/>
      <c r="M109" s="312"/>
      <c r="N109" s="345"/>
      <c r="O109" s="322"/>
      <c r="P109" s="350"/>
      <c r="Q109" s="377"/>
      <c r="R109" s="161"/>
      <c r="S109" s="161">
        <f t="shared" si="3"/>
        <v>0</v>
      </c>
      <c r="T109" s="368"/>
    </row>
    <row r="110" spans="1:21" ht="15.75" customHeight="1">
      <c r="A110" s="461"/>
      <c r="B110" s="270">
        <v>42803</v>
      </c>
      <c r="C110" s="349" t="s">
        <v>785</v>
      </c>
      <c r="D110" s="346" t="s">
        <v>1009</v>
      </c>
      <c r="E110" s="346" t="s">
        <v>1000</v>
      </c>
      <c r="F110" s="253">
        <v>5</v>
      </c>
      <c r="G110" s="340">
        <v>28000</v>
      </c>
      <c r="H110" s="217">
        <f t="shared" si="2"/>
        <v>140000</v>
      </c>
      <c r="I110" s="455"/>
      <c r="J110" s="489"/>
      <c r="L110" s="378"/>
      <c r="M110" s="312"/>
      <c r="N110" s="345"/>
      <c r="O110" s="322"/>
      <c r="P110" s="350"/>
      <c r="Q110" s="377"/>
      <c r="R110" s="161"/>
      <c r="S110" s="161">
        <f t="shared" si="3"/>
        <v>0</v>
      </c>
      <c r="T110" s="368"/>
    </row>
    <row r="111" spans="1:21" ht="15.75" customHeight="1">
      <c r="A111" s="461"/>
      <c r="B111" s="270">
        <v>42803</v>
      </c>
      <c r="C111" s="349" t="s">
        <v>109</v>
      </c>
      <c r="D111" s="346" t="s">
        <v>968</v>
      </c>
      <c r="E111" s="346" t="s">
        <v>50</v>
      </c>
      <c r="F111" s="253">
        <v>12</v>
      </c>
      <c r="G111" s="340">
        <v>13635</v>
      </c>
      <c r="H111" s="217">
        <f t="shared" si="2"/>
        <v>163620</v>
      </c>
      <c r="I111" s="455"/>
      <c r="J111" s="489"/>
      <c r="L111" s="378"/>
      <c r="M111" s="312"/>
      <c r="N111" s="345"/>
      <c r="O111" s="322"/>
      <c r="P111" s="350"/>
      <c r="Q111" s="377"/>
      <c r="R111" s="161"/>
      <c r="S111" s="161">
        <f t="shared" si="3"/>
        <v>0</v>
      </c>
      <c r="T111" s="368"/>
    </row>
    <row r="112" spans="1:21" ht="15.75" customHeight="1">
      <c r="A112" s="461"/>
      <c r="B112" s="270">
        <v>42803</v>
      </c>
      <c r="C112" s="349">
        <v>30701001</v>
      </c>
      <c r="D112" s="346" t="s">
        <v>970</v>
      </c>
      <c r="E112" s="346" t="s">
        <v>4</v>
      </c>
      <c r="F112" s="253">
        <v>2</v>
      </c>
      <c r="G112" s="340">
        <v>445093</v>
      </c>
      <c r="H112" s="217">
        <f t="shared" si="2"/>
        <v>890186</v>
      </c>
      <c r="I112" s="455"/>
      <c r="J112" s="489"/>
      <c r="K112" s="152"/>
      <c r="L112" s="378"/>
      <c r="M112" s="312"/>
      <c r="N112" s="345"/>
      <c r="O112" s="322"/>
      <c r="P112" s="350"/>
      <c r="Q112" s="377"/>
      <c r="R112" s="161"/>
      <c r="S112" s="161">
        <f t="shared" si="3"/>
        <v>0</v>
      </c>
      <c r="T112" s="368"/>
    </row>
    <row r="113" spans="1:21" ht="15.75" customHeight="1">
      <c r="A113" s="461"/>
      <c r="B113" s="270">
        <v>42803</v>
      </c>
      <c r="C113" s="349" t="s">
        <v>833</v>
      </c>
      <c r="D113" s="346" t="s">
        <v>318</v>
      </c>
      <c r="E113" s="346" t="s">
        <v>27</v>
      </c>
      <c r="F113" s="253">
        <v>150</v>
      </c>
      <c r="G113" s="217">
        <v>150</v>
      </c>
      <c r="H113" s="217">
        <f t="shared" si="2"/>
        <v>22500</v>
      </c>
      <c r="I113" s="455"/>
      <c r="J113" s="489"/>
      <c r="L113" s="378"/>
      <c r="M113" s="312"/>
      <c r="N113" s="345"/>
      <c r="O113" s="322"/>
      <c r="P113" s="350"/>
      <c r="Q113" s="377"/>
      <c r="R113" s="161"/>
      <c r="S113" s="161">
        <f t="shared" si="3"/>
        <v>0</v>
      </c>
      <c r="T113" s="368"/>
    </row>
    <row r="114" spans="1:21" ht="15.75" customHeight="1">
      <c r="A114" s="461"/>
      <c r="B114" s="270">
        <v>42803</v>
      </c>
      <c r="C114" s="349" t="s">
        <v>813</v>
      </c>
      <c r="D114" s="346" t="s">
        <v>1010</v>
      </c>
      <c r="E114" s="346" t="s">
        <v>27</v>
      </c>
      <c r="F114" s="253">
        <v>50</v>
      </c>
      <c r="G114" s="217">
        <v>200</v>
      </c>
      <c r="H114" s="217">
        <f t="shared" si="2"/>
        <v>10000</v>
      </c>
      <c r="I114" s="455"/>
      <c r="J114" s="489"/>
      <c r="L114" s="378"/>
      <c r="M114" s="312"/>
      <c r="N114" s="345"/>
      <c r="O114" s="322"/>
      <c r="P114" s="350"/>
      <c r="Q114" s="377"/>
      <c r="R114" s="161"/>
      <c r="S114" s="161">
        <f t="shared" si="3"/>
        <v>0</v>
      </c>
      <c r="T114" s="368"/>
    </row>
    <row r="115" spans="1:21" ht="15.75" customHeight="1">
      <c r="A115" s="461"/>
      <c r="B115" s="270">
        <v>42803</v>
      </c>
      <c r="C115" s="349" t="s">
        <v>855</v>
      </c>
      <c r="D115" s="346" t="s">
        <v>974</v>
      </c>
      <c r="E115" s="346" t="s">
        <v>27</v>
      </c>
      <c r="F115" s="253">
        <v>50</v>
      </c>
      <c r="G115" s="217">
        <v>200</v>
      </c>
      <c r="H115" s="217">
        <f t="shared" si="2"/>
        <v>10000</v>
      </c>
      <c r="I115" s="455"/>
      <c r="J115" s="489"/>
      <c r="K115" s="152"/>
      <c r="L115" s="378"/>
      <c r="M115" s="312"/>
      <c r="N115" s="345"/>
      <c r="O115" s="322"/>
      <c r="P115" s="350"/>
      <c r="Q115" s="377"/>
      <c r="R115" s="161"/>
      <c r="S115" s="161">
        <f t="shared" si="3"/>
        <v>0</v>
      </c>
      <c r="T115" s="368"/>
    </row>
    <row r="116" spans="1:21" ht="15.75" customHeight="1">
      <c r="A116" s="461"/>
      <c r="B116" s="270">
        <v>42803</v>
      </c>
      <c r="C116" s="349" t="s">
        <v>808</v>
      </c>
      <c r="D116" s="346" t="s">
        <v>335</v>
      </c>
      <c r="E116" s="346" t="s">
        <v>1002</v>
      </c>
      <c r="F116" s="253">
        <v>1</v>
      </c>
      <c r="G116" s="217">
        <v>250000</v>
      </c>
      <c r="H116" s="217">
        <f t="shared" si="2"/>
        <v>250000</v>
      </c>
      <c r="I116" s="455"/>
      <c r="J116" s="489"/>
      <c r="L116" s="270"/>
      <c r="M116" s="312"/>
      <c r="N116" s="328"/>
      <c r="O116" s="321"/>
      <c r="P116" s="348"/>
      <c r="Q116" s="377"/>
      <c r="R116" s="161"/>
      <c r="S116" s="161">
        <f t="shared" si="3"/>
        <v>0</v>
      </c>
      <c r="T116" s="368"/>
    </row>
    <row r="117" spans="1:21" ht="15.75" customHeight="1">
      <c r="A117" s="461"/>
      <c r="B117" s="270">
        <v>42803</v>
      </c>
      <c r="C117" s="349" t="s">
        <v>388</v>
      </c>
      <c r="D117" s="336" t="s">
        <v>389</v>
      </c>
      <c r="E117" s="263" t="s">
        <v>27</v>
      </c>
      <c r="F117" s="253">
        <v>5</v>
      </c>
      <c r="G117" s="217">
        <v>11000</v>
      </c>
      <c r="H117" s="217">
        <f t="shared" si="2"/>
        <v>55000</v>
      </c>
      <c r="I117" s="455"/>
      <c r="J117" s="489"/>
      <c r="L117" s="270"/>
      <c r="M117" s="312"/>
      <c r="N117" s="327"/>
      <c r="O117" s="330"/>
      <c r="P117" s="338"/>
      <c r="Q117" s="377"/>
      <c r="R117" s="161"/>
      <c r="S117" s="161">
        <f t="shared" si="3"/>
        <v>0</v>
      </c>
      <c r="T117" s="368"/>
    </row>
    <row r="118" spans="1:21" ht="15.75" customHeight="1">
      <c r="A118" s="461"/>
      <c r="B118" s="270">
        <v>42803</v>
      </c>
      <c r="C118" s="175" t="s">
        <v>386</v>
      </c>
      <c r="D118" s="263" t="s">
        <v>387</v>
      </c>
      <c r="E118" s="263" t="s">
        <v>148</v>
      </c>
      <c r="F118" s="253">
        <v>5</v>
      </c>
      <c r="G118" s="217">
        <v>72992</v>
      </c>
      <c r="H118" s="217">
        <f t="shared" si="2"/>
        <v>364960</v>
      </c>
      <c r="I118" s="455"/>
      <c r="J118" s="489"/>
      <c r="L118" s="270"/>
      <c r="M118" s="312"/>
      <c r="N118" s="388"/>
      <c r="O118" s="389"/>
      <c r="P118" s="390"/>
      <c r="Q118" s="377"/>
      <c r="R118" s="161"/>
      <c r="S118" s="161">
        <f t="shared" si="3"/>
        <v>0</v>
      </c>
      <c r="T118" s="368"/>
      <c r="U118" s="252"/>
    </row>
    <row r="119" spans="1:21" ht="15.75" customHeight="1">
      <c r="A119" s="461"/>
      <c r="B119" s="270">
        <v>42803</v>
      </c>
      <c r="C119" s="378" t="s">
        <v>392</v>
      </c>
      <c r="D119" s="263" t="s">
        <v>393</v>
      </c>
      <c r="E119" s="263" t="s">
        <v>148</v>
      </c>
      <c r="F119" s="253">
        <v>2</v>
      </c>
      <c r="G119" s="217">
        <v>30000</v>
      </c>
      <c r="H119" s="217">
        <f t="shared" si="2"/>
        <v>60000</v>
      </c>
      <c r="I119" s="455"/>
      <c r="J119" s="489"/>
      <c r="L119" s="270"/>
      <c r="M119" s="312"/>
      <c r="N119" s="391"/>
      <c r="O119" s="392"/>
      <c r="P119" s="393"/>
      <c r="Q119" s="377"/>
      <c r="R119" s="161"/>
      <c r="S119" s="161">
        <f t="shared" si="3"/>
        <v>0</v>
      </c>
      <c r="T119" s="368"/>
      <c r="U119" s="292"/>
    </row>
    <row r="120" spans="1:21" ht="15.75" customHeight="1">
      <c r="A120" s="461"/>
      <c r="B120" s="270">
        <v>42803</v>
      </c>
      <c r="C120" s="336" t="s">
        <v>1003</v>
      </c>
      <c r="D120" s="263" t="s">
        <v>154</v>
      </c>
      <c r="E120" s="263" t="s">
        <v>4</v>
      </c>
      <c r="F120" s="253">
        <v>1</v>
      </c>
      <c r="G120" s="217">
        <v>620000</v>
      </c>
      <c r="H120" s="217">
        <f t="shared" si="2"/>
        <v>620000</v>
      </c>
      <c r="I120" s="455"/>
      <c r="J120" s="489"/>
      <c r="K120" s="152"/>
      <c r="L120" s="270"/>
      <c r="M120" s="312"/>
      <c r="N120" s="391"/>
      <c r="O120" s="392"/>
      <c r="P120" s="393"/>
      <c r="Q120" s="377"/>
      <c r="R120" s="161"/>
      <c r="S120" s="161">
        <f t="shared" si="3"/>
        <v>0</v>
      </c>
      <c r="T120" s="368"/>
      <c r="U120" s="292"/>
    </row>
    <row r="121" spans="1:21" ht="15.75" customHeight="1">
      <c r="A121" s="462"/>
      <c r="B121" s="270">
        <v>42803</v>
      </c>
      <c r="C121" s="378" t="s">
        <v>849</v>
      </c>
      <c r="D121" s="263" t="s">
        <v>973</v>
      </c>
      <c r="E121" s="263" t="s">
        <v>28</v>
      </c>
      <c r="F121" s="253">
        <v>100</v>
      </c>
      <c r="G121" s="217">
        <v>1800</v>
      </c>
      <c r="H121" s="217">
        <f t="shared" si="2"/>
        <v>180000</v>
      </c>
      <c r="I121" s="456"/>
      <c r="J121" s="489"/>
      <c r="L121" s="270"/>
      <c r="M121" s="312"/>
      <c r="N121" s="391"/>
      <c r="O121" s="392"/>
      <c r="P121" s="393"/>
      <c r="Q121" s="377"/>
      <c r="R121" s="161"/>
      <c r="S121" s="161">
        <f t="shared" si="3"/>
        <v>0</v>
      </c>
      <c r="T121" s="368"/>
      <c r="U121" s="252"/>
    </row>
    <row r="122" spans="1:21" ht="15.75" customHeight="1">
      <c r="A122" s="460" t="s">
        <v>1013</v>
      </c>
      <c r="B122" s="270">
        <v>42803</v>
      </c>
      <c r="C122" s="378" t="s">
        <v>211</v>
      </c>
      <c r="D122" s="263" t="s">
        <v>978</v>
      </c>
      <c r="E122" s="263" t="s">
        <v>4</v>
      </c>
      <c r="F122" s="253">
        <v>5</v>
      </c>
      <c r="G122" s="217">
        <v>49000</v>
      </c>
      <c r="H122" s="217">
        <f t="shared" si="2"/>
        <v>245000</v>
      </c>
      <c r="I122" s="454">
        <f>SUM(H122:H142)</f>
        <v>5089989</v>
      </c>
      <c r="J122" s="489"/>
      <c r="K122" s="152"/>
      <c r="L122" s="270"/>
      <c r="M122" s="312"/>
      <c r="N122" s="345"/>
      <c r="O122" s="322"/>
      <c r="P122" s="350"/>
      <c r="Q122" s="377"/>
      <c r="R122" s="161"/>
      <c r="S122" s="161">
        <f t="shared" si="3"/>
        <v>0</v>
      </c>
      <c r="T122" s="368"/>
      <c r="U122" s="252"/>
    </row>
    <row r="123" spans="1:21" ht="15.75" customHeight="1">
      <c r="A123" s="461"/>
      <c r="B123" s="270">
        <v>42803</v>
      </c>
      <c r="C123" s="378" t="s">
        <v>908</v>
      </c>
      <c r="D123" s="263" t="s">
        <v>1014</v>
      </c>
      <c r="E123" s="263" t="s">
        <v>4</v>
      </c>
      <c r="F123" s="253">
        <v>1</v>
      </c>
      <c r="G123" s="217">
        <v>90755</v>
      </c>
      <c r="H123" s="217">
        <f t="shared" si="2"/>
        <v>90755</v>
      </c>
      <c r="I123" s="455"/>
      <c r="J123" s="489"/>
      <c r="L123" s="325"/>
      <c r="M123" s="312"/>
      <c r="N123" s="345"/>
      <c r="O123" s="322"/>
      <c r="P123" s="350"/>
      <c r="Q123" s="325"/>
      <c r="R123" s="161"/>
      <c r="S123" s="161">
        <f t="shared" si="3"/>
        <v>0</v>
      </c>
      <c r="T123" s="368"/>
      <c r="U123" s="252"/>
    </row>
    <row r="124" spans="1:21" ht="17.25" customHeight="1">
      <c r="A124" s="461"/>
      <c r="B124" s="270">
        <v>42803</v>
      </c>
      <c r="C124" s="378" t="s">
        <v>250</v>
      </c>
      <c r="D124" s="263" t="s">
        <v>1015</v>
      </c>
      <c r="E124" s="263" t="s">
        <v>27</v>
      </c>
      <c r="F124" s="253">
        <v>200</v>
      </c>
      <c r="G124" s="217">
        <v>1990</v>
      </c>
      <c r="H124" s="217">
        <f t="shared" si="2"/>
        <v>398000</v>
      </c>
      <c r="I124" s="455"/>
      <c r="J124" s="489"/>
      <c r="K124" s="152"/>
      <c r="L124" s="325"/>
      <c r="M124" s="312"/>
      <c r="N124" s="345"/>
      <c r="O124" s="322"/>
      <c r="P124" s="350"/>
      <c r="Q124" s="325"/>
      <c r="R124" s="161"/>
      <c r="S124" s="161">
        <f t="shared" si="3"/>
        <v>0</v>
      </c>
      <c r="T124" s="368"/>
    </row>
    <row r="125" spans="1:21" ht="17.25" customHeight="1">
      <c r="A125" s="461"/>
      <c r="B125" s="270">
        <v>42803</v>
      </c>
      <c r="C125" s="378" t="s">
        <v>252</v>
      </c>
      <c r="D125" s="263" t="s">
        <v>1016</v>
      </c>
      <c r="E125" s="263" t="s">
        <v>27</v>
      </c>
      <c r="F125" s="253">
        <v>300</v>
      </c>
      <c r="G125" s="217">
        <v>1350</v>
      </c>
      <c r="H125" s="217">
        <f t="shared" si="2"/>
        <v>405000</v>
      </c>
      <c r="I125" s="455"/>
      <c r="J125" s="489"/>
      <c r="K125" s="152"/>
      <c r="L125" s="325"/>
      <c r="M125" s="312"/>
      <c r="N125" s="345"/>
      <c r="O125" s="322"/>
      <c r="P125" s="350"/>
      <c r="Q125" s="325"/>
      <c r="R125" s="161"/>
      <c r="S125" s="161">
        <f t="shared" si="3"/>
        <v>0</v>
      </c>
      <c r="T125" s="368"/>
    </row>
    <row r="126" spans="1:21" ht="15.75" customHeight="1">
      <c r="A126" s="461"/>
      <c r="B126" s="270">
        <v>42803</v>
      </c>
      <c r="C126" s="378" t="s">
        <v>254</v>
      </c>
      <c r="D126" s="263" t="s">
        <v>983</v>
      </c>
      <c r="E126" s="263" t="s">
        <v>27</v>
      </c>
      <c r="F126" s="253">
        <v>300</v>
      </c>
      <c r="G126" s="217">
        <v>1120</v>
      </c>
      <c r="H126" s="217">
        <f t="shared" si="2"/>
        <v>336000</v>
      </c>
      <c r="I126" s="455"/>
      <c r="J126" s="489"/>
      <c r="K126" s="152"/>
      <c r="L126" s="325"/>
      <c r="M126" s="312"/>
      <c r="N126" s="345"/>
      <c r="O126" s="322"/>
      <c r="P126" s="350"/>
      <c r="Q126" s="325"/>
      <c r="R126" s="161"/>
      <c r="S126" s="161">
        <f t="shared" si="3"/>
        <v>0</v>
      </c>
      <c r="T126" s="368"/>
    </row>
    <row r="127" spans="1:21" ht="17.25" customHeight="1">
      <c r="A127" s="461"/>
      <c r="B127" s="270">
        <v>42803</v>
      </c>
      <c r="C127" s="378" t="s">
        <v>262</v>
      </c>
      <c r="D127" s="263" t="s">
        <v>984</v>
      </c>
      <c r="E127" s="263" t="s">
        <v>27</v>
      </c>
      <c r="F127" s="253">
        <v>1000</v>
      </c>
      <c r="G127" s="217">
        <v>2100</v>
      </c>
      <c r="H127" s="217">
        <f t="shared" si="2"/>
        <v>2100000</v>
      </c>
      <c r="I127" s="455"/>
      <c r="J127" s="489"/>
      <c r="K127" s="152"/>
      <c r="L127" s="325"/>
      <c r="M127" s="312"/>
      <c r="N127" s="345"/>
      <c r="O127" s="322"/>
      <c r="P127" s="350"/>
      <c r="Q127" s="325"/>
      <c r="R127" s="161"/>
      <c r="S127" s="161">
        <f t="shared" si="3"/>
        <v>0</v>
      </c>
      <c r="T127" s="368"/>
    </row>
    <row r="128" spans="1:21" ht="17.25" customHeight="1">
      <c r="A128" s="461"/>
      <c r="B128" s="270">
        <v>42803</v>
      </c>
      <c r="C128" s="378" t="s">
        <v>264</v>
      </c>
      <c r="D128" s="263" t="s">
        <v>265</v>
      </c>
      <c r="E128" s="263" t="s">
        <v>27</v>
      </c>
      <c r="F128" s="253">
        <v>1000</v>
      </c>
      <c r="G128" s="217">
        <v>300</v>
      </c>
      <c r="H128" s="217">
        <f t="shared" si="2"/>
        <v>300000</v>
      </c>
      <c r="I128" s="455"/>
      <c r="J128" s="489"/>
      <c r="K128" s="152"/>
      <c r="L128" s="270"/>
      <c r="M128" s="312"/>
      <c r="N128" s="345"/>
      <c r="O128" s="322"/>
      <c r="P128" s="350"/>
      <c r="Q128" s="325"/>
      <c r="R128" s="161"/>
      <c r="S128" s="161">
        <f t="shared" si="3"/>
        <v>0</v>
      </c>
      <c r="T128" s="368"/>
    </row>
    <row r="129" spans="1:21" ht="17.25" customHeight="1">
      <c r="A129" s="461"/>
      <c r="B129" s="270">
        <v>42803</v>
      </c>
      <c r="C129" s="378" t="s">
        <v>267</v>
      </c>
      <c r="D129" s="263" t="s">
        <v>985</v>
      </c>
      <c r="E129" s="263" t="s">
        <v>27</v>
      </c>
      <c r="F129" s="253">
        <v>200</v>
      </c>
      <c r="G129" s="217">
        <v>198</v>
      </c>
      <c r="H129" s="217">
        <f t="shared" si="2"/>
        <v>39600</v>
      </c>
      <c r="I129" s="455"/>
      <c r="J129" s="489"/>
      <c r="K129" s="152"/>
      <c r="L129" s="270"/>
      <c r="M129" s="312"/>
      <c r="N129" s="345"/>
      <c r="O129" s="322"/>
      <c r="P129" s="350"/>
      <c r="Q129" s="325"/>
      <c r="R129" s="161"/>
      <c r="S129" s="161">
        <f t="shared" si="3"/>
        <v>0</v>
      </c>
      <c r="T129" s="368"/>
    </row>
    <row r="130" spans="1:21" ht="17.25" customHeight="1">
      <c r="A130" s="461"/>
      <c r="B130" s="270">
        <v>42803</v>
      </c>
      <c r="C130" s="378" t="s">
        <v>269</v>
      </c>
      <c r="D130" s="263" t="s">
        <v>270</v>
      </c>
      <c r="E130" s="263" t="s">
        <v>27</v>
      </c>
      <c r="F130" s="253">
        <v>30</v>
      </c>
      <c r="G130" s="217">
        <v>1200</v>
      </c>
      <c r="H130" s="217">
        <f t="shared" si="2"/>
        <v>36000</v>
      </c>
      <c r="I130" s="455"/>
      <c r="J130" s="489"/>
      <c r="K130" s="152"/>
      <c r="L130" s="270"/>
      <c r="M130" s="312"/>
      <c r="N130" s="345"/>
      <c r="O130" s="322"/>
      <c r="P130" s="350"/>
      <c r="Q130" s="325"/>
      <c r="R130" s="161"/>
      <c r="S130" s="161">
        <f t="shared" si="3"/>
        <v>0</v>
      </c>
      <c r="T130" s="368"/>
    </row>
    <row r="131" spans="1:21" ht="17.25" customHeight="1">
      <c r="A131" s="461"/>
      <c r="B131" s="270">
        <v>42803</v>
      </c>
      <c r="C131" s="378" t="s">
        <v>279</v>
      </c>
      <c r="D131" s="293" t="s">
        <v>986</v>
      </c>
      <c r="E131" s="263" t="s">
        <v>148</v>
      </c>
      <c r="F131" s="253">
        <v>1</v>
      </c>
      <c r="G131" s="217">
        <v>14000</v>
      </c>
      <c r="H131" s="217">
        <f t="shared" si="2"/>
        <v>14000</v>
      </c>
      <c r="I131" s="455"/>
      <c r="J131" s="489"/>
      <c r="K131" s="152"/>
      <c r="L131" s="270"/>
      <c r="M131" s="312"/>
      <c r="N131" s="327"/>
      <c r="O131" s="185"/>
      <c r="P131" s="338"/>
      <c r="Q131" s="325"/>
      <c r="R131" s="161"/>
      <c r="S131" s="161">
        <f t="shared" si="3"/>
        <v>0</v>
      </c>
      <c r="T131" s="368"/>
    </row>
    <row r="132" spans="1:21" ht="17.25" customHeight="1">
      <c r="A132" s="461"/>
      <c r="B132" s="270">
        <v>42803</v>
      </c>
      <c r="C132" s="378" t="s">
        <v>281</v>
      </c>
      <c r="D132" s="263" t="s">
        <v>1017</v>
      </c>
      <c r="E132" s="263" t="s">
        <v>148</v>
      </c>
      <c r="F132" s="253">
        <v>1</v>
      </c>
      <c r="G132" s="217">
        <v>14000</v>
      </c>
      <c r="H132" s="217">
        <f t="shared" si="2"/>
        <v>14000</v>
      </c>
      <c r="I132" s="455"/>
      <c r="J132" s="489"/>
      <c r="K132" s="152"/>
      <c r="L132" s="270"/>
      <c r="M132" s="312"/>
      <c r="N132" s="327"/>
      <c r="O132" s="185"/>
      <c r="P132" s="338"/>
      <c r="Q132" s="325"/>
      <c r="R132" s="161"/>
      <c r="S132" s="161">
        <f t="shared" si="3"/>
        <v>0</v>
      </c>
      <c r="T132" s="368"/>
    </row>
    <row r="133" spans="1:21" ht="17.25" customHeight="1">
      <c r="A133" s="461"/>
      <c r="B133" s="270">
        <v>42803</v>
      </c>
      <c r="C133" s="378" t="s">
        <v>283</v>
      </c>
      <c r="D133" s="263" t="s">
        <v>1018</v>
      </c>
      <c r="E133" s="263" t="s">
        <v>148</v>
      </c>
      <c r="F133" s="253">
        <v>1</v>
      </c>
      <c r="G133" s="217">
        <v>14000</v>
      </c>
      <c r="H133" s="217">
        <f t="shared" si="2"/>
        <v>14000</v>
      </c>
      <c r="I133" s="455"/>
      <c r="J133" s="489"/>
      <c r="K133" s="152"/>
      <c r="L133" s="270"/>
      <c r="M133" s="312"/>
      <c r="N133" s="327"/>
      <c r="O133" s="185"/>
      <c r="P133" s="338"/>
      <c r="Q133" s="325"/>
      <c r="R133" s="161"/>
      <c r="S133" s="161">
        <f t="shared" si="3"/>
        <v>0</v>
      </c>
      <c r="T133" s="368"/>
    </row>
    <row r="134" spans="1:21" ht="17.25" customHeight="1">
      <c r="A134" s="461"/>
      <c r="B134" s="270">
        <v>42803</v>
      </c>
      <c r="C134" s="378" t="s">
        <v>1011</v>
      </c>
      <c r="D134" s="263" t="s">
        <v>1019</v>
      </c>
      <c r="E134" s="263" t="s">
        <v>4</v>
      </c>
      <c r="F134" s="253">
        <v>1</v>
      </c>
      <c r="G134" s="217">
        <v>82000</v>
      </c>
      <c r="H134" s="217">
        <f t="shared" ref="H134:H197" si="4">F134*G134</f>
        <v>82000</v>
      </c>
      <c r="I134" s="455"/>
      <c r="J134" s="489"/>
      <c r="K134" s="152"/>
      <c r="L134" s="270"/>
      <c r="M134" s="312"/>
      <c r="N134" s="327"/>
      <c r="O134" s="185"/>
      <c r="P134" s="338"/>
      <c r="Q134" s="325"/>
      <c r="R134" s="161"/>
      <c r="S134" s="161">
        <f t="shared" ref="S134:S197" si="5">Q134*R134</f>
        <v>0</v>
      </c>
      <c r="T134" s="368"/>
    </row>
    <row r="135" spans="1:21" ht="17.25" customHeight="1">
      <c r="A135" s="461"/>
      <c r="B135" s="270">
        <v>42803</v>
      </c>
      <c r="C135" s="378" t="s">
        <v>1012</v>
      </c>
      <c r="D135" s="263" t="s">
        <v>1020</v>
      </c>
      <c r="E135" s="263" t="s">
        <v>27</v>
      </c>
      <c r="F135" s="253">
        <v>100</v>
      </c>
      <c r="G135" s="217">
        <v>336</v>
      </c>
      <c r="H135" s="217">
        <f t="shared" si="4"/>
        <v>33600</v>
      </c>
      <c r="I135" s="455"/>
      <c r="J135" s="489"/>
      <c r="K135" s="152"/>
      <c r="L135" s="270"/>
      <c r="M135" s="312"/>
      <c r="N135" s="345"/>
      <c r="O135" s="322"/>
      <c r="P135" s="350"/>
      <c r="Q135" s="325"/>
      <c r="R135" s="161"/>
      <c r="S135" s="161">
        <f t="shared" si="5"/>
        <v>0</v>
      </c>
      <c r="T135" s="368"/>
    </row>
    <row r="136" spans="1:21" ht="17.25" customHeight="1">
      <c r="A136" s="461"/>
      <c r="B136" s="270">
        <v>42803</v>
      </c>
      <c r="C136" s="378" t="s">
        <v>640</v>
      </c>
      <c r="D136" s="263" t="s">
        <v>620</v>
      </c>
      <c r="E136" s="263" t="s">
        <v>27</v>
      </c>
      <c r="F136" s="253">
        <v>10</v>
      </c>
      <c r="G136" s="217">
        <v>4000</v>
      </c>
      <c r="H136" s="217">
        <f t="shared" si="4"/>
        <v>40000</v>
      </c>
      <c r="I136" s="455"/>
      <c r="J136" s="489"/>
      <c r="K136" s="152"/>
      <c r="L136" s="270"/>
      <c r="M136" s="312"/>
      <c r="N136" s="328"/>
      <c r="O136" s="321"/>
      <c r="P136" s="348"/>
      <c r="Q136" s="325"/>
      <c r="R136" s="161"/>
      <c r="S136" s="161">
        <f t="shared" si="5"/>
        <v>0</v>
      </c>
      <c r="T136" s="368"/>
      <c r="U136" s="252"/>
    </row>
    <row r="137" spans="1:21" ht="17.25" customHeight="1">
      <c r="A137" s="461"/>
      <c r="B137" s="270">
        <v>42803</v>
      </c>
      <c r="C137" s="378" t="s">
        <v>656</v>
      </c>
      <c r="D137" s="337" t="s">
        <v>634</v>
      </c>
      <c r="E137" s="263" t="s">
        <v>27</v>
      </c>
      <c r="F137" s="253">
        <v>50</v>
      </c>
      <c r="G137" s="217">
        <v>5437</v>
      </c>
      <c r="H137" s="217">
        <f t="shared" si="4"/>
        <v>271850</v>
      </c>
      <c r="I137" s="455"/>
      <c r="J137" s="489"/>
      <c r="K137" s="152"/>
      <c r="L137" s="270"/>
      <c r="M137" s="312"/>
      <c r="N137" s="328"/>
      <c r="O137" s="321"/>
      <c r="P137" s="348"/>
      <c r="Q137" s="325"/>
      <c r="R137" s="161"/>
      <c r="S137" s="161">
        <f t="shared" si="5"/>
        <v>0</v>
      </c>
      <c r="T137" s="368"/>
      <c r="U137" s="252"/>
    </row>
    <row r="138" spans="1:21" ht="17.25" customHeight="1">
      <c r="A138" s="461"/>
      <c r="B138" s="270">
        <v>42803</v>
      </c>
      <c r="C138" s="378" t="s">
        <v>641</v>
      </c>
      <c r="D138" s="263" t="s">
        <v>622</v>
      </c>
      <c r="E138" s="263" t="s">
        <v>27</v>
      </c>
      <c r="F138" s="253">
        <v>30</v>
      </c>
      <c r="G138" s="217">
        <v>14634</v>
      </c>
      <c r="H138" s="217">
        <f t="shared" si="4"/>
        <v>439020</v>
      </c>
      <c r="I138" s="455"/>
      <c r="J138" s="489"/>
      <c r="K138" s="152"/>
      <c r="L138" s="270"/>
      <c r="M138" s="312"/>
      <c r="N138" s="345"/>
      <c r="O138" s="322"/>
      <c r="P138" s="350"/>
      <c r="Q138" s="325"/>
      <c r="R138" s="161"/>
      <c r="S138" s="161">
        <f t="shared" si="5"/>
        <v>0</v>
      </c>
      <c r="T138" s="368"/>
      <c r="U138" s="252"/>
    </row>
    <row r="139" spans="1:21" ht="17.25" customHeight="1">
      <c r="A139" s="461"/>
      <c r="B139" s="270">
        <v>42803</v>
      </c>
      <c r="C139" s="378" t="s">
        <v>415</v>
      </c>
      <c r="D139" s="263" t="s">
        <v>416</v>
      </c>
      <c r="E139" s="263" t="s">
        <v>1001</v>
      </c>
      <c r="F139" s="253">
        <v>12</v>
      </c>
      <c r="G139" s="217">
        <v>9600</v>
      </c>
      <c r="H139" s="217">
        <f t="shared" si="4"/>
        <v>115200</v>
      </c>
      <c r="I139" s="455"/>
      <c r="J139" s="489"/>
      <c r="K139" s="152"/>
      <c r="L139" s="270"/>
      <c r="M139" s="312"/>
      <c r="N139" s="345"/>
      <c r="O139" s="322"/>
      <c r="P139" s="350"/>
      <c r="Q139" s="325"/>
      <c r="R139" s="161"/>
      <c r="S139" s="161">
        <f t="shared" si="5"/>
        <v>0</v>
      </c>
      <c r="T139" s="368"/>
      <c r="U139" s="252"/>
    </row>
    <row r="140" spans="1:21" ht="17.25" customHeight="1">
      <c r="A140" s="461"/>
      <c r="B140" s="270">
        <v>42803</v>
      </c>
      <c r="C140" s="378" t="s">
        <v>425</v>
      </c>
      <c r="D140" s="263" t="s">
        <v>426</v>
      </c>
      <c r="E140" s="263" t="s">
        <v>4</v>
      </c>
      <c r="F140" s="253">
        <v>2</v>
      </c>
      <c r="G140" s="217">
        <v>28007</v>
      </c>
      <c r="H140" s="217">
        <f t="shared" si="4"/>
        <v>56014</v>
      </c>
      <c r="I140" s="455"/>
      <c r="J140" s="489"/>
      <c r="K140" s="152"/>
      <c r="L140" s="270"/>
      <c r="M140" s="312"/>
      <c r="N140" s="345"/>
      <c r="O140" s="322"/>
      <c r="P140" s="350"/>
      <c r="Q140" s="325"/>
      <c r="R140" s="161"/>
      <c r="S140" s="161">
        <f t="shared" si="5"/>
        <v>0</v>
      </c>
      <c r="T140" s="368"/>
      <c r="U140" s="252"/>
    </row>
    <row r="141" spans="1:21" ht="17.25" customHeight="1">
      <c r="A141" s="461"/>
      <c r="B141" s="270">
        <v>42803</v>
      </c>
      <c r="C141" s="378" t="s">
        <v>431</v>
      </c>
      <c r="D141" s="263" t="s">
        <v>1021</v>
      </c>
      <c r="E141" s="263" t="s">
        <v>27</v>
      </c>
      <c r="F141" s="253">
        <v>5</v>
      </c>
      <c r="G141" s="217">
        <v>6024</v>
      </c>
      <c r="H141" s="217">
        <f t="shared" si="4"/>
        <v>30120</v>
      </c>
      <c r="I141" s="455"/>
      <c r="J141" s="489"/>
      <c r="K141" s="152"/>
      <c r="L141" s="270"/>
      <c r="M141" s="312"/>
      <c r="N141" s="345"/>
      <c r="O141" s="322"/>
      <c r="P141" s="350"/>
      <c r="Q141" s="325"/>
      <c r="R141" s="161"/>
      <c r="S141" s="161">
        <f t="shared" si="5"/>
        <v>0</v>
      </c>
      <c r="T141" s="368"/>
      <c r="U141" s="252"/>
    </row>
    <row r="142" spans="1:21" ht="17.25" customHeight="1">
      <c r="A142" s="462"/>
      <c r="B142" s="270">
        <v>42803</v>
      </c>
      <c r="C142" s="378" t="s">
        <v>751</v>
      </c>
      <c r="D142" s="263" t="s">
        <v>752</v>
      </c>
      <c r="E142" s="263" t="s">
        <v>27</v>
      </c>
      <c r="F142" s="253">
        <v>5</v>
      </c>
      <c r="G142" s="217">
        <v>5966</v>
      </c>
      <c r="H142" s="217">
        <f t="shared" si="4"/>
        <v>29830</v>
      </c>
      <c r="I142" s="456"/>
      <c r="J142" s="489"/>
      <c r="K142" s="152"/>
      <c r="L142" s="270"/>
      <c r="M142" s="312"/>
      <c r="N142" s="345"/>
      <c r="O142" s="322"/>
      <c r="P142" s="350"/>
      <c r="Q142" s="325"/>
      <c r="R142" s="161"/>
      <c r="S142" s="161">
        <f t="shared" si="5"/>
        <v>0</v>
      </c>
      <c r="T142" s="368"/>
      <c r="U142" s="252"/>
    </row>
    <row r="143" spans="1:21" ht="17.25" customHeight="1">
      <c r="A143" s="488" t="s">
        <v>1022</v>
      </c>
      <c r="B143" s="270">
        <v>42803</v>
      </c>
      <c r="C143" s="378" t="s">
        <v>820</v>
      </c>
      <c r="D143" s="263" t="s">
        <v>635</v>
      </c>
      <c r="E143" s="263" t="s">
        <v>4</v>
      </c>
      <c r="F143" s="253">
        <v>1</v>
      </c>
      <c r="G143" s="217">
        <v>110324</v>
      </c>
      <c r="H143" s="217">
        <f t="shared" si="4"/>
        <v>110324</v>
      </c>
      <c r="I143" s="454">
        <f>SUM(H143:H153)</f>
        <v>991045</v>
      </c>
      <c r="J143" s="489"/>
      <c r="K143" s="152"/>
      <c r="L143" s="270"/>
      <c r="M143" s="312"/>
      <c r="N143" s="345"/>
      <c r="O143" s="322"/>
      <c r="P143" s="350"/>
      <c r="Q143" s="325"/>
      <c r="R143" s="161"/>
      <c r="S143" s="161">
        <f t="shared" si="5"/>
        <v>0</v>
      </c>
      <c r="T143" s="368"/>
      <c r="U143" s="252"/>
    </row>
    <row r="144" spans="1:21" ht="17.25" customHeight="1">
      <c r="A144" s="489"/>
      <c r="B144" s="270">
        <v>42803</v>
      </c>
      <c r="C144" s="378" t="s">
        <v>810</v>
      </c>
      <c r="D144" s="263" t="s">
        <v>552</v>
      </c>
      <c r="E144" s="263" t="s">
        <v>1002</v>
      </c>
      <c r="F144" s="253">
        <v>5</v>
      </c>
      <c r="G144" s="217">
        <v>13000</v>
      </c>
      <c r="H144" s="217">
        <f t="shared" si="4"/>
        <v>65000</v>
      </c>
      <c r="I144" s="455"/>
      <c r="J144" s="489"/>
      <c r="K144" s="152"/>
      <c r="L144" s="270"/>
      <c r="M144" s="312"/>
      <c r="N144" s="328"/>
      <c r="O144" s="321"/>
      <c r="P144" s="348"/>
      <c r="Q144" s="325"/>
      <c r="R144" s="161"/>
      <c r="S144" s="161">
        <f t="shared" si="5"/>
        <v>0</v>
      </c>
      <c r="T144" s="368"/>
      <c r="U144" s="252"/>
    </row>
    <row r="145" spans="1:21" ht="17.25" customHeight="1">
      <c r="A145" s="489"/>
      <c r="B145" s="270">
        <v>42803</v>
      </c>
      <c r="C145" s="378" t="s">
        <v>666</v>
      </c>
      <c r="D145" s="263" t="s">
        <v>1023</v>
      </c>
      <c r="E145" s="263" t="s">
        <v>1029</v>
      </c>
      <c r="F145" s="253">
        <v>1</v>
      </c>
      <c r="G145" s="217">
        <v>39849</v>
      </c>
      <c r="H145" s="217">
        <f t="shared" si="4"/>
        <v>39849</v>
      </c>
      <c r="I145" s="455"/>
      <c r="J145" s="489"/>
      <c r="K145" s="152"/>
      <c r="L145" s="270"/>
      <c r="M145" s="312"/>
      <c r="N145" s="328"/>
      <c r="O145" s="321"/>
      <c r="P145" s="348"/>
      <c r="Q145" s="325"/>
      <c r="R145" s="161"/>
      <c r="S145" s="161">
        <f t="shared" si="5"/>
        <v>0</v>
      </c>
      <c r="T145" s="368"/>
      <c r="U145" s="252"/>
    </row>
    <row r="146" spans="1:21" ht="17.25" customHeight="1">
      <c r="A146" s="489"/>
      <c r="B146" s="270">
        <v>42803</v>
      </c>
      <c r="C146" s="378" t="s">
        <v>826</v>
      </c>
      <c r="D146" s="263" t="s">
        <v>988</v>
      </c>
      <c r="E146" s="263" t="s">
        <v>1029</v>
      </c>
      <c r="F146" s="253">
        <v>1</v>
      </c>
      <c r="G146" s="217">
        <v>68181</v>
      </c>
      <c r="H146" s="217">
        <f t="shared" si="4"/>
        <v>68181</v>
      </c>
      <c r="I146" s="455"/>
      <c r="J146" s="489"/>
      <c r="K146" s="152"/>
      <c r="L146" s="270"/>
      <c r="M146" s="312"/>
      <c r="N146" s="329"/>
      <c r="O146" s="331"/>
      <c r="P146" s="347"/>
      <c r="Q146" s="325"/>
      <c r="R146" s="161"/>
      <c r="S146" s="161">
        <f t="shared" si="5"/>
        <v>0</v>
      </c>
      <c r="T146" s="368"/>
    </row>
    <row r="147" spans="1:21" ht="17.25" customHeight="1">
      <c r="A147" s="489"/>
      <c r="B147" s="270">
        <v>42803</v>
      </c>
      <c r="C147" s="378" t="s">
        <v>660</v>
      </c>
      <c r="D147" s="263" t="s">
        <v>990</v>
      </c>
      <c r="E147" s="263" t="s">
        <v>1029</v>
      </c>
      <c r="F147" s="253">
        <v>1</v>
      </c>
      <c r="G147" s="217">
        <v>68181</v>
      </c>
      <c r="H147" s="217">
        <f t="shared" si="4"/>
        <v>68181</v>
      </c>
      <c r="I147" s="455"/>
      <c r="J147" s="489"/>
      <c r="L147" s="270"/>
      <c r="M147" s="312"/>
      <c r="N147" s="329"/>
      <c r="O147" s="331"/>
      <c r="P147" s="347"/>
      <c r="Q147" s="325"/>
      <c r="R147" s="161"/>
      <c r="S147" s="161">
        <f t="shared" si="5"/>
        <v>0</v>
      </c>
      <c r="T147" s="368"/>
    </row>
    <row r="148" spans="1:21" ht="17.25" customHeight="1">
      <c r="A148" s="489"/>
      <c r="B148" s="270">
        <v>42803</v>
      </c>
      <c r="C148" s="378" t="s">
        <v>657</v>
      </c>
      <c r="D148" s="263" t="s">
        <v>989</v>
      </c>
      <c r="E148" s="263" t="s">
        <v>1029</v>
      </c>
      <c r="F148" s="253">
        <v>1</v>
      </c>
      <c r="G148" s="217">
        <v>68181</v>
      </c>
      <c r="H148" s="217">
        <f t="shared" si="4"/>
        <v>68181</v>
      </c>
      <c r="I148" s="455"/>
      <c r="J148" s="489"/>
      <c r="K148" s="152"/>
      <c r="L148" s="270"/>
      <c r="M148" s="312"/>
      <c r="N148" s="329"/>
      <c r="O148" s="331"/>
      <c r="P148" s="347"/>
      <c r="Q148" s="325"/>
      <c r="R148" s="161"/>
      <c r="S148" s="161">
        <f t="shared" si="5"/>
        <v>0</v>
      </c>
      <c r="T148" s="368"/>
    </row>
    <row r="149" spans="1:21" ht="17.25" customHeight="1">
      <c r="A149" s="489"/>
      <c r="B149" s="270">
        <v>42803</v>
      </c>
      <c r="C149" s="378" t="s">
        <v>698</v>
      </c>
      <c r="D149" s="263" t="s">
        <v>1024</v>
      </c>
      <c r="E149" s="263" t="s">
        <v>101</v>
      </c>
      <c r="F149" s="253">
        <v>1</v>
      </c>
      <c r="G149" s="217">
        <v>50069</v>
      </c>
      <c r="H149" s="217">
        <f t="shared" si="4"/>
        <v>50069</v>
      </c>
      <c r="I149" s="455"/>
      <c r="J149" s="489"/>
      <c r="K149" s="152"/>
      <c r="L149" s="270"/>
      <c r="M149" s="312"/>
      <c r="N149" s="329"/>
      <c r="O149" s="331"/>
      <c r="P149" s="347"/>
      <c r="Q149" s="325"/>
      <c r="R149" s="161"/>
      <c r="S149" s="161">
        <f t="shared" si="5"/>
        <v>0</v>
      </c>
      <c r="T149" s="368"/>
    </row>
    <row r="150" spans="1:21" ht="17.25" customHeight="1">
      <c r="A150" s="489"/>
      <c r="B150" s="270">
        <v>42803</v>
      </c>
      <c r="C150" s="378" t="s">
        <v>661</v>
      </c>
      <c r="D150" s="263" t="s">
        <v>1025</v>
      </c>
      <c r="E150" s="263" t="s">
        <v>1029</v>
      </c>
      <c r="F150" s="253">
        <v>1</v>
      </c>
      <c r="G150" s="217">
        <v>200000</v>
      </c>
      <c r="H150" s="217">
        <f t="shared" si="4"/>
        <v>200000</v>
      </c>
      <c r="I150" s="455"/>
      <c r="J150" s="489"/>
      <c r="K150" s="152"/>
      <c r="L150" s="270"/>
      <c r="M150" s="312"/>
      <c r="N150" s="329"/>
      <c r="O150" s="331"/>
      <c r="P150" s="347"/>
      <c r="Q150" s="325"/>
      <c r="R150" s="161"/>
      <c r="S150" s="161">
        <f t="shared" si="5"/>
        <v>0</v>
      </c>
      <c r="T150" s="368"/>
    </row>
    <row r="151" spans="1:21" ht="17.25" customHeight="1">
      <c r="A151" s="489"/>
      <c r="B151" s="270">
        <v>42803</v>
      </c>
      <c r="C151" s="349" t="s">
        <v>642</v>
      </c>
      <c r="D151" s="372" t="s">
        <v>623</v>
      </c>
      <c r="E151" s="372" t="s">
        <v>101</v>
      </c>
      <c r="F151" s="253">
        <v>1</v>
      </c>
      <c r="G151" s="217">
        <v>185000</v>
      </c>
      <c r="H151" s="217">
        <f t="shared" si="4"/>
        <v>185000</v>
      </c>
      <c r="I151" s="455"/>
      <c r="J151" s="489"/>
      <c r="K151" s="152"/>
      <c r="L151" s="270"/>
      <c r="M151" s="312"/>
      <c r="N151" s="329"/>
      <c r="O151" s="331"/>
      <c r="P151" s="347"/>
      <c r="Q151" s="325"/>
      <c r="R151" s="161"/>
      <c r="S151" s="161">
        <f t="shared" si="5"/>
        <v>0</v>
      </c>
      <c r="T151" s="368"/>
    </row>
    <row r="152" spans="1:21" ht="17.25" customHeight="1">
      <c r="A152" s="489"/>
      <c r="B152" s="270">
        <v>42803</v>
      </c>
      <c r="C152" s="349" t="s">
        <v>922</v>
      </c>
      <c r="D152" s="372" t="s">
        <v>992</v>
      </c>
      <c r="E152" s="372" t="s">
        <v>101</v>
      </c>
      <c r="F152" s="253">
        <v>1</v>
      </c>
      <c r="G152" s="217">
        <v>50000</v>
      </c>
      <c r="H152" s="217">
        <f t="shared" si="4"/>
        <v>50000</v>
      </c>
      <c r="I152" s="455"/>
      <c r="J152" s="489"/>
      <c r="K152" s="152"/>
      <c r="L152" s="270"/>
      <c r="M152" s="312"/>
      <c r="N152" s="329"/>
      <c r="O152" s="331"/>
      <c r="P152" s="347"/>
      <c r="Q152" s="325"/>
      <c r="R152" s="161"/>
      <c r="S152" s="161">
        <f t="shared" si="5"/>
        <v>0</v>
      </c>
      <c r="T152" s="368"/>
    </row>
    <row r="153" spans="1:21" ht="17.25" customHeight="1">
      <c r="A153" s="490"/>
      <c r="B153" s="270">
        <v>42803</v>
      </c>
      <c r="C153" s="349" t="s">
        <v>644</v>
      </c>
      <c r="D153" s="372" t="s">
        <v>1026</v>
      </c>
      <c r="E153" s="372" t="s">
        <v>1030</v>
      </c>
      <c r="F153" s="253">
        <v>10</v>
      </c>
      <c r="G153" s="217">
        <v>8626</v>
      </c>
      <c r="H153" s="217">
        <f t="shared" si="4"/>
        <v>86260</v>
      </c>
      <c r="I153" s="456"/>
      <c r="J153" s="489"/>
      <c r="L153" s="270"/>
      <c r="M153" s="312"/>
      <c r="N153" s="329"/>
      <c r="O153" s="331"/>
      <c r="P153" s="347"/>
      <c r="Q153" s="325"/>
      <c r="R153" s="161"/>
      <c r="S153" s="161">
        <f t="shared" si="5"/>
        <v>0</v>
      </c>
      <c r="T153" s="368"/>
    </row>
    <row r="154" spans="1:21" ht="17.25" customHeight="1">
      <c r="A154" s="396" t="s">
        <v>1028</v>
      </c>
      <c r="B154" s="270">
        <v>42803</v>
      </c>
      <c r="C154" s="349" t="s">
        <v>434</v>
      </c>
      <c r="D154" s="372" t="s">
        <v>435</v>
      </c>
      <c r="E154" s="372" t="s">
        <v>1031</v>
      </c>
      <c r="F154" s="253">
        <v>1</v>
      </c>
      <c r="G154" s="217">
        <v>27503</v>
      </c>
      <c r="H154" s="217">
        <f t="shared" si="4"/>
        <v>27503</v>
      </c>
      <c r="I154" s="351">
        <f>H154</f>
        <v>27503</v>
      </c>
      <c r="J154" s="489"/>
      <c r="L154" s="270"/>
      <c r="M154" s="312"/>
      <c r="N154" s="329"/>
      <c r="O154" s="331"/>
      <c r="P154" s="347"/>
      <c r="Q154" s="325"/>
      <c r="R154" s="161"/>
      <c r="S154" s="161">
        <f t="shared" si="5"/>
        <v>0</v>
      </c>
      <c r="T154" s="368"/>
    </row>
    <row r="155" spans="1:21" ht="17.25" customHeight="1">
      <c r="A155" s="460">
        <v>5245</v>
      </c>
      <c r="B155" s="270">
        <v>42800</v>
      </c>
      <c r="C155" s="349" t="s">
        <v>920</v>
      </c>
      <c r="D155" s="346" t="s">
        <v>921</v>
      </c>
      <c r="E155" s="346" t="s">
        <v>4</v>
      </c>
      <c r="F155" s="253">
        <v>3</v>
      </c>
      <c r="G155" s="217"/>
      <c r="H155" s="217">
        <f t="shared" si="4"/>
        <v>0</v>
      </c>
      <c r="I155" s="351"/>
      <c r="J155" s="489"/>
      <c r="K155" s="152"/>
      <c r="L155" s="270"/>
      <c r="M155" s="312"/>
      <c r="N155" s="329"/>
      <c r="O155" s="331"/>
      <c r="P155" s="325"/>
      <c r="Q155" s="325"/>
      <c r="R155" s="161"/>
      <c r="S155" s="161">
        <f t="shared" si="5"/>
        <v>0</v>
      </c>
      <c r="T155" s="368"/>
    </row>
    <row r="156" spans="1:21" ht="17.25" customHeight="1">
      <c r="A156" s="462"/>
      <c r="B156" s="270">
        <v>42800</v>
      </c>
      <c r="C156" s="349" t="s">
        <v>821</v>
      </c>
      <c r="D156" s="346" t="s">
        <v>822</v>
      </c>
      <c r="E156" s="346" t="s">
        <v>101</v>
      </c>
      <c r="F156" s="253">
        <v>3</v>
      </c>
      <c r="G156" s="217"/>
      <c r="H156" s="217">
        <f t="shared" si="4"/>
        <v>0</v>
      </c>
      <c r="I156" s="351"/>
      <c r="J156" s="489"/>
      <c r="K156" s="152"/>
      <c r="L156" s="270"/>
      <c r="M156" s="312"/>
      <c r="N156" s="329"/>
      <c r="O156" s="331"/>
      <c r="P156" s="325"/>
      <c r="Q156" s="325"/>
      <c r="R156" s="161"/>
      <c r="S156" s="161">
        <f t="shared" si="5"/>
        <v>0</v>
      </c>
      <c r="T156" s="368"/>
    </row>
    <row r="157" spans="1:21" ht="17.25" customHeight="1">
      <c r="A157" s="396" t="s">
        <v>1033</v>
      </c>
      <c r="B157" s="270">
        <v>42796</v>
      </c>
      <c r="C157" s="349" t="s">
        <v>553</v>
      </c>
      <c r="D157" s="372" t="s">
        <v>1032</v>
      </c>
      <c r="E157" s="372" t="s">
        <v>4</v>
      </c>
      <c r="F157" s="253">
        <v>0.25</v>
      </c>
      <c r="G157" s="217">
        <v>837332</v>
      </c>
      <c r="H157" s="217">
        <f t="shared" si="4"/>
        <v>209333</v>
      </c>
      <c r="I157" s="351">
        <f>H157</f>
        <v>209333</v>
      </c>
      <c r="J157" s="489"/>
      <c r="K157" s="152"/>
      <c r="L157" s="270"/>
      <c r="M157" s="312"/>
      <c r="N157" s="329"/>
      <c r="O157" s="331"/>
      <c r="P157" s="325"/>
      <c r="Q157" s="325"/>
      <c r="R157" s="161"/>
      <c r="S157" s="161">
        <f t="shared" si="5"/>
        <v>0</v>
      </c>
      <c r="T157" s="368"/>
    </row>
    <row r="158" spans="1:21" ht="17.25" customHeight="1">
      <c r="A158" s="460" t="s">
        <v>1034</v>
      </c>
      <c r="B158" s="270">
        <v>42805</v>
      </c>
      <c r="C158" s="349" t="s">
        <v>33</v>
      </c>
      <c r="D158" s="372" t="s">
        <v>34</v>
      </c>
      <c r="E158" s="372" t="s">
        <v>148</v>
      </c>
      <c r="F158" s="253">
        <v>9</v>
      </c>
      <c r="G158" s="217">
        <v>50010</v>
      </c>
      <c r="H158" s="217">
        <f t="shared" si="4"/>
        <v>450090</v>
      </c>
      <c r="I158" s="454">
        <f>H158+H159</f>
        <v>481340</v>
      </c>
      <c r="J158" s="489"/>
      <c r="K158" s="152"/>
      <c r="L158" s="270"/>
      <c r="M158" s="312"/>
      <c r="N158" s="320"/>
      <c r="O158" s="339"/>
      <c r="P158" s="341"/>
      <c r="Q158" s="325"/>
      <c r="R158" s="161"/>
      <c r="S158" s="161">
        <f t="shared" si="5"/>
        <v>0</v>
      </c>
      <c r="T158" s="368"/>
    </row>
    <row r="159" spans="1:21" ht="17.25" customHeight="1">
      <c r="A159" s="462"/>
      <c r="B159" s="270">
        <v>42805</v>
      </c>
      <c r="C159" s="378" t="s">
        <v>299</v>
      </c>
      <c r="D159" s="372" t="s">
        <v>300</v>
      </c>
      <c r="E159" s="372" t="s">
        <v>301</v>
      </c>
      <c r="F159" s="253">
        <v>10</v>
      </c>
      <c r="G159" s="217">
        <v>3125</v>
      </c>
      <c r="H159" s="217">
        <f t="shared" si="4"/>
        <v>31250</v>
      </c>
      <c r="I159" s="456"/>
      <c r="J159" s="489"/>
      <c r="K159" s="152"/>
      <c r="L159" s="270"/>
      <c r="M159" s="312"/>
      <c r="N159" s="320"/>
      <c r="O159" s="339"/>
      <c r="P159" s="341"/>
      <c r="Q159" s="325"/>
      <c r="R159" s="161"/>
      <c r="S159" s="161">
        <f t="shared" si="5"/>
        <v>0</v>
      </c>
      <c r="T159" s="368"/>
    </row>
    <row r="160" spans="1:21" ht="17.25" customHeight="1">
      <c r="A160" s="460">
        <v>5247</v>
      </c>
      <c r="B160" s="270">
        <v>42810</v>
      </c>
      <c r="C160" s="349" t="s">
        <v>500</v>
      </c>
      <c r="D160" s="346" t="s">
        <v>501</v>
      </c>
      <c r="E160" s="346" t="s">
        <v>27</v>
      </c>
      <c r="F160" s="377">
        <v>30</v>
      </c>
      <c r="G160" s="217"/>
      <c r="H160" s="217">
        <f t="shared" si="4"/>
        <v>0</v>
      </c>
      <c r="I160" s="351"/>
      <c r="J160" s="489"/>
      <c r="K160" s="152"/>
      <c r="L160" s="270"/>
      <c r="M160" s="312"/>
      <c r="N160" s="329"/>
      <c r="O160" s="331"/>
      <c r="P160" s="325"/>
      <c r="Q160" s="325"/>
      <c r="R160" s="161"/>
      <c r="S160" s="161">
        <f t="shared" si="5"/>
        <v>0</v>
      </c>
      <c r="T160" s="368"/>
    </row>
    <row r="161" spans="1:21" ht="17.25" customHeight="1">
      <c r="A161" s="461"/>
      <c r="B161" s="270">
        <v>42810</v>
      </c>
      <c r="C161" s="349" t="s">
        <v>488</v>
      </c>
      <c r="D161" s="346" t="s">
        <v>489</v>
      </c>
      <c r="E161" s="346" t="s">
        <v>27</v>
      </c>
      <c r="F161" s="377">
        <v>30</v>
      </c>
      <c r="G161" s="217"/>
      <c r="H161" s="217">
        <f t="shared" si="4"/>
        <v>0</v>
      </c>
      <c r="I161" s="351"/>
      <c r="J161" s="489"/>
      <c r="K161" s="152"/>
      <c r="L161" s="270"/>
      <c r="M161" s="312"/>
      <c r="N161" s="320"/>
      <c r="O161" s="339"/>
      <c r="P161" s="341"/>
      <c r="Q161" s="325"/>
      <c r="R161" s="161"/>
      <c r="S161" s="161">
        <f t="shared" si="5"/>
        <v>0</v>
      </c>
      <c r="T161" s="368"/>
    </row>
    <row r="162" spans="1:21" ht="17.25" customHeight="1">
      <c r="A162" s="461"/>
      <c r="B162" s="270">
        <v>42810</v>
      </c>
      <c r="C162" s="349" t="s">
        <v>484</v>
      </c>
      <c r="D162" s="346" t="s">
        <v>485</v>
      </c>
      <c r="E162" s="346" t="s">
        <v>27</v>
      </c>
      <c r="F162" s="377">
        <v>30</v>
      </c>
      <c r="G162" s="217"/>
      <c r="H162" s="217">
        <f t="shared" si="4"/>
        <v>0</v>
      </c>
      <c r="I162" s="351"/>
      <c r="J162" s="489"/>
      <c r="K162" s="152"/>
      <c r="L162" s="270"/>
      <c r="M162" s="312"/>
      <c r="N162" s="320"/>
      <c r="O162" s="339"/>
      <c r="P162" s="341"/>
      <c r="Q162" s="325"/>
      <c r="R162" s="161"/>
      <c r="S162" s="161">
        <f t="shared" si="5"/>
        <v>0</v>
      </c>
      <c r="T162" s="368"/>
    </row>
    <row r="163" spans="1:21" ht="17.25" customHeight="1">
      <c r="A163" s="461"/>
      <c r="B163" s="270">
        <v>42810</v>
      </c>
      <c r="C163" s="349" t="s">
        <v>495</v>
      </c>
      <c r="D163" s="346" t="s">
        <v>496</v>
      </c>
      <c r="E163" s="346" t="s">
        <v>497</v>
      </c>
      <c r="F163" s="377">
        <v>1</v>
      </c>
      <c r="G163" s="217"/>
      <c r="H163" s="217">
        <f t="shared" si="4"/>
        <v>0</v>
      </c>
      <c r="I163" s="351"/>
      <c r="J163" s="489"/>
      <c r="K163" s="152"/>
      <c r="L163" s="270"/>
      <c r="M163" s="312"/>
      <c r="N163" s="345"/>
      <c r="O163" s="322"/>
      <c r="P163" s="350"/>
      <c r="Q163" s="325"/>
      <c r="R163" s="161"/>
      <c r="S163" s="161">
        <f t="shared" si="5"/>
        <v>0</v>
      </c>
      <c r="T163" s="368"/>
    </row>
    <row r="164" spans="1:21" ht="17.25" customHeight="1">
      <c r="A164" s="461"/>
      <c r="B164" s="270">
        <v>42810</v>
      </c>
      <c r="C164" s="349" t="s">
        <v>506</v>
      </c>
      <c r="D164" s="346" t="s">
        <v>507</v>
      </c>
      <c r="E164" s="346" t="s">
        <v>497</v>
      </c>
      <c r="F164" s="377">
        <v>1</v>
      </c>
      <c r="G164" s="217"/>
      <c r="H164" s="217">
        <f t="shared" si="4"/>
        <v>0</v>
      </c>
      <c r="I164" s="351"/>
      <c r="J164" s="489"/>
      <c r="K164" s="152"/>
      <c r="L164" s="270"/>
      <c r="M164" s="312"/>
      <c r="N164" s="345"/>
      <c r="O164" s="322"/>
      <c r="P164" s="350"/>
      <c r="Q164" s="325"/>
      <c r="R164" s="161"/>
      <c r="S164" s="161">
        <f t="shared" si="5"/>
        <v>0</v>
      </c>
      <c r="T164" s="368"/>
    </row>
    <row r="165" spans="1:21" ht="17.25" customHeight="1">
      <c r="A165" s="461"/>
      <c r="B165" s="270">
        <v>42810</v>
      </c>
      <c r="C165" s="349" t="s">
        <v>482</v>
      </c>
      <c r="D165" s="346" t="s">
        <v>483</v>
      </c>
      <c r="E165" s="346" t="s">
        <v>27</v>
      </c>
      <c r="F165" s="377">
        <v>1000</v>
      </c>
      <c r="G165" s="217"/>
      <c r="H165" s="217">
        <f t="shared" si="4"/>
        <v>0</v>
      </c>
      <c r="I165" s="351"/>
      <c r="J165" s="489"/>
      <c r="K165" s="152"/>
      <c r="L165" s="270"/>
      <c r="M165" s="312"/>
      <c r="N165" s="345"/>
      <c r="O165" s="322"/>
      <c r="P165" s="341"/>
      <c r="Q165" s="325"/>
      <c r="R165" s="161"/>
      <c r="S165" s="161">
        <f t="shared" si="5"/>
        <v>0</v>
      </c>
      <c r="T165" s="368"/>
    </row>
    <row r="166" spans="1:21" ht="17.25" customHeight="1">
      <c r="A166" s="461"/>
      <c r="B166" s="270">
        <v>42810</v>
      </c>
      <c r="C166" s="349" t="s">
        <v>145</v>
      </c>
      <c r="D166" s="346" t="s">
        <v>146</v>
      </c>
      <c r="E166" s="346" t="s">
        <v>117</v>
      </c>
      <c r="F166" s="377">
        <v>10</v>
      </c>
      <c r="G166" s="217"/>
      <c r="H166" s="217">
        <f t="shared" si="4"/>
        <v>0</v>
      </c>
      <c r="I166" s="351"/>
      <c r="J166" s="489"/>
      <c r="K166" s="152"/>
      <c r="L166" s="270"/>
      <c r="M166" s="312"/>
      <c r="N166" s="320"/>
      <c r="O166" s="339"/>
      <c r="P166" s="341"/>
      <c r="Q166" s="325"/>
      <c r="R166" s="161"/>
      <c r="S166" s="161">
        <f t="shared" si="5"/>
        <v>0</v>
      </c>
      <c r="T166" s="368"/>
    </row>
    <row r="167" spans="1:21" ht="17.25" customHeight="1">
      <c r="A167" s="461"/>
      <c r="B167" s="270">
        <v>42810</v>
      </c>
      <c r="C167" s="349" t="s">
        <v>821</v>
      </c>
      <c r="D167" s="346" t="s">
        <v>822</v>
      </c>
      <c r="E167" s="346" t="s">
        <v>101</v>
      </c>
      <c r="F167" s="377">
        <v>3</v>
      </c>
      <c r="G167" s="217"/>
      <c r="H167" s="217">
        <f t="shared" si="4"/>
        <v>0</v>
      </c>
      <c r="I167" s="351"/>
      <c r="J167" s="489"/>
      <c r="K167" s="152"/>
      <c r="L167" s="270"/>
      <c r="M167" s="312"/>
      <c r="N167" s="345"/>
      <c r="O167" s="322"/>
      <c r="P167" s="341"/>
      <c r="Q167" s="325"/>
      <c r="R167" s="161"/>
      <c r="S167" s="161">
        <f t="shared" si="5"/>
        <v>0</v>
      </c>
      <c r="T167" s="368"/>
      <c r="U167" s="252"/>
    </row>
    <row r="168" spans="1:21" ht="17.25" customHeight="1">
      <c r="A168" s="461"/>
      <c r="B168" s="270">
        <v>42810</v>
      </c>
      <c r="C168" s="349" t="s">
        <v>509</v>
      </c>
      <c r="D168" s="346" t="s">
        <v>906</v>
      </c>
      <c r="E168" s="346" t="s">
        <v>101</v>
      </c>
      <c r="F168" s="377">
        <v>3</v>
      </c>
      <c r="G168" s="217"/>
      <c r="H168" s="217">
        <f t="shared" si="4"/>
        <v>0</v>
      </c>
      <c r="I168" s="351"/>
      <c r="J168" s="489"/>
      <c r="K168" s="152"/>
      <c r="L168" s="270"/>
      <c r="M168" s="312"/>
      <c r="N168" s="345"/>
      <c r="O168" s="322"/>
      <c r="P168" s="341"/>
      <c r="Q168" s="355"/>
      <c r="R168" s="161"/>
      <c r="S168" s="161">
        <f t="shared" si="5"/>
        <v>0</v>
      </c>
      <c r="T168" s="368"/>
      <c r="U168" s="252"/>
    </row>
    <row r="169" spans="1:21" ht="17.25" customHeight="1">
      <c r="A169" s="461"/>
      <c r="B169" s="270">
        <v>42810</v>
      </c>
      <c r="C169" s="349" t="s">
        <v>665</v>
      </c>
      <c r="D169" s="346" t="s">
        <v>477</v>
      </c>
      <c r="E169" s="346" t="s">
        <v>4</v>
      </c>
      <c r="F169" s="377">
        <v>1</v>
      </c>
      <c r="G169" s="217"/>
      <c r="H169" s="217">
        <f t="shared" si="4"/>
        <v>0</v>
      </c>
      <c r="I169" s="351"/>
      <c r="J169" s="489"/>
      <c r="K169" s="152"/>
      <c r="L169" s="270"/>
      <c r="M169" s="312"/>
      <c r="N169" s="329"/>
      <c r="O169" s="331"/>
      <c r="P169" s="325"/>
      <c r="Q169" s="355"/>
      <c r="R169" s="161"/>
      <c r="S169" s="161">
        <f t="shared" si="5"/>
        <v>0</v>
      </c>
      <c r="T169" s="368"/>
      <c r="U169" s="252"/>
    </row>
    <row r="170" spans="1:21" ht="17.25" customHeight="1">
      <c r="A170" s="461"/>
      <c r="B170" s="270">
        <v>42810</v>
      </c>
      <c r="C170" s="349" t="s">
        <v>647</v>
      </c>
      <c r="D170" s="346" t="s">
        <v>606</v>
      </c>
      <c r="E170" s="346" t="s">
        <v>4</v>
      </c>
      <c r="F170" s="377">
        <v>4</v>
      </c>
      <c r="G170" s="217"/>
      <c r="H170" s="217">
        <f t="shared" si="4"/>
        <v>0</v>
      </c>
      <c r="I170" s="351"/>
      <c r="J170" s="489"/>
      <c r="K170" s="171"/>
      <c r="L170" s="270"/>
      <c r="M170" s="312"/>
      <c r="N170" s="329"/>
      <c r="O170" s="331"/>
      <c r="P170" s="325"/>
      <c r="Q170" s="355"/>
      <c r="R170" s="161"/>
      <c r="S170" s="161">
        <f t="shared" si="5"/>
        <v>0</v>
      </c>
      <c r="T170" s="368"/>
      <c r="U170" s="252"/>
    </row>
    <row r="171" spans="1:21" ht="17.25" customHeight="1">
      <c r="A171" s="461"/>
      <c r="B171" s="270">
        <v>42810</v>
      </c>
      <c r="C171" s="349" t="s">
        <v>649</v>
      </c>
      <c r="D171" s="346" t="s">
        <v>609</v>
      </c>
      <c r="E171" s="346" t="s">
        <v>4</v>
      </c>
      <c r="F171" s="377">
        <v>3</v>
      </c>
      <c r="G171" s="217"/>
      <c r="H171" s="217">
        <f t="shared" si="4"/>
        <v>0</v>
      </c>
      <c r="I171" s="351"/>
      <c r="J171" s="489"/>
      <c r="K171" s="171"/>
      <c r="L171" s="270"/>
      <c r="M171" s="312"/>
      <c r="N171" s="320"/>
      <c r="O171" s="339"/>
      <c r="P171" s="341"/>
      <c r="Q171" s="355"/>
      <c r="R171" s="161"/>
      <c r="S171" s="161">
        <f t="shared" si="5"/>
        <v>0</v>
      </c>
      <c r="T171" s="368"/>
      <c r="U171" s="252"/>
    </row>
    <row r="172" spans="1:21" ht="17.25" customHeight="1">
      <c r="A172" s="461"/>
      <c r="B172" s="270">
        <v>42810</v>
      </c>
      <c r="C172" s="349" t="s">
        <v>920</v>
      </c>
      <c r="D172" s="346" t="s">
        <v>921</v>
      </c>
      <c r="E172" s="346" t="s">
        <v>4</v>
      </c>
      <c r="F172" s="377">
        <v>10</v>
      </c>
      <c r="G172" s="340"/>
      <c r="H172" s="217">
        <f t="shared" si="4"/>
        <v>0</v>
      </c>
      <c r="I172" s="351"/>
      <c r="J172" s="489"/>
      <c r="K172" s="171"/>
      <c r="L172" s="270"/>
      <c r="M172" s="312"/>
      <c r="N172" s="320"/>
      <c r="O172" s="339"/>
      <c r="P172" s="341"/>
      <c r="Q172" s="355"/>
      <c r="R172" s="161"/>
      <c r="S172" s="161">
        <f t="shared" si="5"/>
        <v>0</v>
      </c>
      <c r="T172" s="368"/>
      <c r="U172" s="252"/>
    </row>
    <row r="173" spans="1:21" ht="17.25" customHeight="1">
      <c r="A173" s="461"/>
      <c r="B173" s="270">
        <v>42810</v>
      </c>
      <c r="C173" s="349" t="s">
        <v>749</v>
      </c>
      <c r="D173" s="346" t="s">
        <v>750</v>
      </c>
      <c r="E173" s="346" t="s">
        <v>4</v>
      </c>
      <c r="F173" s="377">
        <v>1.5</v>
      </c>
      <c r="G173" s="340"/>
      <c r="H173" s="217">
        <f t="shared" si="4"/>
        <v>0</v>
      </c>
      <c r="I173" s="351"/>
      <c r="J173" s="489"/>
      <c r="K173" s="171"/>
      <c r="L173" s="270"/>
      <c r="M173" s="312"/>
      <c r="N173" s="345"/>
      <c r="O173" s="322"/>
      <c r="P173" s="350"/>
      <c r="Q173" s="355"/>
      <c r="R173" s="161"/>
      <c r="S173" s="161">
        <f t="shared" si="5"/>
        <v>0</v>
      </c>
      <c r="T173" s="368"/>
      <c r="U173" s="252"/>
    </row>
    <row r="174" spans="1:21" ht="17.25" customHeight="1">
      <c r="A174" s="462"/>
      <c r="B174" s="270">
        <v>42810</v>
      </c>
      <c r="C174" s="349" t="s">
        <v>651</v>
      </c>
      <c r="D174" s="346" t="s">
        <v>611</v>
      </c>
      <c r="E174" s="346" t="s">
        <v>4</v>
      </c>
      <c r="F174" s="377">
        <v>1.5</v>
      </c>
      <c r="G174" s="340"/>
      <c r="H174" s="217">
        <f t="shared" si="4"/>
        <v>0</v>
      </c>
      <c r="I174" s="351"/>
      <c r="J174" s="489"/>
      <c r="K174" s="171"/>
      <c r="L174" s="270"/>
      <c r="M174" s="312"/>
      <c r="N174" s="345"/>
      <c r="O174" s="322"/>
      <c r="P174" s="341"/>
      <c r="Q174" s="355"/>
      <c r="R174" s="161"/>
      <c r="S174" s="161">
        <f t="shared" si="5"/>
        <v>0</v>
      </c>
      <c r="T174" s="368"/>
      <c r="U174" s="252"/>
    </row>
    <row r="175" spans="1:21" ht="17.25" customHeight="1">
      <c r="A175" s="460" t="s">
        <v>1036</v>
      </c>
      <c r="B175" s="270">
        <v>42810</v>
      </c>
      <c r="C175" s="349" t="s">
        <v>144</v>
      </c>
      <c r="D175" s="346" t="s">
        <v>961</v>
      </c>
      <c r="E175" s="346" t="s">
        <v>4</v>
      </c>
      <c r="F175" s="373">
        <v>36</v>
      </c>
      <c r="G175" s="340">
        <v>17899</v>
      </c>
      <c r="H175" s="217">
        <f t="shared" si="4"/>
        <v>644364</v>
      </c>
      <c r="I175" s="454">
        <f>SUM(H175:H211)</f>
        <v>19074756.5</v>
      </c>
      <c r="J175" s="489"/>
      <c r="K175" s="171"/>
      <c r="L175" s="270"/>
      <c r="M175" s="312"/>
      <c r="N175" s="320"/>
      <c r="O175" s="339"/>
      <c r="P175" s="341"/>
      <c r="Q175" s="355"/>
      <c r="R175" s="161"/>
      <c r="S175" s="161">
        <f t="shared" si="5"/>
        <v>0</v>
      </c>
      <c r="T175" s="368"/>
    </row>
    <row r="176" spans="1:21" ht="17.25" customHeight="1">
      <c r="A176" s="461"/>
      <c r="B176" s="270">
        <v>42810</v>
      </c>
      <c r="C176" s="349" t="s">
        <v>770</v>
      </c>
      <c r="D176" s="346" t="s">
        <v>11</v>
      </c>
      <c r="E176" s="346" t="s">
        <v>4</v>
      </c>
      <c r="F176" s="373">
        <v>5</v>
      </c>
      <c r="G176" s="340">
        <v>44999</v>
      </c>
      <c r="H176" s="217">
        <f t="shared" si="4"/>
        <v>224995</v>
      </c>
      <c r="I176" s="455"/>
      <c r="J176" s="489"/>
      <c r="K176" s="171"/>
      <c r="L176" s="270"/>
      <c r="M176" s="312"/>
      <c r="N176" s="345"/>
      <c r="O176" s="322"/>
      <c r="P176" s="341"/>
      <c r="Q176" s="355"/>
      <c r="R176" s="161"/>
      <c r="S176" s="161">
        <f t="shared" si="5"/>
        <v>0</v>
      </c>
      <c r="T176" s="368"/>
    </row>
    <row r="177" spans="1:20" ht="17.25" customHeight="1">
      <c r="A177" s="461"/>
      <c r="B177" s="270">
        <v>42810</v>
      </c>
      <c r="C177" s="349" t="s">
        <v>137</v>
      </c>
      <c r="D177" s="346" t="s">
        <v>962</v>
      </c>
      <c r="E177" s="346" t="s">
        <v>4</v>
      </c>
      <c r="F177" s="373">
        <v>2</v>
      </c>
      <c r="G177" s="340">
        <v>332386</v>
      </c>
      <c r="H177" s="217">
        <f t="shared" si="4"/>
        <v>664772</v>
      </c>
      <c r="I177" s="455"/>
      <c r="J177" s="489"/>
      <c r="K177" s="171"/>
      <c r="L177" s="270"/>
      <c r="M177" s="312"/>
      <c r="N177" s="345"/>
      <c r="O177" s="322"/>
      <c r="P177" s="341"/>
      <c r="Q177" s="355"/>
      <c r="R177" s="161"/>
      <c r="S177" s="161">
        <f t="shared" si="5"/>
        <v>0</v>
      </c>
      <c r="T177" s="368"/>
    </row>
    <row r="178" spans="1:20" ht="17.25" customHeight="1">
      <c r="A178" s="461"/>
      <c r="B178" s="270">
        <v>42810</v>
      </c>
      <c r="C178" s="349" t="s">
        <v>62</v>
      </c>
      <c r="D178" s="346" t="s">
        <v>963</v>
      </c>
      <c r="E178" s="346" t="s">
        <v>4</v>
      </c>
      <c r="F178" s="373">
        <v>25</v>
      </c>
      <c r="G178" s="340">
        <v>12499</v>
      </c>
      <c r="H178" s="217">
        <f t="shared" si="4"/>
        <v>312475</v>
      </c>
      <c r="I178" s="455"/>
      <c r="J178" s="489"/>
      <c r="K178" s="171"/>
      <c r="L178" s="270"/>
      <c r="M178" s="312"/>
      <c r="N178" s="320"/>
      <c r="O178" s="339"/>
      <c r="P178" s="341"/>
      <c r="Q178" s="355"/>
      <c r="R178" s="161"/>
      <c r="S178" s="161">
        <f t="shared" si="5"/>
        <v>0</v>
      </c>
      <c r="T178" s="368"/>
    </row>
    <row r="179" spans="1:20" ht="17.25" customHeight="1">
      <c r="A179" s="461"/>
      <c r="B179" s="270">
        <v>42810</v>
      </c>
      <c r="C179" s="384" t="s">
        <v>64</v>
      </c>
      <c r="D179" s="263" t="s">
        <v>1037</v>
      </c>
      <c r="E179" s="336" t="s">
        <v>4</v>
      </c>
      <c r="F179" s="373">
        <v>2</v>
      </c>
      <c r="G179" s="340">
        <v>25500</v>
      </c>
      <c r="H179" s="217">
        <f t="shared" si="4"/>
        <v>51000</v>
      </c>
      <c r="I179" s="455"/>
      <c r="J179" s="489"/>
      <c r="K179" s="171"/>
      <c r="L179" s="270"/>
      <c r="M179" s="312"/>
      <c r="N179" s="345"/>
      <c r="O179" s="322"/>
      <c r="P179" s="341"/>
      <c r="Q179" s="355"/>
      <c r="R179" s="161"/>
      <c r="S179" s="161">
        <f t="shared" si="5"/>
        <v>0</v>
      </c>
      <c r="T179" s="368"/>
    </row>
    <row r="180" spans="1:20" ht="17.25" customHeight="1">
      <c r="A180" s="461"/>
      <c r="B180" s="270">
        <v>42810</v>
      </c>
      <c r="C180" s="378" t="s">
        <v>61</v>
      </c>
      <c r="D180" s="263" t="s">
        <v>1038</v>
      </c>
      <c r="E180" s="263" t="s">
        <v>4</v>
      </c>
      <c r="F180" s="253">
        <v>2</v>
      </c>
      <c r="G180" s="217">
        <v>84949</v>
      </c>
      <c r="H180" s="217">
        <f t="shared" si="4"/>
        <v>169898</v>
      </c>
      <c r="I180" s="455"/>
      <c r="J180" s="489"/>
      <c r="K180" s="171"/>
      <c r="L180" s="270"/>
      <c r="M180" s="312"/>
      <c r="N180" s="345"/>
      <c r="O180" s="322"/>
      <c r="P180" s="350"/>
      <c r="Q180" s="355"/>
      <c r="R180" s="161"/>
      <c r="S180" s="161">
        <f t="shared" si="5"/>
        <v>0</v>
      </c>
      <c r="T180" s="368"/>
    </row>
    <row r="181" spans="1:20" ht="17.25" customHeight="1">
      <c r="A181" s="461"/>
      <c r="B181" s="270">
        <v>42810</v>
      </c>
      <c r="C181" s="378" t="s">
        <v>59</v>
      </c>
      <c r="D181" s="263" t="s">
        <v>1039</v>
      </c>
      <c r="E181" s="263" t="s">
        <v>4</v>
      </c>
      <c r="F181" s="253">
        <v>1</v>
      </c>
      <c r="G181" s="217">
        <v>700000</v>
      </c>
      <c r="H181" s="217">
        <f t="shared" si="4"/>
        <v>700000</v>
      </c>
      <c r="I181" s="455"/>
      <c r="J181" s="489"/>
      <c r="K181" s="171"/>
      <c r="L181" s="270"/>
      <c r="M181" s="312"/>
      <c r="N181" s="320"/>
      <c r="O181" s="339"/>
      <c r="P181" s="341"/>
      <c r="Q181" s="355"/>
      <c r="R181" s="161"/>
      <c r="S181" s="161">
        <f t="shared" si="5"/>
        <v>0</v>
      </c>
      <c r="T181" s="368"/>
    </row>
    <row r="182" spans="1:20" ht="17.25" customHeight="1">
      <c r="A182" s="461"/>
      <c r="B182" s="270">
        <v>42810</v>
      </c>
      <c r="C182" s="378" t="s">
        <v>775</v>
      </c>
      <c r="D182" s="263" t="s">
        <v>161</v>
      </c>
      <c r="E182" s="263" t="s">
        <v>998</v>
      </c>
      <c r="F182" s="253">
        <v>10</v>
      </c>
      <c r="G182" s="217">
        <v>57496</v>
      </c>
      <c r="H182" s="217">
        <f t="shared" si="4"/>
        <v>574960</v>
      </c>
      <c r="I182" s="455"/>
      <c r="J182" s="489"/>
      <c r="K182" s="171"/>
      <c r="L182" s="270"/>
      <c r="M182" s="312"/>
      <c r="N182" s="345"/>
      <c r="O182" s="322"/>
      <c r="P182" s="341"/>
      <c r="Q182" s="355"/>
      <c r="R182" s="161"/>
      <c r="S182" s="161">
        <f t="shared" si="5"/>
        <v>0</v>
      </c>
      <c r="T182" s="368"/>
    </row>
    <row r="183" spans="1:20" ht="17.25" customHeight="1">
      <c r="A183" s="461"/>
      <c r="B183" s="270">
        <v>42810</v>
      </c>
      <c r="C183" s="378" t="s">
        <v>776</v>
      </c>
      <c r="D183" s="263" t="s">
        <v>1007</v>
      </c>
      <c r="E183" s="263" t="s">
        <v>999</v>
      </c>
      <c r="F183" s="253">
        <v>6</v>
      </c>
      <c r="G183" s="217">
        <v>75904</v>
      </c>
      <c r="H183" s="217">
        <f t="shared" si="4"/>
        <v>455424</v>
      </c>
      <c r="I183" s="455"/>
      <c r="J183" s="489"/>
      <c r="K183" s="171"/>
      <c r="L183" s="270"/>
      <c r="M183" s="312"/>
      <c r="N183" s="345"/>
      <c r="O183" s="322"/>
      <c r="P183" s="341"/>
      <c r="Q183" s="355"/>
      <c r="R183" s="161"/>
      <c r="S183" s="161">
        <f t="shared" si="5"/>
        <v>0</v>
      </c>
      <c r="T183" s="368"/>
    </row>
    <row r="184" spans="1:20" ht="17.25" customHeight="1">
      <c r="A184" s="461"/>
      <c r="B184" s="270">
        <v>42810</v>
      </c>
      <c r="C184" s="378" t="s">
        <v>777</v>
      </c>
      <c r="D184" s="263" t="s">
        <v>965</v>
      </c>
      <c r="E184" s="263" t="s">
        <v>999</v>
      </c>
      <c r="F184" s="253">
        <v>10</v>
      </c>
      <c r="G184" s="217">
        <v>62257</v>
      </c>
      <c r="H184" s="217">
        <f t="shared" si="4"/>
        <v>622570</v>
      </c>
      <c r="I184" s="455"/>
      <c r="J184" s="489"/>
      <c r="K184" s="171"/>
      <c r="L184" s="270"/>
      <c r="M184" s="312"/>
      <c r="N184" s="329"/>
      <c r="O184" s="331"/>
      <c r="P184" s="325"/>
      <c r="Q184" s="355"/>
      <c r="R184" s="161"/>
      <c r="S184" s="161">
        <f t="shared" si="5"/>
        <v>0</v>
      </c>
      <c r="T184" s="368"/>
    </row>
    <row r="185" spans="1:20" ht="17.25" customHeight="1">
      <c r="A185" s="461"/>
      <c r="B185" s="270">
        <v>42810</v>
      </c>
      <c r="C185" s="378" t="s">
        <v>75</v>
      </c>
      <c r="D185" s="337" t="s">
        <v>76</v>
      </c>
      <c r="E185" s="263" t="s">
        <v>4</v>
      </c>
      <c r="F185" s="253">
        <v>3</v>
      </c>
      <c r="G185" s="217">
        <v>50590</v>
      </c>
      <c r="H185" s="217">
        <f t="shared" si="4"/>
        <v>151770</v>
      </c>
      <c r="I185" s="455"/>
      <c r="J185" s="489"/>
      <c r="K185" s="171"/>
      <c r="L185" s="270"/>
      <c r="M185" s="160"/>
      <c r="N185" s="264"/>
      <c r="O185" s="160"/>
      <c r="P185" s="160"/>
      <c r="Q185" s="355"/>
      <c r="R185" s="161"/>
      <c r="S185" s="161">
        <f t="shared" si="5"/>
        <v>0</v>
      </c>
      <c r="T185" s="368"/>
    </row>
    <row r="186" spans="1:20" ht="17.25" customHeight="1">
      <c r="A186" s="461"/>
      <c r="B186" s="270">
        <v>42810</v>
      </c>
      <c r="C186" s="378" t="s">
        <v>778</v>
      </c>
      <c r="D186" s="293" t="s">
        <v>966</v>
      </c>
      <c r="E186" s="289" t="s">
        <v>999</v>
      </c>
      <c r="F186" s="253">
        <v>10</v>
      </c>
      <c r="G186" s="217">
        <v>32990</v>
      </c>
      <c r="H186" s="217">
        <f t="shared" si="4"/>
        <v>329900</v>
      </c>
      <c r="I186" s="455"/>
      <c r="J186" s="489"/>
      <c r="K186" s="171"/>
      <c r="L186" s="270"/>
      <c r="M186" s="160"/>
      <c r="N186" s="264"/>
      <c r="O186" s="164"/>
      <c r="P186" s="164"/>
      <c r="Q186" s="355"/>
      <c r="R186" s="161"/>
      <c r="S186" s="161">
        <f t="shared" si="5"/>
        <v>0</v>
      </c>
      <c r="T186" s="162"/>
    </row>
    <row r="187" spans="1:20" ht="17.25" customHeight="1">
      <c r="A187" s="461"/>
      <c r="B187" s="270">
        <v>42810</v>
      </c>
      <c r="C187" s="378" t="s">
        <v>111</v>
      </c>
      <c r="D187" s="293" t="s">
        <v>967</v>
      </c>
      <c r="E187" s="293" t="s">
        <v>999</v>
      </c>
      <c r="F187" s="253">
        <v>5</v>
      </c>
      <c r="G187" s="217">
        <v>55000</v>
      </c>
      <c r="H187" s="217">
        <f t="shared" si="4"/>
        <v>275000</v>
      </c>
      <c r="I187" s="455"/>
      <c r="J187" s="489"/>
      <c r="K187" s="171"/>
      <c r="L187" s="270"/>
      <c r="M187" s="160"/>
      <c r="N187" s="264"/>
      <c r="O187" s="160"/>
      <c r="P187" s="160"/>
      <c r="Q187" s="355"/>
      <c r="R187" s="161"/>
      <c r="S187" s="161">
        <f t="shared" si="5"/>
        <v>0</v>
      </c>
      <c r="T187" s="162"/>
    </row>
    <row r="188" spans="1:20" ht="17.25" customHeight="1">
      <c r="A188" s="461"/>
      <c r="B188" s="270">
        <v>42810</v>
      </c>
      <c r="C188" s="378" t="s">
        <v>109</v>
      </c>
      <c r="D188" s="372" t="s">
        <v>968</v>
      </c>
      <c r="E188" s="263" t="s">
        <v>999</v>
      </c>
      <c r="F188" s="253">
        <v>12</v>
      </c>
      <c r="G188" s="217">
        <v>13635</v>
      </c>
      <c r="H188" s="217">
        <f t="shared" si="4"/>
        <v>163620</v>
      </c>
      <c r="I188" s="455"/>
      <c r="J188" s="489"/>
      <c r="K188" s="171"/>
      <c r="L188" s="270"/>
      <c r="M188" s="160"/>
      <c r="N188" s="264"/>
      <c r="O188" s="164"/>
      <c r="P188" s="164"/>
      <c r="Q188" s="355"/>
      <c r="R188" s="161"/>
      <c r="S188" s="161">
        <f t="shared" si="5"/>
        <v>0</v>
      </c>
      <c r="T188" s="162"/>
    </row>
    <row r="189" spans="1:20" ht="17.25" customHeight="1">
      <c r="A189" s="461"/>
      <c r="B189" s="270">
        <v>42810</v>
      </c>
      <c r="C189" s="378">
        <v>20201119</v>
      </c>
      <c r="D189" s="372" t="s">
        <v>1040</v>
      </c>
      <c r="E189" s="263" t="s">
        <v>4</v>
      </c>
      <c r="F189" s="253">
        <v>2240</v>
      </c>
      <c r="G189" s="217">
        <v>97</v>
      </c>
      <c r="H189" s="217">
        <f t="shared" si="4"/>
        <v>217280</v>
      </c>
      <c r="I189" s="455"/>
      <c r="J189" s="489"/>
      <c r="K189" s="171"/>
      <c r="L189" s="270"/>
      <c r="M189" s="160"/>
      <c r="N189" s="264"/>
      <c r="O189" s="160"/>
      <c r="P189" s="160"/>
      <c r="Q189" s="355"/>
      <c r="R189" s="279"/>
      <c r="S189" s="161">
        <f t="shared" si="5"/>
        <v>0</v>
      </c>
      <c r="T189" s="165"/>
    </row>
    <row r="190" spans="1:20" ht="17.25" customHeight="1">
      <c r="A190" s="461"/>
      <c r="B190" s="270">
        <v>42810</v>
      </c>
      <c r="C190" s="378">
        <v>20201125</v>
      </c>
      <c r="D190" s="372" t="s">
        <v>1041</v>
      </c>
      <c r="E190" s="263" t="s">
        <v>4</v>
      </c>
      <c r="F190" s="253">
        <v>2240</v>
      </c>
      <c r="G190" s="217">
        <v>87</v>
      </c>
      <c r="H190" s="217">
        <f t="shared" si="4"/>
        <v>194880</v>
      </c>
      <c r="I190" s="455"/>
      <c r="J190" s="489"/>
      <c r="K190" s="171"/>
      <c r="L190" s="270"/>
      <c r="M190" s="160"/>
      <c r="N190" s="264"/>
      <c r="O190" s="164"/>
      <c r="P190" s="164"/>
      <c r="Q190" s="355"/>
      <c r="R190" s="161"/>
      <c r="S190" s="161">
        <f t="shared" si="5"/>
        <v>0</v>
      </c>
      <c r="T190" s="162"/>
    </row>
    <row r="191" spans="1:20" ht="17.25" customHeight="1">
      <c r="A191" s="461"/>
      <c r="B191" s="270">
        <v>42810</v>
      </c>
      <c r="C191" s="378">
        <v>30701001</v>
      </c>
      <c r="D191" s="372" t="s">
        <v>970</v>
      </c>
      <c r="E191" s="263" t="s">
        <v>4</v>
      </c>
      <c r="F191" s="253">
        <v>3</v>
      </c>
      <c r="G191" s="217">
        <v>445093</v>
      </c>
      <c r="H191" s="217">
        <f t="shared" si="4"/>
        <v>1335279</v>
      </c>
      <c r="I191" s="455"/>
      <c r="J191" s="489"/>
      <c r="K191" s="171"/>
      <c r="L191" s="270"/>
      <c r="M191" s="160"/>
      <c r="N191" s="264"/>
      <c r="O191" s="160"/>
      <c r="P191" s="160"/>
      <c r="Q191" s="355"/>
      <c r="R191" s="279"/>
      <c r="S191" s="161">
        <f t="shared" si="5"/>
        <v>0</v>
      </c>
      <c r="T191" s="165"/>
    </row>
    <row r="192" spans="1:20" ht="17.25" customHeight="1">
      <c r="A192" s="461"/>
      <c r="B192" s="270">
        <v>42810</v>
      </c>
      <c r="C192" s="378" t="s">
        <v>833</v>
      </c>
      <c r="D192" s="372" t="s">
        <v>318</v>
      </c>
      <c r="E192" s="293" t="s">
        <v>27</v>
      </c>
      <c r="F192" s="253">
        <v>150</v>
      </c>
      <c r="G192" s="217">
        <v>150</v>
      </c>
      <c r="H192" s="217">
        <f t="shared" si="4"/>
        <v>22500</v>
      </c>
      <c r="I192" s="455"/>
      <c r="J192" s="489"/>
      <c r="K192" s="171"/>
      <c r="L192" s="159"/>
      <c r="M192" s="160"/>
      <c r="N192" s="264"/>
      <c r="O192" s="164"/>
      <c r="P192" s="164"/>
      <c r="Q192" s="355"/>
      <c r="R192" s="161"/>
      <c r="S192" s="161">
        <f t="shared" si="5"/>
        <v>0</v>
      </c>
      <c r="T192" s="162"/>
    </row>
    <row r="193" spans="1:21" ht="17.25" customHeight="1">
      <c r="A193" s="461"/>
      <c r="B193" s="270">
        <v>42810</v>
      </c>
      <c r="C193" s="378" t="s">
        <v>813</v>
      </c>
      <c r="D193" s="372" t="s">
        <v>1010</v>
      </c>
      <c r="E193" s="372" t="s">
        <v>27</v>
      </c>
      <c r="F193" s="253">
        <v>50</v>
      </c>
      <c r="G193" s="217">
        <v>200</v>
      </c>
      <c r="H193" s="217">
        <f t="shared" si="4"/>
        <v>10000</v>
      </c>
      <c r="I193" s="455"/>
      <c r="J193" s="489"/>
      <c r="K193" s="171"/>
      <c r="L193" s="180"/>
      <c r="M193" s="160"/>
      <c r="N193" s="264"/>
      <c r="O193" s="160"/>
      <c r="P193" s="160"/>
      <c r="Q193" s="355"/>
      <c r="R193" s="279"/>
      <c r="S193" s="161">
        <f t="shared" si="5"/>
        <v>0</v>
      </c>
      <c r="T193" s="165"/>
    </row>
    <row r="194" spans="1:21" ht="17.25" customHeight="1">
      <c r="A194" s="461"/>
      <c r="B194" s="270">
        <v>42810</v>
      </c>
      <c r="C194" s="378" t="s">
        <v>81</v>
      </c>
      <c r="D194" s="372" t="s">
        <v>3</v>
      </c>
      <c r="E194" s="372" t="s">
        <v>4</v>
      </c>
      <c r="F194" s="253">
        <v>1</v>
      </c>
      <c r="G194" s="217">
        <v>308400</v>
      </c>
      <c r="H194" s="217">
        <f t="shared" si="4"/>
        <v>308400</v>
      </c>
      <c r="I194" s="455"/>
      <c r="J194" s="489"/>
      <c r="K194" s="171"/>
      <c r="L194" s="180"/>
      <c r="M194" s="160"/>
      <c r="N194" s="264"/>
      <c r="O194" s="160"/>
      <c r="P194" s="160"/>
      <c r="Q194" s="355"/>
      <c r="R194" s="279"/>
      <c r="S194" s="161">
        <f t="shared" si="5"/>
        <v>0</v>
      </c>
      <c r="T194" s="165"/>
    </row>
    <row r="195" spans="1:21" ht="17.25" customHeight="1">
      <c r="A195" s="461"/>
      <c r="B195" s="270">
        <v>42810</v>
      </c>
      <c r="C195" s="378" t="s">
        <v>84</v>
      </c>
      <c r="D195" s="372" t="s">
        <v>5</v>
      </c>
      <c r="E195" s="372" t="s">
        <v>4</v>
      </c>
      <c r="F195" s="253">
        <v>5</v>
      </c>
      <c r="G195" s="217">
        <v>91832</v>
      </c>
      <c r="H195" s="217">
        <f t="shared" si="4"/>
        <v>459160</v>
      </c>
      <c r="I195" s="455"/>
      <c r="J195" s="489"/>
      <c r="K195" s="171"/>
      <c r="L195" s="180"/>
      <c r="M195" s="160"/>
      <c r="N195" s="264"/>
      <c r="O195" s="160"/>
      <c r="P195" s="160"/>
      <c r="Q195" s="355"/>
      <c r="R195" s="279"/>
      <c r="S195" s="161">
        <f t="shared" si="5"/>
        <v>0</v>
      </c>
      <c r="T195" s="165"/>
    </row>
    <row r="196" spans="1:21" ht="17.25" customHeight="1">
      <c r="A196" s="461"/>
      <c r="B196" s="270">
        <v>42810</v>
      </c>
      <c r="C196" s="378" t="s">
        <v>85</v>
      </c>
      <c r="D196" s="372" t="s">
        <v>86</v>
      </c>
      <c r="E196" s="372" t="s">
        <v>4</v>
      </c>
      <c r="F196" s="253">
        <v>5</v>
      </c>
      <c r="G196" s="217">
        <v>91164</v>
      </c>
      <c r="H196" s="217">
        <f t="shared" si="4"/>
        <v>455820</v>
      </c>
      <c r="I196" s="455"/>
      <c r="J196" s="489"/>
      <c r="K196" s="171"/>
      <c r="L196" s="180"/>
      <c r="M196" s="160"/>
      <c r="N196" s="264"/>
      <c r="O196" s="160"/>
      <c r="P196" s="160"/>
      <c r="Q196" s="355"/>
      <c r="R196" s="279"/>
      <c r="S196" s="161">
        <f t="shared" si="5"/>
        <v>0</v>
      </c>
      <c r="T196" s="165"/>
    </row>
    <row r="197" spans="1:21" ht="17.25" customHeight="1">
      <c r="A197" s="461"/>
      <c r="B197" s="270">
        <v>42810</v>
      </c>
      <c r="C197" s="378" t="s">
        <v>855</v>
      </c>
      <c r="D197" s="372" t="s">
        <v>974</v>
      </c>
      <c r="E197" s="372" t="s">
        <v>27</v>
      </c>
      <c r="F197" s="253">
        <v>50</v>
      </c>
      <c r="G197" s="217">
        <v>200</v>
      </c>
      <c r="H197" s="217">
        <f t="shared" si="4"/>
        <v>10000</v>
      </c>
      <c r="I197" s="455"/>
      <c r="J197" s="489"/>
      <c r="K197" s="171"/>
      <c r="L197" s="180"/>
      <c r="M197" s="160"/>
      <c r="N197" s="163"/>
      <c r="O197" s="164"/>
      <c r="P197" s="164"/>
      <c r="Q197" s="355"/>
      <c r="R197" s="279"/>
      <c r="S197" s="161">
        <f t="shared" si="5"/>
        <v>0</v>
      </c>
      <c r="T197" s="165"/>
    </row>
    <row r="198" spans="1:21" ht="17.25" customHeight="1">
      <c r="A198" s="461"/>
      <c r="B198" s="270">
        <v>42810</v>
      </c>
      <c r="C198" s="378" t="s">
        <v>386</v>
      </c>
      <c r="D198" s="372" t="s">
        <v>387</v>
      </c>
      <c r="E198" s="372" t="s">
        <v>148</v>
      </c>
      <c r="F198" s="253">
        <v>5</v>
      </c>
      <c r="G198" s="217">
        <v>73002</v>
      </c>
      <c r="H198" s="217">
        <f t="shared" ref="H198:H261" si="6">F198*G198</f>
        <v>365010</v>
      </c>
      <c r="I198" s="455"/>
      <c r="J198" s="489"/>
      <c r="K198" s="171"/>
      <c r="L198" s="180"/>
      <c r="M198" s="160"/>
      <c r="N198" s="264"/>
      <c r="O198" s="160"/>
      <c r="P198" s="160"/>
      <c r="Q198" s="355"/>
      <c r="R198" s="279"/>
      <c r="S198" s="161">
        <f t="shared" ref="S198:S202" si="7">Q198*R198</f>
        <v>0</v>
      </c>
      <c r="T198" s="165"/>
    </row>
    <row r="199" spans="1:21" ht="17.25" customHeight="1">
      <c r="A199" s="461"/>
      <c r="B199" s="270">
        <v>42810</v>
      </c>
      <c r="C199" s="378" t="s">
        <v>93</v>
      </c>
      <c r="D199" s="372" t="s">
        <v>94</v>
      </c>
      <c r="E199" s="372" t="s">
        <v>4</v>
      </c>
      <c r="F199" s="253">
        <v>2</v>
      </c>
      <c r="G199" s="217">
        <v>278198</v>
      </c>
      <c r="H199" s="217">
        <f t="shared" si="6"/>
        <v>556396</v>
      </c>
      <c r="I199" s="455"/>
      <c r="J199" s="489"/>
      <c r="K199" s="171"/>
      <c r="L199" s="180"/>
      <c r="M199" s="160"/>
      <c r="N199" s="265"/>
      <c r="O199" s="185"/>
      <c r="P199" s="186"/>
      <c r="Q199" s="355"/>
      <c r="R199" s="279"/>
      <c r="S199" s="161">
        <f t="shared" si="7"/>
        <v>0</v>
      </c>
      <c r="T199" s="165"/>
    </row>
    <row r="200" spans="1:21" ht="17.25" customHeight="1">
      <c r="A200" s="461"/>
      <c r="B200" s="270">
        <v>42810</v>
      </c>
      <c r="C200" s="349" t="s">
        <v>95</v>
      </c>
      <c r="D200" s="372" t="s">
        <v>953</v>
      </c>
      <c r="E200" s="372" t="s">
        <v>4</v>
      </c>
      <c r="F200" s="253">
        <v>4</v>
      </c>
      <c r="G200" s="217">
        <v>173000</v>
      </c>
      <c r="H200" s="217">
        <f t="shared" si="6"/>
        <v>692000</v>
      </c>
      <c r="I200" s="455"/>
      <c r="J200" s="489"/>
      <c r="K200" s="171"/>
      <c r="L200" s="180"/>
      <c r="M200" s="160"/>
      <c r="N200" s="264"/>
      <c r="O200" s="160"/>
      <c r="P200" s="160"/>
      <c r="Q200" s="355"/>
      <c r="R200" s="279"/>
      <c r="S200" s="161">
        <f t="shared" si="7"/>
        <v>0</v>
      </c>
      <c r="T200" s="165"/>
    </row>
    <row r="201" spans="1:21" ht="17.25" customHeight="1">
      <c r="A201" s="461"/>
      <c r="B201" s="270">
        <v>42810</v>
      </c>
      <c r="C201" s="349" t="s">
        <v>97</v>
      </c>
      <c r="D201" s="372" t="s">
        <v>954</v>
      </c>
      <c r="E201" s="372" t="s">
        <v>4</v>
      </c>
      <c r="F201" s="253">
        <v>20</v>
      </c>
      <c r="G201" s="217">
        <v>134000</v>
      </c>
      <c r="H201" s="217">
        <f t="shared" si="6"/>
        <v>2680000</v>
      </c>
      <c r="I201" s="455"/>
      <c r="J201" s="489"/>
      <c r="K201" s="171"/>
      <c r="L201" s="180"/>
      <c r="M201" s="160"/>
      <c r="N201" s="291"/>
      <c r="O201" s="160"/>
      <c r="P201" s="160"/>
      <c r="Q201" s="355"/>
      <c r="R201" s="161"/>
      <c r="S201" s="161">
        <f t="shared" si="7"/>
        <v>0</v>
      </c>
      <c r="T201" s="165"/>
    </row>
    <row r="202" spans="1:21" ht="17.25" customHeight="1">
      <c r="A202" s="461"/>
      <c r="B202" s="270">
        <v>42810</v>
      </c>
      <c r="C202" s="349" t="s">
        <v>66</v>
      </c>
      <c r="D202" s="372" t="s">
        <v>955</v>
      </c>
      <c r="E202" s="372" t="s">
        <v>4</v>
      </c>
      <c r="F202" s="342">
        <v>25</v>
      </c>
      <c r="G202" s="217">
        <v>85000</v>
      </c>
      <c r="H202" s="217">
        <f t="shared" si="6"/>
        <v>2125000</v>
      </c>
      <c r="I202" s="455"/>
      <c r="J202" s="489"/>
      <c r="K202" s="171"/>
      <c r="L202" s="180"/>
      <c r="M202" s="160"/>
      <c r="N202" s="264"/>
      <c r="O202" s="160"/>
      <c r="P202" s="160"/>
      <c r="Q202" s="355"/>
      <c r="R202" s="161"/>
      <c r="S202" s="161">
        <f t="shared" si="7"/>
        <v>0</v>
      </c>
      <c r="T202" s="165"/>
    </row>
    <row r="203" spans="1:21" ht="17.25" customHeight="1">
      <c r="A203" s="461"/>
      <c r="B203" s="270">
        <v>42810</v>
      </c>
      <c r="C203" s="349" t="s">
        <v>104</v>
      </c>
      <c r="D203" s="372" t="s">
        <v>956</v>
      </c>
      <c r="E203" s="372" t="s">
        <v>4</v>
      </c>
      <c r="F203" s="342">
        <v>3</v>
      </c>
      <c r="G203" s="217">
        <v>57171</v>
      </c>
      <c r="H203" s="217">
        <f t="shared" si="6"/>
        <v>171513</v>
      </c>
      <c r="I203" s="455"/>
      <c r="J203" s="489"/>
      <c r="K203" s="171"/>
      <c r="L203" s="180"/>
      <c r="M203" s="166"/>
      <c r="N203" s="167"/>
      <c r="O203" s="280" t="s">
        <v>478</v>
      </c>
      <c r="P203" s="284"/>
      <c r="Q203" s="356"/>
      <c r="R203" s="285"/>
      <c r="S203" s="285">
        <f>SUM(S6:S202)</f>
        <v>21676357.030000001</v>
      </c>
      <c r="T203" s="165"/>
    </row>
    <row r="204" spans="1:21" ht="17.25" customHeight="1">
      <c r="A204" s="461"/>
      <c r="B204" s="270">
        <v>42810</v>
      </c>
      <c r="C204" s="384" t="s">
        <v>106</v>
      </c>
      <c r="D204" s="336" t="s">
        <v>957</v>
      </c>
      <c r="E204" s="336" t="s">
        <v>4</v>
      </c>
      <c r="F204" s="342">
        <v>2.5</v>
      </c>
      <c r="G204" s="217">
        <v>30727</v>
      </c>
      <c r="H204" s="217">
        <f t="shared" si="6"/>
        <v>76817.5</v>
      </c>
      <c r="I204" s="455"/>
      <c r="J204" s="489"/>
      <c r="K204" s="171"/>
      <c r="L204" s="192"/>
      <c r="M204" s="188"/>
      <c r="N204" s="189"/>
      <c r="O204" s="188"/>
      <c r="P204" s="188"/>
      <c r="Q204" s="357"/>
      <c r="R204" s="191"/>
      <c r="S204" s="190"/>
      <c r="T204" s="171"/>
    </row>
    <row r="205" spans="1:21" ht="17.25" customHeight="1">
      <c r="A205" s="461"/>
      <c r="B205" s="270">
        <v>42810</v>
      </c>
      <c r="C205" s="384" t="s">
        <v>33</v>
      </c>
      <c r="D205" s="336" t="s">
        <v>34</v>
      </c>
      <c r="E205" s="372" t="s">
        <v>148</v>
      </c>
      <c r="F205" s="253">
        <v>24</v>
      </c>
      <c r="G205" s="217">
        <v>49993</v>
      </c>
      <c r="H205" s="217">
        <f t="shared" si="6"/>
        <v>1199832</v>
      </c>
      <c r="I205" s="455"/>
      <c r="J205" s="489"/>
      <c r="K205" s="171"/>
      <c r="L205" s="159"/>
      <c r="M205" s="160"/>
      <c r="N205" s="327" t="s">
        <v>523</v>
      </c>
      <c r="O205" s="185" t="s">
        <v>524</v>
      </c>
      <c r="P205" s="338" t="s">
        <v>4</v>
      </c>
      <c r="Q205" s="355">
        <f t="shared" ref="Q205:Q222" si="8">SUMIF($N$6:$N$202,N205,$Q$6:$Q$202)</f>
        <v>6</v>
      </c>
      <c r="R205" s="161">
        <f>S205/Q205</f>
        <v>126233.33333333333</v>
      </c>
      <c r="S205" s="217">
        <f t="shared" ref="S205:S222" si="9">SUMIF($N$6:$N$202,N205,$S$6:$S$202)</f>
        <v>757400</v>
      </c>
      <c r="T205" s="217"/>
    </row>
    <row r="206" spans="1:21" ht="17.25" customHeight="1">
      <c r="A206" s="461"/>
      <c r="B206" s="270">
        <v>42810</v>
      </c>
      <c r="C206" s="384" t="s">
        <v>35</v>
      </c>
      <c r="D206" s="336" t="s">
        <v>36</v>
      </c>
      <c r="E206" s="336" t="s">
        <v>148</v>
      </c>
      <c r="F206" s="253">
        <v>4</v>
      </c>
      <c r="G206" s="217">
        <v>56000</v>
      </c>
      <c r="H206" s="217">
        <f t="shared" si="6"/>
        <v>224000</v>
      </c>
      <c r="I206" s="455"/>
      <c r="J206" s="489"/>
      <c r="K206" s="171"/>
      <c r="L206" s="159"/>
      <c r="M206" s="160"/>
      <c r="N206" s="327" t="s">
        <v>525</v>
      </c>
      <c r="O206" s="185" t="s">
        <v>526</v>
      </c>
      <c r="P206" s="338" t="s">
        <v>4</v>
      </c>
      <c r="Q206" s="358">
        <f t="shared" si="8"/>
        <v>14</v>
      </c>
      <c r="R206" s="323">
        <f t="shared" ref="R206:R222" si="10">S206/Q206</f>
        <v>118170</v>
      </c>
      <c r="S206" s="324">
        <f t="shared" si="9"/>
        <v>1654380</v>
      </c>
      <c r="T206" s="324"/>
    </row>
    <row r="207" spans="1:21" ht="17.25" customHeight="1">
      <c r="A207" s="461"/>
      <c r="B207" s="270">
        <v>42810</v>
      </c>
      <c r="C207" s="384" t="s">
        <v>811</v>
      </c>
      <c r="D207" s="293" t="s">
        <v>958</v>
      </c>
      <c r="E207" s="336" t="s">
        <v>148</v>
      </c>
      <c r="F207" s="253">
        <v>12</v>
      </c>
      <c r="G207" s="217">
        <v>83995</v>
      </c>
      <c r="H207" s="217">
        <f t="shared" si="6"/>
        <v>1007940</v>
      </c>
      <c r="I207" s="455"/>
      <c r="J207" s="489"/>
      <c r="K207" s="171"/>
      <c r="L207" s="159"/>
      <c r="M207" s="160"/>
      <c r="N207" s="327" t="s">
        <v>527</v>
      </c>
      <c r="O207" s="185" t="s">
        <v>528</v>
      </c>
      <c r="P207" s="338" t="s">
        <v>4</v>
      </c>
      <c r="Q207" s="355">
        <f t="shared" si="8"/>
        <v>19</v>
      </c>
      <c r="R207" s="161">
        <f t="shared" si="10"/>
        <v>97110</v>
      </c>
      <c r="S207" s="217">
        <f t="shared" si="9"/>
        <v>1845090</v>
      </c>
      <c r="T207" s="217"/>
      <c r="U207" s="210"/>
    </row>
    <row r="208" spans="1:21" ht="17.25" customHeight="1">
      <c r="A208" s="461"/>
      <c r="B208" s="270">
        <v>42810</v>
      </c>
      <c r="C208" s="382" t="s">
        <v>37</v>
      </c>
      <c r="D208" s="372" t="s">
        <v>1042</v>
      </c>
      <c r="E208" s="372" t="s">
        <v>4</v>
      </c>
      <c r="F208" s="373">
        <v>5</v>
      </c>
      <c r="G208" s="217">
        <v>82363</v>
      </c>
      <c r="H208" s="217">
        <f t="shared" si="6"/>
        <v>411815</v>
      </c>
      <c r="I208" s="455"/>
      <c r="J208" s="489"/>
      <c r="K208" s="171"/>
      <c r="L208" s="159"/>
      <c r="M208" s="160"/>
      <c r="N208" s="327" t="s">
        <v>529</v>
      </c>
      <c r="O208" s="185" t="s">
        <v>530</v>
      </c>
      <c r="P208" s="338" t="s">
        <v>4</v>
      </c>
      <c r="Q208" s="355">
        <f t="shared" si="8"/>
        <v>6</v>
      </c>
      <c r="R208" s="161">
        <f t="shared" si="10"/>
        <v>128700</v>
      </c>
      <c r="S208" s="217">
        <f t="shared" si="9"/>
        <v>772200</v>
      </c>
      <c r="T208" s="217"/>
    </row>
    <row r="209" spans="1:20" ht="17.25" customHeight="1">
      <c r="A209" s="461"/>
      <c r="B209" s="270">
        <v>42810</v>
      </c>
      <c r="C209" s="383" t="s">
        <v>768</v>
      </c>
      <c r="D209" s="372" t="s">
        <v>959</v>
      </c>
      <c r="E209" s="336" t="s">
        <v>148</v>
      </c>
      <c r="F209" s="373">
        <v>12</v>
      </c>
      <c r="G209" s="340">
        <v>53118</v>
      </c>
      <c r="H209" s="217">
        <f t="shared" si="6"/>
        <v>637416</v>
      </c>
      <c r="I209" s="455"/>
      <c r="J209" s="489"/>
      <c r="K209" s="171"/>
      <c r="L209" s="159"/>
      <c r="M209" s="160"/>
      <c r="N209" s="327" t="s">
        <v>384</v>
      </c>
      <c r="O209" s="330" t="s">
        <v>385</v>
      </c>
      <c r="P209" s="338" t="s">
        <v>516</v>
      </c>
      <c r="Q209" s="355">
        <f t="shared" si="8"/>
        <v>6000</v>
      </c>
      <c r="R209" s="161">
        <f t="shared" si="10"/>
        <v>2100</v>
      </c>
      <c r="S209" s="217">
        <f t="shared" si="9"/>
        <v>12600000</v>
      </c>
      <c r="T209" s="217"/>
    </row>
    <row r="210" spans="1:20" ht="17.25" customHeight="1">
      <c r="A210" s="461"/>
      <c r="B210" s="270">
        <v>42810</v>
      </c>
      <c r="C210" s="383" t="s">
        <v>39</v>
      </c>
      <c r="D210" s="336" t="s">
        <v>960</v>
      </c>
      <c r="E210" s="263" t="s">
        <v>148</v>
      </c>
      <c r="F210" s="373">
        <v>24</v>
      </c>
      <c r="G210" s="340">
        <v>22500</v>
      </c>
      <c r="H210" s="217">
        <f t="shared" si="6"/>
        <v>540000</v>
      </c>
      <c r="I210" s="455"/>
      <c r="J210" s="489"/>
      <c r="K210" s="171"/>
      <c r="L210" s="159"/>
      <c r="M210" s="160"/>
      <c r="N210" s="328" t="s">
        <v>519</v>
      </c>
      <c r="O210" s="321" t="s">
        <v>520</v>
      </c>
      <c r="P210" s="348" t="s">
        <v>4</v>
      </c>
      <c r="Q210" s="355">
        <f>SUMIF($N$6:$N$202,N210,$Q$6:$Q$202)</f>
        <v>19.71</v>
      </c>
      <c r="R210" s="161">
        <f>S210/Q210</f>
        <v>29427.999999999993</v>
      </c>
      <c r="S210" s="217">
        <f>SUMIF($N$6:$N$202,N210,$S$6:$S$202)</f>
        <v>580025.87999999989</v>
      </c>
      <c r="T210" s="217"/>
    </row>
    <row r="211" spans="1:20" ht="17.25" customHeight="1">
      <c r="A211" s="462"/>
      <c r="B211" s="270">
        <v>42810</v>
      </c>
      <c r="C211" s="384" t="s">
        <v>728</v>
      </c>
      <c r="D211" s="336" t="s">
        <v>1043</v>
      </c>
      <c r="E211" s="263" t="s">
        <v>1054</v>
      </c>
      <c r="F211" s="373">
        <v>2</v>
      </c>
      <c r="G211" s="340">
        <v>16475</v>
      </c>
      <c r="H211" s="217">
        <f t="shared" si="6"/>
        <v>32950</v>
      </c>
      <c r="I211" s="456"/>
      <c r="J211" s="489"/>
      <c r="K211" s="171"/>
      <c r="L211" s="159"/>
      <c r="M211" s="160"/>
      <c r="N211" s="328" t="s">
        <v>531</v>
      </c>
      <c r="O211" s="321" t="s">
        <v>928</v>
      </c>
      <c r="P211" s="348" t="s">
        <v>4</v>
      </c>
      <c r="Q211" s="358">
        <f t="shared" si="8"/>
        <v>3.9800000000000004</v>
      </c>
      <c r="R211" s="161">
        <f t="shared" si="10"/>
        <v>30981.075376884422</v>
      </c>
      <c r="S211" s="217">
        <f t="shared" si="9"/>
        <v>123304.68000000001</v>
      </c>
      <c r="T211" s="217"/>
    </row>
    <row r="212" spans="1:20" ht="17.25" customHeight="1">
      <c r="A212" s="460" t="s">
        <v>1044</v>
      </c>
      <c r="B212" s="270">
        <v>42810</v>
      </c>
      <c r="C212" s="384" t="s">
        <v>211</v>
      </c>
      <c r="D212" s="336" t="s">
        <v>978</v>
      </c>
      <c r="E212" s="263" t="s">
        <v>4</v>
      </c>
      <c r="F212" s="373">
        <v>5</v>
      </c>
      <c r="G212" s="340">
        <v>48999</v>
      </c>
      <c r="H212" s="217">
        <f t="shared" si="6"/>
        <v>244995</v>
      </c>
      <c r="I212" s="454">
        <f>SUM(H212:H230)</f>
        <v>3770195</v>
      </c>
      <c r="J212" s="489"/>
      <c r="K212" s="171"/>
      <c r="L212" s="159"/>
      <c r="M212" s="160"/>
      <c r="N212" s="328" t="s">
        <v>517</v>
      </c>
      <c r="O212" s="321" t="s">
        <v>518</v>
      </c>
      <c r="P212" s="348" t="s">
        <v>4</v>
      </c>
      <c r="Q212" s="355">
        <f t="shared" si="8"/>
        <v>14</v>
      </c>
      <c r="R212" s="161">
        <f t="shared" si="10"/>
        <v>160000</v>
      </c>
      <c r="S212" s="217">
        <f t="shared" si="9"/>
        <v>2240000</v>
      </c>
      <c r="T212" s="217"/>
    </row>
    <row r="213" spans="1:20" ht="17.25" customHeight="1">
      <c r="A213" s="461"/>
      <c r="B213" s="270">
        <v>42810</v>
      </c>
      <c r="C213" s="383" t="s">
        <v>219</v>
      </c>
      <c r="D213" s="372" t="s">
        <v>980</v>
      </c>
      <c r="E213" s="263" t="s">
        <v>4</v>
      </c>
      <c r="F213" s="373">
        <v>2</v>
      </c>
      <c r="G213" s="340">
        <v>49000</v>
      </c>
      <c r="H213" s="217">
        <f t="shared" si="6"/>
        <v>98000</v>
      </c>
      <c r="I213" s="455"/>
      <c r="J213" s="489"/>
      <c r="K213" s="171"/>
      <c r="L213" s="159"/>
      <c r="M213" s="160"/>
      <c r="N213" s="328" t="s">
        <v>533</v>
      </c>
      <c r="O213" s="321" t="s">
        <v>534</v>
      </c>
      <c r="P213" s="348" t="s">
        <v>4</v>
      </c>
      <c r="Q213" s="355">
        <f t="shared" si="8"/>
        <v>0</v>
      </c>
      <c r="R213" s="161" t="e">
        <f t="shared" si="10"/>
        <v>#DIV/0!</v>
      </c>
      <c r="S213" s="217">
        <f t="shared" si="9"/>
        <v>0</v>
      </c>
      <c r="T213" s="217"/>
    </row>
    <row r="214" spans="1:20" ht="17.25" customHeight="1">
      <c r="A214" s="461"/>
      <c r="B214" s="270">
        <v>42810</v>
      </c>
      <c r="C214" s="383" t="s">
        <v>225</v>
      </c>
      <c r="D214" s="372" t="s">
        <v>981</v>
      </c>
      <c r="E214" s="263" t="s">
        <v>4</v>
      </c>
      <c r="F214" s="253">
        <v>1</v>
      </c>
      <c r="G214" s="217">
        <v>48997</v>
      </c>
      <c r="H214" s="217">
        <f t="shared" si="6"/>
        <v>48997</v>
      </c>
      <c r="I214" s="455"/>
      <c r="J214" s="489"/>
      <c r="K214" s="171"/>
      <c r="L214" s="159"/>
      <c r="M214" s="160"/>
      <c r="N214" s="328" t="s">
        <v>535</v>
      </c>
      <c r="O214" s="321" t="s">
        <v>536</v>
      </c>
      <c r="P214" s="348" t="s">
        <v>4</v>
      </c>
      <c r="Q214" s="355">
        <f t="shared" si="8"/>
        <v>6.36</v>
      </c>
      <c r="R214" s="161">
        <f t="shared" si="10"/>
        <v>21931.827044025158</v>
      </c>
      <c r="S214" s="217">
        <f t="shared" si="9"/>
        <v>139486.42000000001</v>
      </c>
      <c r="T214" s="217"/>
    </row>
    <row r="215" spans="1:20" ht="17.25" customHeight="1">
      <c r="A215" s="461"/>
      <c r="B215" s="270">
        <v>42810</v>
      </c>
      <c r="C215" s="383" t="s">
        <v>908</v>
      </c>
      <c r="D215" s="372" t="s">
        <v>1014</v>
      </c>
      <c r="E215" s="263" t="s">
        <v>4</v>
      </c>
      <c r="F215" s="373">
        <v>1</v>
      </c>
      <c r="G215" s="340">
        <v>90755</v>
      </c>
      <c r="H215" s="217">
        <f t="shared" si="6"/>
        <v>90755</v>
      </c>
      <c r="I215" s="455"/>
      <c r="J215" s="489"/>
      <c r="K215" s="171"/>
      <c r="L215" s="159"/>
      <c r="M215" s="160"/>
      <c r="N215" s="328" t="s">
        <v>537</v>
      </c>
      <c r="O215" s="321" t="s">
        <v>538</v>
      </c>
      <c r="P215" s="348" t="s">
        <v>4</v>
      </c>
      <c r="Q215" s="355">
        <f t="shared" si="8"/>
        <v>3.29</v>
      </c>
      <c r="R215" s="161">
        <f t="shared" si="10"/>
        <v>14919.759878419454</v>
      </c>
      <c r="S215" s="217">
        <f t="shared" si="9"/>
        <v>49086.01</v>
      </c>
      <c r="T215" s="217"/>
    </row>
    <row r="216" spans="1:20" ht="17.25" customHeight="1">
      <c r="A216" s="461"/>
      <c r="B216" s="270">
        <v>42810</v>
      </c>
      <c r="C216" s="383" t="s">
        <v>250</v>
      </c>
      <c r="D216" s="372" t="s">
        <v>1015</v>
      </c>
      <c r="E216" s="263" t="s">
        <v>27</v>
      </c>
      <c r="F216" s="373">
        <v>100</v>
      </c>
      <c r="G216" s="340">
        <v>1990</v>
      </c>
      <c r="H216" s="217">
        <f t="shared" si="6"/>
        <v>199000</v>
      </c>
      <c r="I216" s="455"/>
      <c r="J216" s="489"/>
      <c r="K216" s="171"/>
      <c r="L216" s="159"/>
      <c r="M216" s="160"/>
      <c r="N216" s="328" t="s">
        <v>539</v>
      </c>
      <c r="O216" s="321" t="s">
        <v>540</v>
      </c>
      <c r="P216" s="348" t="s">
        <v>4</v>
      </c>
      <c r="Q216" s="355">
        <f t="shared" si="8"/>
        <v>4.88</v>
      </c>
      <c r="R216" s="161">
        <f t="shared" si="10"/>
        <v>16031.141393442624</v>
      </c>
      <c r="S216" s="217">
        <f t="shared" si="9"/>
        <v>78231.97</v>
      </c>
      <c r="T216" s="217"/>
    </row>
    <row r="217" spans="1:20" ht="17.25" customHeight="1">
      <c r="A217" s="461"/>
      <c r="B217" s="270">
        <v>42810</v>
      </c>
      <c r="C217" s="383" t="s">
        <v>252</v>
      </c>
      <c r="D217" s="372" t="s">
        <v>1016</v>
      </c>
      <c r="E217" s="263" t="s">
        <v>27</v>
      </c>
      <c r="F217" s="373">
        <v>200</v>
      </c>
      <c r="G217" s="340">
        <v>1352</v>
      </c>
      <c r="H217" s="217">
        <f t="shared" si="6"/>
        <v>270400</v>
      </c>
      <c r="I217" s="455"/>
      <c r="J217" s="489"/>
      <c r="K217" s="171"/>
      <c r="L217" s="159"/>
      <c r="M217" s="160"/>
      <c r="N217" s="328" t="s">
        <v>541</v>
      </c>
      <c r="O217" s="321" t="s">
        <v>542</v>
      </c>
      <c r="P217" s="348" t="s">
        <v>4</v>
      </c>
      <c r="Q217" s="355">
        <f t="shared" si="8"/>
        <v>6.16</v>
      </c>
      <c r="R217" s="161">
        <f t="shared" si="10"/>
        <v>15762.550324675323</v>
      </c>
      <c r="S217" s="217">
        <f t="shared" si="9"/>
        <v>97097.31</v>
      </c>
      <c r="T217" s="217"/>
    </row>
    <row r="218" spans="1:20" ht="17.25" customHeight="1">
      <c r="A218" s="461"/>
      <c r="B218" s="270">
        <v>42810</v>
      </c>
      <c r="C218" s="384" t="s">
        <v>254</v>
      </c>
      <c r="D218" s="336" t="s">
        <v>983</v>
      </c>
      <c r="E218" s="263" t="s">
        <v>27</v>
      </c>
      <c r="F218" s="373">
        <v>300</v>
      </c>
      <c r="G218" s="340">
        <v>1120</v>
      </c>
      <c r="H218" s="217">
        <f t="shared" si="6"/>
        <v>336000</v>
      </c>
      <c r="I218" s="455"/>
      <c r="J218" s="489"/>
      <c r="K218" s="171"/>
      <c r="L218" s="159"/>
      <c r="M218" s="160"/>
      <c r="N218" s="328" t="s">
        <v>543</v>
      </c>
      <c r="O218" s="321" t="s">
        <v>544</v>
      </c>
      <c r="P218" s="348" t="s">
        <v>4</v>
      </c>
      <c r="Q218" s="355">
        <f t="shared" si="8"/>
        <v>2.14</v>
      </c>
      <c r="R218" s="161">
        <f t="shared" si="10"/>
        <v>15142</v>
      </c>
      <c r="S218" s="217">
        <f t="shared" si="9"/>
        <v>32403.88</v>
      </c>
      <c r="T218" s="217"/>
    </row>
    <row r="219" spans="1:20" ht="17.25" customHeight="1">
      <c r="A219" s="461"/>
      <c r="B219" s="270">
        <v>42810</v>
      </c>
      <c r="C219" s="384" t="s">
        <v>262</v>
      </c>
      <c r="D219" s="336" t="s">
        <v>984</v>
      </c>
      <c r="E219" s="372" t="s">
        <v>27</v>
      </c>
      <c r="F219" s="375">
        <v>500</v>
      </c>
      <c r="G219" s="340">
        <v>2100</v>
      </c>
      <c r="H219" s="217">
        <f t="shared" si="6"/>
        <v>1050000</v>
      </c>
      <c r="I219" s="455"/>
      <c r="J219" s="489"/>
      <c r="K219" s="171"/>
      <c r="L219" s="159"/>
      <c r="M219" s="160"/>
      <c r="N219" s="328" t="s">
        <v>545</v>
      </c>
      <c r="O219" s="321" t="s">
        <v>546</v>
      </c>
      <c r="P219" s="348" t="s">
        <v>4</v>
      </c>
      <c r="Q219" s="355">
        <f t="shared" si="8"/>
        <v>5.09</v>
      </c>
      <c r="R219" s="161">
        <f t="shared" si="10"/>
        <v>17182.620825147351</v>
      </c>
      <c r="S219" s="217">
        <f t="shared" si="9"/>
        <v>87459.540000000008</v>
      </c>
      <c r="T219" s="217"/>
    </row>
    <row r="220" spans="1:20" ht="17.25" customHeight="1">
      <c r="A220" s="461"/>
      <c r="B220" s="270">
        <v>42810</v>
      </c>
      <c r="C220" s="378" t="s">
        <v>264</v>
      </c>
      <c r="D220" s="263" t="s">
        <v>265</v>
      </c>
      <c r="E220" s="372" t="s">
        <v>27</v>
      </c>
      <c r="F220" s="253">
        <v>500</v>
      </c>
      <c r="G220" s="217">
        <v>300</v>
      </c>
      <c r="H220" s="217">
        <f t="shared" si="6"/>
        <v>150000</v>
      </c>
      <c r="I220" s="455"/>
      <c r="J220" s="489"/>
      <c r="K220" s="171"/>
      <c r="L220" s="159"/>
      <c r="M220" s="160"/>
      <c r="N220" s="328" t="s">
        <v>547</v>
      </c>
      <c r="O220" s="321" t="s">
        <v>548</v>
      </c>
      <c r="P220" s="348" t="s">
        <v>101</v>
      </c>
      <c r="Q220" s="355">
        <f t="shared" si="8"/>
        <v>0</v>
      </c>
      <c r="R220" s="161" t="e">
        <f t="shared" si="10"/>
        <v>#DIV/0!</v>
      </c>
      <c r="S220" s="217">
        <f t="shared" si="9"/>
        <v>0</v>
      </c>
      <c r="T220" s="217"/>
    </row>
    <row r="221" spans="1:20" ht="17.25" customHeight="1">
      <c r="A221" s="461"/>
      <c r="B221" s="270">
        <v>42810</v>
      </c>
      <c r="C221" s="378" t="s">
        <v>267</v>
      </c>
      <c r="D221" s="263" t="s">
        <v>985</v>
      </c>
      <c r="E221" s="336" t="s">
        <v>27</v>
      </c>
      <c r="F221" s="253">
        <v>400</v>
      </c>
      <c r="G221" s="217">
        <v>198</v>
      </c>
      <c r="H221" s="217">
        <f t="shared" si="6"/>
        <v>79200</v>
      </c>
      <c r="I221" s="455"/>
      <c r="J221" s="489"/>
      <c r="K221" s="171"/>
      <c r="L221" s="159"/>
      <c r="M221" s="160"/>
      <c r="N221" s="328" t="s">
        <v>549</v>
      </c>
      <c r="O221" s="321" t="s">
        <v>550</v>
      </c>
      <c r="P221" s="348" t="s">
        <v>4</v>
      </c>
      <c r="Q221" s="355">
        <f t="shared" si="8"/>
        <v>3.69</v>
      </c>
      <c r="R221" s="161">
        <f t="shared" si="10"/>
        <v>33890.298102981033</v>
      </c>
      <c r="S221" s="217">
        <f t="shared" si="9"/>
        <v>125055.20000000001</v>
      </c>
      <c r="T221" s="217"/>
    </row>
    <row r="222" spans="1:20" ht="17.25" customHeight="1">
      <c r="A222" s="461"/>
      <c r="B222" s="270">
        <v>42810</v>
      </c>
      <c r="C222" s="378" t="s">
        <v>269</v>
      </c>
      <c r="D222" s="263" t="s">
        <v>270</v>
      </c>
      <c r="E222" s="372" t="s">
        <v>27</v>
      </c>
      <c r="F222" s="253">
        <v>50</v>
      </c>
      <c r="G222" s="217">
        <v>1200</v>
      </c>
      <c r="H222" s="217">
        <f t="shared" si="6"/>
        <v>60000</v>
      </c>
      <c r="I222" s="455"/>
      <c r="J222" s="489"/>
      <c r="K222" s="171"/>
      <c r="L222" s="159"/>
      <c r="M222" s="160"/>
      <c r="N222" s="328" t="s">
        <v>673</v>
      </c>
      <c r="O222" s="321" t="s">
        <v>551</v>
      </c>
      <c r="P222" s="348" t="s">
        <v>4</v>
      </c>
      <c r="Q222" s="355">
        <f t="shared" si="8"/>
        <v>2.3600000000000003</v>
      </c>
      <c r="R222" s="161">
        <f t="shared" si="10"/>
        <v>25238</v>
      </c>
      <c r="S222" s="217">
        <f t="shared" si="9"/>
        <v>59561.680000000008</v>
      </c>
      <c r="T222" s="217"/>
    </row>
    <row r="223" spans="1:20" ht="17.25" customHeight="1">
      <c r="A223" s="461"/>
      <c r="B223" s="270">
        <v>42810</v>
      </c>
      <c r="C223" s="378" t="s">
        <v>1011</v>
      </c>
      <c r="D223" s="263" t="s">
        <v>1019</v>
      </c>
      <c r="E223" s="336" t="s">
        <v>4</v>
      </c>
      <c r="F223" s="253">
        <v>1</v>
      </c>
      <c r="G223" s="217">
        <v>82000</v>
      </c>
      <c r="H223" s="217">
        <f t="shared" si="6"/>
        <v>82000</v>
      </c>
      <c r="I223" s="455"/>
      <c r="J223" s="489"/>
      <c r="K223" s="171"/>
      <c r="L223" s="159"/>
      <c r="M223" s="160"/>
      <c r="N223" s="328" t="s">
        <v>762</v>
      </c>
      <c r="O223" s="321" t="s">
        <v>763</v>
      </c>
      <c r="P223" s="348" t="s">
        <v>4</v>
      </c>
      <c r="Q223" s="355">
        <f>SUMIF($N$6:$N$202,N223,$Q$6:$Q$202)</f>
        <v>0.17</v>
      </c>
      <c r="R223" s="367">
        <f>IF(S223/Q223=0,0,S223/Q223)</f>
        <v>39904</v>
      </c>
      <c r="S223" s="217">
        <f>SUMIF($N$6:$N$202,N223,$S$6:$S$202)</f>
        <v>6783.68</v>
      </c>
      <c r="T223" s="217"/>
    </row>
    <row r="224" spans="1:20" ht="17.25" customHeight="1">
      <c r="A224" s="461"/>
      <c r="B224" s="270">
        <v>42810</v>
      </c>
      <c r="C224" s="379" t="s">
        <v>927</v>
      </c>
      <c r="D224" s="293" t="s">
        <v>1045</v>
      </c>
      <c r="E224" s="263" t="s">
        <v>27</v>
      </c>
      <c r="F224" s="253">
        <v>100</v>
      </c>
      <c r="G224" s="217">
        <v>351</v>
      </c>
      <c r="H224" s="217">
        <f t="shared" si="6"/>
        <v>35100</v>
      </c>
      <c r="I224" s="455"/>
      <c r="J224" s="489"/>
      <c r="K224" s="171"/>
      <c r="L224" s="159"/>
      <c r="M224" s="160"/>
      <c r="N224" s="328" t="s">
        <v>764</v>
      </c>
      <c r="O224" s="321" t="s">
        <v>765</v>
      </c>
      <c r="P224" s="348" t="s">
        <v>4</v>
      </c>
      <c r="Q224" s="355">
        <f t="shared" ref="Q224:Q229" si="11">SUMIF($N$6:$N$202,N224,$Q$6:$Q$202)</f>
        <v>0.42</v>
      </c>
      <c r="R224" s="161">
        <f t="shared" ref="R224:R229" si="12">S224/Q224</f>
        <v>13809</v>
      </c>
      <c r="S224" s="217">
        <f t="shared" ref="S224:S228" si="13">SUMIF($N$6:$N$202,N224,$S$6:$S$202)</f>
        <v>5799.78</v>
      </c>
      <c r="T224" s="217"/>
    </row>
    <row r="225" spans="1:20" ht="17.25" customHeight="1">
      <c r="A225" s="461"/>
      <c r="B225" s="270">
        <v>42810</v>
      </c>
      <c r="C225" s="378" t="s">
        <v>714</v>
      </c>
      <c r="D225" s="263" t="s">
        <v>716</v>
      </c>
      <c r="E225" s="372" t="s">
        <v>27</v>
      </c>
      <c r="F225" s="253">
        <v>10</v>
      </c>
      <c r="G225" s="217">
        <v>3500</v>
      </c>
      <c r="H225" s="217">
        <f t="shared" si="6"/>
        <v>35000</v>
      </c>
      <c r="I225" s="455"/>
      <c r="J225" s="489"/>
      <c r="K225" s="171"/>
      <c r="L225" s="180"/>
      <c r="M225" s="166"/>
      <c r="N225" s="326" t="s">
        <v>829</v>
      </c>
      <c r="O225" s="293" t="s">
        <v>830</v>
      </c>
      <c r="P225" s="293" t="s">
        <v>4</v>
      </c>
      <c r="Q225" s="355">
        <f t="shared" si="11"/>
        <v>0</v>
      </c>
      <c r="R225" s="161">
        <v>0</v>
      </c>
      <c r="S225" s="217">
        <f t="shared" si="13"/>
        <v>0</v>
      </c>
      <c r="T225" s="165"/>
    </row>
    <row r="226" spans="1:20" ht="17.25" customHeight="1">
      <c r="A226" s="461"/>
      <c r="B226" s="270">
        <v>42810</v>
      </c>
      <c r="C226" s="378" t="s">
        <v>655</v>
      </c>
      <c r="D226" s="263" t="s">
        <v>1046</v>
      </c>
      <c r="E226" s="336" t="s">
        <v>27</v>
      </c>
      <c r="F226" s="253">
        <v>10</v>
      </c>
      <c r="G226" s="217">
        <v>7988</v>
      </c>
      <c r="H226" s="217">
        <f t="shared" si="6"/>
        <v>79880</v>
      </c>
      <c r="I226" s="455"/>
      <c r="J226" s="489"/>
      <c r="K226" s="171"/>
      <c r="L226" s="159"/>
      <c r="M226" s="160"/>
      <c r="N226" s="328" t="s">
        <v>678</v>
      </c>
      <c r="O226" s="321" t="s">
        <v>605</v>
      </c>
      <c r="P226" s="348" t="s">
        <v>78</v>
      </c>
      <c r="Q226" s="355">
        <f t="shared" si="11"/>
        <v>60</v>
      </c>
      <c r="R226" s="161">
        <f t="shared" si="12"/>
        <v>4863.5</v>
      </c>
      <c r="S226" s="217">
        <f t="shared" si="13"/>
        <v>291810</v>
      </c>
      <c r="T226" s="217"/>
    </row>
    <row r="227" spans="1:20" ht="17.25" customHeight="1">
      <c r="A227" s="461"/>
      <c r="B227" s="270">
        <v>42810</v>
      </c>
      <c r="C227" s="378" t="s">
        <v>656</v>
      </c>
      <c r="D227" s="263" t="s">
        <v>634</v>
      </c>
      <c r="E227" s="263" t="s">
        <v>1002</v>
      </c>
      <c r="F227" s="253">
        <v>50</v>
      </c>
      <c r="G227" s="217">
        <v>5437</v>
      </c>
      <c r="H227" s="217">
        <f t="shared" si="6"/>
        <v>271850</v>
      </c>
      <c r="I227" s="455"/>
      <c r="J227" s="489"/>
      <c r="K227" s="171"/>
      <c r="L227" s="159"/>
      <c r="M227" s="160"/>
      <c r="N227" s="328" t="s">
        <v>679</v>
      </c>
      <c r="O227" s="321" t="s">
        <v>617</v>
      </c>
      <c r="P227" s="348" t="s">
        <v>78</v>
      </c>
      <c r="Q227" s="355">
        <f t="shared" si="11"/>
        <v>24</v>
      </c>
      <c r="R227" s="161">
        <f t="shared" si="12"/>
        <v>5465.875</v>
      </c>
      <c r="S227" s="217">
        <f t="shared" si="13"/>
        <v>131181</v>
      </c>
      <c r="T227" s="217"/>
    </row>
    <row r="228" spans="1:20" ht="17.25" customHeight="1">
      <c r="A228" s="461"/>
      <c r="B228" s="270">
        <v>42810</v>
      </c>
      <c r="C228" s="378" t="s">
        <v>641</v>
      </c>
      <c r="D228" s="263" t="s">
        <v>622</v>
      </c>
      <c r="E228" s="263" t="s">
        <v>1002</v>
      </c>
      <c r="F228" s="253">
        <v>30</v>
      </c>
      <c r="G228" s="217">
        <v>14634</v>
      </c>
      <c r="H228" s="217">
        <f t="shared" si="6"/>
        <v>439020</v>
      </c>
      <c r="I228" s="455"/>
      <c r="J228" s="489"/>
      <c r="K228" s="171"/>
      <c r="L228" s="159"/>
      <c r="M228" s="160"/>
      <c r="N228" s="329" t="s">
        <v>677</v>
      </c>
      <c r="O228" s="331" t="s">
        <v>675</v>
      </c>
      <c r="P228" s="347" t="s">
        <v>303</v>
      </c>
      <c r="Q228" s="355">
        <f t="shared" si="11"/>
        <v>0</v>
      </c>
      <c r="R228" s="161">
        <v>0</v>
      </c>
      <c r="S228" s="217">
        <f t="shared" si="13"/>
        <v>0</v>
      </c>
      <c r="T228" s="217"/>
    </row>
    <row r="229" spans="1:20" ht="17.25" customHeight="1">
      <c r="A229" s="461"/>
      <c r="B229" s="270">
        <v>42810</v>
      </c>
      <c r="C229" s="378" t="s">
        <v>415</v>
      </c>
      <c r="D229" s="263" t="s">
        <v>416</v>
      </c>
      <c r="E229" s="263" t="s">
        <v>1001</v>
      </c>
      <c r="F229" s="253">
        <v>15</v>
      </c>
      <c r="G229" s="217">
        <v>9600</v>
      </c>
      <c r="H229" s="217">
        <f t="shared" si="6"/>
        <v>144000</v>
      </c>
      <c r="I229" s="455"/>
      <c r="J229" s="489"/>
      <c r="K229" s="171"/>
      <c r="L229" s="159"/>
      <c r="M229" s="160"/>
      <c r="N229" s="329" t="s">
        <v>682</v>
      </c>
      <c r="O229" s="331" t="s">
        <v>681</v>
      </c>
      <c r="P229" s="347" t="s">
        <v>607</v>
      </c>
      <c r="Q229" s="355">
        <f t="shared" si="11"/>
        <v>0</v>
      </c>
      <c r="R229" s="161" t="e">
        <f t="shared" si="12"/>
        <v>#DIV/0!</v>
      </c>
      <c r="S229" s="217">
        <f>SUMIF($N$6:$N$202,N229,$S$6:$S$202)</f>
        <v>0</v>
      </c>
      <c r="T229" s="217"/>
    </row>
    <row r="230" spans="1:20" ht="17.25" customHeight="1">
      <c r="A230" s="462"/>
      <c r="B230" s="270">
        <v>42810</v>
      </c>
      <c r="C230" s="378" t="s">
        <v>425</v>
      </c>
      <c r="D230" s="263" t="s">
        <v>426</v>
      </c>
      <c r="E230" s="263" t="s">
        <v>4</v>
      </c>
      <c r="F230" s="253">
        <v>2</v>
      </c>
      <c r="G230" s="217">
        <v>27999</v>
      </c>
      <c r="H230" s="217">
        <f t="shared" si="6"/>
        <v>55998</v>
      </c>
      <c r="I230" s="456"/>
      <c r="J230" s="489"/>
      <c r="K230" s="171"/>
      <c r="L230" s="159"/>
      <c r="M230" s="160"/>
      <c r="N230" s="168"/>
      <c r="O230" s="281" t="s">
        <v>478</v>
      </c>
      <c r="P230" s="282"/>
      <c r="Q230" s="359"/>
      <c r="R230" s="283"/>
      <c r="S230" s="276">
        <f>SUM(S204:S229)</f>
        <v>21676357.029999997</v>
      </c>
      <c r="T230" s="170"/>
    </row>
    <row r="231" spans="1:20" ht="17.25" customHeight="1">
      <c r="A231" s="460" t="s">
        <v>1047</v>
      </c>
      <c r="B231" s="270">
        <v>42810</v>
      </c>
      <c r="C231" s="378" t="s">
        <v>666</v>
      </c>
      <c r="D231" s="263" t="s">
        <v>1023</v>
      </c>
      <c r="E231" s="263" t="s">
        <v>997</v>
      </c>
      <c r="F231" s="253">
        <v>1</v>
      </c>
      <c r="G231" s="217">
        <v>36363</v>
      </c>
      <c r="H231" s="217">
        <f t="shared" si="6"/>
        <v>36363</v>
      </c>
      <c r="I231" s="454">
        <f>SUM(H231:H243)</f>
        <v>2874072</v>
      </c>
      <c r="J231" s="489"/>
      <c r="K231" s="171"/>
      <c r="L231" s="187"/>
      <c r="M231" s="188"/>
      <c r="N231" s="189"/>
      <c r="O231" s="188"/>
      <c r="P231" s="188"/>
      <c r="Q231" s="357"/>
      <c r="R231" s="191"/>
      <c r="S231" s="190"/>
      <c r="T231" s="171"/>
    </row>
    <row r="232" spans="1:20" ht="17.25" customHeight="1">
      <c r="A232" s="461"/>
      <c r="B232" s="270">
        <v>42810</v>
      </c>
      <c r="C232" s="378" t="s">
        <v>657</v>
      </c>
      <c r="D232" s="263" t="s">
        <v>989</v>
      </c>
      <c r="E232" s="263" t="s">
        <v>997</v>
      </c>
      <c r="F232" s="253">
        <v>1</v>
      </c>
      <c r="G232" s="217">
        <v>68180</v>
      </c>
      <c r="H232" s="217">
        <f t="shared" si="6"/>
        <v>68180</v>
      </c>
      <c r="I232" s="455"/>
      <c r="J232" s="489"/>
      <c r="K232" s="171"/>
      <c r="L232" s="187"/>
      <c r="M232" s="188"/>
      <c r="N232" s="189"/>
      <c r="O232" s="188"/>
      <c r="P232" s="188"/>
      <c r="Q232" s="357"/>
      <c r="R232" s="191"/>
      <c r="S232" s="190"/>
      <c r="T232" s="171"/>
    </row>
    <row r="233" spans="1:20" ht="17.25" customHeight="1">
      <c r="A233" s="461"/>
      <c r="B233" s="270">
        <v>42810</v>
      </c>
      <c r="C233" s="378" t="s">
        <v>690</v>
      </c>
      <c r="D233" s="263" t="s">
        <v>1048</v>
      </c>
      <c r="E233" s="263" t="s">
        <v>1000</v>
      </c>
      <c r="F233" s="253">
        <v>1</v>
      </c>
      <c r="G233" s="217">
        <v>65665</v>
      </c>
      <c r="H233" s="217">
        <f t="shared" si="6"/>
        <v>65665</v>
      </c>
      <c r="I233" s="455"/>
      <c r="J233" s="489"/>
      <c r="K233" s="171"/>
      <c r="L233" s="187"/>
      <c r="M233" s="188"/>
      <c r="N233" s="189"/>
      <c r="O233" s="188"/>
      <c r="P233" s="188"/>
      <c r="Q233" s="357"/>
      <c r="R233" s="191"/>
      <c r="S233" s="190"/>
      <c r="T233" s="171"/>
    </row>
    <row r="234" spans="1:20" ht="17.25" customHeight="1">
      <c r="A234" s="461"/>
      <c r="B234" s="270">
        <v>42810</v>
      </c>
      <c r="C234" s="378" t="s">
        <v>692</v>
      </c>
      <c r="D234" s="263" t="s">
        <v>1049</v>
      </c>
      <c r="E234" s="263" t="s">
        <v>1000</v>
      </c>
      <c r="F234" s="253">
        <v>4</v>
      </c>
      <c r="G234" s="217">
        <v>73599</v>
      </c>
      <c r="H234" s="217">
        <f t="shared" si="6"/>
        <v>294396</v>
      </c>
      <c r="I234" s="455"/>
      <c r="J234" s="489"/>
      <c r="K234" s="171"/>
      <c r="L234" s="187"/>
      <c r="M234" s="188"/>
      <c r="N234" s="189"/>
      <c r="O234" s="188"/>
      <c r="P234" s="188"/>
      <c r="Q234" s="357"/>
      <c r="R234" s="191"/>
      <c r="S234" s="190"/>
      <c r="T234" s="171"/>
    </row>
    <row r="235" spans="1:20" ht="17.25" customHeight="1">
      <c r="A235" s="461"/>
      <c r="B235" s="270">
        <v>42810</v>
      </c>
      <c r="C235" s="378" t="s">
        <v>696</v>
      </c>
      <c r="D235" s="263" t="s">
        <v>1050</v>
      </c>
      <c r="E235" s="263" t="s">
        <v>1000</v>
      </c>
      <c r="F235" s="253">
        <v>4</v>
      </c>
      <c r="G235" s="217">
        <v>67906</v>
      </c>
      <c r="H235" s="217">
        <f t="shared" si="6"/>
        <v>271624</v>
      </c>
      <c r="I235" s="455"/>
      <c r="J235" s="489"/>
      <c r="K235" s="171"/>
      <c r="L235" s="187"/>
      <c r="M235" s="188"/>
      <c r="N235" s="189"/>
      <c r="O235" s="188"/>
      <c r="P235" s="188"/>
      <c r="Q235" s="357"/>
      <c r="R235" s="191"/>
      <c r="S235" s="190"/>
      <c r="T235" s="171"/>
    </row>
    <row r="236" spans="1:20" ht="17.25" customHeight="1">
      <c r="A236" s="461"/>
      <c r="B236" s="270">
        <v>42810</v>
      </c>
      <c r="C236" s="378" t="s">
        <v>698</v>
      </c>
      <c r="D236" s="263" t="s">
        <v>1024</v>
      </c>
      <c r="E236" s="372" t="s">
        <v>1000</v>
      </c>
      <c r="F236" s="253">
        <v>1</v>
      </c>
      <c r="G236" s="217">
        <v>50000</v>
      </c>
      <c r="H236" s="217">
        <f t="shared" si="6"/>
        <v>50000</v>
      </c>
      <c r="I236" s="455"/>
      <c r="J236" s="489"/>
      <c r="K236" s="171"/>
      <c r="L236" s="187"/>
      <c r="M236" s="188"/>
      <c r="N236" s="189"/>
      <c r="O236" s="188"/>
      <c r="P236" s="188"/>
      <c r="Q236" s="357"/>
      <c r="R236" s="191"/>
      <c r="S236" s="190"/>
      <c r="T236" s="171"/>
    </row>
    <row r="237" spans="1:20" ht="17.25" customHeight="1">
      <c r="A237" s="461"/>
      <c r="B237" s="270">
        <v>42810</v>
      </c>
      <c r="C237" s="378" t="s">
        <v>661</v>
      </c>
      <c r="D237" s="263" t="s">
        <v>1025</v>
      </c>
      <c r="E237" s="372" t="s">
        <v>997</v>
      </c>
      <c r="F237" s="253">
        <v>1</v>
      </c>
      <c r="G237" s="217">
        <v>200000</v>
      </c>
      <c r="H237" s="217">
        <f t="shared" si="6"/>
        <v>200000</v>
      </c>
      <c r="I237" s="455"/>
      <c r="J237" s="489"/>
      <c r="K237" s="171"/>
      <c r="L237" s="187"/>
      <c r="M237" s="188"/>
      <c r="N237" s="189"/>
      <c r="O237" s="188"/>
      <c r="P237" s="188"/>
      <c r="Q237" s="357"/>
      <c r="R237" s="191"/>
      <c r="S237" s="190"/>
      <c r="T237" s="171"/>
    </row>
    <row r="238" spans="1:20" ht="17.25" customHeight="1">
      <c r="A238" s="461"/>
      <c r="B238" s="270">
        <v>42810</v>
      </c>
      <c r="C238" s="378" t="s">
        <v>642</v>
      </c>
      <c r="D238" s="263" t="s">
        <v>623</v>
      </c>
      <c r="E238" s="372" t="s">
        <v>4</v>
      </c>
      <c r="F238" s="253">
        <v>1</v>
      </c>
      <c r="G238" s="217">
        <v>185000</v>
      </c>
      <c r="H238" s="217">
        <f t="shared" si="6"/>
        <v>185000</v>
      </c>
      <c r="I238" s="455"/>
      <c r="J238" s="489"/>
      <c r="K238" s="171"/>
      <c r="L238" s="187"/>
      <c r="M238" s="188"/>
      <c r="N238" s="189"/>
      <c r="O238" s="188"/>
      <c r="P238" s="188"/>
      <c r="Q238" s="357"/>
      <c r="R238" s="191"/>
      <c r="S238" s="190"/>
      <c r="T238" s="171"/>
    </row>
    <row r="239" spans="1:20" ht="17.25" customHeight="1">
      <c r="A239" s="461"/>
      <c r="B239" s="270">
        <v>42810</v>
      </c>
      <c r="C239" s="378" t="s">
        <v>911</v>
      </c>
      <c r="D239" s="263" t="s">
        <v>991</v>
      </c>
      <c r="E239" s="372" t="s">
        <v>1000</v>
      </c>
      <c r="F239" s="253">
        <v>6</v>
      </c>
      <c r="G239" s="217">
        <v>180991</v>
      </c>
      <c r="H239" s="217">
        <f t="shared" si="6"/>
        <v>1085946</v>
      </c>
      <c r="I239" s="455"/>
      <c r="J239" s="489"/>
      <c r="K239" s="171"/>
      <c r="L239" s="187"/>
      <c r="M239" s="188"/>
      <c r="N239" s="189"/>
      <c r="O239" s="188"/>
      <c r="P239" s="188"/>
      <c r="Q239" s="357"/>
      <c r="R239" s="191"/>
      <c r="S239" s="190"/>
      <c r="T239" s="171"/>
    </row>
    <row r="240" spans="1:20" ht="17.25" customHeight="1">
      <c r="A240" s="461"/>
      <c r="B240" s="270">
        <v>42810</v>
      </c>
      <c r="C240" s="378" t="s">
        <v>700</v>
      </c>
      <c r="D240" s="263" t="s">
        <v>1051</v>
      </c>
      <c r="E240" s="372" t="s">
        <v>1000</v>
      </c>
      <c r="F240" s="253">
        <v>2</v>
      </c>
      <c r="G240" s="217">
        <v>91060</v>
      </c>
      <c r="H240" s="217">
        <f t="shared" si="6"/>
        <v>182120</v>
      </c>
      <c r="I240" s="455"/>
      <c r="J240" s="489"/>
      <c r="K240" s="171"/>
      <c r="L240" s="187"/>
      <c r="M240" s="188"/>
      <c r="N240" s="189"/>
      <c r="O240" s="188"/>
      <c r="P240" s="188"/>
      <c r="Q240" s="357"/>
      <c r="R240" s="191"/>
      <c r="S240" s="190"/>
      <c r="T240" s="171"/>
    </row>
    <row r="241" spans="1:20" ht="17.25" customHeight="1">
      <c r="A241" s="461"/>
      <c r="B241" s="270">
        <v>42810</v>
      </c>
      <c r="C241" s="378" t="s">
        <v>644</v>
      </c>
      <c r="D241" s="263" t="s">
        <v>1026</v>
      </c>
      <c r="E241" s="372" t="s">
        <v>1030</v>
      </c>
      <c r="F241" s="253">
        <v>20</v>
      </c>
      <c r="G241" s="217">
        <v>8626</v>
      </c>
      <c r="H241" s="217">
        <f t="shared" si="6"/>
        <v>172520</v>
      </c>
      <c r="I241" s="455"/>
      <c r="J241" s="489"/>
      <c r="K241" s="171"/>
      <c r="L241" s="187"/>
      <c r="M241" s="188"/>
      <c r="N241" s="189"/>
      <c r="O241" s="188"/>
      <c r="P241" s="188"/>
      <c r="Q241" s="357"/>
      <c r="R241" s="191"/>
      <c r="S241" s="190"/>
      <c r="T241" s="171"/>
    </row>
    <row r="242" spans="1:20" ht="17.25" customHeight="1">
      <c r="A242" s="461"/>
      <c r="B242" s="270">
        <v>42810</v>
      </c>
      <c r="C242" s="378" t="s">
        <v>643</v>
      </c>
      <c r="D242" s="263" t="s">
        <v>624</v>
      </c>
      <c r="E242" s="372" t="s">
        <v>148</v>
      </c>
      <c r="F242" s="253">
        <v>6</v>
      </c>
      <c r="G242" s="217">
        <v>27043</v>
      </c>
      <c r="H242" s="217">
        <f t="shared" si="6"/>
        <v>162258</v>
      </c>
      <c r="I242" s="455"/>
      <c r="J242" s="489"/>
      <c r="K242" s="171"/>
      <c r="L242" s="187"/>
      <c r="M242" s="188"/>
      <c r="N242" s="189"/>
      <c r="O242" s="188"/>
      <c r="P242" s="188"/>
      <c r="Q242" s="357"/>
      <c r="R242" s="191"/>
      <c r="S242" s="190"/>
      <c r="T242" s="171"/>
    </row>
    <row r="243" spans="1:20" ht="17.25" customHeight="1">
      <c r="A243" s="462"/>
      <c r="B243" s="270">
        <v>42810</v>
      </c>
      <c r="C243" s="378" t="s">
        <v>922</v>
      </c>
      <c r="D243" s="263" t="s">
        <v>923</v>
      </c>
      <c r="E243" s="372" t="s">
        <v>117</v>
      </c>
      <c r="F243" s="253">
        <v>2</v>
      </c>
      <c r="G243" s="217">
        <v>50000</v>
      </c>
      <c r="H243" s="217">
        <f t="shared" si="6"/>
        <v>100000</v>
      </c>
      <c r="I243" s="456"/>
      <c r="J243" s="489"/>
      <c r="K243" s="171"/>
      <c r="L243" s="187"/>
      <c r="M243" s="188"/>
      <c r="N243" s="189"/>
      <c r="O243" s="188"/>
      <c r="P243" s="188"/>
      <c r="Q243" s="357"/>
      <c r="R243" s="191"/>
      <c r="S243" s="190"/>
      <c r="T243" s="171"/>
    </row>
    <row r="244" spans="1:20" ht="17.25" customHeight="1">
      <c r="A244" s="396" t="s">
        <v>1052</v>
      </c>
      <c r="B244" s="270">
        <v>42810</v>
      </c>
      <c r="C244" s="378">
        <v>40701016</v>
      </c>
      <c r="D244" s="263" t="s">
        <v>1053</v>
      </c>
      <c r="E244" s="372" t="s">
        <v>27</v>
      </c>
      <c r="F244" s="253">
        <v>5</v>
      </c>
      <c r="G244" s="217"/>
      <c r="H244" s="217">
        <f t="shared" si="6"/>
        <v>0</v>
      </c>
      <c r="I244" s="351"/>
      <c r="J244" s="489"/>
      <c r="K244" s="171"/>
      <c r="L244" s="187"/>
      <c r="M244" s="188"/>
      <c r="N244" s="193"/>
      <c r="O244" s="188"/>
      <c r="P244" s="188"/>
      <c r="Q244" s="357"/>
      <c r="R244" s="191"/>
      <c r="S244" s="190"/>
      <c r="T244" s="171"/>
    </row>
    <row r="245" spans="1:20" ht="17.25" customHeight="1">
      <c r="A245" s="460">
        <v>11642</v>
      </c>
      <c r="B245" s="270">
        <v>42812</v>
      </c>
      <c r="C245" s="380">
        <v>1689</v>
      </c>
      <c r="D245" s="346" t="s">
        <v>684</v>
      </c>
      <c r="E245" s="381" t="s">
        <v>50</v>
      </c>
      <c r="F245" s="253">
        <v>24</v>
      </c>
      <c r="G245" s="217">
        <f>185455/24</f>
        <v>7727.291666666667</v>
      </c>
      <c r="H245" s="217">
        <f t="shared" si="6"/>
        <v>185455</v>
      </c>
      <c r="I245" s="454">
        <f>H245+H246+H247+H248</f>
        <v>669091</v>
      </c>
      <c r="J245" s="489"/>
      <c r="K245" s="171"/>
      <c r="L245" s="187"/>
      <c r="M245" s="188"/>
      <c r="N245" s="194"/>
      <c r="O245" s="188"/>
      <c r="P245" s="188"/>
      <c r="Q245" s="357"/>
      <c r="R245" s="191"/>
      <c r="S245" s="190"/>
      <c r="T245" s="171"/>
    </row>
    <row r="246" spans="1:20" ht="17.25" customHeight="1">
      <c r="A246" s="461"/>
      <c r="B246" s="270">
        <v>42812</v>
      </c>
      <c r="C246" s="380">
        <v>1538</v>
      </c>
      <c r="D246" s="381" t="s">
        <v>834</v>
      </c>
      <c r="E246" s="381" t="s">
        <v>50</v>
      </c>
      <c r="F246" s="253">
        <v>24</v>
      </c>
      <c r="G246" s="217">
        <f>185455/24</f>
        <v>7727.291666666667</v>
      </c>
      <c r="H246" s="217">
        <f t="shared" si="6"/>
        <v>185455</v>
      </c>
      <c r="I246" s="455"/>
      <c r="J246" s="489"/>
      <c r="K246" s="171"/>
      <c r="L246" s="187"/>
      <c r="M246" s="188"/>
      <c r="N246" s="189"/>
      <c r="O246" s="188"/>
      <c r="P246" s="188"/>
      <c r="Q246" s="357"/>
      <c r="R246" s="191"/>
      <c r="S246" s="190"/>
      <c r="T246" s="171"/>
    </row>
    <row r="247" spans="1:20" ht="17.25" customHeight="1">
      <c r="A247" s="461"/>
      <c r="B247" s="270">
        <v>42812</v>
      </c>
      <c r="C247" s="380">
        <v>2582</v>
      </c>
      <c r="D247" s="346" t="s">
        <v>912</v>
      </c>
      <c r="E247" s="381" t="s">
        <v>77</v>
      </c>
      <c r="F247" s="253">
        <v>48</v>
      </c>
      <c r="G247" s="217">
        <f>83636/24</f>
        <v>3484.8333333333335</v>
      </c>
      <c r="H247" s="217">
        <f t="shared" si="6"/>
        <v>167272</v>
      </c>
      <c r="I247" s="455"/>
      <c r="J247" s="489"/>
      <c r="K247" s="171"/>
      <c r="L247" s="187"/>
      <c r="M247" s="188"/>
      <c r="N247" s="189"/>
      <c r="O247" s="188"/>
      <c r="P247" s="188"/>
      <c r="Q247" s="357"/>
      <c r="R247" s="191"/>
      <c r="S247" s="190"/>
      <c r="T247" s="171"/>
    </row>
    <row r="248" spans="1:20" ht="17.25" customHeight="1">
      <c r="A248" s="462"/>
      <c r="B248" s="270">
        <v>42812</v>
      </c>
      <c r="C248" s="380">
        <v>2373</v>
      </c>
      <c r="D248" s="346" t="s">
        <v>753</v>
      </c>
      <c r="E248" s="381" t="s">
        <v>77</v>
      </c>
      <c r="F248" s="253">
        <v>24</v>
      </c>
      <c r="G248" s="217">
        <f>130909/24</f>
        <v>5454.541666666667</v>
      </c>
      <c r="H248" s="217">
        <f t="shared" si="6"/>
        <v>130909</v>
      </c>
      <c r="I248" s="456"/>
      <c r="J248" s="489"/>
      <c r="K248" s="171"/>
      <c r="L248" s="187"/>
      <c r="M248" s="188"/>
      <c r="N248" s="194"/>
      <c r="O248" s="188"/>
      <c r="P248" s="188"/>
      <c r="Q248" s="357"/>
      <c r="R248" s="191"/>
      <c r="S248" s="190"/>
      <c r="T248" s="171"/>
    </row>
    <row r="249" spans="1:20" ht="17.25" customHeight="1">
      <c r="A249" s="460">
        <v>7807</v>
      </c>
      <c r="B249" s="270">
        <v>42816</v>
      </c>
      <c r="C249" s="349" t="s">
        <v>687</v>
      </c>
      <c r="D249" s="346" t="s">
        <v>685</v>
      </c>
      <c r="E249" s="346" t="s">
        <v>101</v>
      </c>
      <c r="F249" s="253">
        <v>8</v>
      </c>
      <c r="G249" s="217">
        <v>57272</v>
      </c>
      <c r="H249" s="217">
        <f t="shared" si="6"/>
        <v>458176</v>
      </c>
      <c r="I249" s="454">
        <f>H249+H250</f>
        <v>1071805</v>
      </c>
      <c r="J249" s="489"/>
      <c r="K249" s="171"/>
      <c r="L249" s="187"/>
      <c r="M249" s="188"/>
      <c r="N249" s="194"/>
      <c r="O249" s="188"/>
      <c r="P249" s="188"/>
      <c r="Q249" s="357"/>
      <c r="R249" s="191"/>
      <c r="S249" s="190"/>
      <c r="T249" s="171"/>
    </row>
    <row r="250" spans="1:20" ht="17.25" customHeight="1">
      <c r="A250" s="462"/>
      <c r="B250" s="270">
        <v>42816</v>
      </c>
      <c r="C250" s="407" t="s">
        <v>686</v>
      </c>
      <c r="D250" s="346" t="s">
        <v>633</v>
      </c>
      <c r="E250" s="381" t="s">
        <v>101</v>
      </c>
      <c r="F250" s="253">
        <v>9</v>
      </c>
      <c r="G250" s="217">
        <v>68181</v>
      </c>
      <c r="H250" s="217">
        <f t="shared" si="6"/>
        <v>613629</v>
      </c>
      <c r="I250" s="456"/>
      <c r="J250" s="489"/>
      <c r="K250" s="171"/>
      <c r="L250" s="187"/>
      <c r="M250" s="195"/>
      <c r="N250" s="196"/>
      <c r="O250" s="197"/>
      <c r="P250" s="197"/>
      <c r="Q250" s="360"/>
      <c r="R250" s="199"/>
      <c r="S250" s="198"/>
      <c r="T250" s="171"/>
    </row>
    <row r="251" spans="1:20" s="173" customFormat="1" ht="15.75" customHeight="1">
      <c r="A251" s="460">
        <v>5248</v>
      </c>
      <c r="B251" s="270">
        <v>42817</v>
      </c>
      <c r="C251" s="349" t="s">
        <v>480</v>
      </c>
      <c r="D251" s="346" t="s">
        <v>481</v>
      </c>
      <c r="E251" s="346" t="s">
        <v>27</v>
      </c>
      <c r="F251" s="253">
        <v>30</v>
      </c>
      <c r="G251" s="217"/>
      <c r="H251" s="217">
        <f t="shared" si="6"/>
        <v>0</v>
      </c>
      <c r="I251" s="351"/>
      <c r="J251" s="489"/>
      <c r="K251" s="172"/>
      <c r="L251" s="187"/>
      <c r="M251" s="188"/>
      <c r="N251" s="200"/>
      <c r="O251" s="201"/>
      <c r="P251" s="201"/>
      <c r="Q251" s="361"/>
      <c r="R251" s="203"/>
      <c r="S251" s="202"/>
      <c r="T251" s="172"/>
    </row>
    <row r="252" spans="1:20">
      <c r="A252" s="461"/>
      <c r="B252" s="270">
        <v>42817</v>
      </c>
      <c r="C252" s="349" t="s">
        <v>500</v>
      </c>
      <c r="D252" s="346" t="s">
        <v>501</v>
      </c>
      <c r="E252" s="346" t="s">
        <v>27</v>
      </c>
      <c r="F252" s="253">
        <v>30</v>
      </c>
      <c r="G252" s="217"/>
      <c r="H252" s="217">
        <f t="shared" si="6"/>
        <v>0</v>
      </c>
      <c r="I252" s="351"/>
      <c r="J252" s="489"/>
      <c r="L252" s="187"/>
      <c r="M252" s="204"/>
      <c r="N252" s="200"/>
      <c r="O252" s="205"/>
      <c r="P252" s="205"/>
      <c r="Q252" s="362"/>
      <c r="R252" s="207"/>
      <c r="S252" s="206"/>
      <c r="T252" s="169"/>
    </row>
    <row r="253" spans="1:20">
      <c r="A253" s="461"/>
      <c r="B253" s="270">
        <v>42817</v>
      </c>
      <c r="C253" s="349" t="s">
        <v>488</v>
      </c>
      <c r="D253" s="346" t="s">
        <v>489</v>
      </c>
      <c r="E253" s="346" t="s">
        <v>27</v>
      </c>
      <c r="F253" s="253">
        <v>30</v>
      </c>
      <c r="G253" s="217"/>
      <c r="H253" s="217">
        <f t="shared" si="6"/>
        <v>0</v>
      </c>
      <c r="I253" s="352"/>
      <c r="J253" s="489"/>
      <c r="L253" s="187"/>
      <c r="M253" s="204"/>
      <c r="N253" s="200"/>
      <c r="O253" s="205"/>
      <c r="P253" s="205"/>
      <c r="Q253" s="362"/>
      <c r="R253" s="207"/>
      <c r="S253" s="206"/>
      <c r="T253" s="169"/>
    </row>
    <row r="254" spans="1:20">
      <c r="A254" s="461"/>
      <c r="B254" s="270">
        <v>42817</v>
      </c>
      <c r="C254" s="349" t="s">
        <v>484</v>
      </c>
      <c r="D254" s="346" t="s">
        <v>485</v>
      </c>
      <c r="E254" s="346" t="s">
        <v>27</v>
      </c>
      <c r="F254" s="373">
        <v>30</v>
      </c>
      <c r="G254" s="217"/>
      <c r="H254" s="217">
        <f t="shared" si="6"/>
        <v>0</v>
      </c>
      <c r="I254" s="352"/>
      <c r="J254" s="489"/>
      <c r="L254" s="187"/>
      <c r="M254" s="204"/>
      <c r="N254" s="200"/>
      <c r="O254" s="205"/>
      <c r="P254" s="205"/>
      <c r="Q254" s="363"/>
      <c r="R254" s="209"/>
      <c r="S254" s="208"/>
      <c r="T254" s="169"/>
    </row>
    <row r="255" spans="1:20">
      <c r="A255" s="461"/>
      <c r="B255" s="270">
        <v>42817</v>
      </c>
      <c r="C255" s="349" t="s">
        <v>495</v>
      </c>
      <c r="D255" s="346" t="s">
        <v>496</v>
      </c>
      <c r="E255" s="346" t="s">
        <v>497</v>
      </c>
      <c r="F255" s="373">
        <v>1</v>
      </c>
      <c r="G255" s="217"/>
      <c r="H255" s="217">
        <f t="shared" si="6"/>
        <v>0</v>
      </c>
      <c r="I255" s="352"/>
      <c r="J255" s="489"/>
      <c r="L255" s="210"/>
      <c r="M255" s="211"/>
      <c r="N255" s="212"/>
      <c r="O255" s="213"/>
      <c r="P255" s="213"/>
      <c r="Q255" s="364"/>
      <c r="R255" s="215"/>
      <c r="S255" s="214"/>
      <c r="T255" s="216"/>
    </row>
    <row r="256" spans="1:20">
      <c r="A256" s="461"/>
      <c r="B256" s="270">
        <v>42817</v>
      </c>
      <c r="C256" s="349" t="s">
        <v>506</v>
      </c>
      <c r="D256" s="346" t="s">
        <v>507</v>
      </c>
      <c r="E256" s="346" t="s">
        <v>497</v>
      </c>
      <c r="F256" s="373">
        <v>1</v>
      </c>
      <c r="G256" s="217"/>
      <c r="H256" s="217">
        <f t="shared" si="6"/>
        <v>0</v>
      </c>
      <c r="I256" s="352"/>
      <c r="J256" s="489"/>
      <c r="L256" s="210"/>
      <c r="M256" s="211"/>
      <c r="N256" s="212"/>
      <c r="O256" s="213"/>
      <c r="P256" s="213"/>
      <c r="Q256" s="364"/>
      <c r="R256" s="215"/>
      <c r="S256" s="214"/>
      <c r="T256" s="216"/>
    </row>
    <row r="257" spans="1:20">
      <c r="A257" s="461"/>
      <c r="B257" s="270">
        <v>42817</v>
      </c>
      <c r="C257" s="349" t="s">
        <v>482</v>
      </c>
      <c r="D257" s="346" t="s">
        <v>483</v>
      </c>
      <c r="E257" s="346" t="s">
        <v>27</v>
      </c>
      <c r="F257" s="373">
        <v>1000</v>
      </c>
      <c r="G257" s="217"/>
      <c r="H257" s="217">
        <f t="shared" si="6"/>
        <v>0</v>
      </c>
      <c r="I257" s="352"/>
      <c r="J257" s="489"/>
      <c r="L257" s="210"/>
      <c r="M257" s="211"/>
      <c r="N257" s="212"/>
      <c r="O257" s="213"/>
      <c r="P257" s="213"/>
      <c r="Q257" s="364"/>
      <c r="R257" s="215"/>
      <c r="S257" s="214"/>
      <c r="T257" s="216"/>
    </row>
    <row r="258" spans="1:20">
      <c r="A258" s="461"/>
      <c r="B258" s="270">
        <v>42817</v>
      </c>
      <c r="C258" s="349" t="s">
        <v>145</v>
      </c>
      <c r="D258" s="346" t="s">
        <v>146</v>
      </c>
      <c r="E258" s="346" t="s">
        <v>117</v>
      </c>
      <c r="F258" s="373">
        <v>8</v>
      </c>
      <c r="G258" s="217"/>
      <c r="H258" s="217">
        <f t="shared" si="6"/>
        <v>0</v>
      </c>
      <c r="I258" s="352"/>
      <c r="J258" s="489"/>
      <c r="L258" s="210"/>
      <c r="M258" s="211"/>
      <c r="N258" s="212"/>
      <c r="O258" s="213"/>
      <c r="P258" s="213"/>
      <c r="Q258" s="364"/>
      <c r="R258" s="215"/>
      <c r="S258" s="214"/>
      <c r="T258" s="216"/>
    </row>
    <row r="259" spans="1:20">
      <c r="A259" s="461"/>
      <c r="B259" s="270">
        <v>42817</v>
      </c>
      <c r="C259" s="349" t="s">
        <v>821</v>
      </c>
      <c r="D259" s="346" t="s">
        <v>822</v>
      </c>
      <c r="E259" s="346" t="s">
        <v>101</v>
      </c>
      <c r="F259" s="373">
        <v>3</v>
      </c>
      <c r="G259" s="217"/>
      <c r="H259" s="217">
        <f t="shared" si="6"/>
        <v>0</v>
      </c>
      <c r="I259" s="352"/>
      <c r="J259" s="489"/>
      <c r="L259" s="210"/>
      <c r="M259" s="211"/>
      <c r="N259" s="212"/>
      <c r="O259" s="213"/>
      <c r="P259" s="213"/>
      <c r="Q259" s="364"/>
      <c r="R259" s="215"/>
      <c r="S259" s="214"/>
      <c r="T259" s="216"/>
    </row>
    <row r="260" spans="1:20">
      <c r="A260" s="461"/>
      <c r="B260" s="270">
        <v>42817</v>
      </c>
      <c r="C260" s="349" t="s">
        <v>508</v>
      </c>
      <c r="D260" s="346" t="s">
        <v>905</v>
      </c>
      <c r="E260" s="346" t="s">
        <v>101</v>
      </c>
      <c r="F260" s="253">
        <v>3</v>
      </c>
      <c r="G260" s="217"/>
      <c r="H260" s="217">
        <f t="shared" si="6"/>
        <v>0</v>
      </c>
      <c r="I260" s="352"/>
      <c r="J260" s="489"/>
      <c r="L260" s="210"/>
      <c r="M260" s="211"/>
      <c r="N260" s="212"/>
      <c r="O260" s="213"/>
      <c r="P260" s="213"/>
      <c r="Q260" s="364"/>
      <c r="R260" s="215"/>
      <c r="S260" s="214"/>
      <c r="T260" s="216"/>
    </row>
    <row r="261" spans="1:20">
      <c r="A261" s="461"/>
      <c r="B261" s="270">
        <v>42817</v>
      </c>
      <c r="C261" s="349" t="s">
        <v>647</v>
      </c>
      <c r="D261" s="346" t="s">
        <v>606</v>
      </c>
      <c r="E261" s="346" t="s">
        <v>4</v>
      </c>
      <c r="F261" s="253">
        <v>3</v>
      </c>
      <c r="G261" s="217"/>
      <c r="H261" s="217">
        <f t="shared" si="6"/>
        <v>0</v>
      </c>
      <c r="I261" s="352"/>
      <c r="J261" s="489"/>
      <c r="L261" s="210"/>
      <c r="M261" s="211"/>
      <c r="N261" s="212"/>
      <c r="O261" s="213"/>
      <c r="P261" s="213"/>
      <c r="Q261" s="364"/>
      <c r="R261" s="215"/>
      <c r="S261" s="214"/>
      <c r="T261" s="216"/>
    </row>
    <row r="262" spans="1:20">
      <c r="A262" s="461"/>
      <c r="B262" s="270">
        <v>42817</v>
      </c>
      <c r="C262" s="349" t="s">
        <v>649</v>
      </c>
      <c r="D262" s="346" t="s">
        <v>609</v>
      </c>
      <c r="E262" s="346" t="s">
        <v>4</v>
      </c>
      <c r="F262" s="253">
        <v>3</v>
      </c>
      <c r="G262" s="217"/>
      <c r="H262" s="217">
        <f t="shared" ref="H262:H313" si="14">F262*G262</f>
        <v>0</v>
      </c>
      <c r="I262" s="352"/>
      <c r="J262" s="489"/>
      <c r="L262" s="210"/>
      <c r="M262" s="211"/>
      <c r="N262" s="212"/>
      <c r="O262" s="213"/>
      <c r="P262" s="213"/>
      <c r="Q262" s="364"/>
      <c r="R262" s="215"/>
      <c r="S262" s="214"/>
      <c r="T262" s="216"/>
    </row>
    <row r="263" spans="1:20">
      <c r="A263" s="461"/>
      <c r="B263" s="270">
        <v>42817</v>
      </c>
      <c r="C263" s="349" t="s">
        <v>665</v>
      </c>
      <c r="D263" s="346" t="s">
        <v>477</v>
      </c>
      <c r="E263" s="346" t="s">
        <v>4</v>
      </c>
      <c r="F263" s="253">
        <v>1</v>
      </c>
      <c r="G263" s="217"/>
      <c r="H263" s="217">
        <f t="shared" si="14"/>
        <v>0</v>
      </c>
      <c r="I263" s="352"/>
      <c r="J263" s="489"/>
      <c r="L263" s="210"/>
      <c r="M263" s="211"/>
      <c r="N263" s="212"/>
      <c r="O263" s="213"/>
      <c r="P263" s="213"/>
      <c r="Q263" s="364"/>
      <c r="R263" s="215"/>
      <c r="S263" s="214"/>
      <c r="T263" s="216"/>
    </row>
    <row r="264" spans="1:20">
      <c r="A264" s="461"/>
      <c r="B264" s="270">
        <v>42817</v>
      </c>
      <c r="C264" s="349" t="s">
        <v>650</v>
      </c>
      <c r="D264" s="346" t="s">
        <v>610</v>
      </c>
      <c r="E264" s="346" t="s">
        <v>4</v>
      </c>
      <c r="F264" s="253">
        <v>1.5</v>
      </c>
      <c r="G264" s="217"/>
      <c r="H264" s="217">
        <f t="shared" si="14"/>
        <v>0</v>
      </c>
      <c r="I264" s="352"/>
      <c r="J264" s="489"/>
      <c r="L264" s="210"/>
      <c r="M264" s="211"/>
      <c r="N264" s="212"/>
      <c r="O264" s="213"/>
      <c r="P264" s="213"/>
      <c r="Q264" s="364"/>
      <c r="R264" s="215"/>
      <c r="S264" s="214"/>
      <c r="T264" s="216"/>
    </row>
    <row r="265" spans="1:20">
      <c r="A265" s="461"/>
      <c r="B265" s="270">
        <v>42817</v>
      </c>
      <c r="C265" s="349" t="s">
        <v>749</v>
      </c>
      <c r="D265" s="346" t="s">
        <v>750</v>
      </c>
      <c r="E265" s="346" t="s">
        <v>4</v>
      </c>
      <c r="F265" s="373">
        <v>1</v>
      </c>
      <c r="G265" s="340"/>
      <c r="H265" s="217">
        <f t="shared" si="14"/>
        <v>0</v>
      </c>
      <c r="I265" s="352"/>
      <c r="J265" s="489"/>
      <c r="L265" s="210"/>
      <c r="M265" s="211"/>
      <c r="N265" s="212"/>
      <c r="O265" s="213"/>
      <c r="P265" s="213"/>
      <c r="Q265" s="364"/>
      <c r="R265" s="215"/>
      <c r="S265" s="214"/>
      <c r="T265" s="216"/>
    </row>
    <row r="266" spans="1:20" s="169" customFormat="1">
      <c r="A266" s="461"/>
      <c r="B266" s="270">
        <v>42817</v>
      </c>
      <c r="C266" s="349" t="s">
        <v>651</v>
      </c>
      <c r="D266" s="346" t="s">
        <v>611</v>
      </c>
      <c r="E266" s="346" t="s">
        <v>4</v>
      </c>
      <c r="F266" s="373">
        <v>1</v>
      </c>
      <c r="G266" s="340"/>
      <c r="H266" s="217">
        <f t="shared" si="14"/>
        <v>0</v>
      </c>
      <c r="I266" s="352"/>
      <c r="J266" s="489"/>
      <c r="L266" s="210"/>
      <c r="M266" s="211"/>
      <c r="N266" s="212"/>
      <c r="O266" s="213"/>
      <c r="P266" s="213"/>
      <c r="Q266" s="364"/>
      <c r="R266" s="215"/>
      <c r="S266" s="214"/>
      <c r="T266" s="216"/>
    </row>
    <row r="267" spans="1:20" s="169" customFormat="1">
      <c r="A267" s="462"/>
      <c r="B267" s="270">
        <v>42817</v>
      </c>
      <c r="C267" s="349" t="s">
        <v>920</v>
      </c>
      <c r="D267" s="346" t="s">
        <v>921</v>
      </c>
      <c r="E267" s="346" t="s">
        <v>4</v>
      </c>
      <c r="F267" s="373">
        <v>10</v>
      </c>
      <c r="G267" s="340"/>
      <c r="H267" s="217">
        <f t="shared" si="14"/>
        <v>0</v>
      </c>
      <c r="I267" s="352"/>
      <c r="J267" s="489"/>
      <c r="L267" s="147"/>
      <c r="M267" s="174"/>
      <c r="N267" s="175"/>
      <c r="O267" s="176"/>
      <c r="P267" s="176"/>
      <c r="Q267" s="365"/>
      <c r="R267" s="179"/>
      <c r="S267" s="177"/>
      <c r="T267" s="178"/>
    </row>
    <row r="268" spans="1:20" s="169" customFormat="1">
      <c r="A268" s="466" t="s">
        <v>1055</v>
      </c>
      <c r="B268" s="270">
        <v>42817</v>
      </c>
      <c r="C268" s="349" t="s">
        <v>82</v>
      </c>
      <c r="D268" s="372" t="s">
        <v>952</v>
      </c>
      <c r="E268" s="372" t="s">
        <v>997</v>
      </c>
      <c r="F268" s="376">
        <v>3</v>
      </c>
      <c r="G268" s="340">
        <v>87454</v>
      </c>
      <c r="H268" s="217">
        <f t="shared" si="14"/>
        <v>262362</v>
      </c>
      <c r="I268" s="463">
        <f>SUM(H268:H298)</f>
        <v>13693878.5</v>
      </c>
      <c r="J268" s="489"/>
      <c r="L268" s="147"/>
      <c r="M268" s="174"/>
      <c r="N268" s="175"/>
      <c r="O268" s="176"/>
      <c r="P268" s="176"/>
      <c r="Q268" s="365"/>
      <c r="R268" s="179"/>
      <c r="S268" s="177"/>
      <c r="T268" s="178"/>
    </row>
    <row r="269" spans="1:20" s="169" customFormat="1">
      <c r="A269" s="467"/>
      <c r="B269" s="270">
        <v>42817</v>
      </c>
      <c r="C269" s="349" t="s">
        <v>85</v>
      </c>
      <c r="D269" s="372" t="s">
        <v>86</v>
      </c>
      <c r="E269" s="372" t="s">
        <v>4</v>
      </c>
      <c r="F269" s="373">
        <v>5</v>
      </c>
      <c r="G269" s="340">
        <v>91164</v>
      </c>
      <c r="H269" s="217">
        <f t="shared" si="14"/>
        <v>455820</v>
      </c>
      <c r="I269" s="464"/>
      <c r="J269" s="489"/>
      <c r="L269" s="147"/>
      <c r="M269" s="174"/>
      <c r="N269" s="175"/>
      <c r="O269" s="176"/>
      <c r="P269" s="176"/>
      <c r="Q269" s="365"/>
      <c r="R269" s="179"/>
      <c r="S269" s="177"/>
      <c r="T269" s="178"/>
    </row>
    <row r="270" spans="1:20" s="169" customFormat="1">
      <c r="A270" s="467"/>
      <c r="B270" s="270">
        <v>42817</v>
      </c>
      <c r="C270" s="349" t="s">
        <v>97</v>
      </c>
      <c r="D270" s="372" t="s">
        <v>954</v>
      </c>
      <c r="E270" s="372" t="s">
        <v>4</v>
      </c>
      <c r="F270" s="373">
        <v>20</v>
      </c>
      <c r="G270" s="340">
        <v>134000</v>
      </c>
      <c r="H270" s="217">
        <f t="shared" si="14"/>
        <v>2680000</v>
      </c>
      <c r="I270" s="464"/>
      <c r="J270" s="489"/>
      <c r="L270" s="147"/>
      <c r="M270" s="174"/>
      <c r="N270" s="175"/>
      <c r="O270" s="176"/>
      <c r="P270" s="176"/>
      <c r="Q270" s="365"/>
      <c r="R270" s="179"/>
      <c r="S270" s="177"/>
      <c r="T270" s="178"/>
    </row>
    <row r="271" spans="1:20" s="169" customFormat="1">
      <c r="A271" s="467"/>
      <c r="B271" s="270">
        <v>42817</v>
      </c>
      <c r="C271" s="349" t="s">
        <v>102</v>
      </c>
      <c r="D271" s="372" t="s">
        <v>103</v>
      </c>
      <c r="E271" s="372" t="s">
        <v>4</v>
      </c>
      <c r="F271" s="373">
        <v>2</v>
      </c>
      <c r="G271" s="340">
        <v>140000</v>
      </c>
      <c r="H271" s="217">
        <f t="shared" si="14"/>
        <v>280000</v>
      </c>
      <c r="I271" s="464"/>
      <c r="J271" s="489"/>
      <c r="L271" s="147"/>
      <c r="M271" s="174"/>
      <c r="N271" s="175"/>
      <c r="O271" s="176"/>
      <c r="P271" s="176"/>
      <c r="Q271" s="365"/>
      <c r="R271" s="179"/>
      <c r="S271" s="177"/>
      <c r="T271" s="178"/>
    </row>
    <row r="272" spans="1:20" s="169" customFormat="1">
      <c r="A272" s="467"/>
      <c r="B272" s="270">
        <v>42817</v>
      </c>
      <c r="C272" s="349" t="s">
        <v>66</v>
      </c>
      <c r="D272" s="372" t="s">
        <v>955</v>
      </c>
      <c r="E272" s="372" t="s">
        <v>4</v>
      </c>
      <c r="F272" s="373">
        <v>25</v>
      </c>
      <c r="G272" s="340">
        <v>85000</v>
      </c>
      <c r="H272" s="217">
        <f t="shared" si="14"/>
        <v>2125000</v>
      </c>
      <c r="I272" s="464"/>
      <c r="J272" s="489"/>
      <c r="L272" s="147"/>
      <c r="M272" s="174"/>
      <c r="N272" s="175"/>
      <c r="O272" s="176"/>
      <c r="P272" s="176"/>
      <c r="Q272" s="365"/>
      <c r="R272" s="179"/>
      <c r="S272" s="177"/>
      <c r="T272" s="178"/>
    </row>
    <row r="273" spans="1:20" s="169" customFormat="1">
      <c r="A273" s="467"/>
      <c r="B273" s="270">
        <v>42817</v>
      </c>
      <c r="C273" s="384" t="s">
        <v>104</v>
      </c>
      <c r="D273" s="336" t="s">
        <v>956</v>
      </c>
      <c r="E273" s="372" t="s">
        <v>4</v>
      </c>
      <c r="F273" s="373">
        <v>3</v>
      </c>
      <c r="G273" s="340">
        <v>57538</v>
      </c>
      <c r="H273" s="217">
        <f t="shared" si="14"/>
        <v>172614</v>
      </c>
      <c r="I273" s="464"/>
      <c r="J273" s="489"/>
      <c r="L273" s="147"/>
      <c r="M273" s="174"/>
      <c r="N273" s="175"/>
      <c r="O273" s="176"/>
      <c r="P273" s="176"/>
      <c r="Q273" s="365"/>
      <c r="R273" s="179"/>
      <c r="S273" s="177"/>
      <c r="T273" s="178"/>
    </row>
    <row r="274" spans="1:20" s="169" customFormat="1">
      <c r="A274" s="467"/>
      <c r="B274" s="270">
        <v>42817</v>
      </c>
      <c r="C274" s="383" t="s">
        <v>106</v>
      </c>
      <c r="D274" s="263" t="s">
        <v>957</v>
      </c>
      <c r="E274" s="372" t="s">
        <v>4</v>
      </c>
      <c r="F274" s="373">
        <v>1.5</v>
      </c>
      <c r="G274" s="340">
        <v>30727</v>
      </c>
      <c r="H274" s="217">
        <f t="shared" si="14"/>
        <v>46090.5</v>
      </c>
      <c r="I274" s="464"/>
      <c r="J274" s="489"/>
      <c r="L274" s="147"/>
      <c r="M274" s="174"/>
      <c r="N274" s="175"/>
      <c r="O274" s="176"/>
      <c r="P274" s="176"/>
      <c r="Q274" s="365"/>
      <c r="R274" s="179"/>
      <c r="S274" s="177"/>
      <c r="T274" s="178"/>
    </row>
    <row r="275" spans="1:20" s="169" customFormat="1">
      <c r="A275" s="467"/>
      <c r="B275" s="270">
        <v>42817</v>
      </c>
      <c r="C275" s="378" t="s">
        <v>33</v>
      </c>
      <c r="D275" s="263" t="s">
        <v>34</v>
      </c>
      <c r="E275" s="336" t="s">
        <v>148</v>
      </c>
      <c r="F275" s="253">
        <v>12</v>
      </c>
      <c r="G275" s="217">
        <v>50000</v>
      </c>
      <c r="H275" s="217">
        <f t="shared" si="14"/>
        <v>600000</v>
      </c>
      <c r="I275" s="464"/>
      <c r="J275" s="489"/>
      <c r="L275" s="147"/>
      <c r="M275" s="174"/>
      <c r="N275" s="175"/>
      <c r="O275" s="176"/>
      <c r="P275" s="176"/>
      <c r="Q275" s="365"/>
      <c r="R275" s="179"/>
      <c r="S275" s="177"/>
      <c r="T275" s="178"/>
    </row>
    <row r="276" spans="1:20" s="169" customFormat="1">
      <c r="A276" s="467"/>
      <c r="B276" s="270">
        <v>42817</v>
      </c>
      <c r="C276" s="378" t="s">
        <v>811</v>
      </c>
      <c r="D276" s="263" t="s">
        <v>958</v>
      </c>
      <c r="E276" s="372" t="s">
        <v>148</v>
      </c>
      <c r="F276" s="253">
        <v>12</v>
      </c>
      <c r="G276" s="217">
        <v>83988</v>
      </c>
      <c r="H276" s="217">
        <f t="shared" si="14"/>
        <v>1007856</v>
      </c>
      <c r="I276" s="464"/>
      <c r="J276" s="489"/>
      <c r="L276" s="147"/>
      <c r="M276" s="174"/>
      <c r="N276" s="175"/>
      <c r="O276" s="176"/>
      <c r="P276" s="176"/>
      <c r="Q276" s="365"/>
      <c r="R276" s="179"/>
      <c r="S276" s="177"/>
      <c r="T276" s="178"/>
    </row>
    <row r="277" spans="1:20" s="169" customFormat="1">
      <c r="A277" s="467"/>
      <c r="B277" s="270">
        <v>42817</v>
      </c>
      <c r="C277" s="378" t="s">
        <v>768</v>
      </c>
      <c r="D277" s="263" t="s">
        <v>1056</v>
      </c>
      <c r="E277" s="336" t="s">
        <v>148</v>
      </c>
      <c r="F277" s="253">
        <v>12</v>
      </c>
      <c r="G277" s="217">
        <v>52911</v>
      </c>
      <c r="H277" s="217">
        <f t="shared" si="14"/>
        <v>634932</v>
      </c>
      <c r="I277" s="464"/>
      <c r="J277" s="489"/>
      <c r="L277" s="147"/>
      <c r="M277" s="174"/>
      <c r="N277" s="175"/>
      <c r="O277" s="176"/>
      <c r="P277" s="176"/>
      <c r="Q277" s="365"/>
      <c r="R277" s="179"/>
      <c r="S277" s="177"/>
      <c r="T277" s="178"/>
    </row>
    <row r="278" spans="1:20" s="169" customFormat="1">
      <c r="A278" s="467"/>
      <c r="B278" s="270">
        <v>42817</v>
      </c>
      <c r="C278" s="378" t="s">
        <v>144</v>
      </c>
      <c r="D278" s="263" t="s">
        <v>961</v>
      </c>
      <c r="E278" s="336" t="s">
        <v>4</v>
      </c>
      <c r="F278" s="253">
        <v>24</v>
      </c>
      <c r="G278" s="217">
        <v>17899</v>
      </c>
      <c r="H278" s="217">
        <f t="shared" si="14"/>
        <v>429576</v>
      </c>
      <c r="I278" s="464"/>
      <c r="J278" s="489"/>
      <c r="L278" s="147"/>
      <c r="M278" s="174"/>
      <c r="N278" s="175"/>
      <c r="O278" s="176"/>
      <c r="P278" s="176"/>
      <c r="Q278" s="365"/>
      <c r="R278" s="179"/>
      <c r="S278" s="177"/>
      <c r="T278" s="178"/>
    </row>
    <row r="279" spans="1:20" s="169" customFormat="1">
      <c r="A279" s="467"/>
      <c r="B279" s="270">
        <v>42817</v>
      </c>
      <c r="C279" s="378" t="s">
        <v>133</v>
      </c>
      <c r="D279" s="263" t="s">
        <v>1057</v>
      </c>
      <c r="E279" s="372" t="s">
        <v>4</v>
      </c>
      <c r="F279" s="253">
        <v>1</v>
      </c>
      <c r="G279" s="217">
        <v>294899</v>
      </c>
      <c r="H279" s="217">
        <f t="shared" si="14"/>
        <v>294899</v>
      </c>
      <c r="I279" s="464"/>
      <c r="J279" s="489"/>
      <c r="L279" s="147"/>
      <c r="M279" s="174"/>
      <c r="N279" s="175"/>
      <c r="O279" s="176"/>
      <c r="P279" s="176"/>
      <c r="Q279" s="365"/>
      <c r="R279" s="179"/>
      <c r="S279" s="177"/>
      <c r="T279" s="178"/>
    </row>
    <row r="280" spans="1:20" s="169" customFormat="1">
      <c r="A280" s="467"/>
      <c r="B280" s="270">
        <v>42817</v>
      </c>
      <c r="C280" s="378" t="s">
        <v>137</v>
      </c>
      <c r="D280" s="263" t="s">
        <v>962</v>
      </c>
      <c r="E280" s="336" t="s">
        <v>4</v>
      </c>
      <c r="F280" s="253">
        <v>2</v>
      </c>
      <c r="G280" s="217">
        <v>285829</v>
      </c>
      <c r="H280" s="217">
        <f t="shared" si="14"/>
        <v>571658</v>
      </c>
      <c r="I280" s="464"/>
      <c r="J280" s="489"/>
      <c r="L280" s="147"/>
      <c r="M280" s="174"/>
      <c r="N280" s="175"/>
      <c r="O280" s="176"/>
      <c r="P280" s="176"/>
      <c r="Q280" s="365"/>
      <c r="R280" s="179"/>
      <c r="S280" s="177"/>
      <c r="T280" s="178"/>
    </row>
    <row r="281" spans="1:20" s="169" customFormat="1">
      <c r="A281" s="467"/>
      <c r="B281" s="270">
        <v>42817</v>
      </c>
      <c r="C281" s="378" t="s">
        <v>64</v>
      </c>
      <c r="D281" s="263" t="s">
        <v>1037</v>
      </c>
      <c r="E281" s="336" t="s">
        <v>4</v>
      </c>
      <c r="F281" s="253">
        <v>2</v>
      </c>
      <c r="G281" s="217">
        <v>25500</v>
      </c>
      <c r="H281" s="217">
        <f t="shared" si="14"/>
        <v>51000</v>
      </c>
      <c r="I281" s="464"/>
      <c r="J281" s="489"/>
      <c r="L281" s="147"/>
      <c r="M281" s="174"/>
      <c r="N281" s="175"/>
      <c r="O281" s="176"/>
      <c r="P281" s="176"/>
      <c r="Q281" s="365"/>
      <c r="R281" s="179"/>
      <c r="S281" s="177"/>
      <c r="T281" s="178"/>
    </row>
    <row r="282" spans="1:20" s="169" customFormat="1">
      <c r="A282" s="467"/>
      <c r="B282" s="270">
        <v>42817</v>
      </c>
      <c r="C282" s="378" t="s">
        <v>793</v>
      </c>
      <c r="D282" s="263" t="s">
        <v>158</v>
      </c>
      <c r="E282" s="372" t="s">
        <v>4</v>
      </c>
      <c r="F282" s="253">
        <v>1</v>
      </c>
      <c r="G282" s="217">
        <v>310526</v>
      </c>
      <c r="H282" s="217">
        <f t="shared" si="14"/>
        <v>310526</v>
      </c>
      <c r="I282" s="464"/>
      <c r="J282" s="489"/>
      <c r="L282" s="147"/>
      <c r="M282" s="174"/>
      <c r="N282" s="175"/>
      <c r="O282" s="176"/>
      <c r="P282" s="176"/>
      <c r="Q282" s="365"/>
      <c r="R282" s="179"/>
      <c r="S282" s="177"/>
      <c r="T282" s="178"/>
    </row>
    <row r="283" spans="1:20" s="169" customFormat="1">
      <c r="A283" s="467"/>
      <c r="B283" s="270">
        <v>42817</v>
      </c>
      <c r="C283" s="378" t="s">
        <v>775</v>
      </c>
      <c r="D283" s="263" t="s">
        <v>161</v>
      </c>
      <c r="E283" s="336" t="s">
        <v>998</v>
      </c>
      <c r="F283" s="253">
        <v>12</v>
      </c>
      <c r="G283" s="217">
        <v>47544</v>
      </c>
      <c r="H283" s="217">
        <f t="shared" si="14"/>
        <v>570528</v>
      </c>
      <c r="I283" s="464"/>
      <c r="J283" s="489"/>
      <c r="L283" s="147"/>
      <c r="M283" s="174"/>
      <c r="N283" s="175"/>
      <c r="O283" s="176"/>
      <c r="P283" s="176"/>
      <c r="Q283" s="365"/>
      <c r="R283" s="179"/>
      <c r="S283" s="177"/>
      <c r="T283" s="178"/>
    </row>
    <row r="284" spans="1:20" s="169" customFormat="1">
      <c r="A284" s="467"/>
      <c r="B284" s="270">
        <v>42817</v>
      </c>
      <c r="C284" s="378" t="s">
        <v>776</v>
      </c>
      <c r="D284" s="263" t="s">
        <v>1007</v>
      </c>
      <c r="E284" s="336" t="s">
        <v>50</v>
      </c>
      <c r="F284" s="253">
        <v>3</v>
      </c>
      <c r="G284" s="217">
        <v>75904</v>
      </c>
      <c r="H284" s="217">
        <f t="shared" si="14"/>
        <v>227712</v>
      </c>
      <c r="I284" s="464"/>
      <c r="J284" s="489"/>
      <c r="L284" s="147"/>
      <c r="M284" s="174"/>
      <c r="N284" s="175"/>
      <c r="O284" s="176"/>
      <c r="P284" s="176"/>
      <c r="Q284" s="365"/>
      <c r="R284" s="179"/>
      <c r="S284" s="177"/>
      <c r="T284" s="178"/>
    </row>
    <row r="285" spans="1:20" s="169" customFormat="1">
      <c r="A285" s="467"/>
      <c r="B285" s="270">
        <v>42817</v>
      </c>
      <c r="C285" s="378" t="s">
        <v>777</v>
      </c>
      <c r="D285" s="263" t="s">
        <v>965</v>
      </c>
      <c r="E285" s="336" t="s">
        <v>50</v>
      </c>
      <c r="F285" s="253">
        <v>5</v>
      </c>
      <c r="G285" s="217">
        <v>60045</v>
      </c>
      <c r="H285" s="217">
        <f t="shared" si="14"/>
        <v>300225</v>
      </c>
      <c r="I285" s="464"/>
      <c r="J285" s="489"/>
      <c r="L285" s="147"/>
      <c r="M285" s="174"/>
      <c r="N285" s="175"/>
      <c r="O285" s="176"/>
      <c r="P285" s="176"/>
      <c r="Q285" s="365"/>
      <c r="R285" s="179"/>
      <c r="S285" s="177"/>
      <c r="T285" s="178"/>
    </row>
    <row r="286" spans="1:20" s="169" customFormat="1">
      <c r="A286" s="467"/>
      <c r="B286" s="270">
        <v>42817</v>
      </c>
      <c r="C286" s="349" t="s">
        <v>781</v>
      </c>
      <c r="D286" s="293" t="s">
        <v>170</v>
      </c>
      <c r="E286" s="372" t="s">
        <v>1000</v>
      </c>
      <c r="F286" s="253">
        <v>1</v>
      </c>
      <c r="G286" s="217">
        <v>23400</v>
      </c>
      <c r="H286" s="217">
        <f t="shared" si="14"/>
        <v>23400</v>
      </c>
      <c r="I286" s="464"/>
      <c r="J286" s="489"/>
      <c r="L286" s="147"/>
      <c r="M286" s="174"/>
      <c r="N286" s="175"/>
      <c r="O286" s="176"/>
      <c r="P286" s="176"/>
      <c r="Q286" s="365"/>
      <c r="R286" s="179"/>
      <c r="S286" s="177"/>
      <c r="T286" s="178"/>
    </row>
    <row r="287" spans="1:20" s="169" customFormat="1">
      <c r="A287" s="467"/>
      <c r="B287" s="270">
        <v>42817</v>
      </c>
      <c r="C287" s="349" t="s">
        <v>785</v>
      </c>
      <c r="D287" s="372" t="s">
        <v>1009</v>
      </c>
      <c r="E287" s="372" t="s">
        <v>1000</v>
      </c>
      <c r="F287" s="253">
        <v>5</v>
      </c>
      <c r="G287" s="217">
        <v>28405</v>
      </c>
      <c r="H287" s="217">
        <f t="shared" si="14"/>
        <v>142025</v>
      </c>
      <c r="I287" s="464"/>
      <c r="J287" s="489"/>
      <c r="L287" s="147"/>
      <c r="M287" s="174"/>
      <c r="N287" s="175"/>
      <c r="O287" s="176"/>
      <c r="P287" s="176"/>
      <c r="Q287" s="365"/>
      <c r="R287" s="179"/>
      <c r="S287" s="177"/>
      <c r="T287" s="178"/>
    </row>
    <row r="288" spans="1:20" s="169" customFormat="1">
      <c r="A288" s="467"/>
      <c r="B288" s="270">
        <v>42817</v>
      </c>
      <c r="C288" s="349" t="s">
        <v>778</v>
      </c>
      <c r="D288" s="372" t="s">
        <v>966</v>
      </c>
      <c r="E288" s="372" t="s">
        <v>50</v>
      </c>
      <c r="F288" s="253">
        <v>5</v>
      </c>
      <c r="G288" s="217">
        <v>27000</v>
      </c>
      <c r="H288" s="217">
        <f t="shared" si="14"/>
        <v>135000</v>
      </c>
      <c r="I288" s="464"/>
      <c r="J288" s="489"/>
      <c r="L288" s="147"/>
      <c r="M288" s="174"/>
      <c r="N288" s="175"/>
      <c r="O288" s="176"/>
      <c r="P288" s="176"/>
      <c r="Q288" s="365"/>
      <c r="R288" s="179"/>
      <c r="S288" s="177"/>
      <c r="T288" s="178"/>
    </row>
    <row r="289" spans="1:20" s="169" customFormat="1">
      <c r="A289" s="467"/>
      <c r="B289" s="270">
        <v>42817</v>
      </c>
      <c r="C289" s="349" t="s">
        <v>111</v>
      </c>
      <c r="D289" s="372" t="s">
        <v>967</v>
      </c>
      <c r="E289" s="372" t="s">
        <v>50</v>
      </c>
      <c r="F289" s="253">
        <v>5</v>
      </c>
      <c r="G289" s="217">
        <v>54999</v>
      </c>
      <c r="H289" s="217">
        <f t="shared" si="14"/>
        <v>274995</v>
      </c>
      <c r="I289" s="464"/>
      <c r="J289" s="489"/>
      <c r="L289" s="147"/>
      <c r="M289" s="174"/>
      <c r="N289" s="175"/>
      <c r="O289" s="176"/>
      <c r="P289" s="176"/>
      <c r="Q289" s="365"/>
      <c r="R289" s="179"/>
      <c r="S289" s="177"/>
      <c r="T289" s="178"/>
    </row>
    <row r="290" spans="1:20" s="169" customFormat="1">
      <c r="A290" s="467"/>
      <c r="B290" s="270">
        <v>42817</v>
      </c>
      <c r="C290" s="349" t="s">
        <v>109</v>
      </c>
      <c r="D290" s="372" t="s">
        <v>968</v>
      </c>
      <c r="E290" s="372" t="s">
        <v>50</v>
      </c>
      <c r="F290" s="253">
        <v>20</v>
      </c>
      <c r="G290" s="217">
        <v>13635</v>
      </c>
      <c r="H290" s="217">
        <f t="shared" si="14"/>
        <v>272700</v>
      </c>
      <c r="I290" s="464"/>
      <c r="J290" s="489"/>
      <c r="L290" s="147"/>
      <c r="M290" s="174"/>
      <c r="N290" s="175"/>
      <c r="O290" s="176"/>
      <c r="P290" s="176"/>
      <c r="Q290" s="365"/>
      <c r="R290" s="179"/>
      <c r="S290" s="177"/>
      <c r="T290" s="178"/>
    </row>
    <row r="291" spans="1:20" s="169" customFormat="1">
      <c r="A291" s="467"/>
      <c r="B291" s="270">
        <v>42817</v>
      </c>
      <c r="C291" s="349">
        <v>30701001</v>
      </c>
      <c r="D291" s="372" t="s">
        <v>970</v>
      </c>
      <c r="E291" s="372" t="s">
        <v>4</v>
      </c>
      <c r="F291" s="253">
        <v>3</v>
      </c>
      <c r="G291" s="217">
        <v>445093</v>
      </c>
      <c r="H291" s="217">
        <f t="shared" si="14"/>
        <v>1335279</v>
      </c>
      <c r="I291" s="464"/>
      <c r="J291" s="489"/>
      <c r="L291" s="147"/>
      <c r="M291" s="174"/>
      <c r="N291" s="175"/>
      <c r="O291" s="176"/>
      <c r="P291" s="176"/>
      <c r="Q291" s="365"/>
      <c r="R291" s="179"/>
      <c r="S291" s="177"/>
      <c r="T291" s="178"/>
    </row>
    <row r="292" spans="1:20" s="169" customFormat="1">
      <c r="A292" s="467"/>
      <c r="B292" s="270">
        <v>42817</v>
      </c>
      <c r="C292" s="349" t="s">
        <v>833</v>
      </c>
      <c r="D292" s="346" t="s">
        <v>318</v>
      </c>
      <c r="E292" s="346" t="s">
        <v>27</v>
      </c>
      <c r="F292" s="253">
        <v>100</v>
      </c>
      <c r="G292" s="217">
        <v>150</v>
      </c>
      <c r="H292" s="217">
        <f t="shared" si="14"/>
        <v>15000</v>
      </c>
      <c r="I292" s="464"/>
      <c r="J292" s="489"/>
      <c r="L292" s="147"/>
      <c r="M292" s="174"/>
      <c r="N292" s="175"/>
      <c r="O292" s="176"/>
      <c r="P292" s="176"/>
      <c r="Q292" s="365"/>
      <c r="R292" s="179"/>
      <c r="S292" s="177"/>
      <c r="T292" s="178"/>
    </row>
    <row r="293" spans="1:20" s="169" customFormat="1">
      <c r="A293" s="467"/>
      <c r="B293" s="270">
        <v>42817</v>
      </c>
      <c r="C293" s="349" t="s">
        <v>813</v>
      </c>
      <c r="D293" s="346" t="s">
        <v>1010</v>
      </c>
      <c r="E293" s="346" t="s">
        <v>27</v>
      </c>
      <c r="F293" s="253">
        <v>50</v>
      </c>
      <c r="G293" s="217">
        <v>200</v>
      </c>
      <c r="H293" s="217">
        <f t="shared" si="14"/>
        <v>10000</v>
      </c>
      <c r="I293" s="464"/>
      <c r="J293" s="489"/>
      <c r="L293" s="147"/>
      <c r="M293" s="174"/>
      <c r="N293" s="175"/>
      <c r="O293" s="176"/>
      <c r="P293" s="176"/>
      <c r="Q293" s="365"/>
      <c r="R293" s="179"/>
      <c r="S293" s="177"/>
      <c r="T293" s="178"/>
    </row>
    <row r="294" spans="1:20" s="169" customFormat="1">
      <c r="A294" s="467"/>
      <c r="B294" s="270">
        <v>42817</v>
      </c>
      <c r="C294" s="349" t="s">
        <v>855</v>
      </c>
      <c r="D294" s="346" t="s">
        <v>974</v>
      </c>
      <c r="E294" s="346" t="s">
        <v>27</v>
      </c>
      <c r="F294" s="253">
        <v>50</v>
      </c>
      <c r="G294" s="217">
        <v>200</v>
      </c>
      <c r="H294" s="217">
        <f t="shared" si="14"/>
        <v>10000</v>
      </c>
      <c r="I294" s="464"/>
      <c r="J294" s="489"/>
      <c r="L294" s="147"/>
      <c r="M294" s="174"/>
      <c r="N294" s="175"/>
      <c r="O294" s="176"/>
      <c r="P294" s="176"/>
      <c r="Q294" s="365"/>
      <c r="R294" s="179"/>
      <c r="S294" s="177"/>
      <c r="T294" s="178"/>
    </row>
    <row r="295" spans="1:20" s="169" customFormat="1">
      <c r="A295" s="467"/>
      <c r="B295" s="270">
        <v>42817</v>
      </c>
      <c r="C295" s="349">
        <v>40305010</v>
      </c>
      <c r="D295" s="346" t="s">
        <v>297</v>
      </c>
      <c r="E295" s="346" t="s">
        <v>27</v>
      </c>
      <c r="F295" s="373">
        <v>200</v>
      </c>
      <c r="G295" s="340">
        <v>803</v>
      </c>
      <c r="H295" s="217">
        <f t="shared" si="14"/>
        <v>160600</v>
      </c>
      <c r="I295" s="464"/>
      <c r="J295" s="489"/>
      <c r="L295" s="147"/>
      <c r="M295" s="174"/>
      <c r="N295" s="175"/>
      <c r="O295" s="176"/>
      <c r="P295" s="176"/>
      <c r="Q295" s="365"/>
      <c r="R295" s="179"/>
      <c r="S295" s="177"/>
      <c r="T295" s="178"/>
    </row>
    <row r="296" spans="1:20" s="169" customFormat="1">
      <c r="A296" s="467"/>
      <c r="B296" s="270">
        <v>42817</v>
      </c>
      <c r="C296" s="349" t="s">
        <v>889</v>
      </c>
      <c r="D296" s="346" t="s">
        <v>302</v>
      </c>
      <c r="E296" s="346" t="s">
        <v>148</v>
      </c>
      <c r="F296" s="373">
        <v>1</v>
      </c>
      <c r="G296" s="340">
        <v>20000</v>
      </c>
      <c r="H296" s="217">
        <f t="shared" si="14"/>
        <v>20000</v>
      </c>
      <c r="I296" s="464"/>
      <c r="J296" s="489"/>
      <c r="L296" s="147"/>
      <c r="M296" s="174"/>
      <c r="N296" s="175"/>
      <c r="O296" s="176"/>
      <c r="P296" s="176"/>
      <c r="Q296" s="365"/>
      <c r="R296" s="179"/>
      <c r="S296" s="177"/>
      <c r="T296" s="178"/>
    </row>
    <row r="297" spans="1:20" s="169" customFormat="1">
      <c r="A297" s="467"/>
      <c r="B297" s="270">
        <v>42817</v>
      </c>
      <c r="C297" s="349" t="s">
        <v>388</v>
      </c>
      <c r="D297" s="346" t="s">
        <v>389</v>
      </c>
      <c r="E297" s="346" t="s">
        <v>27</v>
      </c>
      <c r="F297" s="373">
        <v>5</v>
      </c>
      <c r="G297" s="340">
        <v>11000</v>
      </c>
      <c r="H297" s="217">
        <f t="shared" si="14"/>
        <v>55000</v>
      </c>
      <c r="I297" s="464"/>
      <c r="J297" s="489"/>
      <c r="L297" s="147"/>
      <c r="M297" s="174"/>
      <c r="N297" s="175"/>
      <c r="O297" s="176"/>
      <c r="P297" s="176"/>
      <c r="Q297" s="365"/>
      <c r="R297" s="179"/>
      <c r="S297" s="177"/>
      <c r="T297" s="178"/>
    </row>
    <row r="298" spans="1:20" s="169" customFormat="1">
      <c r="A298" s="468"/>
      <c r="B298" s="270">
        <v>42817</v>
      </c>
      <c r="C298" s="349" t="s">
        <v>386</v>
      </c>
      <c r="D298" s="346" t="s">
        <v>387</v>
      </c>
      <c r="E298" s="346" t="s">
        <v>148</v>
      </c>
      <c r="F298" s="373">
        <v>3</v>
      </c>
      <c r="G298" s="340">
        <v>73027</v>
      </c>
      <c r="H298" s="217">
        <f t="shared" si="14"/>
        <v>219081</v>
      </c>
      <c r="I298" s="465"/>
      <c r="J298" s="489"/>
      <c r="L298" s="147"/>
      <c r="M298" s="174"/>
      <c r="N298" s="175"/>
      <c r="O298" s="176"/>
      <c r="P298" s="176"/>
      <c r="Q298" s="365"/>
      <c r="R298" s="179"/>
      <c r="S298" s="177"/>
      <c r="T298" s="178"/>
    </row>
    <row r="299" spans="1:20" s="169" customFormat="1">
      <c r="A299" s="402" t="s">
        <v>1058</v>
      </c>
      <c r="B299" s="270">
        <v>42817</v>
      </c>
      <c r="C299" s="349" t="s">
        <v>463</v>
      </c>
      <c r="D299" s="346" t="s">
        <v>1059</v>
      </c>
      <c r="E299" s="346" t="s">
        <v>1064</v>
      </c>
      <c r="F299" s="373">
        <v>5</v>
      </c>
      <c r="G299" s="340">
        <v>15696</v>
      </c>
      <c r="H299" s="217">
        <f t="shared" si="14"/>
        <v>78480</v>
      </c>
      <c r="I299" s="352">
        <f>H299</f>
        <v>78480</v>
      </c>
      <c r="J299" s="489"/>
      <c r="L299" s="147"/>
      <c r="M299" s="174"/>
      <c r="N299" s="175"/>
      <c r="O299" s="176"/>
      <c r="P299" s="176"/>
      <c r="Q299" s="365"/>
      <c r="R299" s="179"/>
      <c r="S299" s="177"/>
      <c r="T299" s="178"/>
    </row>
    <row r="300" spans="1:20" s="169" customFormat="1">
      <c r="A300" s="460" t="s">
        <v>1060</v>
      </c>
      <c r="B300" s="270">
        <v>42817</v>
      </c>
      <c r="C300" s="349" t="s">
        <v>211</v>
      </c>
      <c r="D300" s="346" t="s">
        <v>978</v>
      </c>
      <c r="E300" s="346" t="s">
        <v>4</v>
      </c>
      <c r="F300" s="373">
        <v>5</v>
      </c>
      <c r="G300" s="340">
        <v>48999</v>
      </c>
      <c r="H300" s="217">
        <f t="shared" si="14"/>
        <v>244995</v>
      </c>
      <c r="I300" s="463">
        <f>SUM(H300:H313)</f>
        <v>6282588</v>
      </c>
      <c r="J300" s="489"/>
      <c r="L300" s="147"/>
      <c r="M300" s="174"/>
      <c r="N300" s="175"/>
      <c r="O300" s="176"/>
      <c r="P300" s="176"/>
      <c r="Q300" s="365"/>
      <c r="R300" s="179"/>
      <c r="S300" s="177"/>
      <c r="T300" s="178"/>
    </row>
    <row r="301" spans="1:20" s="169" customFormat="1">
      <c r="A301" s="461"/>
      <c r="B301" s="270">
        <v>42817</v>
      </c>
      <c r="C301" s="349" t="s">
        <v>237</v>
      </c>
      <c r="D301" s="346" t="s">
        <v>982</v>
      </c>
      <c r="E301" s="346" t="s">
        <v>1001</v>
      </c>
      <c r="F301" s="373">
        <v>1</v>
      </c>
      <c r="G301" s="340">
        <v>141398</v>
      </c>
      <c r="H301" s="217">
        <f t="shared" si="14"/>
        <v>141398</v>
      </c>
      <c r="I301" s="464"/>
      <c r="J301" s="489"/>
      <c r="L301" s="147"/>
      <c r="M301" s="174"/>
      <c r="N301" s="175"/>
      <c r="O301" s="176"/>
      <c r="P301" s="176"/>
      <c r="Q301" s="365"/>
      <c r="R301" s="179"/>
      <c r="S301" s="177"/>
      <c r="T301" s="178"/>
    </row>
    <row r="302" spans="1:20" s="169" customFormat="1">
      <c r="A302" s="461"/>
      <c r="B302" s="270">
        <v>42817</v>
      </c>
      <c r="C302" s="349" t="s">
        <v>250</v>
      </c>
      <c r="D302" s="346" t="s">
        <v>1015</v>
      </c>
      <c r="E302" s="381" t="s">
        <v>27</v>
      </c>
      <c r="F302" s="375">
        <v>150</v>
      </c>
      <c r="G302" s="340">
        <v>1990</v>
      </c>
      <c r="H302" s="217">
        <f t="shared" si="14"/>
        <v>298500</v>
      </c>
      <c r="I302" s="464"/>
      <c r="J302" s="489"/>
      <c r="L302" s="147"/>
      <c r="M302" s="174"/>
      <c r="N302" s="175"/>
      <c r="O302" s="176"/>
      <c r="P302" s="176"/>
      <c r="Q302" s="365"/>
      <c r="R302" s="179"/>
      <c r="S302" s="177"/>
      <c r="T302" s="178"/>
    </row>
    <row r="303" spans="1:20" s="169" customFormat="1">
      <c r="A303" s="461"/>
      <c r="B303" s="270">
        <v>42817</v>
      </c>
      <c r="C303" s="349" t="s">
        <v>252</v>
      </c>
      <c r="D303" s="346" t="s">
        <v>1016</v>
      </c>
      <c r="E303" s="381" t="s">
        <v>27</v>
      </c>
      <c r="F303" s="373">
        <v>200</v>
      </c>
      <c r="G303" s="340">
        <v>1352</v>
      </c>
      <c r="H303" s="217">
        <f t="shared" si="14"/>
        <v>270400</v>
      </c>
      <c r="I303" s="464"/>
      <c r="J303" s="489"/>
      <c r="L303" s="147"/>
      <c r="M303" s="174"/>
      <c r="N303" s="175"/>
      <c r="O303" s="176"/>
      <c r="P303" s="176"/>
      <c r="Q303" s="365"/>
      <c r="R303" s="179"/>
      <c r="S303" s="177"/>
      <c r="T303" s="178"/>
    </row>
    <row r="304" spans="1:20" s="169" customFormat="1">
      <c r="A304" s="461"/>
      <c r="B304" s="270">
        <v>42817</v>
      </c>
      <c r="C304" s="349" t="s">
        <v>254</v>
      </c>
      <c r="D304" s="346" t="s">
        <v>983</v>
      </c>
      <c r="E304" s="381" t="s">
        <v>27</v>
      </c>
      <c r="F304" s="373">
        <v>300</v>
      </c>
      <c r="G304" s="340">
        <v>1120</v>
      </c>
      <c r="H304" s="217">
        <f t="shared" si="14"/>
        <v>336000</v>
      </c>
      <c r="I304" s="464"/>
      <c r="J304" s="489"/>
      <c r="L304" s="147"/>
      <c r="M304" s="174"/>
      <c r="N304" s="175"/>
      <c r="O304" s="176"/>
      <c r="P304" s="176"/>
      <c r="Q304" s="365"/>
      <c r="R304" s="179"/>
      <c r="S304" s="177"/>
      <c r="T304" s="178"/>
    </row>
    <row r="305" spans="1:20" s="169" customFormat="1">
      <c r="A305" s="461"/>
      <c r="B305" s="270">
        <v>42817</v>
      </c>
      <c r="C305" s="349" t="s">
        <v>267</v>
      </c>
      <c r="D305" s="385" t="s">
        <v>985</v>
      </c>
      <c r="E305" s="386" t="s">
        <v>27</v>
      </c>
      <c r="F305" s="373">
        <v>600</v>
      </c>
      <c r="G305" s="340">
        <v>198</v>
      </c>
      <c r="H305" s="217">
        <f t="shared" si="14"/>
        <v>118800</v>
      </c>
      <c r="I305" s="464"/>
      <c r="J305" s="489"/>
      <c r="L305" s="147"/>
      <c r="M305" s="174"/>
      <c r="N305" s="175"/>
      <c r="O305" s="176"/>
      <c r="P305" s="176"/>
      <c r="Q305" s="365"/>
      <c r="R305" s="179"/>
      <c r="S305" s="177"/>
      <c r="T305" s="178"/>
    </row>
    <row r="306" spans="1:20" s="169" customFormat="1">
      <c r="A306" s="461"/>
      <c r="B306" s="270">
        <v>42817</v>
      </c>
      <c r="C306" s="378" t="s">
        <v>269</v>
      </c>
      <c r="D306" s="263" t="s">
        <v>270</v>
      </c>
      <c r="E306" s="263" t="s">
        <v>27</v>
      </c>
      <c r="F306" s="253">
        <v>50</v>
      </c>
      <c r="G306" s="217">
        <v>1200</v>
      </c>
      <c r="H306" s="217">
        <f t="shared" si="14"/>
        <v>60000</v>
      </c>
      <c r="I306" s="464"/>
      <c r="J306" s="489"/>
      <c r="L306" s="147"/>
      <c r="M306" s="174"/>
      <c r="N306" s="175"/>
      <c r="O306" s="176"/>
      <c r="P306" s="176"/>
      <c r="Q306" s="365"/>
      <c r="R306" s="179"/>
      <c r="S306" s="177"/>
      <c r="T306" s="178"/>
    </row>
    <row r="307" spans="1:20" s="169" customFormat="1">
      <c r="A307" s="461"/>
      <c r="B307" s="270">
        <v>42817</v>
      </c>
      <c r="C307" s="378" t="s">
        <v>258</v>
      </c>
      <c r="D307" s="263" t="s">
        <v>259</v>
      </c>
      <c r="E307" s="263" t="s">
        <v>4</v>
      </c>
      <c r="F307" s="253">
        <v>0.5</v>
      </c>
      <c r="G307" s="217">
        <v>36000</v>
      </c>
      <c r="H307" s="217">
        <f t="shared" si="14"/>
        <v>18000</v>
      </c>
      <c r="I307" s="464"/>
      <c r="J307" s="489"/>
      <c r="L307" s="147"/>
      <c r="M307" s="174"/>
      <c r="N307" s="175"/>
      <c r="O307" s="176"/>
      <c r="P307" s="176"/>
      <c r="Q307" s="365"/>
      <c r="R307" s="179"/>
      <c r="S307" s="177"/>
      <c r="T307" s="178"/>
    </row>
    <row r="308" spans="1:20" s="169" customFormat="1">
      <c r="A308" s="461"/>
      <c r="B308" s="270">
        <v>42817</v>
      </c>
      <c r="C308" s="378" t="s">
        <v>1011</v>
      </c>
      <c r="D308" s="263" t="s">
        <v>1019</v>
      </c>
      <c r="E308" s="263" t="s">
        <v>4</v>
      </c>
      <c r="F308" s="253">
        <v>1</v>
      </c>
      <c r="G308" s="217">
        <v>82000</v>
      </c>
      <c r="H308" s="217">
        <f t="shared" si="14"/>
        <v>82000</v>
      </c>
      <c r="I308" s="464"/>
      <c r="J308" s="489"/>
      <c r="L308" s="147"/>
      <c r="M308" s="174"/>
      <c r="N308" s="175"/>
      <c r="O308" s="176"/>
      <c r="P308" s="176"/>
      <c r="Q308" s="365"/>
      <c r="R308" s="179"/>
      <c r="S308" s="177"/>
      <c r="T308" s="178"/>
    </row>
    <row r="309" spans="1:20" s="169" customFormat="1">
      <c r="A309" s="461"/>
      <c r="B309" s="270">
        <v>42817</v>
      </c>
      <c r="C309" s="378" t="s">
        <v>936</v>
      </c>
      <c r="D309" s="263" t="s">
        <v>1061</v>
      </c>
      <c r="E309" s="263" t="s">
        <v>27</v>
      </c>
      <c r="F309" s="253">
        <v>100</v>
      </c>
      <c r="G309" s="217">
        <v>337</v>
      </c>
      <c r="H309" s="217">
        <f t="shared" si="14"/>
        <v>33700</v>
      </c>
      <c r="I309" s="464"/>
      <c r="J309" s="489"/>
      <c r="L309" s="147"/>
      <c r="M309" s="174"/>
      <c r="N309" s="175"/>
      <c r="O309" s="176"/>
      <c r="P309" s="176"/>
      <c r="Q309" s="365"/>
      <c r="R309" s="179"/>
      <c r="S309" s="177"/>
      <c r="T309" s="178"/>
    </row>
    <row r="310" spans="1:20" s="169" customFormat="1">
      <c r="A310" s="461"/>
      <c r="B310" s="270">
        <v>42817</v>
      </c>
      <c r="C310" s="378" t="s">
        <v>710</v>
      </c>
      <c r="D310" s="263" t="s">
        <v>711</v>
      </c>
      <c r="E310" s="263" t="s">
        <v>27</v>
      </c>
      <c r="F310" s="253">
        <v>100</v>
      </c>
      <c r="G310" s="217">
        <v>313</v>
      </c>
      <c r="H310" s="217">
        <f t="shared" si="14"/>
        <v>31300</v>
      </c>
      <c r="I310" s="464"/>
      <c r="J310" s="489"/>
      <c r="L310" s="147"/>
      <c r="M310" s="174"/>
      <c r="N310" s="175"/>
      <c r="O310" s="176"/>
      <c r="P310" s="176"/>
      <c r="Q310" s="365"/>
      <c r="R310" s="179"/>
      <c r="S310" s="177"/>
      <c r="T310" s="178"/>
    </row>
    <row r="311" spans="1:20" s="169" customFormat="1">
      <c r="A311" s="461"/>
      <c r="B311" s="270">
        <v>42817</v>
      </c>
      <c r="C311" s="378" t="s">
        <v>415</v>
      </c>
      <c r="D311" s="263" t="s">
        <v>416</v>
      </c>
      <c r="E311" s="263" t="s">
        <v>1001</v>
      </c>
      <c r="F311" s="253">
        <v>15</v>
      </c>
      <c r="G311" s="217">
        <v>9600</v>
      </c>
      <c r="H311" s="217">
        <f t="shared" si="14"/>
        <v>144000</v>
      </c>
      <c r="I311" s="464"/>
      <c r="J311" s="489"/>
      <c r="L311" s="147"/>
      <c r="M311" s="174"/>
      <c r="N311" s="175"/>
      <c r="O311" s="176"/>
      <c r="P311" s="176"/>
      <c r="Q311" s="365"/>
      <c r="R311" s="179"/>
      <c r="S311" s="177"/>
      <c r="T311" s="178"/>
    </row>
    <row r="312" spans="1:20" s="169" customFormat="1">
      <c r="A312" s="461"/>
      <c r="B312" s="270">
        <v>42817</v>
      </c>
      <c r="C312" s="378" t="s">
        <v>425</v>
      </c>
      <c r="D312" s="263" t="s">
        <v>426</v>
      </c>
      <c r="E312" s="263" t="s">
        <v>4</v>
      </c>
      <c r="F312" s="253">
        <v>5</v>
      </c>
      <c r="G312" s="217">
        <v>27999</v>
      </c>
      <c r="H312" s="217">
        <f t="shared" si="14"/>
        <v>139995</v>
      </c>
      <c r="I312" s="464"/>
      <c r="J312" s="489"/>
      <c r="L312" s="147"/>
      <c r="M312" s="174"/>
      <c r="N312" s="175"/>
      <c r="O312" s="176"/>
      <c r="P312" s="176"/>
      <c r="Q312" s="365"/>
      <c r="R312" s="179"/>
      <c r="S312" s="177"/>
      <c r="T312" s="178"/>
    </row>
    <row r="313" spans="1:20" s="169" customFormat="1">
      <c r="A313" s="462"/>
      <c r="B313" s="270">
        <v>42817</v>
      </c>
      <c r="C313" s="378" t="s">
        <v>641</v>
      </c>
      <c r="D313" s="263" t="s">
        <v>622</v>
      </c>
      <c r="E313" s="263" t="s">
        <v>4</v>
      </c>
      <c r="F313" s="253">
        <v>30</v>
      </c>
      <c r="G313" s="217">
        <v>145450</v>
      </c>
      <c r="H313" s="217">
        <f t="shared" si="14"/>
        <v>4363500</v>
      </c>
      <c r="I313" s="465"/>
      <c r="J313" s="489"/>
      <c r="L313" s="147"/>
      <c r="M313" s="174"/>
      <c r="N313" s="175"/>
      <c r="O313" s="176"/>
      <c r="P313" s="176"/>
      <c r="Q313" s="365"/>
      <c r="R313" s="179"/>
      <c r="S313" s="177"/>
      <c r="T313" s="178"/>
    </row>
    <row r="314" spans="1:20" s="169" customFormat="1">
      <c r="A314" s="460" t="s">
        <v>1062</v>
      </c>
      <c r="B314" s="270">
        <v>42817</v>
      </c>
      <c r="C314" s="378" t="s">
        <v>825</v>
      </c>
      <c r="D314" s="263" t="s">
        <v>637</v>
      </c>
      <c r="E314" s="263" t="s">
        <v>4</v>
      </c>
      <c r="F314" s="253">
        <v>2</v>
      </c>
      <c r="G314" s="217">
        <v>22190</v>
      </c>
      <c r="H314" s="217">
        <f t="shared" ref="H314:H362" si="15">F314*G314</f>
        <v>44380</v>
      </c>
      <c r="I314" s="463">
        <f>SUM(H314:H324)</f>
        <v>2293662</v>
      </c>
      <c r="J314" s="489"/>
      <c r="L314" s="147"/>
      <c r="M314" s="174"/>
      <c r="N314" s="175"/>
      <c r="O314" s="176"/>
      <c r="P314" s="176"/>
      <c r="Q314" s="365"/>
      <c r="R314" s="179"/>
      <c r="S314" s="177"/>
      <c r="T314" s="178"/>
    </row>
    <row r="315" spans="1:20" s="169" customFormat="1">
      <c r="A315" s="461"/>
      <c r="B315" s="270">
        <v>42817</v>
      </c>
      <c r="C315" s="378" t="s">
        <v>666</v>
      </c>
      <c r="D315" s="263" t="s">
        <v>1023</v>
      </c>
      <c r="E315" s="263" t="s">
        <v>997</v>
      </c>
      <c r="F315" s="253">
        <v>1</v>
      </c>
      <c r="G315" s="217">
        <v>36363</v>
      </c>
      <c r="H315" s="217">
        <f t="shared" si="15"/>
        <v>36363</v>
      </c>
      <c r="I315" s="464"/>
      <c r="J315" s="489"/>
      <c r="L315" s="147"/>
      <c r="M315" s="174"/>
      <c r="N315" s="175"/>
      <c r="O315" s="176"/>
      <c r="P315" s="176"/>
      <c r="Q315" s="365"/>
      <c r="R315" s="179"/>
      <c r="S315" s="177"/>
      <c r="T315" s="178"/>
    </row>
    <row r="316" spans="1:20" s="169" customFormat="1">
      <c r="A316" s="461"/>
      <c r="B316" s="270">
        <v>42817</v>
      </c>
      <c r="C316" s="378" t="s">
        <v>826</v>
      </c>
      <c r="D316" s="263" t="s">
        <v>988</v>
      </c>
      <c r="E316" s="263" t="s">
        <v>997</v>
      </c>
      <c r="F316" s="253">
        <v>1</v>
      </c>
      <c r="G316" s="217">
        <v>68181</v>
      </c>
      <c r="H316" s="217">
        <f t="shared" si="15"/>
        <v>68181</v>
      </c>
      <c r="I316" s="464"/>
      <c r="J316" s="489"/>
      <c r="L316" s="147"/>
      <c r="M316" s="174"/>
      <c r="N316" s="175"/>
      <c r="O316" s="176"/>
      <c r="P316" s="176"/>
      <c r="Q316" s="365"/>
      <c r="R316" s="179"/>
      <c r="S316" s="177"/>
      <c r="T316" s="178"/>
    </row>
    <row r="317" spans="1:20" s="169" customFormat="1">
      <c r="A317" s="461"/>
      <c r="B317" s="270">
        <v>42817</v>
      </c>
      <c r="C317" s="378" t="s">
        <v>657</v>
      </c>
      <c r="D317" s="263" t="s">
        <v>989</v>
      </c>
      <c r="E317" s="263" t="s">
        <v>997</v>
      </c>
      <c r="F317" s="253">
        <v>1</v>
      </c>
      <c r="G317" s="217">
        <v>68180</v>
      </c>
      <c r="H317" s="217">
        <f t="shared" si="15"/>
        <v>68180</v>
      </c>
      <c r="I317" s="464"/>
      <c r="J317" s="489"/>
      <c r="L317" s="147"/>
      <c r="M317" s="174"/>
      <c r="N317" s="175"/>
      <c r="O317" s="176"/>
      <c r="P317" s="176"/>
      <c r="Q317" s="365"/>
      <c r="R317" s="179"/>
      <c r="S317" s="177"/>
      <c r="T317" s="178"/>
    </row>
    <row r="318" spans="1:20" s="169" customFormat="1">
      <c r="A318" s="461"/>
      <c r="B318" s="270">
        <v>42817</v>
      </c>
      <c r="C318" s="378" t="s">
        <v>690</v>
      </c>
      <c r="D318" s="263" t="s">
        <v>1048</v>
      </c>
      <c r="E318" s="263" t="s">
        <v>1000</v>
      </c>
      <c r="F318" s="253">
        <v>1</v>
      </c>
      <c r="G318" s="217">
        <v>65665</v>
      </c>
      <c r="H318" s="217">
        <f t="shared" si="15"/>
        <v>65665</v>
      </c>
      <c r="I318" s="464"/>
      <c r="J318" s="489"/>
      <c r="L318" s="147"/>
      <c r="M318" s="174"/>
      <c r="N318" s="175"/>
      <c r="O318" s="176"/>
      <c r="P318" s="176"/>
      <c r="Q318" s="365"/>
      <c r="R318" s="179"/>
      <c r="S318" s="177"/>
      <c r="T318" s="178"/>
    </row>
    <row r="319" spans="1:20" s="169" customFormat="1">
      <c r="A319" s="461"/>
      <c r="B319" s="270">
        <v>42817</v>
      </c>
      <c r="C319" s="378" t="s">
        <v>660</v>
      </c>
      <c r="D319" s="263" t="s">
        <v>990</v>
      </c>
      <c r="E319" s="263" t="s">
        <v>997</v>
      </c>
      <c r="F319" s="253">
        <v>1</v>
      </c>
      <c r="G319" s="217">
        <v>68181</v>
      </c>
      <c r="H319" s="217">
        <f t="shared" si="15"/>
        <v>68181</v>
      </c>
      <c r="I319" s="464"/>
      <c r="J319" s="489"/>
      <c r="L319" s="147"/>
      <c r="M319" s="174"/>
      <c r="N319" s="175"/>
      <c r="O319" s="176"/>
      <c r="P319" s="176"/>
      <c r="Q319" s="365"/>
      <c r="R319" s="179"/>
      <c r="S319" s="177"/>
      <c r="T319" s="178"/>
    </row>
    <row r="320" spans="1:20" s="169" customFormat="1">
      <c r="A320" s="461"/>
      <c r="B320" s="270">
        <v>42817</v>
      </c>
      <c r="C320" s="378" t="s">
        <v>698</v>
      </c>
      <c r="D320" s="263" t="s">
        <v>1063</v>
      </c>
      <c r="E320" s="263" t="s">
        <v>117</v>
      </c>
      <c r="F320" s="253">
        <v>1</v>
      </c>
      <c r="G320" s="217">
        <v>50000</v>
      </c>
      <c r="H320" s="217">
        <f t="shared" si="15"/>
        <v>50000</v>
      </c>
      <c r="I320" s="464"/>
      <c r="J320" s="489"/>
      <c r="L320" s="147"/>
      <c r="M320" s="174"/>
      <c r="N320" s="175"/>
      <c r="O320" s="176"/>
      <c r="P320" s="176"/>
      <c r="Q320" s="365"/>
      <c r="R320" s="179"/>
      <c r="S320" s="177"/>
      <c r="T320" s="178"/>
    </row>
    <row r="321" spans="1:20" s="169" customFormat="1">
      <c r="A321" s="461"/>
      <c r="B321" s="270">
        <v>42817</v>
      </c>
      <c r="C321" s="378" t="s">
        <v>661</v>
      </c>
      <c r="D321" s="263" t="s">
        <v>1025</v>
      </c>
      <c r="E321" s="263" t="s">
        <v>997</v>
      </c>
      <c r="F321" s="253">
        <v>2</v>
      </c>
      <c r="G321" s="217">
        <v>200000</v>
      </c>
      <c r="H321" s="217">
        <f t="shared" si="15"/>
        <v>400000</v>
      </c>
      <c r="I321" s="464"/>
      <c r="J321" s="489"/>
      <c r="L321" s="147"/>
      <c r="M321" s="174"/>
      <c r="N321" s="175"/>
      <c r="O321" s="176"/>
      <c r="P321" s="176"/>
      <c r="Q321" s="365"/>
      <c r="R321" s="179"/>
      <c r="S321" s="177"/>
      <c r="T321" s="178"/>
    </row>
    <row r="322" spans="1:20" s="169" customFormat="1">
      <c r="A322" s="461"/>
      <c r="B322" s="270">
        <v>42817</v>
      </c>
      <c r="C322" s="378" t="s">
        <v>642</v>
      </c>
      <c r="D322" s="263" t="s">
        <v>623</v>
      </c>
      <c r="E322" s="263" t="s">
        <v>117</v>
      </c>
      <c r="F322" s="253">
        <v>1</v>
      </c>
      <c r="G322" s="217">
        <v>185000</v>
      </c>
      <c r="H322" s="217">
        <f t="shared" si="15"/>
        <v>185000</v>
      </c>
      <c r="I322" s="464"/>
      <c r="J322" s="489"/>
      <c r="L322" s="147"/>
      <c r="M322" s="174"/>
      <c r="N322" s="175"/>
      <c r="O322" s="176"/>
      <c r="P322" s="176"/>
      <c r="Q322" s="365"/>
      <c r="R322" s="179"/>
      <c r="S322" s="177"/>
      <c r="T322" s="178"/>
    </row>
    <row r="323" spans="1:20" s="169" customFormat="1">
      <c r="A323" s="461"/>
      <c r="B323" s="270">
        <v>42817</v>
      </c>
      <c r="C323" s="378" t="s">
        <v>911</v>
      </c>
      <c r="D323" s="263" t="s">
        <v>991</v>
      </c>
      <c r="E323" s="263" t="s">
        <v>1000</v>
      </c>
      <c r="F323" s="253">
        <v>6</v>
      </c>
      <c r="G323" s="217">
        <v>190909</v>
      </c>
      <c r="H323" s="217">
        <f t="shared" si="15"/>
        <v>1145454</v>
      </c>
      <c r="I323" s="464"/>
      <c r="J323" s="489"/>
      <c r="L323" s="147"/>
      <c r="M323" s="174"/>
      <c r="N323" s="175"/>
      <c r="O323" s="176"/>
      <c r="P323" s="176"/>
      <c r="Q323" s="365"/>
      <c r="R323" s="179"/>
      <c r="S323" s="177"/>
      <c r="T323" s="178"/>
    </row>
    <row r="324" spans="1:20" s="169" customFormat="1">
      <c r="A324" s="462"/>
      <c r="B324" s="270">
        <v>42817</v>
      </c>
      <c r="C324" s="378" t="s">
        <v>643</v>
      </c>
      <c r="D324" s="263" t="s">
        <v>624</v>
      </c>
      <c r="E324" s="263" t="s">
        <v>148</v>
      </c>
      <c r="F324" s="253">
        <v>6</v>
      </c>
      <c r="G324" s="217">
        <v>27043</v>
      </c>
      <c r="H324" s="217">
        <f t="shared" si="15"/>
        <v>162258</v>
      </c>
      <c r="I324" s="465"/>
      <c r="J324" s="489"/>
      <c r="L324" s="147"/>
      <c r="M324" s="174"/>
      <c r="N324" s="175"/>
      <c r="O324" s="176"/>
      <c r="P324" s="176"/>
      <c r="Q324" s="365"/>
      <c r="R324" s="179"/>
      <c r="S324" s="177"/>
      <c r="T324" s="178"/>
    </row>
    <row r="325" spans="1:20" s="169" customFormat="1">
      <c r="A325" s="460">
        <v>18278</v>
      </c>
      <c r="B325" s="270">
        <v>42822</v>
      </c>
      <c r="C325" s="380">
        <v>1274</v>
      </c>
      <c r="D325" s="346" t="s">
        <v>612</v>
      </c>
      <c r="E325" s="381" t="s">
        <v>50</v>
      </c>
      <c r="F325" s="253">
        <v>24</v>
      </c>
      <c r="G325" s="217">
        <f>185455/24</f>
        <v>7727.291666666667</v>
      </c>
      <c r="H325" s="217">
        <f t="shared" si="15"/>
        <v>185455</v>
      </c>
      <c r="I325" s="463">
        <f>SUM(H325:H330)</f>
        <v>1018183</v>
      </c>
      <c r="J325" s="489"/>
      <c r="L325" s="147"/>
      <c r="M325" s="174"/>
      <c r="N325" s="175"/>
      <c r="O325" s="176"/>
      <c r="P325" s="176"/>
      <c r="Q325" s="365"/>
      <c r="R325" s="179"/>
      <c r="S325" s="177"/>
      <c r="T325" s="178"/>
    </row>
    <row r="326" spans="1:20" s="169" customFormat="1">
      <c r="A326" s="461"/>
      <c r="B326" s="270">
        <v>42822</v>
      </c>
      <c r="C326" s="380">
        <v>1757</v>
      </c>
      <c r="D326" s="346" t="s">
        <v>613</v>
      </c>
      <c r="E326" s="381" t="s">
        <v>77</v>
      </c>
      <c r="F326" s="253">
        <v>24</v>
      </c>
      <c r="G326" s="217">
        <f>130909/24</f>
        <v>5454.541666666667</v>
      </c>
      <c r="H326" s="217">
        <f t="shared" si="15"/>
        <v>130909</v>
      </c>
      <c r="I326" s="464"/>
      <c r="J326" s="489"/>
      <c r="L326" s="147"/>
      <c r="M326" s="174"/>
      <c r="N326" s="175"/>
      <c r="O326" s="176"/>
      <c r="P326" s="176"/>
      <c r="Q326" s="365"/>
      <c r="R326" s="179"/>
      <c r="S326" s="177"/>
      <c r="T326" s="178"/>
    </row>
    <row r="327" spans="1:20" s="169" customFormat="1">
      <c r="A327" s="461"/>
      <c r="B327" s="270">
        <v>42822</v>
      </c>
      <c r="C327" s="380">
        <v>2583</v>
      </c>
      <c r="D327" s="346" t="s">
        <v>913</v>
      </c>
      <c r="E327" s="381" t="s">
        <v>77</v>
      </c>
      <c r="F327" s="253">
        <v>48</v>
      </c>
      <c r="G327" s="217">
        <f>78182/24</f>
        <v>3257.5833333333335</v>
      </c>
      <c r="H327" s="217">
        <f t="shared" si="15"/>
        <v>156364</v>
      </c>
      <c r="I327" s="464"/>
      <c r="J327" s="489"/>
      <c r="L327" s="147"/>
      <c r="M327" s="174"/>
      <c r="N327" s="175"/>
      <c r="O327" s="176"/>
      <c r="P327" s="176"/>
      <c r="Q327" s="365"/>
      <c r="R327" s="179"/>
      <c r="S327" s="177"/>
      <c r="T327" s="178"/>
    </row>
    <row r="328" spans="1:20" s="169" customFormat="1">
      <c r="A328" s="461"/>
      <c r="B328" s="270">
        <v>42822</v>
      </c>
      <c r="C328" s="380">
        <v>7415</v>
      </c>
      <c r="D328" s="346" t="s">
        <v>615</v>
      </c>
      <c r="E328" s="381" t="s">
        <v>77</v>
      </c>
      <c r="F328" s="253">
        <v>24</v>
      </c>
      <c r="G328" s="217">
        <f>207273/24</f>
        <v>8636.375</v>
      </c>
      <c r="H328" s="217">
        <f t="shared" si="15"/>
        <v>207273</v>
      </c>
      <c r="I328" s="464"/>
      <c r="J328" s="489"/>
      <c r="L328" s="147"/>
      <c r="M328" s="174"/>
      <c r="N328" s="175"/>
      <c r="O328" s="176"/>
      <c r="P328" s="176"/>
      <c r="Q328" s="365"/>
      <c r="R328" s="179"/>
      <c r="S328" s="177"/>
      <c r="T328" s="178"/>
    </row>
    <row r="329" spans="1:20" s="169" customFormat="1">
      <c r="A329" s="461"/>
      <c r="B329" s="270">
        <v>42822</v>
      </c>
      <c r="C329" s="411">
        <v>7615</v>
      </c>
      <c r="D329" s="385" t="s">
        <v>616</v>
      </c>
      <c r="E329" s="386" t="s">
        <v>77</v>
      </c>
      <c r="F329" s="253">
        <v>24</v>
      </c>
      <c r="G329" s="217">
        <f>207273/24</f>
        <v>8636.375</v>
      </c>
      <c r="H329" s="217">
        <f t="shared" si="15"/>
        <v>207273</v>
      </c>
      <c r="I329" s="464"/>
      <c r="J329" s="489"/>
      <c r="L329" s="147"/>
      <c r="M329" s="174"/>
      <c r="N329" s="175"/>
      <c r="O329" s="176"/>
      <c r="P329" s="176"/>
      <c r="Q329" s="365"/>
      <c r="R329" s="179"/>
      <c r="S329" s="177"/>
      <c r="T329" s="178"/>
    </row>
    <row r="330" spans="1:20" s="169" customFormat="1">
      <c r="A330" s="462"/>
      <c r="B330" s="270">
        <v>42822</v>
      </c>
      <c r="C330" s="380">
        <v>2373</v>
      </c>
      <c r="D330" s="346" t="s">
        <v>753</v>
      </c>
      <c r="E330" s="381" t="s">
        <v>77</v>
      </c>
      <c r="F330" s="253">
        <v>24</v>
      </c>
      <c r="G330" s="217">
        <f>130909/24</f>
        <v>5454.541666666667</v>
      </c>
      <c r="H330" s="217">
        <f t="shared" si="15"/>
        <v>130909</v>
      </c>
      <c r="I330" s="465"/>
      <c r="J330" s="489"/>
      <c r="L330" s="147"/>
      <c r="M330" s="174"/>
      <c r="N330" s="175"/>
      <c r="O330" s="176"/>
      <c r="P330" s="176"/>
      <c r="Q330" s="365"/>
      <c r="R330" s="179"/>
      <c r="S330" s="177"/>
      <c r="T330" s="178"/>
    </row>
    <row r="331" spans="1:20" s="169" customFormat="1">
      <c r="A331" s="460">
        <v>5249</v>
      </c>
      <c r="B331" s="270">
        <v>42824</v>
      </c>
      <c r="C331" s="349" t="s">
        <v>480</v>
      </c>
      <c r="D331" s="346" t="s">
        <v>481</v>
      </c>
      <c r="E331" s="346" t="s">
        <v>27</v>
      </c>
      <c r="F331" s="253">
        <v>30</v>
      </c>
      <c r="G331" s="217"/>
      <c r="H331" s="217">
        <f t="shared" si="15"/>
        <v>0</v>
      </c>
      <c r="I331" s="352"/>
      <c r="J331" s="489"/>
      <c r="L331" s="147"/>
      <c r="M331" s="174"/>
      <c r="N331" s="175"/>
      <c r="O331" s="176"/>
      <c r="P331" s="176"/>
      <c r="Q331" s="365"/>
      <c r="R331" s="179"/>
      <c r="S331" s="177"/>
      <c r="T331" s="178"/>
    </row>
    <row r="332" spans="1:20" s="169" customFormat="1">
      <c r="A332" s="461"/>
      <c r="B332" s="270">
        <v>42824</v>
      </c>
      <c r="C332" s="349" t="s">
        <v>500</v>
      </c>
      <c r="D332" s="346" t="s">
        <v>501</v>
      </c>
      <c r="E332" s="346" t="s">
        <v>27</v>
      </c>
      <c r="F332" s="253">
        <v>30</v>
      </c>
      <c r="G332" s="217"/>
      <c r="H332" s="217">
        <f t="shared" si="15"/>
        <v>0</v>
      </c>
      <c r="I332" s="352"/>
      <c r="J332" s="489"/>
      <c r="L332" s="147"/>
      <c r="M332" s="174"/>
      <c r="N332" s="175"/>
      <c r="O332" s="176"/>
      <c r="P332" s="176"/>
      <c r="Q332" s="365"/>
      <c r="R332" s="179"/>
      <c r="S332" s="177"/>
      <c r="T332" s="178"/>
    </row>
    <row r="333" spans="1:20" s="169" customFormat="1">
      <c r="A333" s="461"/>
      <c r="B333" s="270">
        <v>42824</v>
      </c>
      <c r="C333" s="349" t="s">
        <v>488</v>
      </c>
      <c r="D333" s="346" t="s">
        <v>489</v>
      </c>
      <c r="E333" s="346" t="s">
        <v>27</v>
      </c>
      <c r="F333" s="253">
        <v>30</v>
      </c>
      <c r="G333" s="217"/>
      <c r="H333" s="217">
        <f t="shared" si="15"/>
        <v>0</v>
      </c>
      <c r="I333" s="352"/>
      <c r="J333" s="489"/>
      <c r="L333" s="147"/>
      <c r="M333" s="174"/>
      <c r="N333" s="175"/>
      <c r="O333" s="176"/>
      <c r="P333" s="176"/>
      <c r="Q333" s="365"/>
      <c r="R333" s="179"/>
      <c r="S333" s="177"/>
      <c r="T333" s="178"/>
    </row>
    <row r="334" spans="1:20" s="169" customFormat="1">
      <c r="A334" s="461"/>
      <c r="B334" s="270">
        <v>42824</v>
      </c>
      <c r="C334" s="349" t="s">
        <v>484</v>
      </c>
      <c r="D334" s="346" t="s">
        <v>485</v>
      </c>
      <c r="E334" s="346" t="s">
        <v>27</v>
      </c>
      <c r="F334" s="253">
        <v>30</v>
      </c>
      <c r="G334" s="217"/>
      <c r="H334" s="217">
        <f t="shared" si="15"/>
        <v>0</v>
      </c>
      <c r="I334" s="352"/>
      <c r="J334" s="489"/>
      <c r="L334" s="147"/>
      <c r="M334" s="174"/>
      <c r="N334" s="175"/>
      <c r="O334" s="176"/>
      <c r="P334" s="176"/>
      <c r="Q334" s="365"/>
      <c r="R334" s="179"/>
      <c r="S334" s="177"/>
      <c r="T334" s="178"/>
    </row>
    <row r="335" spans="1:20" s="169" customFormat="1">
      <c r="A335" s="461"/>
      <c r="B335" s="270">
        <v>42824</v>
      </c>
      <c r="C335" s="349" t="s">
        <v>495</v>
      </c>
      <c r="D335" s="346" t="s">
        <v>496</v>
      </c>
      <c r="E335" s="346" t="s">
        <v>497</v>
      </c>
      <c r="F335" s="253">
        <v>1</v>
      </c>
      <c r="G335" s="217"/>
      <c r="H335" s="217">
        <f t="shared" si="15"/>
        <v>0</v>
      </c>
      <c r="I335" s="352"/>
      <c r="J335" s="489"/>
      <c r="L335" s="147"/>
      <c r="M335" s="174"/>
      <c r="N335" s="175"/>
      <c r="O335" s="176"/>
      <c r="P335" s="176"/>
      <c r="Q335" s="365"/>
      <c r="R335" s="179"/>
      <c r="S335" s="177"/>
      <c r="T335" s="178"/>
    </row>
    <row r="336" spans="1:20" s="169" customFormat="1">
      <c r="A336" s="461"/>
      <c r="B336" s="270">
        <v>42824</v>
      </c>
      <c r="C336" s="349" t="s">
        <v>504</v>
      </c>
      <c r="D336" s="346" t="s">
        <v>505</v>
      </c>
      <c r="E336" s="346" t="s">
        <v>497</v>
      </c>
      <c r="F336" s="253">
        <v>1</v>
      </c>
      <c r="G336" s="217"/>
      <c r="H336" s="217">
        <f t="shared" si="15"/>
        <v>0</v>
      </c>
      <c r="I336" s="352"/>
      <c r="J336" s="489"/>
      <c r="L336" s="147"/>
      <c r="M336" s="174"/>
      <c r="N336" s="175"/>
      <c r="O336" s="176"/>
      <c r="P336" s="176"/>
      <c r="Q336" s="365"/>
      <c r="R336" s="179"/>
      <c r="S336" s="177"/>
      <c r="T336" s="178"/>
    </row>
    <row r="337" spans="1:20" s="169" customFormat="1">
      <c r="A337" s="461"/>
      <c r="B337" s="270">
        <v>42824</v>
      </c>
      <c r="C337" s="349" t="s">
        <v>145</v>
      </c>
      <c r="D337" s="346" t="s">
        <v>146</v>
      </c>
      <c r="E337" s="346" t="s">
        <v>117</v>
      </c>
      <c r="F337" s="253">
        <v>8</v>
      </c>
      <c r="G337" s="217"/>
      <c r="H337" s="217">
        <f t="shared" si="15"/>
        <v>0</v>
      </c>
      <c r="I337" s="352"/>
      <c r="J337" s="489"/>
      <c r="L337" s="147"/>
      <c r="M337" s="174"/>
      <c r="N337" s="175"/>
      <c r="O337" s="176"/>
      <c r="P337" s="176"/>
      <c r="Q337" s="365"/>
      <c r="R337" s="179"/>
      <c r="S337" s="177"/>
      <c r="T337" s="178"/>
    </row>
    <row r="338" spans="1:20" s="169" customFormat="1">
      <c r="A338" s="461"/>
      <c r="B338" s="270">
        <v>42824</v>
      </c>
      <c r="C338" s="349" t="s">
        <v>665</v>
      </c>
      <c r="D338" s="346" t="s">
        <v>477</v>
      </c>
      <c r="E338" s="346" t="s">
        <v>4</v>
      </c>
      <c r="F338" s="253">
        <v>1</v>
      </c>
      <c r="G338" s="217"/>
      <c r="H338" s="217">
        <f t="shared" si="15"/>
        <v>0</v>
      </c>
      <c r="I338" s="352"/>
      <c r="J338" s="489"/>
      <c r="L338" s="147"/>
      <c r="M338" s="174"/>
      <c r="N338" s="175"/>
      <c r="O338" s="176"/>
      <c r="P338" s="176"/>
      <c r="Q338" s="365"/>
      <c r="R338" s="179"/>
      <c r="S338" s="177"/>
      <c r="T338" s="178"/>
    </row>
    <row r="339" spans="1:20" s="169" customFormat="1">
      <c r="A339" s="461"/>
      <c r="B339" s="270">
        <v>42824</v>
      </c>
      <c r="C339" s="349" t="s">
        <v>647</v>
      </c>
      <c r="D339" s="346" t="s">
        <v>606</v>
      </c>
      <c r="E339" s="346" t="s">
        <v>4</v>
      </c>
      <c r="F339" s="253">
        <v>4</v>
      </c>
      <c r="G339" s="217"/>
      <c r="H339" s="217">
        <f t="shared" si="15"/>
        <v>0</v>
      </c>
      <c r="I339" s="352"/>
      <c r="J339" s="489"/>
      <c r="L339" s="147"/>
      <c r="M339" s="174"/>
      <c r="N339" s="175"/>
      <c r="O339" s="176"/>
      <c r="P339" s="176"/>
      <c r="Q339" s="365"/>
      <c r="R339" s="179"/>
      <c r="S339" s="177"/>
      <c r="T339" s="178"/>
    </row>
    <row r="340" spans="1:20" s="169" customFormat="1">
      <c r="A340" s="461"/>
      <c r="B340" s="270">
        <v>42824</v>
      </c>
      <c r="C340" s="349" t="s">
        <v>649</v>
      </c>
      <c r="D340" s="346" t="s">
        <v>609</v>
      </c>
      <c r="E340" s="346" t="s">
        <v>4</v>
      </c>
      <c r="F340" s="253">
        <v>2</v>
      </c>
      <c r="G340" s="217"/>
      <c r="H340" s="217">
        <f t="shared" si="15"/>
        <v>0</v>
      </c>
      <c r="I340" s="352"/>
      <c r="J340" s="489"/>
      <c r="L340" s="147"/>
      <c r="M340" s="174"/>
      <c r="N340" s="175"/>
      <c r="O340" s="176"/>
      <c r="P340" s="176"/>
      <c r="Q340" s="365"/>
      <c r="R340" s="179"/>
      <c r="S340" s="177"/>
      <c r="T340" s="178"/>
    </row>
    <row r="341" spans="1:20" s="169" customFormat="1">
      <c r="A341" s="461"/>
      <c r="B341" s="270">
        <v>42824</v>
      </c>
      <c r="C341" s="349" t="s">
        <v>650</v>
      </c>
      <c r="D341" s="346" t="s">
        <v>610</v>
      </c>
      <c r="E341" s="346" t="s">
        <v>4</v>
      </c>
      <c r="F341" s="253">
        <v>1.1499999999999999</v>
      </c>
      <c r="G341" s="217"/>
      <c r="H341" s="217">
        <f t="shared" si="15"/>
        <v>0</v>
      </c>
      <c r="I341" s="352"/>
      <c r="J341" s="489"/>
      <c r="L341" s="147"/>
      <c r="M341" s="174"/>
      <c r="N341" s="175"/>
      <c r="O341" s="176"/>
      <c r="P341" s="176"/>
      <c r="Q341" s="365"/>
      <c r="R341" s="179"/>
      <c r="S341" s="177"/>
      <c r="T341" s="178"/>
    </row>
    <row r="342" spans="1:20" s="169" customFormat="1">
      <c r="A342" s="461"/>
      <c r="B342" s="270">
        <v>42824</v>
      </c>
      <c r="C342" s="349" t="s">
        <v>749</v>
      </c>
      <c r="D342" s="346" t="s">
        <v>750</v>
      </c>
      <c r="E342" s="346" t="s">
        <v>4</v>
      </c>
      <c r="F342" s="253">
        <v>1</v>
      </c>
      <c r="G342" s="217"/>
      <c r="H342" s="217">
        <f t="shared" si="15"/>
        <v>0</v>
      </c>
      <c r="I342" s="352"/>
      <c r="J342" s="489"/>
      <c r="L342" s="147"/>
      <c r="M342" s="174"/>
      <c r="N342" s="175"/>
      <c r="O342" s="176"/>
      <c r="P342" s="176"/>
      <c r="Q342" s="365"/>
      <c r="R342" s="179"/>
      <c r="S342" s="177"/>
      <c r="T342" s="178"/>
    </row>
    <row r="343" spans="1:20" s="169" customFormat="1">
      <c r="A343" s="461"/>
      <c r="B343" s="270">
        <v>42824</v>
      </c>
      <c r="C343" s="349" t="s">
        <v>651</v>
      </c>
      <c r="D343" s="346" t="s">
        <v>611</v>
      </c>
      <c r="E343" s="346" t="s">
        <v>4</v>
      </c>
      <c r="F343" s="253">
        <v>1</v>
      </c>
      <c r="G343" s="217"/>
      <c r="H343" s="217">
        <f t="shared" si="15"/>
        <v>0</v>
      </c>
      <c r="I343" s="352"/>
      <c r="J343" s="489"/>
      <c r="L343" s="147"/>
      <c r="M343" s="174"/>
      <c r="N343" s="175"/>
      <c r="O343" s="176"/>
      <c r="P343" s="176"/>
      <c r="Q343" s="365"/>
      <c r="R343" s="179"/>
      <c r="S343" s="177"/>
      <c r="T343" s="178"/>
    </row>
    <row r="344" spans="1:20" s="169" customFormat="1">
      <c r="A344" s="461"/>
      <c r="B344" s="270">
        <v>42824</v>
      </c>
      <c r="C344" s="349" t="s">
        <v>920</v>
      </c>
      <c r="D344" s="346" t="s">
        <v>921</v>
      </c>
      <c r="E344" s="346" t="s">
        <v>4</v>
      </c>
      <c r="F344" s="253">
        <v>10</v>
      </c>
      <c r="G344" s="217"/>
      <c r="H344" s="217">
        <f t="shared" si="15"/>
        <v>0</v>
      </c>
      <c r="I344" s="352"/>
      <c r="J344" s="489"/>
      <c r="L344" s="147"/>
      <c r="M344" s="174"/>
      <c r="N344" s="175"/>
      <c r="O344" s="176"/>
      <c r="P344" s="176"/>
      <c r="Q344" s="365"/>
      <c r="R344" s="179"/>
      <c r="S344" s="177"/>
      <c r="T344" s="178"/>
    </row>
    <row r="345" spans="1:20" s="169" customFormat="1">
      <c r="A345" s="462"/>
      <c r="B345" s="270">
        <v>42824</v>
      </c>
      <c r="C345" s="349" t="s">
        <v>482</v>
      </c>
      <c r="D345" s="346" t="s">
        <v>483</v>
      </c>
      <c r="E345" s="346" t="s">
        <v>27</v>
      </c>
      <c r="F345" s="253">
        <v>1000</v>
      </c>
      <c r="G345" s="217"/>
      <c r="H345" s="217">
        <f t="shared" si="15"/>
        <v>0</v>
      </c>
      <c r="I345" s="352"/>
      <c r="J345" s="489"/>
      <c r="L345" s="147"/>
      <c r="M345" s="174"/>
      <c r="N345" s="175"/>
      <c r="O345" s="176"/>
      <c r="P345" s="176"/>
      <c r="Q345" s="365"/>
      <c r="R345" s="179"/>
      <c r="S345" s="177"/>
      <c r="T345" s="178"/>
    </row>
    <row r="346" spans="1:20" s="169" customFormat="1">
      <c r="A346" s="460" t="s">
        <v>1067</v>
      </c>
      <c r="B346" s="270">
        <v>42824</v>
      </c>
      <c r="C346" s="378" t="s">
        <v>81</v>
      </c>
      <c r="D346" s="263" t="s">
        <v>3</v>
      </c>
      <c r="E346" s="263"/>
      <c r="F346" s="253">
        <v>1</v>
      </c>
      <c r="G346" s="217">
        <v>308400</v>
      </c>
      <c r="H346" s="217">
        <f t="shared" si="15"/>
        <v>308400</v>
      </c>
      <c r="I346" s="463">
        <f>SUM(H346:H392)</f>
        <v>18929693.5</v>
      </c>
      <c r="J346" s="489"/>
      <c r="L346" s="147"/>
      <c r="M346" s="174"/>
      <c r="N346" s="175"/>
      <c r="O346" s="176"/>
      <c r="P346" s="176"/>
      <c r="Q346" s="365"/>
      <c r="R346" s="179"/>
      <c r="S346" s="177"/>
      <c r="T346" s="178"/>
    </row>
    <row r="347" spans="1:20" s="169" customFormat="1">
      <c r="A347" s="461"/>
      <c r="B347" s="270">
        <v>42824</v>
      </c>
      <c r="C347" s="378" t="s">
        <v>82</v>
      </c>
      <c r="D347" s="263" t="s">
        <v>952</v>
      </c>
      <c r="E347" s="263"/>
      <c r="F347" s="253">
        <v>3</v>
      </c>
      <c r="G347" s="217">
        <v>87454</v>
      </c>
      <c r="H347" s="217">
        <f t="shared" si="15"/>
        <v>262362</v>
      </c>
      <c r="I347" s="464"/>
      <c r="J347" s="489"/>
      <c r="L347" s="147"/>
      <c r="M347" s="174"/>
      <c r="N347" s="175"/>
      <c r="O347" s="176"/>
      <c r="P347" s="176"/>
      <c r="Q347" s="365"/>
      <c r="R347" s="179"/>
      <c r="S347" s="177"/>
      <c r="T347" s="178"/>
    </row>
    <row r="348" spans="1:20" s="169" customFormat="1">
      <c r="A348" s="461"/>
      <c r="B348" s="270">
        <v>42824</v>
      </c>
      <c r="C348" s="378" t="s">
        <v>84</v>
      </c>
      <c r="D348" s="263" t="s">
        <v>5</v>
      </c>
      <c r="E348" s="263"/>
      <c r="F348" s="253">
        <v>5</v>
      </c>
      <c r="G348" s="217">
        <v>91826</v>
      </c>
      <c r="H348" s="217">
        <f t="shared" si="15"/>
        <v>459130</v>
      </c>
      <c r="I348" s="464"/>
      <c r="J348" s="489"/>
      <c r="L348" s="147"/>
      <c r="M348" s="174"/>
      <c r="N348" s="175"/>
      <c r="O348" s="176"/>
      <c r="P348" s="176"/>
      <c r="Q348" s="365"/>
      <c r="R348" s="179"/>
      <c r="S348" s="177"/>
      <c r="T348" s="178"/>
    </row>
    <row r="349" spans="1:20" s="169" customFormat="1">
      <c r="A349" s="461"/>
      <c r="B349" s="270">
        <v>42824</v>
      </c>
      <c r="C349" s="378" t="s">
        <v>85</v>
      </c>
      <c r="D349" s="263" t="s">
        <v>86</v>
      </c>
      <c r="E349" s="263"/>
      <c r="F349" s="253">
        <v>5</v>
      </c>
      <c r="G349" s="217">
        <v>91826</v>
      </c>
      <c r="H349" s="217">
        <f t="shared" si="15"/>
        <v>459130</v>
      </c>
      <c r="I349" s="464"/>
      <c r="J349" s="489"/>
      <c r="L349" s="147"/>
      <c r="M349" s="174"/>
      <c r="N349" s="175"/>
      <c r="O349" s="176"/>
      <c r="P349" s="176"/>
      <c r="Q349" s="365"/>
      <c r="R349" s="179"/>
      <c r="S349" s="177"/>
      <c r="T349" s="178"/>
    </row>
    <row r="350" spans="1:20" s="169" customFormat="1">
      <c r="A350" s="461"/>
      <c r="B350" s="270">
        <v>42824</v>
      </c>
      <c r="C350" s="378" t="s">
        <v>89</v>
      </c>
      <c r="D350" s="263" t="s">
        <v>1005</v>
      </c>
      <c r="E350" s="263"/>
      <c r="F350" s="253">
        <v>1</v>
      </c>
      <c r="G350" s="217">
        <v>114733</v>
      </c>
      <c r="H350" s="217">
        <f t="shared" si="15"/>
        <v>114733</v>
      </c>
      <c r="I350" s="464"/>
      <c r="J350" s="489"/>
      <c r="L350" s="147"/>
      <c r="M350" s="174"/>
      <c r="N350" s="175"/>
      <c r="O350" s="176"/>
      <c r="P350" s="176"/>
      <c r="Q350" s="365"/>
      <c r="R350" s="179"/>
      <c r="S350" s="177"/>
      <c r="T350" s="178"/>
    </row>
    <row r="351" spans="1:20" s="169" customFormat="1">
      <c r="A351" s="461"/>
      <c r="B351" s="270">
        <v>42824</v>
      </c>
      <c r="C351" s="378" t="s">
        <v>97</v>
      </c>
      <c r="D351" s="263" t="s">
        <v>954</v>
      </c>
      <c r="E351" s="263"/>
      <c r="F351" s="253">
        <v>10</v>
      </c>
      <c r="G351" s="217">
        <v>132502</v>
      </c>
      <c r="H351" s="217">
        <f t="shared" si="15"/>
        <v>1325020</v>
      </c>
      <c r="I351" s="464"/>
      <c r="J351" s="489"/>
      <c r="L351" s="147"/>
      <c r="M351" s="174"/>
      <c r="N351" s="175"/>
      <c r="O351" s="176"/>
      <c r="P351" s="176"/>
      <c r="Q351" s="365"/>
      <c r="R351" s="179"/>
      <c r="S351" s="177"/>
      <c r="T351" s="178"/>
    </row>
    <row r="352" spans="1:20" s="169" customFormat="1">
      <c r="A352" s="461"/>
      <c r="B352" s="270">
        <v>42824</v>
      </c>
      <c r="C352" s="378" t="s">
        <v>801</v>
      </c>
      <c r="D352" s="263" t="s">
        <v>1068</v>
      </c>
      <c r="E352" s="263"/>
      <c r="F352" s="253">
        <v>5</v>
      </c>
      <c r="G352" s="217">
        <v>70000</v>
      </c>
      <c r="H352" s="217">
        <f t="shared" si="15"/>
        <v>350000</v>
      </c>
      <c r="I352" s="464"/>
      <c r="J352" s="489"/>
      <c r="L352" s="147"/>
      <c r="M352" s="174"/>
      <c r="N352" s="175"/>
      <c r="O352" s="176"/>
      <c r="P352" s="176"/>
      <c r="Q352" s="365"/>
      <c r="R352" s="179"/>
      <c r="S352" s="177"/>
      <c r="T352" s="178"/>
    </row>
    <row r="353" spans="1:20" s="169" customFormat="1">
      <c r="A353" s="461"/>
      <c r="B353" s="270">
        <v>42824</v>
      </c>
      <c r="C353" s="378" t="s">
        <v>806</v>
      </c>
      <c r="D353" s="263" t="s">
        <v>969</v>
      </c>
      <c r="E353" s="263"/>
      <c r="F353" s="253">
        <v>2</v>
      </c>
      <c r="G353" s="217">
        <v>280000</v>
      </c>
      <c r="H353" s="217">
        <f t="shared" si="15"/>
        <v>560000</v>
      </c>
      <c r="I353" s="464"/>
      <c r="J353" s="489"/>
      <c r="L353" s="147"/>
      <c r="M353" s="174"/>
      <c r="N353" s="175"/>
      <c r="O353" s="176"/>
      <c r="P353" s="176"/>
      <c r="Q353" s="365"/>
      <c r="R353" s="179"/>
      <c r="S353" s="177"/>
      <c r="T353" s="178"/>
    </row>
    <row r="354" spans="1:20" s="169" customFormat="1">
      <c r="A354" s="461"/>
      <c r="B354" s="270">
        <v>42824</v>
      </c>
      <c r="C354" s="378" t="s">
        <v>832</v>
      </c>
      <c r="D354" s="263" t="s">
        <v>972</v>
      </c>
      <c r="E354" s="263"/>
      <c r="F354" s="253">
        <v>50</v>
      </c>
      <c r="G354" s="217">
        <v>2500</v>
      </c>
      <c r="H354" s="217">
        <f t="shared" si="15"/>
        <v>125000</v>
      </c>
      <c r="I354" s="464"/>
      <c r="J354" s="489"/>
      <c r="L354" s="147"/>
      <c r="M354" s="174"/>
      <c r="N354" s="175"/>
      <c r="O354" s="176"/>
      <c r="P354" s="176"/>
      <c r="Q354" s="365"/>
      <c r="R354" s="179"/>
      <c r="S354" s="177"/>
      <c r="T354" s="178"/>
    </row>
    <row r="355" spans="1:20" s="169" customFormat="1">
      <c r="A355" s="461"/>
      <c r="B355" s="270">
        <v>42824</v>
      </c>
      <c r="C355" s="378" t="s">
        <v>833</v>
      </c>
      <c r="D355" s="263" t="s">
        <v>318</v>
      </c>
      <c r="E355" s="263"/>
      <c r="F355" s="253">
        <v>100</v>
      </c>
      <c r="G355" s="217">
        <v>150</v>
      </c>
      <c r="H355" s="217">
        <f t="shared" si="15"/>
        <v>15000</v>
      </c>
      <c r="I355" s="464"/>
      <c r="J355" s="489"/>
      <c r="L355" s="147"/>
      <c r="M355" s="174"/>
      <c r="N355" s="175"/>
      <c r="O355" s="176"/>
      <c r="P355" s="176"/>
      <c r="Q355" s="365"/>
      <c r="R355" s="179"/>
      <c r="S355" s="177"/>
      <c r="T355" s="178"/>
    </row>
    <row r="356" spans="1:20" s="169" customFormat="1">
      <c r="A356" s="461"/>
      <c r="B356" s="270">
        <v>42824</v>
      </c>
      <c r="C356" s="378" t="s">
        <v>935</v>
      </c>
      <c r="D356" s="263" t="s">
        <v>356</v>
      </c>
      <c r="E356" s="263"/>
      <c r="F356" s="253">
        <v>50</v>
      </c>
      <c r="G356" s="217">
        <v>2000</v>
      </c>
      <c r="H356" s="217">
        <f t="shared" si="15"/>
        <v>100000</v>
      </c>
      <c r="I356" s="464"/>
      <c r="J356" s="489"/>
      <c r="L356" s="147"/>
      <c r="M356" s="174"/>
      <c r="N356" s="175"/>
      <c r="O356" s="176"/>
      <c r="P356" s="176"/>
      <c r="Q356" s="365"/>
      <c r="R356" s="179"/>
      <c r="S356" s="177"/>
      <c r="T356" s="178"/>
    </row>
    <row r="357" spans="1:20" s="169" customFormat="1">
      <c r="A357" s="461"/>
      <c r="B357" s="270">
        <v>42824</v>
      </c>
      <c r="C357" s="378" t="s">
        <v>907</v>
      </c>
      <c r="D357" s="263" t="s">
        <v>357</v>
      </c>
      <c r="E357" s="263"/>
      <c r="F357" s="253">
        <v>50</v>
      </c>
      <c r="G357" s="217">
        <v>2500</v>
      </c>
      <c r="H357" s="217">
        <f t="shared" si="15"/>
        <v>125000</v>
      </c>
      <c r="I357" s="464"/>
      <c r="J357" s="489"/>
      <c r="L357" s="147"/>
      <c r="M357" s="174"/>
      <c r="N357" s="175"/>
      <c r="O357" s="176"/>
      <c r="P357" s="176"/>
      <c r="Q357" s="365"/>
      <c r="R357" s="179"/>
      <c r="S357" s="177"/>
      <c r="T357" s="178"/>
    </row>
    <row r="358" spans="1:20" s="169" customFormat="1">
      <c r="A358" s="461"/>
      <c r="B358" s="270">
        <v>42824</v>
      </c>
      <c r="C358" s="378" t="s">
        <v>814</v>
      </c>
      <c r="D358" s="263" t="s">
        <v>316</v>
      </c>
      <c r="E358" s="263"/>
      <c r="F358" s="253">
        <v>1</v>
      </c>
      <c r="G358" s="217">
        <v>249999</v>
      </c>
      <c r="H358" s="217">
        <f t="shared" si="15"/>
        <v>249999</v>
      </c>
      <c r="I358" s="464"/>
      <c r="J358" s="489"/>
      <c r="L358" s="147"/>
      <c r="M358" s="174"/>
      <c r="N358" s="175"/>
      <c r="O358" s="176"/>
      <c r="P358" s="176"/>
      <c r="Q358" s="365"/>
      <c r="R358" s="179"/>
      <c r="S358" s="177"/>
      <c r="T358" s="178"/>
    </row>
    <row r="359" spans="1:20" s="169" customFormat="1">
      <c r="A359" s="461"/>
      <c r="B359" s="270">
        <v>42824</v>
      </c>
      <c r="C359" s="378" t="s">
        <v>388</v>
      </c>
      <c r="D359" s="263" t="s">
        <v>389</v>
      </c>
      <c r="E359" s="263"/>
      <c r="F359" s="253">
        <v>5</v>
      </c>
      <c r="G359" s="217">
        <v>11000</v>
      </c>
      <c r="H359" s="217">
        <f t="shared" si="15"/>
        <v>55000</v>
      </c>
      <c r="I359" s="464"/>
      <c r="J359" s="489"/>
      <c r="L359" s="147"/>
      <c r="M359" s="174"/>
      <c r="N359" s="175"/>
      <c r="O359" s="176"/>
      <c r="P359" s="176"/>
      <c r="Q359" s="365"/>
      <c r="R359" s="179"/>
      <c r="S359" s="177"/>
      <c r="T359" s="178"/>
    </row>
    <row r="360" spans="1:20" s="169" customFormat="1">
      <c r="A360" s="461"/>
      <c r="B360" s="270">
        <v>42824</v>
      </c>
      <c r="C360" s="378" t="s">
        <v>386</v>
      </c>
      <c r="D360" s="263" t="s">
        <v>387</v>
      </c>
      <c r="E360" s="263"/>
      <c r="F360" s="253">
        <v>3</v>
      </c>
      <c r="G360" s="217">
        <v>73025</v>
      </c>
      <c r="H360" s="217">
        <f t="shared" si="15"/>
        <v>219075</v>
      </c>
      <c r="I360" s="464"/>
      <c r="J360" s="489"/>
      <c r="L360" s="147"/>
      <c r="M360" s="174"/>
      <c r="N360" s="175"/>
      <c r="O360" s="176"/>
      <c r="P360" s="176"/>
      <c r="Q360" s="365"/>
      <c r="R360" s="179"/>
      <c r="S360" s="177"/>
      <c r="T360" s="178"/>
    </row>
    <row r="361" spans="1:20" s="169" customFormat="1">
      <c r="A361" s="461"/>
      <c r="B361" s="270">
        <v>42824</v>
      </c>
      <c r="C361" s="378" t="s">
        <v>811</v>
      </c>
      <c r="D361" s="263" t="s">
        <v>958</v>
      </c>
      <c r="E361" s="263"/>
      <c r="F361" s="253">
        <v>12</v>
      </c>
      <c r="G361" s="217">
        <v>83970</v>
      </c>
      <c r="H361" s="217">
        <f t="shared" si="15"/>
        <v>1007640</v>
      </c>
      <c r="I361" s="464"/>
      <c r="J361" s="489"/>
      <c r="L361" s="147"/>
      <c r="M361" s="174"/>
      <c r="N361" s="175"/>
      <c r="O361" s="176"/>
      <c r="P361" s="176"/>
      <c r="Q361" s="365"/>
      <c r="R361" s="179"/>
      <c r="S361" s="177"/>
      <c r="T361" s="178"/>
    </row>
    <row r="362" spans="1:20" s="169" customFormat="1">
      <c r="A362" s="461"/>
      <c r="B362" s="270">
        <v>42824</v>
      </c>
      <c r="C362" s="378" t="s">
        <v>37</v>
      </c>
      <c r="D362" s="263" t="s">
        <v>1042</v>
      </c>
      <c r="E362" s="263"/>
      <c r="F362" s="253">
        <v>5</v>
      </c>
      <c r="G362" s="217">
        <v>82363</v>
      </c>
      <c r="H362" s="217">
        <f t="shared" si="15"/>
        <v>411815</v>
      </c>
      <c r="I362" s="464"/>
      <c r="J362" s="489"/>
      <c r="L362" s="147"/>
      <c r="M362" s="174"/>
      <c r="N362" s="175"/>
      <c r="O362" s="176"/>
      <c r="P362" s="176"/>
      <c r="Q362" s="365"/>
      <c r="R362" s="179"/>
      <c r="S362" s="177"/>
      <c r="T362" s="178"/>
    </row>
    <row r="363" spans="1:20" s="169" customFormat="1">
      <c r="A363" s="461"/>
      <c r="B363" s="270">
        <v>42824</v>
      </c>
      <c r="C363" s="378" t="s">
        <v>39</v>
      </c>
      <c r="D363" s="263" t="s">
        <v>960</v>
      </c>
      <c r="E363" s="263"/>
      <c r="F363" s="253">
        <v>24</v>
      </c>
      <c r="G363" s="217">
        <v>22498</v>
      </c>
      <c r="H363" s="217">
        <f t="shared" ref="H363:H426" si="16">F363*G363</f>
        <v>539952</v>
      </c>
      <c r="I363" s="464"/>
      <c r="J363" s="489"/>
      <c r="L363" s="147"/>
      <c r="M363" s="174"/>
      <c r="N363" s="175"/>
      <c r="O363" s="176"/>
      <c r="P363" s="176"/>
      <c r="Q363" s="365"/>
      <c r="R363" s="179"/>
      <c r="S363" s="177"/>
      <c r="T363" s="178"/>
    </row>
    <row r="364" spans="1:20" s="169" customFormat="1">
      <c r="A364" s="461"/>
      <c r="B364" s="270">
        <v>42824</v>
      </c>
      <c r="C364" s="378" t="s">
        <v>144</v>
      </c>
      <c r="D364" s="263" t="s">
        <v>961</v>
      </c>
      <c r="E364" s="263"/>
      <c r="F364" s="253">
        <v>24</v>
      </c>
      <c r="G364" s="217">
        <v>17899</v>
      </c>
      <c r="H364" s="217">
        <f t="shared" si="16"/>
        <v>429576</v>
      </c>
      <c r="I364" s="464"/>
      <c r="J364" s="489"/>
      <c r="L364" s="147"/>
      <c r="M364" s="174"/>
      <c r="N364" s="175"/>
      <c r="O364" s="176"/>
      <c r="P364" s="176"/>
      <c r="Q364" s="365"/>
      <c r="R364" s="179"/>
      <c r="S364" s="177"/>
      <c r="T364" s="178"/>
    </row>
    <row r="365" spans="1:20" s="169" customFormat="1">
      <c r="A365" s="461"/>
      <c r="B365" s="270">
        <v>42824</v>
      </c>
      <c r="C365" s="378" t="s">
        <v>769</v>
      </c>
      <c r="D365" s="263" t="s">
        <v>10</v>
      </c>
      <c r="E365" s="289"/>
      <c r="F365" s="253">
        <v>2</v>
      </c>
      <c r="G365" s="217">
        <v>7000</v>
      </c>
      <c r="H365" s="217">
        <f t="shared" si="16"/>
        <v>14000</v>
      </c>
      <c r="I365" s="464"/>
      <c r="J365" s="489"/>
      <c r="L365" s="147"/>
      <c r="M365" s="174"/>
      <c r="N365" s="175"/>
      <c r="O365" s="176"/>
      <c r="P365" s="176"/>
      <c r="Q365" s="365"/>
      <c r="R365" s="179"/>
      <c r="S365" s="177"/>
      <c r="T365" s="178"/>
    </row>
    <row r="366" spans="1:20" s="169" customFormat="1">
      <c r="A366" s="461"/>
      <c r="B366" s="270">
        <v>42824</v>
      </c>
      <c r="C366" s="378" t="s">
        <v>131</v>
      </c>
      <c r="D366" s="293" t="s">
        <v>132</v>
      </c>
      <c r="E366" s="293"/>
      <c r="F366" s="253">
        <v>1</v>
      </c>
      <c r="G366" s="217">
        <v>54444</v>
      </c>
      <c r="H366" s="217">
        <f t="shared" si="16"/>
        <v>54444</v>
      </c>
      <c r="I366" s="464"/>
      <c r="J366" s="489"/>
      <c r="L366" s="147"/>
      <c r="M366" s="174"/>
      <c r="N366" s="175"/>
      <c r="O366" s="176"/>
      <c r="P366" s="176"/>
      <c r="Q366" s="365"/>
      <c r="R366" s="179"/>
      <c r="S366" s="177"/>
      <c r="T366" s="178"/>
    </row>
    <row r="367" spans="1:20" s="169" customFormat="1">
      <c r="A367" s="461"/>
      <c r="B367" s="270">
        <v>42824</v>
      </c>
      <c r="C367" s="382" t="s">
        <v>770</v>
      </c>
      <c r="D367" s="293" t="s">
        <v>11</v>
      </c>
      <c r="E367" s="336"/>
      <c r="F367" s="253">
        <v>2</v>
      </c>
      <c r="G367" s="217">
        <v>45000</v>
      </c>
      <c r="H367" s="217">
        <f t="shared" si="16"/>
        <v>90000</v>
      </c>
      <c r="I367" s="464"/>
      <c r="J367" s="489"/>
      <c r="L367" s="147"/>
      <c r="M367" s="174"/>
      <c r="N367" s="175"/>
      <c r="O367" s="176"/>
      <c r="P367" s="176"/>
      <c r="Q367" s="365"/>
      <c r="R367" s="179"/>
      <c r="S367" s="177"/>
      <c r="T367" s="178"/>
    </row>
    <row r="368" spans="1:20" s="169" customFormat="1">
      <c r="A368" s="461"/>
      <c r="B368" s="270">
        <v>42824</v>
      </c>
      <c r="C368" s="384" t="s">
        <v>137</v>
      </c>
      <c r="D368" s="336" t="s">
        <v>962</v>
      </c>
      <c r="E368" s="336"/>
      <c r="F368" s="253">
        <v>3</v>
      </c>
      <c r="G368" s="340">
        <v>285829</v>
      </c>
      <c r="H368" s="217">
        <f t="shared" si="16"/>
        <v>857487</v>
      </c>
      <c r="I368" s="464"/>
      <c r="J368" s="489"/>
      <c r="L368" s="147"/>
      <c r="M368" s="174"/>
      <c r="N368" s="175"/>
      <c r="O368" s="176"/>
      <c r="P368" s="176"/>
      <c r="Q368" s="365"/>
      <c r="R368" s="179"/>
      <c r="S368" s="177"/>
      <c r="T368" s="178"/>
    </row>
    <row r="369" spans="1:20" s="169" customFormat="1">
      <c r="A369" s="461"/>
      <c r="B369" s="270">
        <v>42824</v>
      </c>
      <c r="C369" s="384" t="s">
        <v>772</v>
      </c>
      <c r="D369" s="336" t="s">
        <v>193</v>
      </c>
      <c r="E369" s="336"/>
      <c r="F369" s="253">
        <v>2</v>
      </c>
      <c r="G369" s="340">
        <v>65714</v>
      </c>
      <c r="H369" s="217">
        <f t="shared" si="16"/>
        <v>131428</v>
      </c>
      <c r="I369" s="464"/>
      <c r="J369" s="489"/>
      <c r="L369" s="147"/>
      <c r="M369" s="174"/>
      <c r="N369" s="175"/>
      <c r="O369" s="176"/>
      <c r="P369" s="176"/>
      <c r="Q369" s="365"/>
      <c r="R369" s="179"/>
      <c r="S369" s="177"/>
      <c r="T369" s="178"/>
    </row>
    <row r="370" spans="1:20" s="169" customFormat="1">
      <c r="A370" s="461"/>
      <c r="B370" s="270">
        <v>42824</v>
      </c>
      <c r="C370" s="384" t="s">
        <v>64</v>
      </c>
      <c r="D370" s="336" t="s">
        <v>1037</v>
      </c>
      <c r="E370" s="336"/>
      <c r="F370" s="253">
        <v>2</v>
      </c>
      <c r="G370" s="340">
        <v>25500</v>
      </c>
      <c r="H370" s="217">
        <f t="shared" si="16"/>
        <v>51000</v>
      </c>
      <c r="I370" s="464"/>
      <c r="J370" s="489"/>
      <c r="L370" s="147"/>
      <c r="M370" s="174"/>
      <c r="N370" s="175"/>
      <c r="O370" s="176"/>
      <c r="P370" s="176"/>
      <c r="Q370" s="365"/>
      <c r="R370" s="179"/>
      <c r="S370" s="177"/>
      <c r="T370" s="178"/>
    </row>
    <row r="371" spans="1:20" s="169" customFormat="1">
      <c r="A371" s="461"/>
      <c r="B371" s="270">
        <v>42824</v>
      </c>
      <c r="C371" s="384" t="s">
        <v>61</v>
      </c>
      <c r="D371" s="336" t="s">
        <v>1038</v>
      </c>
      <c r="E371" s="336"/>
      <c r="F371" s="253">
        <v>2</v>
      </c>
      <c r="G371" s="340">
        <v>84949</v>
      </c>
      <c r="H371" s="217">
        <f t="shared" si="16"/>
        <v>169898</v>
      </c>
      <c r="I371" s="464"/>
      <c r="J371" s="489"/>
      <c r="L371" s="147"/>
      <c r="M371" s="174"/>
      <c r="N371" s="175"/>
      <c r="O371" s="176"/>
      <c r="P371" s="176"/>
      <c r="Q371" s="365"/>
      <c r="R371" s="179"/>
      <c r="S371" s="177"/>
      <c r="T371" s="178"/>
    </row>
    <row r="372" spans="1:20" s="169" customFormat="1">
      <c r="A372" s="461"/>
      <c r="B372" s="270">
        <v>42824</v>
      </c>
      <c r="C372" s="384" t="s">
        <v>57</v>
      </c>
      <c r="D372" s="336" t="s">
        <v>1069</v>
      </c>
      <c r="E372" s="336"/>
      <c r="F372" s="373">
        <v>0.5</v>
      </c>
      <c r="G372" s="340">
        <v>58405</v>
      </c>
      <c r="H372" s="217">
        <f t="shared" si="16"/>
        <v>29202.5</v>
      </c>
      <c r="I372" s="464"/>
      <c r="J372" s="489"/>
      <c r="L372" s="147"/>
      <c r="M372" s="174"/>
      <c r="N372" s="175"/>
      <c r="O372" s="176"/>
      <c r="P372" s="176"/>
      <c r="Q372" s="365"/>
      <c r="R372" s="179"/>
      <c r="S372" s="177"/>
      <c r="T372" s="178"/>
    </row>
    <row r="373" spans="1:20" s="169" customFormat="1">
      <c r="A373" s="461"/>
      <c r="B373" s="270">
        <v>42824</v>
      </c>
      <c r="C373" s="384" t="s">
        <v>793</v>
      </c>
      <c r="D373" s="336" t="s">
        <v>158</v>
      </c>
      <c r="E373" s="336"/>
      <c r="F373" s="373">
        <v>2</v>
      </c>
      <c r="G373" s="340">
        <v>300175</v>
      </c>
      <c r="H373" s="217">
        <f t="shared" si="16"/>
        <v>600350</v>
      </c>
      <c r="I373" s="464"/>
      <c r="J373" s="489"/>
      <c r="L373" s="147"/>
      <c r="M373" s="174"/>
      <c r="N373" s="175"/>
      <c r="O373" s="176"/>
      <c r="P373" s="176"/>
      <c r="Q373" s="365"/>
      <c r="R373" s="179"/>
      <c r="S373" s="177"/>
      <c r="T373" s="178"/>
    </row>
    <row r="374" spans="1:20" s="169" customFormat="1">
      <c r="A374" s="461"/>
      <c r="B374" s="270">
        <v>42824</v>
      </c>
      <c r="C374" s="384" t="s">
        <v>794</v>
      </c>
      <c r="D374" s="336" t="s">
        <v>1070</v>
      </c>
      <c r="E374" s="336"/>
      <c r="F374" s="375">
        <v>1</v>
      </c>
      <c r="G374" s="340">
        <v>160208</v>
      </c>
      <c r="H374" s="217">
        <f t="shared" si="16"/>
        <v>160208</v>
      </c>
      <c r="I374" s="464"/>
      <c r="J374" s="489"/>
      <c r="L374" s="147"/>
      <c r="M374" s="174"/>
      <c r="N374" s="175"/>
      <c r="O374" s="176"/>
      <c r="P374" s="176"/>
      <c r="Q374" s="365"/>
      <c r="R374" s="179"/>
      <c r="S374" s="177"/>
      <c r="T374" s="178"/>
    </row>
    <row r="375" spans="1:20" s="169" customFormat="1">
      <c r="A375" s="461"/>
      <c r="B375" s="270">
        <v>42824</v>
      </c>
      <c r="C375" s="384" t="s">
        <v>775</v>
      </c>
      <c r="D375" s="336" t="s">
        <v>161</v>
      </c>
      <c r="E375" s="336"/>
      <c r="F375" s="375">
        <v>24</v>
      </c>
      <c r="G375" s="340">
        <v>47544</v>
      </c>
      <c r="H375" s="217">
        <f t="shared" si="16"/>
        <v>1141056</v>
      </c>
      <c r="I375" s="464"/>
      <c r="J375" s="489"/>
      <c r="L375" s="147"/>
      <c r="M375" s="174"/>
      <c r="N375" s="175"/>
      <c r="O375" s="176"/>
      <c r="P375" s="176"/>
      <c r="Q375" s="365"/>
      <c r="R375" s="179"/>
      <c r="S375" s="177"/>
      <c r="T375" s="178"/>
    </row>
    <row r="376" spans="1:20" s="169" customFormat="1">
      <c r="A376" s="461"/>
      <c r="B376" s="270">
        <v>42824</v>
      </c>
      <c r="C376" s="378" t="s">
        <v>776</v>
      </c>
      <c r="D376" s="263" t="s">
        <v>1007</v>
      </c>
      <c r="E376" s="263"/>
      <c r="F376" s="253">
        <v>5</v>
      </c>
      <c r="G376" s="217">
        <v>75904</v>
      </c>
      <c r="H376" s="217">
        <f t="shared" si="16"/>
        <v>379520</v>
      </c>
      <c r="I376" s="464"/>
      <c r="J376" s="489"/>
      <c r="L376" s="147"/>
      <c r="M376" s="174"/>
      <c r="N376" s="175"/>
      <c r="O376" s="176"/>
      <c r="P376" s="176"/>
      <c r="Q376" s="365"/>
      <c r="R376" s="179"/>
      <c r="S376" s="177"/>
      <c r="T376" s="178"/>
    </row>
    <row r="377" spans="1:20" s="169" customFormat="1">
      <c r="A377" s="461"/>
      <c r="B377" s="270">
        <v>42824</v>
      </c>
      <c r="C377" s="378" t="s">
        <v>777</v>
      </c>
      <c r="D377" s="263" t="s">
        <v>965</v>
      </c>
      <c r="E377" s="263"/>
      <c r="F377" s="253">
        <v>5</v>
      </c>
      <c r="G377" s="217">
        <v>60282</v>
      </c>
      <c r="H377" s="217">
        <f t="shared" si="16"/>
        <v>301410</v>
      </c>
      <c r="I377" s="464"/>
      <c r="J377" s="489"/>
      <c r="L377" s="147"/>
      <c r="M377" s="174"/>
      <c r="N377" s="175"/>
      <c r="O377" s="176"/>
      <c r="P377" s="176"/>
      <c r="Q377" s="365"/>
      <c r="R377" s="179"/>
      <c r="S377" s="177"/>
      <c r="T377" s="178"/>
    </row>
    <row r="378" spans="1:20" s="169" customFormat="1">
      <c r="A378" s="461"/>
      <c r="B378" s="270">
        <v>42824</v>
      </c>
      <c r="C378" s="378" t="s">
        <v>115</v>
      </c>
      <c r="D378" s="263" t="s">
        <v>1071</v>
      </c>
      <c r="E378" s="263"/>
      <c r="F378" s="253">
        <v>100</v>
      </c>
      <c r="G378" s="217">
        <v>481</v>
      </c>
      <c r="H378" s="217">
        <f t="shared" si="16"/>
        <v>48100</v>
      </c>
      <c r="I378" s="464"/>
      <c r="J378" s="489"/>
      <c r="L378" s="147"/>
      <c r="M378" s="174"/>
      <c r="N378" s="175"/>
      <c r="O378" s="176"/>
      <c r="P378" s="176"/>
      <c r="Q378" s="365"/>
      <c r="R378" s="179"/>
      <c r="S378" s="177"/>
      <c r="T378" s="178"/>
    </row>
    <row r="379" spans="1:20" s="169" customFormat="1">
      <c r="A379" s="461"/>
      <c r="B379" s="270">
        <v>42824</v>
      </c>
      <c r="C379" s="378" t="s">
        <v>109</v>
      </c>
      <c r="D379" s="263" t="s">
        <v>968</v>
      </c>
      <c r="E379" s="263"/>
      <c r="F379" s="253">
        <v>20</v>
      </c>
      <c r="G379" s="217">
        <v>13635</v>
      </c>
      <c r="H379" s="217">
        <f t="shared" si="16"/>
        <v>272700</v>
      </c>
      <c r="I379" s="464"/>
      <c r="J379" s="489"/>
      <c r="L379" s="147"/>
      <c r="M379" s="174"/>
      <c r="N379" s="175"/>
      <c r="O379" s="176"/>
      <c r="P379" s="176"/>
      <c r="Q379" s="365"/>
      <c r="R379" s="179"/>
      <c r="S379" s="177"/>
      <c r="T379" s="178"/>
    </row>
    <row r="380" spans="1:20" s="169" customFormat="1">
      <c r="A380" s="461"/>
      <c r="B380" s="270">
        <v>42824</v>
      </c>
      <c r="C380" s="378" t="s">
        <v>887</v>
      </c>
      <c r="D380" s="263" t="s">
        <v>971</v>
      </c>
      <c r="E380" s="263"/>
      <c r="F380" s="253">
        <v>3</v>
      </c>
      <c r="G380" s="217">
        <v>202072</v>
      </c>
      <c r="H380" s="217">
        <f t="shared" si="16"/>
        <v>606216</v>
      </c>
      <c r="I380" s="464"/>
      <c r="J380" s="489"/>
      <c r="L380" s="147"/>
      <c r="M380" s="174"/>
      <c r="N380" s="175"/>
      <c r="O380" s="176"/>
      <c r="P380" s="176"/>
      <c r="Q380" s="365"/>
      <c r="R380" s="179"/>
      <c r="S380" s="177"/>
      <c r="T380" s="178"/>
    </row>
    <row r="381" spans="1:20" s="169" customFormat="1">
      <c r="A381" s="461"/>
      <c r="B381" s="270">
        <v>42824</v>
      </c>
      <c r="C381" s="378" t="s">
        <v>66</v>
      </c>
      <c r="D381" s="263" t="s">
        <v>955</v>
      </c>
      <c r="E381" s="263"/>
      <c r="F381" s="253">
        <v>25</v>
      </c>
      <c r="G381" s="217">
        <v>85000</v>
      </c>
      <c r="H381" s="217">
        <f t="shared" si="16"/>
        <v>2125000</v>
      </c>
      <c r="I381" s="464"/>
      <c r="J381" s="489"/>
      <c r="L381" s="147"/>
      <c r="M381" s="174"/>
      <c r="N381" s="175"/>
      <c r="O381" s="176"/>
      <c r="P381" s="176"/>
      <c r="Q381" s="365"/>
      <c r="R381" s="179"/>
      <c r="S381" s="177"/>
      <c r="T381" s="178"/>
    </row>
    <row r="382" spans="1:20" s="169" customFormat="1">
      <c r="A382" s="461"/>
      <c r="B382" s="270">
        <v>42824</v>
      </c>
      <c r="C382" s="378" t="s">
        <v>104</v>
      </c>
      <c r="D382" s="263" t="s">
        <v>956</v>
      </c>
      <c r="E382" s="263"/>
      <c r="F382" s="253">
        <v>3</v>
      </c>
      <c r="G382" s="217">
        <v>57486</v>
      </c>
      <c r="H382" s="217">
        <f t="shared" si="16"/>
        <v>172458</v>
      </c>
      <c r="I382" s="464"/>
      <c r="J382" s="489"/>
      <c r="L382" s="147"/>
      <c r="M382" s="174"/>
      <c r="N382" s="175"/>
      <c r="O382" s="176"/>
      <c r="P382" s="176"/>
      <c r="Q382" s="365"/>
      <c r="R382" s="179"/>
      <c r="S382" s="177"/>
      <c r="T382" s="178"/>
    </row>
    <row r="383" spans="1:20" s="169" customFormat="1">
      <c r="A383" s="461"/>
      <c r="B383" s="270">
        <v>42824</v>
      </c>
      <c r="C383" s="383" t="s">
        <v>106</v>
      </c>
      <c r="D383" s="372" t="s">
        <v>957</v>
      </c>
      <c r="E383" s="372"/>
      <c r="F383" s="253">
        <v>1</v>
      </c>
      <c r="G383" s="217">
        <v>30727</v>
      </c>
      <c r="H383" s="217">
        <f t="shared" si="16"/>
        <v>30727</v>
      </c>
      <c r="I383" s="464"/>
      <c r="J383" s="489"/>
      <c r="L383" s="147"/>
      <c r="M383" s="174"/>
      <c r="N383" s="175"/>
      <c r="O383" s="176"/>
      <c r="P383" s="176"/>
      <c r="Q383" s="365"/>
      <c r="R383" s="179"/>
      <c r="S383" s="177"/>
      <c r="T383" s="178"/>
    </row>
    <row r="384" spans="1:20" s="169" customFormat="1">
      <c r="A384" s="461"/>
      <c r="B384" s="270">
        <v>42824</v>
      </c>
      <c r="C384" s="378" t="s">
        <v>33</v>
      </c>
      <c r="D384" s="263" t="s">
        <v>34</v>
      </c>
      <c r="E384" s="263"/>
      <c r="F384" s="253">
        <v>18</v>
      </c>
      <c r="G384" s="217">
        <v>50000</v>
      </c>
      <c r="H384" s="217">
        <f t="shared" si="16"/>
        <v>900000</v>
      </c>
      <c r="I384" s="464"/>
      <c r="J384" s="489"/>
      <c r="L384" s="147"/>
      <c r="M384" s="174"/>
      <c r="N384" s="175"/>
      <c r="O384" s="176"/>
      <c r="P384" s="176"/>
      <c r="Q384" s="365"/>
      <c r="R384" s="179"/>
      <c r="S384" s="177"/>
      <c r="T384" s="178"/>
    </row>
    <row r="385" spans="1:20" s="169" customFormat="1">
      <c r="A385" s="461"/>
      <c r="B385" s="270">
        <v>42824</v>
      </c>
      <c r="C385" s="378">
        <v>20201002</v>
      </c>
      <c r="D385" s="263" t="s">
        <v>1072</v>
      </c>
      <c r="E385" s="263"/>
      <c r="F385" s="253">
        <v>3400</v>
      </c>
      <c r="G385" s="217">
        <v>23</v>
      </c>
      <c r="H385" s="217">
        <f t="shared" si="16"/>
        <v>78200</v>
      </c>
      <c r="I385" s="464"/>
      <c r="J385" s="489"/>
      <c r="L385" s="147"/>
      <c r="M385" s="174"/>
      <c r="N385" s="175"/>
      <c r="O385" s="176"/>
      <c r="P385" s="176"/>
      <c r="Q385" s="365"/>
      <c r="R385" s="179"/>
      <c r="S385" s="177"/>
      <c r="T385" s="178"/>
    </row>
    <row r="386" spans="1:20" s="169" customFormat="1">
      <c r="A386" s="461"/>
      <c r="B386" s="270">
        <v>42824</v>
      </c>
      <c r="C386" s="378">
        <v>20201119</v>
      </c>
      <c r="D386" s="372" t="s">
        <v>1040</v>
      </c>
      <c r="E386" s="374"/>
      <c r="F386" s="253">
        <v>896</v>
      </c>
      <c r="G386" s="217">
        <v>241</v>
      </c>
      <c r="H386" s="217">
        <f t="shared" si="16"/>
        <v>215936</v>
      </c>
      <c r="I386" s="464"/>
      <c r="J386" s="489"/>
      <c r="L386" s="147"/>
      <c r="M386" s="174"/>
      <c r="N386" s="175"/>
      <c r="O386" s="176"/>
      <c r="P386" s="176"/>
      <c r="Q386" s="365"/>
      <c r="R386" s="179"/>
      <c r="S386" s="177"/>
      <c r="T386" s="178"/>
    </row>
    <row r="387" spans="1:20" s="169" customFormat="1">
      <c r="A387" s="461"/>
      <c r="B387" s="270">
        <v>42824</v>
      </c>
      <c r="C387" s="378">
        <v>20201145</v>
      </c>
      <c r="D387" s="372" t="s">
        <v>1073</v>
      </c>
      <c r="E387" s="374"/>
      <c r="F387" s="253">
        <v>820</v>
      </c>
      <c r="G387" s="217">
        <v>57</v>
      </c>
      <c r="H387" s="217">
        <f>F387*G387</f>
        <v>46740</v>
      </c>
      <c r="I387" s="464"/>
      <c r="J387" s="489"/>
      <c r="L387" s="147"/>
      <c r="M387" s="174"/>
      <c r="N387" s="175"/>
      <c r="O387" s="176"/>
      <c r="P387" s="176"/>
      <c r="Q387" s="365"/>
      <c r="R387" s="179"/>
      <c r="S387" s="177"/>
      <c r="T387" s="178"/>
    </row>
    <row r="388" spans="1:20" s="169" customFormat="1">
      <c r="A388" s="461"/>
      <c r="B388" s="270">
        <v>42824</v>
      </c>
      <c r="C388" s="378">
        <v>30602055</v>
      </c>
      <c r="D388" s="372" t="s">
        <v>1074</v>
      </c>
      <c r="E388" s="374"/>
      <c r="F388" s="253">
        <v>2.5</v>
      </c>
      <c r="G388" s="217">
        <v>101264</v>
      </c>
      <c r="H388" s="217">
        <f t="shared" si="16"/>
        <v>253160</v>
      </c>
      <c r="I388" s="464"/>
      <c r="J388" s="489"/>
      <c r="L388" s="147"/>
      <c r="M388" s="174"/>
      <c r="N388" s="175"/>
      <c r="O388" s="176"/>
      <c r="P388" s="176"/>
      <c r="Q388" s="365"/>
      <c r="R388" s="179"/>
      <c r="S388" s="177"/>
      <c r="T388" s="178"/>
    </row>
    <row r="389" spans="1:20" s="169" customFormat="1">
      <c r="A389" s="461"/>
      <c r="B389" s="270">
        <v>42824</v>
      </c>
      <c r="C389" s="378">
        <v>30608001</v>
      </c>
      <c r="D389" s="372" t="s">
        <v>1075</v>
      </c>
      <c r="E389" s="374"/>
      <c r="F389" s="253">
        <v>4</v>
      </c>
      <c r="G389" s="217">
        <v>65756</v>
      </c>
      <c r="H389" s="217">
        <f t="shared" si="16"/>
        <v>263024</v>
      </c>
      <c r="I389" s="464"/>
      <c r="J389" s="489"/>
      <c r="L389" s="147"/>
      <c r="M389" s="174"/>
      <c r="N389" s="175"/>
      <c r="O389" s="176"/>
      <c r="P389" s="176"/>
      <c r="Q389" s="365"/>
      <c r="R389" s="179"/>
      <c r="S389" s="177"/>
      <c r="T389" s="178"/>
    </row>
    <row r="390" spans="1:20" s="169" customFormat="1">
      <c r="A390" s="461"/>
      <c r="B390" s="270">
        <v>42824</v>
      </c>
      <c r="C390" s="383">
        <v>30701001</v>
      </c>
      <c r="D390" s="372" t="s">
        <v>970</v>
      </c>
      <c r="E390" s="372"/>
      <c r="F390" s="373">
        <v>3</v>
      </c>
      <c r="G390" s="340">
        <v>447142</v>
      </c>
      <c r="H390" s="217">
        <f t="shared" si="16"/>
        <v>1341426</v>
      </c>
      <c r="I390" s="464"/>
      <c r="J390" s="489"/>
      <c r="L390" s="147"/>
      <c r="M390" s="174"/>
      <c r="N390" s="175"/>
      <c r="O390" s="176"/>
      <c r="P390" s="176"/>
      <c r="Q390" s="365"/>
      <c r="R390" s="179"/>
      <c r="S390" s="177"/>
      <c r="T390" s="178"/>
    </row>
    <row r="391" spans="1:20" s="169" customFormat="1">
      <c r="A391" s="461"/>
      <c r="B391" s="270">
        <v>42824</v>
      </c>
      <c r="C391" s="384">
        <v>30701004</v>
      </c>
      <c r="D391" s="336" t="s">
        <v>1076</v>
      </c>
      <c r="E391" s="336"/>
      <c r="F391" s="373">
        <v>3</v>
      </c>
      <c r="G391" s="340">
        <v>459657</v>
      </c>
      <c r="H391" s="217">
        <f t="shared" si="16"/>
        <v>1378971</v>
      </c>
      <c r="I391" s="464"/>
      <c r="J391" s="489"/>
      <c r="L391" s="147"/>
      <c r="M391" s="174"/>
      <c r="N391" s="175"/>
      <c r="O391" s="176"/>
      <c r="P391" s="176"/>
      <c r="Q391" s="365"/>
      <c r="R391" s="179"/>
      <c r="S391" s="177"/>
      <c r="T391" s="178"/>
    </row>
    <row r="392" spans="1:20" s="169" customFormat="1">
      <c r="A392" s="462"/>
      <c r="B392" s="270">
        <v>42824</v>
      </c>
      <c r="C392" s="383">
        <v>40305019</v>
      </c>
      <c r="D392" s="372" t="s">
        <v>1077</v>
      </c>
      <c r="E392" s="372"/>
      <c r="F392" s="373">
        <v>200</v>
      </c>
      <c r="G392" s="340">
        <v>501</v>
      </c>
      <c r="H392" s="217">
        <f t="shared" si="16"/>
        <v>100200</v>
      </c>
      <c r="I392" s="465"/>
      <c r="J392" s="489"/>
      <c r="L392" s="147"/>
      <c r="M392" s="174"/>
      <c r="N392" s="175"/>
      <c r="O392" s="176"/>
      <c r="P392" s="176"/>
      <c r="Q392" s="365"/>
      <c r="R392" s="179"/>
      <c r="S392" s="177"/>
      <c r="T392" s="178"/>
    </row>
    <row r="393" spans="1:20" s="169" customFormat="1">
      <c r="A393" s="396" t="s">
        <v>1078</v>
      </c>
      <c r="B393" s="270">
        <v>42824</v>
      </c>
      <c r="C393" s="383" t="s">
        <v>894</v>
      </c>
      <c r="D393" s="372" t="s">
        <v>895</v>
      </c>
      <c r="E393" s="372"/>
      <c r="F393" s="373">
        <v>1</v>
      </c>
      <c r="G393" s="340">
        <v>109000</v>
      </c>
      <c r="H393" s="217">
        <f t="shared" si="16"/>
        <v>109000</v>
      </c>
      <c r="I393" s="351">
        <f>H393</f>
        <v>109000</v>
      </c>
      <c r="J393" s="489"/>
      <c r="L393" s="147"/>
      <c r="M393" s="174"/>
      <c r="N393" s="175"/>
      <c r="O393" s="176"/>
      <c r="P393" s="176"/>
      <c r="Q393" s="365"/>
      <c r="R393" s="179"/>
      <c r="S393" s="177"/>
      <c r="T393" s="178"/>
    </row>
    <row r="394" spans="1:20" s="169" customFormat="1">
      <c r="A394" s="460" t="s">
        <v>1079</v>
      </c>
      <c r="B394" s="270">
        <v>42824</v>
      </c>
      <c r="C394" s="384" t="s">
        <v>211</v>
      </c>
      <c r="D394" s="336" t="s">
        <v>978</v>
      </c>
      <c r="E394" s="336"/>
      <c r="F394" s="373">
        <v>5</v>
      </c>
      <c r="G394" s="340">
        <v>52071</v>
      </c>
      <c r="H394" s="217">
        <f t="shared" si="16"/>
        <v>260355</v>
      </c>
      <c r="I394" s="454">
        <f>SUM(H394:H413)</f>
        <v>3542743</v>
      </c>
      <c r="J394" s="489"/>
      <c r="L394" s="147"/>
      <c r="M394" s="174"/>
      <c r="N394" s="175"/>
      <c r="O394" s="176"/>
      <c r="P394" s="176"/>
      <c r="Q394" s="365"/>
      <c r="R394" s="179"/>
      <c r="S394" s="177"/>
      <c r="T394" s="178"/>
    </row>
    <row r="395" spans="1:20" s="169" customFormat="1">
      <c r="A395" s="461"/>
      <c r="B395" s="270">
        <v>42824</v>
      </c>
      <c r="C395" s="384" t="s">
        <v>213</v>
      </c>
      <c r="D395" s="336" t="s">
        <v>979</v>
      </c>
      <c r="E395" s="336"/>
      <c r="F395" s="375">
        <v>3</v>
      </c>
      <c r="G395" s="340">
        <v>50062</v>
      </c>
      <c r="H395" s="217">
        <f t="shared" si="16"/>
        <v>150186</v>
      </c>
      <c r="I395" s="455"/>
      <c r="J395" s="489"/>
      <c r="L395" s="147"/>
      <c r="M395" s="174"/>
      <c r="N395" s="175"/>
      <c r="O395" s="176"/>
      <c r="P395" s="176"/>
      <c r="Q395" s="365"/>
      <c r="R395" s="179"/>
      <c r="S395" s="177"/>
      <c r="T395" s="178"/>
    </row>
    <row r="396" spans="1:20" s="169" customFormat="1">
      <c r="A396" s="461"/>
      <c r="B396" s="270">
        <v>42824</v>
      </c>
      <c r="C396" s="378" t="s">
        <v>908</v>
      </c>
      <c r="D396" s="263" t="s">
        <v>1014</v>
      </c>
      <c r="E396" s="336"/>
      <c r="F396" s="253">
        <v>1</v>
      </c>
      <c r="G396" s="217">
        <v>90755</v>
      </c>
      <c r="H396" s="217">
        <f t="shared" si="16"/>
        <v>90755</v>
      </c>
      <c r="I396" s="455"/>
      <c r="J396" s="489"/>
      <c r="L396" s="147"/>
      <c r="M396" s="174"/>
      <c r="N396" s="175"/>
      <c r="O396" s="176"/>
      <c r="P396" s="176"/>
      <c r="Q396" s="365"/>
      <c r="R396" s="179"/>
      <c r="S396" s="177"/>
      <c r="T396" s="178"/>
    </row>
    <row r="397" spans="1:20" s="169" customFormat="1">
      <c r="A397" s="461"/>
      <c r="B397" s="270">
        <v>42824</v>
      </c>
      <c r="C397" s="378" t="s">
        <v>816</v>
      </c>
      <c r="D397" s="263" t="s">
        <v>1080</v>
      </c>
      <c r="E397" s="372"/>
      <c r="F397" s="253">
        <v>100</v>
      </c>
      <c r="G397" s="217">
        <v>4464</v>
      </c>
      <c r="H397" s="217">
        <f t="shared" si="16"/>
        <v>446400</v>
      </c>
      <c r="I397" s="455"/>
      <c r="J397" s="489"/>
      <c r="L397" s="147"/>
      <c r="M397" s="174"/>
      <c r="N397" s="175"/>
      <c r="O397" s="176"/>
      <c r="P397" s="176"/>
      <c r="Q397" s="365"/>
      <c r="R397" s="179"/>
      <c r="S397" s="177"/>
      <c r="T397" s="178"/>
    </row>
    <row r="398" spans="1:20" s="169" customFormat="1">
      <c r="A398" s="461"/>
      <c r="B398" s="270">
        <v>42824</v>
      </c>
      <c r="C398" s="349" t="s">
        <v>254</v>
      </c>
      <c r="D398" s="346" t="s">
        <v>983</v>
      </c>
      <c r="E398" s="346"/>
      <c r="F398" s="253">
        <v>200</v>
      </c>
      <c r="G398" s="217">
        <v>1119</v>
      </c>
      <c r="H398" s="217">
        <f t="shared" si="16"/>
        <v>223800</v>
      </c>
      <c r="I398" s="455"/>
      <c r="J398" s="489"/>
      <c r="L398" s="147"/>
      <c r="M398" s="174"/>
      <c r="N398" s="175"/>
      <c r="O398" s="176"/>
      <c r="P398" s="176"/>
      <c r="Q398" s="365"/>
      <c r="R398" s="179"/>
      <c r="S398" s="177"/>
      <c r="T398" s="178"/>
    </row>
    <row r="399" spans="1:20" s="169" customFormat="1">
      <c r="A399" s="461"/>
      <c r="B399" s="270">
        <v>42824</v>
      </c>
      <c r="C399" s="349" t="s">
        <v>262</v>
      </c>
      <c r="D399" s="346" t="s">
        <v>984</v>
      </c>
      <c r="E399" s="346"/>
      <c r="F399" s="253">
        <v>500</v>
      </c>
      <c r="G399" s="217">
        <v>2100</v>
      </c>
      <c r="H399" s="217">
        <f t="shared" si="16"/>
        <v>1050000</v>
      </c>
      <c r="I399" s="455"/>
      <c r="J399" s="489"/>
      <c r="L399" s="147"/>
      <c r="M399" s="174"/>
      <c r="N399" s="175"/>
      <c r="O399" s="176"/>
      <c r="P399" s="176"/>
      <c r="Q399" s="365"/>
      <c r="R399" s="179"/>
      <c r="S399" s="177"/>
      <c r="T399" s="178"/>
    </row>
    <row r="400" spans="1:20" s="169" customFormat="1">
      <c r="A400" s="461"/>
      <c r="B400" s="270">
        <v>42824</v>
      </c>
      <c r="C400" s="349" t="s">
        <v>264</v>
      </c>
      <c r="D400" s="346" t="s">
        <v>265</v>
      </c>
      <c r="E400" s="346"/>
      <c r="F400" s="253">
        <v>500</v>
      </c>
      <c r="G400" s="217">
        <v>300</v>
      </c>
      <c r="H400" s="217">
        <f t="shared" si="16"/>
        <v>150000</v>
      </c>
      <c r="I400" s="455"/>
      <c r="J400" s="489"/>
      <c r="L400" s="147"/>
      <c r="M400" s="174"/>
      <c r="N400" s="175"/>
      <c r="O400" s="176"/>
      <c r="P400" s="176"/>
      <c r="Q400" s="365"/>
      <c r="R400" s="179"/>
      <c r="S400" s="177"/>
      <c r="T400" s="178"/>
    </row>
    <row r="401" spans="1:20" s="169" customFormat="1">
      <c r="A401" s="461"/>
      <c r="B401" s="270">
        <v>42824</v>
      </c>
      <c r="C401" s="349" t="s">
        <v>267</v>
      </c>
      <c r="D401" s="346" t="s">
        <v>985</v>
      </c>
      <c r="E401" s="346"/>
      <c r="F401" s="253">
        <v>600</v>
      </c>
      <c r="G401" s="217">
        <v>198</v>
      </c>
      <c r="H401" s="217">
        <f t="shared" si="16"/>
        <v>118800</v>
      </c>
      <c r="I401" s="455"/>
      <c r="J401" s="489"/>
      <c r="L401" s="147"/>
      <c r="M401" s="174"/>
      <c r="N401" s="175"/>
      <c r="O401" s="176"/>
      <c r="P401" s="176"/>
      <c r="Q401" s="365"/>
      <c r="R401" s="179"/>
      <c r="S401" s="177"/>
      <c r="T401" s="178"/>
    </row>
    <row r="402" spans="1:20" s="169" customFormat="1">
      <c r="A402" s="461"/>
      <c r="B402" s="270">
        <v>42824</v>
      </c>
      <c r="C402" s="349" t="s">
        <v>269</v>
      </c>
      <c r="D402" s="346" t="s">
        <v>270</v>
      </c>
      <c r="E402" s="346"/>
      <c r="F402" s="253">
        <v>50</v>
      </c>
      <c r="G402" s="217">
        <v>1200</v>
      </c>
      <c r="H402" s="217">
        <f t="shared" si="16"/>
        <v>60000</v>
      </c>
      <c r="I402" s="455"/>
      <c r="J402" s="489"/>
      <c r="L402" s="147"/>
      <c r="M402" s="174"/>
      <c r="N402" s="175"/>
      <c r="O402" s="176"/>
      <c r="P402" s="176"/>
      <c r="Q402" s="365"/>
      <c r="R402" s="179"/>
      <c r="S402" s="177"/>
      <c r="T402" s="178"/>
    </row>
    <row r="403" spans="1:20" s="169" customFormat="1">
      <c r="A403" s="461"/>
      <c r="B403" s="270">
        <v>42824</v>
      </c>
      <c r="C403" s="349" t="s">
        <v>271</v>
      </c>
      <c r="D403" s="346" t="s">
        <v>272</v>
      </c>
      <c r="E403" s="346"/>
      <c r="F403" s="253">
        <v>1</v>
      </c>
      <c r="G403" s="217">
        <v>7034</v>
      </c>
      <c r="H403" s="217">
        <f t="shared" si="16"/>
        <v>7034</v>
      </c>
      <c r="I403" s="455"/>
      <c r="J403" s="489"/>
      <c r="L403" s="147"/>
      <c r="M403" s="174"/>
      <c r="N403" s="175"/>
      <c r="O403" s="176"/>
      <c r="P403" s="176"/>
      <c r="Q403" s="365"/>
      <c r="R403" s="179"/>
      <c r="S403" s="177"/>
      <c r="T403" s="178"/>
    </row>
    <row r="404" spans="1:20" s="169" customFormat="1">
      <c r="A404" s="461"/>
      <c r="B404" s="270">
        <v>42824</v>
      </c>
      <c r="C404" s="349" t="s">
        <v>275</v>
      </c>
      <c r="D404" s="346" t="s">
        <v>1081</v>
      </c>
      <c r="E404" s="346"/>
      <c r="F404" s="253">
        <v>1</v>
      </c>
      <c r="G404" s="217">
        <v>13999</v>
      </c>
      <c r="H404" s="217">
        <f t="shared" si="16"/>
        <v>13999</v>
      </c>
      <c r="I404" s="455"/>
      <c r="J404" s="489"/>
      <c r="L404" s="147"/>
      <c r="M404" s="174"/>
      <c r="N404" s="175"/>
      <c r="O404" s="176"/>
      <c r="P404" s="176"/>
      <c r="Q404" s="365"/>
      <c r="R404" s="179"/>
      <c r="S404" s="177"/>
      <c r="T404" s="178"/>
    </row>
    <row r="405" spans="1:20" s="169" customFormat="1">
      <c r="A405" s="461"/>
      <c r="B405" s="270">
        <v>42824</v>
      </c>
      <c r="C405" s="349" t="s">
        <v>235</v>
      </c>
      <c r="D405" s="346" t="s">
        <v>1082</v>
      </c>
      <c r="E405" s="346"/>
      <c r="F405" s="253">
        <v>1</v>
      </c>
      <c r="G405" s="217">
        <v>49574</v>
      </c>
      <c r="H405" s="217">
        <f t="shared" si="16"/>
        <v>49574</v>
      </c>
      <c r="I405" s="455"/>
      <c r="J405" s="489"/>
      <c r="L405" s="147"/>
      <c r="M405" s="174"/>
      <c r="N405" s="175"/>
      <c r="O405" s="176"/>
      <c r="P405" s="176"/>
      <c r="Q405" s="365"/>
      <c r="R405" s="179"/>
      <c r="S405" s="177"/>
      <c r="T405" s="178"/>
    </row>
    <row r="406" spans="1:20" s="169" customFormat="1">
      <c r="A406" s="461"/>
      <c r="B406" s="270">
        <v>42824</v>
      </c>
      <c r="C406" s="349" t="s">
        <v>1011</v>
      </c>
      <c r="D406" s="346" t="s">
        <v>1019</v>
      </c>
      <c r="E406" s="346"/>
      <c r="F406" s="253">
        <v>2</v>
      </c>
      <c r="G406" s="217">
        <v>82000</v>
      </c>
      <c r="H406" s="217">
        <f t="shared" si="16"/>
        <v>164000</v>
      </c>
      <c r="I406" s="455"/>
      <c r="J406" s="489"/>
      <c r="L406" s="147"/>
      <c r="M406" s="174"/>
      <c r="N406" s="175"/>
      <c r="O406" s="176"/>
      <c r="P406" s="176"/>
      <c r="Q406" s="365"/>
      <c r="R406" s="179"/>
      <c r="S406" s="177"/>
      <c r="T406" s="178"/>
    </row>
    <row r="407" spans="1:20" s="169" customFormat="1">
      <c r="A407" s="461"/>
      <c r="B407" s="270">
        <v>42824</v>
      </c>
      <c r="C407" s="349" t="s">
        <v>858</v>
      </c>
      <c r="D407" s="346" t="s">
        <v>1083</v>
      </c>
      <c r="E407" s="346"/>
      <c r="F407" s="253">
        <v>100</v>
      </c>
      <c r="G407" s="217">
        <v>650</v>
      </c>
      <c r="H407" s="217">
        <f t="shared" si="16"/>
        <v>65000</v>
      </c>
      <c r="I407" s="455"/>
      <c r="J407" s="489"/>
      <c r="L407" s="147"/>
      <c r="M407" s="174"/>
      <c r="N407" s="175"/>
      <c r="O407" s="176"/>
      <c r="P407" s="176"/>
      <c r="Q407" s="365"/>
      <c r="R407" s="179"/>
      <c r="S407" s="177"/>
      <c r="T407" s="178"/>
    </row>
    <row r="408" spans="1:20" s="169" customFormat="1">
      <c r="A408" s="461"/>
      <c r="B408" s="270">
        <v>42824</v>
      </c>
      <c r="C408" s="349" t="s">
        <v>656</v>
      </c>
      <c r="D408" s="346" t="s">
        <v>634</v>
      </c>
      <c r="E408" s="346"/>
      <c r="F408" s="253">
        <v>50</v>
      </c>
      <c r="G408" s="217">
        <v>5437</v>
      </c>
      <c r="H408" s="217">
        <f t="shared" si="16"/>
        <v>271850</v>
      </c>
      <c r="I408" s="455"/>
      <c r="J408" s="489"/>
      <c r="L408" s="147"/>
      <c r="M408" s="174"/>
      <c r="N408" s="175"/>
      <c r="O408" s="176"/>
      <c r="P408" s="176"/>
      <c r="Q408" s="365"/>
      <c r="R408" s="179"/>
      <c r="S408" s="177"/>
      <c r="T408" s="178"/>
    </row>
    <row r="409" spans="1:20" s="169" customFormat="1">
      <c r="A409" s="461"/>
      <c r="B409" s="270">
        <v>42824</v>
      </c>
      <c r="C409" s="349" t="s">
        <v>415</v>
      </c>
      <c r="D409" s="346" t="s">
        <v>416</v>
      </c>
      <c r="E409" s="346"/>
      <c r="F409" s="253">
        <v>15</v>
      </c>
      <c r="G409" s="217">
        <v>9600</v>
      </c>
      <c r="H409" s="217">
        <f t="shared" si="16"/>
        <v>144000</v>
      </c>
      <c r="I409" s="455"/>
      <c r="J409" s="489"/>
      <c r="L409" s="147"/>
      <c r="M409" s="174"/>
      <c r="N409" s="175"/>
      <c r="O409" s="176"/>
      <c r="P409" s="176"/>
      <c r="Q409" s="365"/>
      <c r="R409" s="179"/>
      <c r="S409" s="177"/>
      <c r="T409" s="178"/>
    </row>
    <row r="410" spans="1:20" s="169" customFormat="1">
      <c r="A410" s="461"/>
      <c r="B410" s="270">
        <v>42824</v>
      </c>
      <c r="C410" s="349" t="s">
        <v>425</v>
      </c>
      <c r="D410" s="346" t="s">
        <v>426</v>
      </c>
      <c r="E410" s="346"/>
      <c r="F410" s="253">
        <v>5</v>
      </c>
      <c r="G410" s="217">
        <v>28000</v>
      </c>
      <c r="H410" s="217">
        <f t="shared" si="16"/>
        <v>140000</v>
      </c>
      <c r="I410" s="455"/>
      <c r="J410" s="489"/>
      <c r="L410" s="147"/>
      <c r="M410" s="174"/>
      <c r="N410" s="175"/>
      <c r="O410" s="176"/>
      <c r="P410" s="176"/>
      <c r="Q410" s="365"/>
      <c r="R410" s="179"/>
      <c r="S410" s="177"/>
      <c r="T410" s="178"/>
    </row>
    <row r="411" spans="1:20" s="169" customFormat="1">
      <c r="A411" s="461"/>
      <c r="B411" s="270">
        <v>42824</v>
      </c>
      <c r="C411" s="349" t="s">
        <v>718</v>
      </c>
      <c r="D411" s="346" t="s">
        <v>720</v>
      </c>
      <c r="E411" s="346"/>
      <c r="F411" s="253">
        <v>10</v>
      </c>
      <c r="G411" s="217">
        <v>3699</v>
      </c>
      <c r="H411" s="217">
        <f t="shared" si="16"/>
        <v>36990</v>
      </c>
      <c r="I411" s="455"/>
      <c r="J411" s="489"/>
      <c r="L411" s="147"/>
      <c r="M411" s="174"/>
      <c r="N411" s="175"/>
      <c r="O411" s="176"/>
      <c r="P411" s="176"/>
      <c r="Q411" s="365"/>
      <c r="R411" s="179"/>
      <c r="S411" s="177"/>
      <c r="T411" s="178"/>
    </row>
    <row r="412" spans="1:20" s="169" customFormat="1">
      <c r="A412" s="461"/>
      <c r="B412" s="270">
        <v>42824</v>
      </c>
      <c r="C412" s="349" t="s">
        <v>719</v>
      </c>
      <c r="D412" s="346" t="s">
        <v>721</v>
      </c>
      <c r="E412" s="346"/>
      <c r="F412" s="253">
        <v>10</v>
      </c>
      <c r="G412" s="217">
        <v>6000</v>
      </c>
      <c r="H412" s="217">
        <f t="shared" si="16"/>
        <v>60000</v>
      </c>
      <c r="I412" s="455"/>
      <c r="J412" s="489"/>
      <c r="L412" s="147"/>
      <c r="M412" s="174"/>
      <c r="N412" s="175"/>
      <c r="O412" s="176"/>
      <c r="P412" s="176"/>
      <c r="Q412" s="365"/>
      <c r="R412" s="179"/>
      <c r="S412" s="177"/>
      <c r="T412" s="178"/>
    </row>
    <row r="413" spans="1:20" s="169" customFormat="1">
      <c r="A413" s="462"/>
      <c r="B413" s="270">
        <v>42824</v>
      </c>
      <c r="C413" s="349" t="s">
        <v>640</v>
      </c>
      <c r="D413" s="346" t="s">
        <v>620</v>
      </c>
      <c r="E413" s="346"/>
      <c r="F413" s="253">
        <v>10</v>
      </c>
      <c r="G413" s="217">
        <v>4000</v>
      </c>
      <c r="H413" s="217">
        <f t="shared" si="16"/>
        <v>40000</v>
      </c>
      <c r="I413" s="456"/>
      <c r="J413" s="489"/>
      <c r="L413" s="147"/>
      <c r="M413" s="174"/>
      <c r="N413" s="175"/>
      <c r="O413" s="176"/>
      <c r="P413" s="176"/>
      <c r="Q413" s="365"/>
      <c r="R413" s="179"/>
      <c r="S413" s="177"/>
      <c r="T413" s="178"/>
    </row>
    <row r="414" spans="1:20" s="169" customFormat="1">
      <c r="A414" s="466" t="s">
        <v>1084</v>
      </c>
      <c r="B414" s="270">
        <v>42824</v>
      </c>
      <c r="C414" s="349" t="s">
        <v>666</v>
      </c>
      <c r="D414" s="346" t="s">
        <v>1023</v>
      </c>
      <c r="E414" s="346"/>
      <c r="F414" s="253">
        <v>1</v>
      </c>
      <c r="G414" s="217">
        <v>36363</v>
      </c>
      <c r="H414" s="217">
        <f t="shared" si="16"/>
        <v>36363</v>
      </c>
      <c r="I414" s="454">
        <f>SUM(H414:H421)</f>
        <v>739150</v>
      </c>
      <c r="J414" s="489"/>
      <c r="L414" s="147"/>
      <c r="M414" s="174"/>
      <c r="N414" s="175"/>
      <c r="O414" s="176"/>
      <c r="P414" s="176"/>
      <c r="Q414" s="365"/>
      <c r="R414" s="179"/>
      <c r="S414" s="177"/>
      <c r="T414" s="178"/>
    </row>
    <row r="415" spans="1:20" s="169" customFormat="1">
      <c r="A415" s="467"/>
      <c r="B415" s="270">
        <v>42824</v>
      </c>
      <c r="C415" s="349" t="s">
        <v>696</v>
      </c>
      <c r="D415" s="346" t="s">
        <v>1050</v>
      </c>
      <c r="E415" s="346"/>
      <c r="F415" s="253">
        <v>2</v>
      </c>
      <c r="G415" s="217">
        <v>62171</v>
      </c>
      <c r="H415" s="217">
        <f t="shared" si="16"/>
        <v>124342</v>
      </c>
      <c r="I415" s="455"/>
      <c r="J415" s="489"/>
      <c r="L415" s="147"/>
      <c r="M415" s="174"/>
      <c r="N415" s="175"/>
      <c r="O415" s="176"/>
      <c r="P415" s="176"/>
      <c r="Q415" s="365"/>
      <c r="R415" s="179"/>
      <c r="S415" s="177"/>
      <c r="T415" s="178"/>
    </row>
    <row r="416" spans="1:20" s="169" customFormat="1">
      <c r="A416" s="467"/>
      <c r="B416" s="270">
        <v>42824</v>
      </c>
      <c r="C416" s="349" t="s">
        <v>826</v>
      </c>
      <c r="D416" s="346" t="s">
        <v>988</v>
      </c>
      <c r="E416" s="346"/>
      <c r="F416" s="253">
        <v>1</v>
      </c>
      <c r="G416" s="217">
        <v>68181</v>
      </c>
      <c r="H416" s="217">
        <f t="shared" si="16"/>
        <v>68181</v>
      </c>
      <c r="I416" s="455"/>
      <c r="J416" s="489"/>
      <c r="L416" s="147"/>
      <c r="M416" s="174"/>
      <c r="N416" s="175"/>
      <c r="O416" s="176"/>
      <c r="P416" s="176"/>
      <c r="Q416" s="365"/>
      <c r="R416" s="179"/>
      <c r="S416" s="177"/>
      <c r="T416" s="178"/>
    </row>
    <row r="417" spans="1:20" s="169" customFormat="1">
      <c r="A417" s="467"/>
      <c r="B417" s="270">
        <v>42824</v>
      </c>
      <c r="C417" s="349" t="s">
        <v>657</v>
      </c>
      <c r="D417" s="346" t="s">
        <v>989</v>
      </c>
      <c r="E417" s="346"/>
      <c r="F417" s="253">
        <v>1</v>
      </c>
      <c r="G417" s="217">
        <v>68180</v>
      </c>
      <c r="H417" s="217">
        <f t="shared" si="16"/>
        <v>68180</v>
      </c>
      <c r="I417" s="455"/>
      <c r="J417" s="489"/>
      <c r="L417" s="147"/>
      <c r="M417" s="174"/>
      <c r="N417" s="175"/>
      <c r="O417" s="176"/>
      <c r="P417" s="176"/>
      <c r="Q417" s="365"/>
      <c r="R417" s="179"/>
      <c r="S417" s="177"/>
      <c r="T417" s="178"/>
    </row>
    <row r="418" spans="1:20" s="169" customFormat="1">
      <c r="A418" s="467"/>
      <c r="B418" s="270">
        <v>42824</v>
      </c>
      <c r="C418" s="378" t="s">
        <v>698</v>
      </c>
      <c r="D418" s="263" t="s">
        <v>1063</v>
      </c>
      <c r="E418" s="263"/>
      <c r="F418" s="253">
        <v>2</v>
      </c>
      <c r="G418" s="217">
        <v>50000</v>
      </c>
      <c r="H418" s="217">
        <f t="shared" si="16"/>
        <v>100000</v>
      </c>
      <c r="I418" s="455"/>
      <c r="J418" s="489"/>
      <c r="L418" s="147"/>
      <c r="M418" s="174"/>
      <c r="N418" s="175"/>
      <c r="O418" s="176"/>
      <c r="P418" s="176"/>
      <c r="Q418" s="365"/>
      <c r="R418" s="179"/>
      <c r="S418" s="177"/>
      <c r="T418" s="178"/>
    </row>
    <row r="419" spans="1:20" s="169" customFormat="1">
      <c r="A419" s="467"/>
      <c r="B419" s="270">
        <v>42824</v>
      </c>
      <c r="C419" s="378" t="s">
        <v>642</v>
      </c>
      <c r="D419" s="263" t="s">
        <v>623</v>
      </c>
      <c r="E419" s="263"/>
      <c r="F419" s="253">
        <v>1</v>
      </c>
      <c r="G419" s="217">
        <v>185000</v>
      </c>
      <c r="H419" s="217">
        <f t="shared" si="16"/>
        <v>185000</v>
      </c>
      <c r="I419" s="455"/>
      <c r="J419" s="489"/>
      <c r="L419" s="147"/>
      <c r="M419" s="174"/>
      <c r="N419" s="175"/>
      <c r="O419" s="176"/>
      <c r="P419" s="176"/>
      <c r="Q419" s="365"/>
      <c r="R419" s="179"/>
      <c r="S419" s="177"/>
      <c r="T419" s="178"/>
    </row>
    <row r="420" spans="1:20" s="169" customFormat="1">
      <c r="A420" s="467"/>
      <c r="B420" s="270">
        <v>42824</v>
      </c>
      <c r="C420" s="378" t="s">
        <v>700</v>
      </c>
      <c r="D420" s="263" t="s">
        <v>1051</v>
      </c>
      <c r="E420" s="263"/>
      <c r="F420" s="253">
        <v>1</v>
      </c>
      <c r="G420" s="217">
        <v>70824</v>
      </c>
      <c r="H420" s="217">
        <f t="shared" si="16"/>
        <v>70824</v>
      </c>
      <c r="I420" s="455"/>
      <c r="J420" s="489"/>
      <c r="L420" s="147"/>
      <c r="M420" s="174"/>
      <c r="N420" s="175"/>
      <c r="O420" s="176"/>
      <c r="P420" s="176"/>
      <c r="Q420" s="365"/>
      <c r="R420" s="179"/>
      <c r="S420" s="177"/>
      <c r="T420" s="178"/>
    </row>
    <row r="421" spans="1:20" s="169" customFormat="1">
      <c r="A421" s="468"/>
      <c r="B421" s="270">
        <v>42824</v>
      </c>
      <c r="C421" s="378" t="s">
        <v>644</v>
      </c>
      <c r="D421" s="263" t="s">
        <v>1026</v>
      </c>
      <c r="E421" s="263"/>
      <c r="F421" s="253">
        <v>10</v>
      </c>
      <c r="G421" s="217">
        <v>8626</v>
      </c>
      <c r="H421" s="217">
        <f t="shared" si="16"/>
        <v>86260</v>
      </c>
      <c r="I421" s="456"/>
      <c r="J421" s="489"/>
      <c r="L421" s="147"/>
      <c r="M421" s="174"/>
      <c r="N421" s="175"/>
      <c r="O421" s="176"/>
      <c r="P421" s="176"/>
      <c r="Q421" s="365"/>
      <c r="R421" s="179"/>
      <c r="S421" s="177"/>
      <c r="T421" s="178"/>
    </row>
    <row r="422" spans="1:20" s="169" customFormat="1">
      <c r="A422" s="387"/>
      <c r="B422" s="270"/>
      <c r="C422" s="378"/>
      <c r="D422" s="263"/>
      <c r="E422" s="263"/>
      <c r="F422" s="253"/>
      <c r="G422" s="217"/>
      <c r="H422" s="217">
        <f t="shared" si="16"/>
        <v>0</v>
      </c>
      <c r="I422" s="351"/>
      <c r="J422" s="489"/>
      <c r="L422" s="147"/>
      <c r="M422" s="174"/>
      <c r="N422" s="175"/>
      <c r="O422" s="176"/>
      <c r="P422" s="176"/>
      <c r="Q422" s="365"/>
      <c r="R422" s="179"/>
      <c r="S422" s="177"/>
      <c r="T422" s="178"/>
    </row>
    <row r="423" spans="1:20" s="169" customFormat="1">
      <c r="A423" s="387"/>
      <c r="B423" s="270"/>
      <c r="C423" s="378"/>
      <c r="D423" s="263"/>
      <c r="E423" s="263"/>
      <c r="F423" s="253"/>
      <c r="G423" s="217"/>
      <c r="H423" s="217">
        <f t="shared" si="16"/>
        <v>0</v>
      </c>
      <c r="I423" s="351"/>
      <c r="J423" s="489"/>
      <c r="L423" s="147"/>
      <c r="M423" s="174"/>
      <c r="N423" s="175"/>
      <c r="O423" s="176"/>
      <c r="P423" s="176"/>
      <c r="Q423" s="365"/>
      <c r="R423" s="179"/>
      <c r="S423" s="177"/>
      <c r="T423" s="178"/>
    </row>
    <row r="424" spans="1:20" s="169" customFormat="1">
      <c r="A424" s="387"/>
      <c r="B424" s="270"/>
      <c r="C424" s="378"/>
      <c r="D424" s="263"/>
      <c r="E424" s="263"/>
      <c r="F424" s="253"/>
      <c r="G424" s="217"/>
      <c r="H424" s="217">
        <f t="shared" si="16"/>
        <v>0</v>
      </c>
      <c r="I424" s="351"/>
      <c r="J424" s="489"/>
      <c r="L424" s="147"/>
      <c r="M424" s="174"/>
      <c r="N424" s="175"/>
      <c r="O424" s="176"/>
      <c r="P424" s="176"/>
      <c r="Q424" s="365"/>
      <c r="R424" s="179"/>
      <c r="S424" s="177"/>
      <c r="T424" s="178"/>
    </row>
    <row r="425" spans="1:20" s="169" customFormat="1">
      <c r="A425" s="387"/>
      <c r="B425" s="270"/>
      <c r="C425" s="378"/>
      <c r="D425" s="263"/>
      <c r="E425" s="263"/>
      <c r="F425" s="253"/>
      <c r="G425" s="217"/>
      <c r="H425" s="217">
        <f t="shared" si="16"/>
        <v>0</v>
      </c>
      <c r="I425" s="351"/>
      <c r="J425" s="489"/>
      <c r="L425" s="147"/>
      <c r="M425" s="174"/>
      <c r="N425" s="175"/>
      <c r="O425" s="176"/>
      <c r="P425" s="176"/>
      <c r="Q425" s="365"/>
      <c r="R425" s="179"/>
      <c r="S425" s="177"/>
      <c r="T425" s="178"/>
    </row>
    <row r="426" spans="1:20" s="169" customFormat="1">
      <c r="A426" s="387"/>
      <c r="B426" s="270"/>
      <c r="C426" s="378"/>
      <c r="D426" s="376"/>
      <c r="E426" s="263"/>
      <c r="F426" s="253"/>
      <c r="G426" s="217"/>
      <c r="H426" s="217">
        <f t="shared" si="16"/>
        <v>0</v>
      </c>
      <c r="I426" s="351"/>
      <c r="J426" s="489"/>
      <c r="L426" s="147"/>
      <c r="M426" s="174"/>
      <c r="N426" s="175"/>
      <c r="O426" s="176"/>
      <c r="P426" s="176"/>
      <c r="Q426" s="365"/>
      <c r="R426" s="179"/>
      <c r="S426" s="177"/>
      <c r="T426" s="178"/>
    </row>
    <row r="427" spans="1:20" s="169" customFormat="1">
      <c r="A427" s="387"/>
      <c r="B427" s="270"/>
      <c r="C427" s="378"/>
      <c r="D427" s="263"/>
      <c r="E427" s="263"/>
      <c r="F427" s="253"/>
      <c r="G427" s="217"/>
      <c r="H427" s="217">
        <f t="shared" ref="H427:H515" si="17">F427*G427</f>
        <v>0</v>
      </c>
      <c r="I427" s="351"/>
      <c r="J427" s="489"/>
      <c r="L427" s="147"/>
      <c r="M427" s="174"/>
      <c r="N427" s="175"/>
      <c r="O427" s="176"/>
      <c r="P427" s="176"/>
      <c r="Q427" s="365"/>
      <c r="R427" s="179"/>
      <c r="S427" s="177"/>
      <c r="T427" s="178"/>
    </row>
    <row r="428" spans="1:20" s="169" customFormat="1">
      <c r="A428" s="387"/>
      <c r="B428" s="270"/>
      <c r="C428" s="378"/>
      <c r="D428" s="263"/>
      <c r="E428" s="263"/>
      <c r="F428" s="253"/>
      <c r="G428" s="217"/>
      <c r="H428" s="217">
        <f t="shared" si="17"/>
        <v>0</v>
      </c>
      <c r="I428" s="351"/>
      <c r="J428" s="489"/>
      <c r="L428" s="147"/>
      <c r="M428" s="174"/>
      <c r="N428" s="175"/>
      <c r="O428" s="176"/>
      <c r="P428" s="176"/>
      <c r="Q428" s="365"/>
      <c r="R428" s="179"/>
      <c r="S428" s="177"/>
      <c r="T428" s="178"/>
    </row>
    <row r="429" spans="1:20" s="169" customFormat="1">
      <c r="A429" s="387"/>
      <c r="B429" s="270"/>
      <c r="C429" s="378"/>
      <c r="D429" s="263"/>
      <c r="E429" s="263"/>
      <c r="F429" s="253"/>
      <c r="G429" s="217"/>
      <c r="H429" s="217">
        <f t="shared" si="17"/>
        <v>0</v>
      </c>
      <c r="I429" s="351"/>
      <c r="J429" s="489"/>
      <c r="L429" s="147"/>
      <c r="M429" s="174"/>
      <c r="N429" s="175"/>
      <c r="O429" s="176"/>
      <c r="P429" s="176"/>
      <c r="Q429" s="365"/>
      <c r="R429" s="179"/>
      <c r="S429" s="177"/>
      <c r="T429" s="178"/>
    </row>
    <row r="430" spans="1:20" s="169" customFormat="1">
      <c r="A430" s="387"/>
      <c r="B430" s="270"/>
      <c r="C430" s="378"/>
      <c r="D430" s="263"/>
      <c r="E430" s="263"/>
      <c r="F430" s="253"/>
      <c r="G430" s="217"/>
      <c r="H430" s="217">
        <f t="shared" si="17"/>
        <v>0</v>
      </c>
      <c r="I430" s="351"/>
      <c r="J430" s="489"/>
      <c r="L430" s="147"/>
      <c r="M430" s="174"/>
      <c r="N430" s="175"/>
      <c r="O430" s="176"/>
      <c r="P430" s="176"/>
      <c r="Q430" s="365"/>
      <c r="R430" s="179"/>
      <c r="S430" s="177"/>
      <c r="T430" s="178"/>
    </row>
    <row r="431" spans="1:20" s="169" customFormat="1">
      <c r="A431" s="387"/>
      <c r="B431" s="270"/>
      <c r="C431" s="378"/>
      <c r="D431" s="263"/>
      <c r="E431" s="263"/>
      <c r="F431" s="253"/>
      <c r="G431" s="217"/>
      <c r="H431" s="217">
        <f t="shared" si="17"/>
        <v>0</v>
      </c>
      <c r="I431" s="351"/>
      <c r="J431" s="489"/>
      <c r="L431" s="147"/>
      <c r="M431" s="174"/>
      <c r="N431" s="175"/>
      <c r="O431" s="176"/>
      <c r="P431" s="176"/>
      <c r="Q431" s="365"/>
      <c r="R431" s="179"/>
      <c r="S431" s="177"/>
      <c r="T431" s="178"/>
    </row>
    <row r="432" spans="1:20" s="169" customFormat="1">
      <c r="A432" s="387"/>
      <c r="B432" s="270"/>
      <c r="C432" s="378"/>
      <c r="D432" s="263"/>
      <c r="E432" s="263"/>
      <c r="F432" s="253"/>
      <c r="G432" s="217"/>
      <c r="H432" s="217">
        <f t="shared" si="17"/>
        <v>0</v>
      </c>
      <c r="I432" s="351"/>
      <c r="J432" s="489"/>
      <c r="L432" s="147"/>
      <c r="M432" s="174"/>
      <c r="N432" s="175"/>
      <c r="O432" s="176"/>
      <c r="P432" s="176"/>
      <c r="Q432" s="365"/>
      <c r="R432" s="179"/>
      <c r="S432" s="177"/>
      <c r="T432" s="178"/>
    </row>
    <row r="433" spans="1:20" s="169" customFormat="1">
      <c r="A433" s="387"/>
      <c r="B433" s="270"/>
      <c r="C433" s="378"/>
      <c r="D433" s="263"/>
      <c r="E433" s="263"/>
      <c r="F433" s="253"/>
      <c r="G433" s="217"/>
      <c r="H433" s="217">
        <f t="shared" si="17"/>
        <v>0</v>
      </c>
      <c r="I433" s="351"/>
      <c r="J433" s="489"/>
      <c r="L433" s="147"/>
      <c r="M433" s="174"/>
      <c r="N433" s="175"/>
      <c r="O433" s="176"/>
      <c r="P433" s="176"/>
      <c r="Q433" s="365"/>
      <c r="R433" s="179"/>
      <c r="S433" s="177"/>
      <c r="T433" s="178"/>
    </row>
    <row r="434" spans="1:20" s="169" customFormat="1">
      <c r="A434" s="387"/>
      <c r="B434" s="270"/>
      <c r="C434" s="378"/>
      <c r="D434" s="263"/>
      <c r="E434" s="263"/>
      <c r="F434" s="253"/>
      <c r="G434" s="217"/>
      <c r="H434" s="217">
        <f t="shared" si="17"/>
        <v>0</v>
      </c>
      <c r="I434" s="351"/>
      <c r="J434" s="489"/>
      <c r="L434" s="147"/>
      <c r="M434" s="174"/>
      <c r="N434" s="175"/>
      <c r="O434" s="176"/>
      <c r="P434" s="176"/>
      <c r="Q434" s="365"/>
      <c r="R434" s="179"/>
      <c r="S434" s="177"/>
      <c r="T434" s="178"/>
    </row>
    <row r="435" spans="1:20" s="169" customFormat="1">
      <c r="A435" s="387"/>
      <c r="B435" s="270"/>
      <c r="C435" s="378"/>
      <c r="D435" s="263"/>
      <c r="E435" s="263"/>
      <c r="F435" s="253"/>
      <c r="G435" s="217"/>
      <c r="H435" s="217">
        <f t="shared" si="17"/>
        <v>0</v>
      </c>
      <c r="I435" s="351"/>
      <c r="J435" s="489"/>
      <c r="L435" s="147"/>
      <c r="M435" s="174"/>
      <c r="N435" s="175"/>
      <c r="O435" s="176"/>
      <c r="P435" s="176"/>
      <c r="Q435" s="365"/>
      <c r="R435" s="179"/>
      <c r="S435" s="177"/>
      <c r="T435" s="178"/>
    </row>
    <row r="436" spans="1:20" s="169" customFormat="1">
      <c r="A436" s="387"/>
      <c r="B436" s="270"/>
      <c r="C436" s="378"/>
      <c r="D436" s="263"/>
      <c r="E436" s="263"/>
      <c r="F436" s="253"/>
      <c r="G436" s="217"/>
      <c r="H436" s="217">
        <f t="shared" si="17"/>
        <v>0</v>
      </c>
      <c r="I436" s="351"/>
      <c r="J436" s="489"/>
      <c r="L436" s="147"/>
      <c r="M436" s="174"/>
      <c r="N436" s="175"/>
      <c r="O436" s="176"/>
      <c r="P436" s="176"/>
      <c r="Q436" s="365"/>
      <c r="R436" s="179"/>
      <c r="S436" s="177"/>
      <c r="T436" s="178"/>
    </row>
    <row r="437" spans="1:20" s="169" customFormat="1">
      <c r="A437" s="387"/>
      <c r="B437" s="270"/>
      <c r="C437" s="378"/>
      <c r="D437" s="263"/>
      <c r="E437" s="263"/>
      <c r="F437" s="253"/>
      <c r="G437" s="217"/>
      <c r="H437" s="217">
        <f t="shared" si="17"/>
        <v>0</v>
      </c>
      <c r="I437" s="351"/>
      <c r="J437" s="489"/>
      <c r="L437" s="147"/>
      <c r="M437" s="174"/>
      <c r="N437" s="175"/>
      <c r="O437" s="176"/>
      <c r="P437" s="176"/>
      <c r="Q437" s="365"/>
      <c r="R437" s="179"/>
      <c r="S437" s="177"/>
      <c r="T437" s="178"/>
    </row>
    <row r="438" spans="1:20" s="169" customFormat="1">
      <c r="A438" s="387"/>
      <c r="B438" s="270"/>
      <c r="C438" s="378"/>
      <c r="D438" s="263"/>
      <c r="E438" s="263"/>
      <c r="F438" s="253"/>
      <c r="G438" s="217"/>
      <c r="H438" s="217">
        <f t="shared" si="17"/>
        <v>0</v>
      </c>
      <c r="I438" s="351"/>
      <c r="J438" s="489"/>
      <c r="L438" s="147"/>
      <c r="M438" s="174"/>
      <c r="N438" s="175"/>
      <c r="O438" s="176"/>
      <c r="P438" s="176"/>
      <c r="Q438" s="365"/>
      <c r="R438" s="179"/>
      <c r="S438" s="177"/>
      <c r="T438" s="178"/>
    </row>
    <row r="439" spans="1:20" s="169" customFormat="1">
      <c r="A439" s="387"/>
      <c r="B439" s="270"/>
      <c r="C439" s="378"/>
      <c r="D439" s="263"/>
      <c r="E439" s="263"/>
      <c r="F439" s="253"/>
      <c r="G439" s="217"/>
      <c r="H439" s="217">
        <f t="shared" si="17"/>
        <v>0</v>
      </c>
      <c r="I439" s="351"/>
      <c r="J439" s="489"/>
      <c r="L439" s="147"/>
      <c r="M439" s="174"/>
      <c r="N439" s="175"/>
      <c r="O439" s="176"/>
      <c r="P439" s="176"/>
      <c r="Q439" s="365"/>
      <c r="R439" s="179"/>
      <c r="S439" s="177"/>
      <c r="T439" s="178"/>
    </row>
    <row r="440" spans="1:20" s="169" customFormat="1">
      <c r="A440" s="387"/>
      <c r="B440" s="270"/>
      <c r="C440" s="378"/>
      <c r="D440" s="263"/>
      <c r="E440" s="263"/>
      <c r="F440" s="253"/>
      <c r="G440" s="217"/>
      <c r="H440" s="217">
        <f t="shared" si="17"/>
        <v>0</v>
      </c>
      <c r="I440" s="351"/>
      <c r="J440" s="489"/>
      <c r="L440" s="147"/>
      <c r="M440" s="174"/>
      <c r="N440" s="175"/>
      <c r="O440" s="176"/>
      <c r="P440" s="176"/>
      <c r="Q440" s="365"/>
      <c r="R440" s="179"/>
      <c r="S440" s="177"/>
      <c r="T440" s="178"/>
    </row>
    <row r="441" spans="1:20" s="169" customFormat="1">
      <c r="A441" s="387"/>
      <c r="B441" s="270"/>
      <c r="C441" s="378"/>
      <c r="D441" s="263"/>
      <c r="E441" s="263"/>
      <c r="F441" s="253"/>
      <c r="G441" s="217"/>
      <c r="H441" s="217">
        <f t="shared" si="17"/>
        <v>0</v>
      </c>
      <c r="I441" s="351"/>
      <c r="J441" s="489"/>
      <c r="L441" s="147"/>
      <c r="M441" s="174"/>
      <c r="N441" s="175"/>
      <c r="O441" s="176"/>
      <c r="P441" s="176"/>
      <c r="Q441" s="365"/>
      <c r="R441" s="179"/>
      <c r="S441" s="177"/>
      <c r="T441" s="178"/>
    </row>
    <row r="442" spans="1:20" s="169" customFormat="1">
      <c r="A442" s="387"/>
      <c r="B442" s="270"/>
      <c r="C442" s="378"/>
      <c r="D442" s="263"/>
      <c r="E442" s="263"/>
      <c r="F442" s="253"/>
      <c r="G442" s="217"/>
      <c r="H442" s="217">
        <f t="shared" si="17"/>
        <v>0</v>
      </c>
      <c r="I442" s="351"/>
      <c r="J442" s="489"/>
      <c r="L442" s="147"/>
      <c r="M442" s="174"/>
      <c r="N442" s="175"/>
      <c r="O442" s="176"/>
      <c r="P442" s="176"/>
      <c r="Q442" s="365"/>
      <c r="R442" s="179"/>
      <c r="S442" s="177"/>
      <c r="T442" s="178"/>
    </row>
    <row r="443" spans="1:20" s="169" customFormat="1">
      <c r="A443" s="387"/>
      <c r="B443" s="270"/>
      <c r="C443" s="378"/>
      <c r="D443" s="263"/>
      <c r="E443" s="263"/>
      <c r="F443" s="253"/>
      <c r="G443" s="217"/>
      <c r="H443" s="217">
        <f t="shared" si="17"/>
        <v>0</v>
      </c>
      <c r="I443" s="351"/>
      <c r="J443" s="489"/>
      <c r="L443" s="147"/>
      <c r="M443" s="174"/>
      <c r="N443" s="175"/>
      <c r="O443" s="176"/>
      <c r="P443" s="176"/>
      <c r="Q443" s="365"/>
      <c r="R443" s="179"/>
      <c r="S443" s="177"/>
      <c r="T443" s="178"/>
    </row>
    <row r="444" spans="1:20" s="169" customFormat="1">
      <c r="A444" s="387"/>
      <c r="B444" s="270"/>
      <c r="C444" s="378"/>
      <c r="D444" s="263"/>
      <c r="E444" s="263"/>
      <c r="F444" s="253"/>
      <c r="G444" s="217"/>
      <c r="H444" s="217">
        <f t="shared" si="17"/>
        <v>0</v>
      </c>
      <c r="I444" s="351"/>
      <c r="J444" s="489"/>
      <c r="L444" s="147"/>
      <c r="M444" s="174"/>
      <c r="N444" s="175"/>
      <c r="O444" s="176"/>
      <c r="P444" s="176"/>
      <c r="Q444" s="365"/>
      <c r="R444" s="179"/>
      <c r="S444" s="177"/>
      <c r="T444" s="178"/>
    </row>
    <row r="445" spans="1:20" s="169" customFormat="1">
      <c r="A445" s="387"/>
      <c r="B445" s="270"/>
      <c r="C445" s="378"/>
      <c r="D445" s="263"/>
      <c r="E445" s="263"/>
      <c r="F445" s="253"/>
      <c r="G445" s="217"/>
      <c r="H445" s="217">
        <f t="shared" si="17"/>
        <v>0</v>
      </c>
      <c r="I445" s="351"/>
      <c r="J445" s="489"/>
      <c r="L445" s="147"/>
      <c r="M445" s="174"/>
      <c r="N445" s="175"/>
      <c r="O445" s="176"/>
      <c r="P445" s="176"/>
      <c r="Q445" s="365"/>
      <c r="R445" s="179"/>
      <c r="S445" s="177"/>
      <c r="T445" s="178"/>
    </row>
    <row r="446" spans="1:20" s="169" customFormat="1">
      <c r="A446" s="387"/>
      <c r="B446" s="270"/>
      <c r="C446" s="378"/>
      <c r="D446" s="263"/>
      <c r="E446" s="263"/>
      <c r="F446" s="253"/>
      <c r="G446" s="217"/>
      <c r="H446" s="217">
        <f t="shared" si="17"/>
        <v>0</v>
      </c>
      <c r="I446" s="351"/>
      <c r="J446" s="489"/>
      <c r="L446" s="147"/>
      <c r="M446" s="174"/>
      <c r="N446" s="175"/>
      <c r="O446" s="176"/>
      <c r="P446" s="176"/>
      <c r="Q446" s="365"/>
      <c r="R446" s="179"/>
      <c r="S446" s="177"/>
      <c r="T446" s="178"/>
    </row>
    <row r="447" spans="1:20" s="169" customFormat="1">
      <c r="A447" s="387"/>
      <c r="B447" s="270"/>
      <c r="C447" s="378"/>
      <c r="D447" s="263"/>
      <c r="E447" s="263"/>
      <c r="F447" s="253"/>
      <c r="G447" s="217"/>
      <c r="H447" s="217">
        <f t="shared" si="17"/>
        <v>0</v>
      </c>
      <c r="I447" s="351"/>
      <c r="J447" s="489"/>
      <c r="L447" s="147"/>
      <c r="M447" s="174"/>
      <c r="N447" s="175"/>
      <c r="O447" s="176"/>
      <c r="P447" s="176"/>
      <c r="Q447" s="365"/>
      <c r="R447" s="179"/>
      <c r="S447" s="177"/>
      <c r="T447" s="178"/>
    </row>
    <row r="448" spans="1:20" s="169" customFormat="1">
      <c r="A448" s="387"/>
      <c r="B448" s="270"/>
      <c r="C448" s="378"/>
      <c r="D448" s="263"/>
      <c r="E448" s="263"/>
      <c r="F448" s="253"/>
      <c r="G448" s="217"/>
      <c r="H448" s="217">
        <f t="shared" si="17"/>
        <v>0</v>
      </c>
      <c r="I448" s="351"/>
      <c r="J448" s="489"/>
      <c r="L448" s="147"/>
      <c r="M448" s="174"/>
      <c r="N448" s="175"/>
      <c r="O448" s="176"/>
      <c r="P448" s="176"/>
      <c r="Q448" s="365"/>
      <c r="R448" s="179"/>
      <c r="S448" s="177"/>
      <c r="T448" s="178"/>
    </row>
    <row r="449" spans="1:20" s="169" customFormat="1">
      <c r="A449" s="387"/>
      <c r="B449" s="270"/>
      <c r="C449" s="378"/>
      <c r="D449" s="263"/>
      <c r="E449" s="263"/>
      <c r="F449" s="253"/>
      <c r="G449" s="217"/>
      <c r="H449" s="217">
        <f t="shared" si="17"/>
        <v>0</v>
      </c>
      <c r="I449" s="351"/>
      <c r="J449" s="489"/>
      <c r="L449" s="147"/>
      <c r="M449" s="174"/>
      <c r="N449" s="175"/>
      <c r="O449" s="176"/>
      <c r="P449" s="176"/>
      <c r="Q449" s="365"/>
      <c r="R449" s="179"/>
      <c r="S449" s="177"/>
      <c r="T449" s="178"/>
    </row>
    <row r="450" spans="1:20" s="169" customFormat="1">
      <c r="A450" s="387"/>
      <c r="B450" s="270"/>
      <c r="C450" s="378"/>
      <c r="D450" s="263"/>
      <c r="E450" s="263"/>
      <c r="F450" s="253"/>
      <c r="G450" s="217"/>
      <c r="H450" s="217">
        <f t="shared" si="17"/>
        <v>0</v>
      </c>
      <c r="I450" s="351"/>
      <c r="J450" s="489"/>
      <c r="L450" s="147"/>
      <c r="M450" s="174"/>
      <c r="N450" s="175"/>
      <c r="O450" s="176"/>
      <c r="P450" s="176"/>
      <c r="Q450" s="365"/>
      <c r="R450" s="179"/>
      <c r="S450" s="177"/>
      <c r="T450" s="178"/>
    </row>
    <row r="451" spans="1:20" s="169" customFormat="1">
      <c r="A451" s="387"/>
      <c r="B451" s="270"/>
      <c r="C451" s="378"/>
      <c r="D451" s="263"/>
      <c r="E451" s="263"/>
      <c r="F451" s="253"/>
      <c r="G451" s="217"/>
      <c r="H451" s="217">
        <f t="shared" si="17"/>
        <v>0</v>
      </c>
      <c r="I451" s="351"/>
      <c r="J451" s="489"/>
      <c r="L451" s="147"/>
      <c r="M451" s="174"/>
      <c r="N451" s="175"/>
      <c r="O451" s="176"/>
      <c r="P451" s="176"/>
      <c r="Q451" s="365"/>
      <c r="R451" s="179"/>
      <c r="S451" s="177"/>
      <c r="T451" s="178"/>
    </row>
    <row r="452" spans="1:20" s="169" customFormat="1">
      <c r="A452" s="387"/>
      <c r="B452" s="270"/>
      <c r="C452" s="378"/>
      <c r="D452" s="263"/>
      <c r="E452" s="263"/>
      <c r="F452" s="253"/>
      <c r="G452" s="217"/>
      <c r="H452" s="217">
        <f t="shared" si="17"/>
        <v>0</v>
      </c>
      <c r="I452" s="351"/>
      <c r="J452" s="489"/>
      <c r="L452" s="147"/>
      <c r="M452" s="174"/>
      <c r="N452" s="175"/>
      <c r="O452" s="176"/>
      <c r="P452" s="176"/>
      <c r="Q452" s="365"/>
      <c r="R452" s="179"/>
      <c r="S452" s="177"/>
      <c r="T452" s="178"/>
    </row>
    <row r="453" spans="1:20" s="169" customFormat="1">
      <c r="A453" s="387"/>
      <c r="B453" s="270"/>
      <c r="C453" s="378"/>
      <c r="D453" s="263"/>
      <c r="E453" s="263"/>
      <c r="F453" s="253"/>
      <c r="G453" s="217"/>
      <c r="H453" s="217">
        <f t="shared" si="17"/>
        <v>0</v>
      </c>
      <c r="I453" s="351"/>
      <c r="J453" s="489"/>
      <c r="L453" s="147"/>
      <c r="M453" s="174"/>
      <c r="N453" s="175"/>
      <c r="O453" s="176"/>
      <c r="P453" s="176"/>
      <c r="Q453" s="365"/>
      <c r="R453" s="179"/>
      <c r="S453" s="177"/>
      <c r="T453" s="178"/>
    </row>
    <row r="454" spans="1:20" s="169" customFormat="1">
      <c r="A454" s="387"/>
      <c r="B454" s="270"/>
      <c r="C454" s="378"/>
      <c r="D454" s="263"/>
      <c r="E454" s="263"/>
      <c r="F454" s="253"/>
      <c r="G454" s="217"/>
      <c r="H454" s="217">
        <f t="shared" si="17"/>
        <v>0</v>
      </c>
      <c r="I454" s="351"/>
      <c r="J454" s="489"/>
      <c r="L454" s="147"/>
      <c r="M454" s="174"/>
      <c r="N454" s="175"/>
      <c r="O454" s="176"/>
      <c r="P454" s="176"/>
      <c r="Q454" s="365"/>
      <c r="R454" s="179"/>
      <c r="S454" s="177"/>
      <c r="T454" s="178"/>
    </row>
    <row r="455" spans="1:20" s="169" customFormat="1">
      <c r="A455" s="387"/>
      <c r="B455" s="270"/>
      <c r="C455" s="378"/>
      <c r="D455" s="263"/>
      <c r="E455" s="263"/>
      <c r="F455" s="253"/>
      <c r="G455" s="217"/>
      <c r="H455" s="217">
        <f t="shared" si="17"/>
        <v>0</v>
      </c>
      <c r="I455" s="351"/>
      <c r="J455" s="489"/>
      <c r="L455" s="147"/>
      <c r="M455" s="174"/>
      <c r="N455" s="175"/>
      <c r="O455" s="176"/>
      <c r="P455" s="176"/>
      <c r="Q455" s="365"/>
      <c r="R455" s="179"/>
      <c r="S455" s="177"/>
      <c r="T455" s="178"/>
    </row>
    <row r="456" spans="1:20" s="169" customFormat="1">
      <c r="A456" s="387"/>
      <c r="B456" s="270"/>
      <c r="C456" s="378"/>
      <c r="D456" s="263"/>
      <c r="E456" s="263"/>
      <c r="F456" s="253"/>
      <c r="G456" s="217"/>
      <c r="H456" s="217">
        <f t="shared" si="17"/>
        <v>0</v>
      </c>
      <c r="I456" s="351"/>
      <c r="J456" s="489"/>
      <c r="L456" s="147"/>
      <c r="M456" s="174"/>
      <c r="N456" s="175"/>
      <c r="O456" s="176"/>
      <c r="P456" s="176"/>
      <c r="Q456" s="365"/>
      <c r="R456" s="179"/>
      <c r="S456" s="177"/>
      <c r="T456" s="178"/>
    </row>
    <row r="457" spans="1:20" s="169" customFormat="1">
      <c r="A457" s="387"/>
      <c r="B457" s="270"/>
      <c r="C457" s="378"/>
      <c r="D457" s="263"/>
      <c r="E457" s="263"/>
      <c r="F457" s="253"/>
      <c r="G457" s="217"/>
      <c r="H457" s="217">
        <f t="shared" si="17"/>
        <v>0</v>
      </c>
      <c r="I457" s="351"/>
      <c r="J457" s="489"/>
      <c r="L457" s="147"/>
      <c r="M457" s="174"/>
      <c r="N457" s="175"/>
      <c r="O457" s="176"/>
      <c r="P457" s="176"/>
      <c r="Q457" s="365"/>
      <c r="R457" s="179"/>
      <c r="S457" s="177"/>
      <c r="T457" s="178"/>
    </row>
    <row r="458" spans="1:20" s="169" customFormat="1">
      <c r="A458" s="387"/>
      <c r="B458" s="270"/>
      <c r="C458" s="378"/>
      <c r="D458" s="263"/>
      <c r="E458" s="263"/>
      <c r="F458" s="253"/>
      <c r="G458" s="217"/>
      <c r="H458" s="217">
        <f t="shared" si="17"/>
        <v>0</v>
      </c>
      <c r="I458" s="351"/>
      <c r="J458" s="489"/>
      <c r="L458" s="147"/>
      <c r="M458" s="174"/>
      <c r="N458" s="175"/>
      <c r="O458" s="176"/>
      <c r="P458" s="176"/>
      <c r="Q458" s="365"/>
      <c r="R458" s="179"/>
      <c r="S458" s="177"/>
      <c r="T458" s="178"/>
    </row>
    <row r="459" spans="1:20" s="169" customFormat="1">
      <c r="A459" s="387"/>
      <c r="B459" s="270"/>
      <c r="C459" s="378"/>
      <c r="D459" s="263"/>
      <c r="E459" s="263"/>
      <c r="F459" s="253"/>
      <c r="G459" s="217"/>
      <c r="H459" s="217">
        <f t="shared" si="17"/>
        <v>0</v>
      </c>
      <c r="I459" s="351"/>
      <c r="J459" s="489"/>
      <c r="L459" s="147"/>
      <c r="M459" s="174"/>
      <c r="N459" s="175"/>
      <c r="O459" s="176"/>
      <c r="P459" s="176"/>
      <c r="Q459" s="365"/>
      <c r="R459" s="179"/>
      <c r="S459" s="177"/>
      <c r="T459" s="178"/>
    </row>
    <row r="460" spans="1:20" s="169" customFormat="1">
      <c r="A460" s="387"/>
      <c r="B460" s="270"/>
      <c r="C460" s="378"/>
      <c r="D460" s="263"/>
      <c r="E460" s="263"/>
      <c r="F460" s="253"/>
      <c r="G460" s="217"/>
      <c r="H460" s="217">
        <f t="shared" si="17"/>
        <v>0</v>
      </c>
      <c r="I460" s="351"/>
      <c r="J460" s="489"/>
      <c r="L460" s="147"/>
      <c r="M460" s="174"/>
      <c r="N460" s="175"/>
      <c r="O460" s="176"/>
      <c r="P460" s="176"/>
      <c r="Q460" s="365"/>
      <c r="R460" s="179"/>
      <c r="S460" s="177"/>
      <c r="T460" s="178"/>
    </row>
    <row r="461" spans="1:20" s="169" customFormat="1">
      <c r="A461" s="387"/>
      <c r="B461" s="270"/>
      <c r="C461" s="378"/>
      <c r="D461" s="263"/>
      <c r="E461" s="263"/>
      <c r="F461" s="253"/>
      <c r="G461" s="217"/>
      <c r="H461" s="217">
        <f t="shared" si="17"/>
        <v>0</v>
      </c>
      <c r="I461" s="351"/>
      <c r="J461" s="489"/>
      <c r="L461" s="147"/>
      <c r="M461" s="174"/>
      <c r="N461" s="175"/>
      <c r="O461" s="176"/>
      <c r="P461" s="176"/>
      <c r="Q461" s="365"/>
      <c r="R461" s="179"/>
      <c r="S461" s="177"/>
      <c r="T461" s="178"/>
    </row>
    <row r="462" spans="1:20" s="169" customFormat="1">
      <c r="A462" s="387"/>
      <c r="B462" s="270"/>
      <c r="C462" s="378"/>
      <c r="D462" s="263"/>
      <c r="E462" s="263"/>
      <c r="F462" s="253"/>
      <c r="G462" s="217"/>
      <c r="H462" s="217">
        <f t="shared" si="17"/>
        <v>0</v>
      </c>
      <c r="I462" s="351"/>
      <c r="J462" s="489"/>
      <c r="L462" s="147"/>
      <c r="M462" s="174"/>
      <c r="N462" s="175"/>
      <c r="O462" s="176"/>
      <c r="P462" s="176"/>
      <c r="Q462" s="365"/>
      <c r="R462" s="179"/>
      <c r="S462" s="177"/>
      <c r="T462" s="178"/>
    </row>
    <row r="463" spans="1:20" s="169" customFormat="1">
      <c r="A463" s="387"/>
      <c r="B463" s="270"/>
      <c r="C463" s="378"/>
      <c r="D463" s="263"/>
      <c r="E463" s="263"/>
      <c r="F463" s="253"/>
      <c r="G463" s="217"/>
      <c r="H463" s="217">
        <f t="shared" si="17"/>
        <v>0</v>
      </c>
      <c r="I463" s="351"/>
      <c r="J463" s="489"/>
      <c r="L463" s="147"/>
      <c r="M463" s="174"/>
      <c r="N463" s="175"/>
      <c r="O463" s="176"/>
      <c r="P463" s="176"/>
      <c r="Q463" s="365"/>
      <c r="R463" s="179"/>
      <c r="S463" s="177"/>
      <c r="T463" s="178"/>
    </row>
    <row r="464" spans="1:20" s="169" customFormat="1">
      <c r="A464" s="387"/>
      <c r="B464" s="270"/>
      <c r="C464" s="378"/>
      <c r="D464" s="263"/>
      <c r="E464" s="263"/>
      <c r="F464" s="253"/>
      <c r="G464" s="217"/>
      <c r="H464" s="217">
        <f t="shared" si="17"/>
        <v>0</v>
      </c>
      <c r="I464" s="351"/>
      <c r="J464" s="489"/>
      <c r="L464" s="147"/>
      <c r="M464" s="174"/>
      <c r="N464" s="175"/>
      <c r="O464" s="176"/>
      <c r="P464" s="176"/>
      <c r="Q464" s="365"/>
      <c r="R464" s="179"/>
      <c r="S464" s="177"/>
      <c r="T464" s="178"/>
    </row>
    <row r="465" spans="1:20" s="169" customFormat="1">
      <c r="A465" s="387"/>
      <c r="B465" s="270"/>
      <c r="C465" s="378"/>
      <c r="D465" s="263"/>
      <c r="E465" s="263"/>
      <c r="F465" s="253"/>
      <c r="G465" s="217"/>
      <c r="H465" s="217">
        <f t="shared" si="17"/>
        <v>0</v>
      </c>
      <c r="I465" s="351"/>
      <c r="J465" s="489"/>
      <c r="L465" s="147"/>
      <c r="M465" s="174"/>
      <c r="N465" s="175"/>
      <c r="O465" s="176"/>
      <c r="P465" s="176"/>
      <c r="Q465" s="365"/>
      <c r="R465" s="179"/>
      <c r="S465" s="177"/>
      <c r="T465" s="178"/>
    </row>
    <row r="466" spans="1:20" s="169" customFormat="1">
      <c r="A466" s="387"/>
      <c r="B466" s="270"/>
      <c r="C466" s="378"/>
      <c r="D466" s="263"/>
      <c r="E466" s="263"/>
      <c r="F466" s="253"/>
      <c r="G466" s="217"/>
      <c r="H466" s="217">
        <f t="shared" si="17"/>
        <v>0</v>
      </c>
      <c r="I466" s="351"/>
      <c r="J466" s="489"/>
      <c r="L466" s="147"/>
      <c r="M466" s="174"/>
      <c r="N466" s="175"/>
      <c r="O466" s="176"/>
      <c r="P466" s="176"/>
      <c r="Q466" s="365"/>
      <c r="R466" s="179"/>
      <c r="S466" s="177"/>
      <c r="T466" s="178"/>
    </row>
    <row r="467" spans="1:20" s="169" customFormat="1">
      <c r="A467" s="387"/>
      <c r="B467" s="270"/>
      <c r="C467" s="378"/>
      <c r="D467" s="263"/>
      <c r="E467" s="263"/>
      <c r="F467" s="253"/>
      <c r="G467" s="217"/>
      <c r="H467" s="217">
        <f t="shared" si="17"/>
        <v>0</v>
      </c>
      <c r="I467" s="351"/>
      <c r="J467" s="489"/>
      <c r="L467" s="147"/>
      <c r="M467" s="174"/>
      <c r="N467" s="175"/>
      <c r="O467" s="176"/>
      <c r="P467" s="176"/>
      <c r="Q467" s="365"/>
      <c r="R467" s="179"/>
      <c r="S467" s="177"/>
      <c r="T467" s="178"/>
    </row>
    <row r="468" spans="1:20" s="169" customFormat="1">
      <c r="A468" s="387"/>
      <c r="B468" s="270"/>
      <c r="C468" s="378"/>
      <c r="D468" s="263"/>
      <c r="E468" s="263"/>
      <c r="F468" s="253"/>
      <c r="G468" s="217"/>
      <c r="H468" s="217">
        <f t="shared" si="17"/>
        <v>0</v>
      </c>
      <c r="I468" s="351"/>
      <c r="J468" s="489"/>
      <c r="L468" s="147"/>
      <c r="M468" s="174"/>
      <c r="N468" s="175"/>
      <c r="O468" s="176"/>
      <c r="P468" s="176"/>
      <c r="Q468" s="365"/>
      <c r="R468" s="179"/>
      <c r="S468" s="177"/>
      <c r="T468" s="178"/>
    </row>
    <row r="469" spans="1:20" s="169" customFormat="1">
      <c r="A469" s="387"/>
      <c r="B469" s="270"/>
      <c r="C469" s="378"/>
      <c r="D469" s="263"/>
      <c r="E469" s="263"/>
      <c r="F469" s="253"/>
      <c r="G469" s="217"/>
      <c r="H469" s="217">
        <f t="shared" si="17"/>
        <v>0</v>
      </c>
      <c r="I469" s="351"/>
      <c r="J469" s="489"/>
      <c r="L469" s="147"/>
      <c r="M469" s="174"/>
      <c r="N469" s="175"/>
      <c r="O469" s="176"/>
      <c r="P469" s="176"/>
      <c r="Q469" s="365"/>
      <c r="R469" s="179"/>
      <c r="S469" s="177"/>
      <c r="T469" s="178"/>
    </row>
    <row r="470" spans="1:20" s="169" customFormat="1">
      <c r="A470" s="387"/>
      <c r="B470" s="270"/>
      <c r="C470" s="378"/>
      <c r="D470" s="263"/>
      <c r="E470" s="263"/>
      <c r="F470" s="253"/>
      <c r="G470" s="217"/>
      <c r="H470" s="217">
        <f t="shared" si="17"/>
        <v>0</v>
      </c>
      <c r="I470" s="351"/>
      <c r="J470" s="489"/>
      <c r="L470" s="147"/>
      <c r="M470" s="174"/>
      <c r="N470" s="175"/>
      <c r="O470" s="176"/>
      <c r="P470" s="176"/>
      <c r="Q470" s="365"/>
      <c r="R470" s="179"/>
      <c r="S470" s="177"/>
      <c r="T470" s="178"/>
    </row>
    <row r="471" spans="1:20" s="169" customFormat="1">
      <c r="A471" s="387"/>
      <c r="B471" s="270"/>
      <c r="C471" s="378"/>
      <c r="D471" s="263"/>
      <c r="E471" s="263"/>
      <c r="F471" s="253"/>
      <c r="G471" s="217"/>
      <c r="H471" s="217">
        <f t="shared" si="17"/>
        <v>0</v>
      </c>
      <c r="I471" s="351"/>
      <c r="J471" s="489"/>
      <c r="L471" s="147"/>
      <c r="M471" s="174"/>
      <c r="N471" s="175"/>
      <c r="O471" s="176"/>
      <c r="P471" s="176"/>
      <c r="Q471" s="365"/>
      <c r="R471" s="179"/>
      <c r="S471" s="177"/>
      <c r="T471" s="178"/>
    </row>
    <row r="472" spans="1:20" s="169" customFormat="1">
      <c r="A472" s="396"/>
      <c r="B472" s="270"/>
      <c r="C472" s="378"/>
      <c r="D472" s="263"/>
      <c r="E472" s="263"/>
      <c r="F472" s="253"/>
      <c r="G472" s="217"/>
      <c r="H472" s="217">
        <f t="shared" si="17"/>
        <v>0</v>
      </c>
      <c r="I472" s="351"/>
      <c r="J472" s="489"/>
      <c r="L472" s="147"/>
      <c r="M472" s="174"/>
      <c r="N472" s="175"/>
      <c r="O472" s="176"/>
      <c r="P472" s="176"/>
      <c r="Q472" s="365"/>
      <c r="R472" s="179"/>
      <c r="S472" s="177"/>
      <c r="T472" s="178"/>
    </row>
    <row r="473" spans="1:20" s="169" customFormat="1">
      <c r="A473" s="396"/>
      <c r="B473" s="270"/>
      <c r="C473" s="378"/>
      <c r="D473" s="263"/>
      <c r="E473" s="263"/>
      <c r="F473" s="253"/>
      <c r="G473" s="217"/>
      <c r="H473" s="217">
        <f t="shared" si="17"/>
        <v>0</v>
      </c>
      <c r="I473" s="351"/>
      <c r="J473" s="489"/>
      <c r="L473" s="147"/>
      <c r="M473" s="174"/>
      <c r="N473" s="175"/>
      <c r="O473" s="176"/>
      <c r="P473" s="176"/>
      <c r="Q473" s="365"/>
      <c r="R473" s="179"/>
      <c r="S473" s="177"/>
      <c r="T473" s="178"/>
    </row>
    <row r="474" spans="1:20" s="169" customFormat="1">
      <c r="A474" s="396"/>
      <c r="B474" s="270"/>
      <c r="C474" s="378"/>
      <c r="D474" s="263"/>
      <c r="E474" s="263"/>
      <c r="F474" s="253"/>
      <c r="G474" s="217"/>
      <c r="H474" s="217">
        <f t="shared" si="17"/>
        <v>0</v>
      </c>
      <c r="I474" s="351"/>
      <c r="J474" s="489"/>
      <c r="L474" s="147"/>
      <c r="M474" s="174"/>
      <c r="N474" s="175"/>
      <c r="O474" s="176"/>
      <c r="P474" s="176"/>
      <c r="Q474" s="365"/>
      <c r="R474" s="179"/>
      <c r="S474" s="177"/>
      <c r="T474" s="178"/>
    </row>
    <row r="475" spans="1:20" s="169" customFormat="1">
      <c r="A475" s="396"/>
      <c r="B475" s="270"/>
      <c r="C475" s="378"/>
      <c r="D475" s="263"/>
      <c r="E475" s="263"/>
      <c r="F475" s="253"/>
      <c r="G475" s="217"/>
      <c r="H475" s="217">
        <f t="shared" si="17"/>
        <v>0</v>
      </c>
      <c r="I475" s="351"/>
      <c r="J475" s="489"/>
      <c r="L475" s="147"/>
      <c r="M475" s="174"/>
      <c r="N475" s="175"/>
      <c r="O475" s="176"/>
      <c r="P475" s="176"/>
      <c r="Q475" s="365"/>
      <c r="R475" s="179"/>
      <c r="S475" s="177"/>
      <c r="T475" s="178"/>
    </row>
    <row r="476" spans="1:20" s="169" customFormat="1">
      <c r="A476" s="396"/>
      <c r="B476" s="270"/>
      <c r="C476" s="378"/>
      <c r="D476" s="263"/>
      <c r="E476" s="263"/>
      <c r="F476" s="253"/>
      <c r="G476" s="217"/>
      <c r="H476" s="217">
        <f t="shared" si="17"/>
        <v>0</v>
      </c>
      <c r="I476" s="351"/>
      <c r="J476" s="489"/>
      <c r="L476" s="147"/>
      <c r="M476" s="174"/>
      <c r="N476" s="175"/>
      <c r="O476" s="176"/>
      <c r="P476" s="176"/>
      <c r="Q476" s="365"/>
      <c r="R476" s="179"/>
      <c r="S476" s="177"/>
      <c r="T476" s="178"/>
    </row>
    <row r="477" spans="1:20" s="169" customFormat="1">
      <c r="A477" s="396"/>
      <c r="B477" s="270"/>
      <c r="C477" s="378"/>
      <c r="D477" s="263"/>
      <c r="E477" s="263"/>
      <c r="F477" s="253"/>
      <c r="G477" s="217"/>
      <c r="H477" s="217">
        <f t="shared" si="17"/>
        <v>0</v>
      </c>
      <c r="I477" s="351"/>
      <c r="J477" s="489"/>
      <c r="L477" s="147"/>
      <c r="M477" s="174"/>
      <c r="N477" s="175"/>
      <c r="O477" s="176"/>
      <c r="P477" s="176"/>
      <c r="Q477" s="365"/>
      <c r="R477" s="179"/>
      <c r="S477" s="177"/>
      <c r="T477" s="178"/>
    </row>
    <row r="478" spans="1:20" s="169" customFormat="1">
      <c r="A478" s="396"/>
      <c r="B478" s="270"/>
      <c r="C478" s="378"/>
      <c r="D478" s="263"/>
      <c r="E478" s="263"/>
      <c r="F478" s="253"/>
      <c r="G478" s="217"/>
      <c r="H478" s="217">
        <f t="shared" si="17"/>
        <v>0</v>
      </c>
      <c r="I478" s="351"/>
      <c r="J478" s="489"/>
      <c r="L478" s="147"/>
      <c r="M478" s="174"/>
      <c r="N478" s="175"/>
      <c r="O478" s="176"/>
      <c r="P478" s="176"/>
      <c r="Q478" s="365"/>
      <c r="R478" s="179"/>
      <c r="S478" s="177"/>
      <c r="T478" s="178"/>
    </row>
    <row r="479" spans="1:20" s="169" customFormat="1">
      <c r="A479" s="396"/>
      <c r="B479" s="270"/>
      <c r="C479" s="378"/>
      <c r="D479" s="263"/>
      <c r="E479" s="263"/>
      <c r="F479" s="253"/>
      <c r="G479" s="217"/>
      <c r="H479" s="217">
        <f t="shared" si="17"/>
        <v>0</v>
      </c>
      <c r="I479" s="351"/>
      <c r="J479" s="489"/>
      <c r="L479" s="147"/>
      <c r="M479" s="174"/>
      <c r="N479" s="175"/>
      <c r="O479" s="176"/>
      <c r="P479" s="176"/>
      <c r="Q479" s="365"/>
      <c r="R479" s="179"/>
      <c r="S479" s="177"/>
      <c r="T479" s="178"/>
    </row>
    <row r="480" spans="1:20" s="169" customFormat="1">
      <c r="A480" s="396"/>
      <c r="B480" s="270"/>
      <c r="C480" s="378"/>
      <c r="D480" s="263"/>
      <c r="E480" s="263"/>
      <c r="F480" s="253"/>
      <c r="G480" s="217"/>
      <c r="H480" s="217">
        <f t="shared" si="17"/>
        <v>0</v>
      </c>
      <c r="I480" s="351"/>
      <c r="J480" s="489"/>
      <c r="L480" s="147"/>
      <c r="M480" s="174"/>
      <c r="N480" s="175"/>
      <c r="O480" s="176"/>
      <c r="P480" s="176"/>
      <c r="Q480" s="365"/>
      <c r="R480" s="179"/>
      <c r="S480" s="177"/>
      <c r="T480" s="178"/>
    </row>
    <row r="481" spans="1:20" s="169" customFormat="1">
      <c r="A481" s="396"/>
      <c r="B481" s="270"/>
      <c r="C481" s="378"/>
      <c r="D481" s="263"/>
      <c r="E481" s="263"/>
      <c r="F481" s="253"/>
      <c r="G481" s="217"/>
      <c r="H481" s="217">
        <f t="shared" si="17"/>
        <v>0</v>
      </c>
      <c r="I481" s="351"/>
      <c r="J481" s="489"/>
      <c r="L481" s="147"/>
      <c r="M481" s="174"/>
      <c r="N481" s="175"/>
      <c r="O481" s="176"/>
      <c r="P481" s="176"/>
      <c r="Q481" s="365"/>
      <c r="R481" s="179"/>
      <c r="S481" s="177"/>
      <c r="T481" s="178"/>
    </row>
    <row r="482" spans="1:20" s="169" customFormat="1">
      <c r="A482" s="396"/>
      <c r="B482" s="270"/>
      <c r="C482" s="378"/>
      <c r="D482" s="263"/>
      <c r="E482" s="263"/>
      <c r="F482" s="253"/>
      <c r="G482" s="217"/>
      <c r="H482" s="217">
        <f t="shared" si="17"/>
        <v>0</v>
      </c>
      <c r="I482" s="351"/>
      <c r="J482" s="489"/>
      <c r="L482" s="147"/>
      <c r="M482" s="174"/>
      <c r="N482" s="175"/>
      <c r="O482" s="176"/>
      <c r="P482" s="176"/>
      <c r="Q482" s="365"/>
      <c r="R482" s="179"/>
      <c r="S482" s="177"/>
      <c r="T482" s="178"/>
    </row>
    <row r="483" spans="1:20" s="169" customFormat="1">
      <c r="A483" s="396"/>
      <c r="B483" s="270"/>
      <c r="C483" s="378"/>
      <c r="D483" s="263"/>
      <c r="E483" s="263"/>
      <c r="F483" s="253"/>
      <c r="G483" s="217"/>
      <c r="H483" s="217">
        <f t="shared" si="17"/>
        <v>0</v>
      </c>
      <c r="I483" s="351"/>
      <c r="J483" s="489"/>
      <c r="L483" s="147"/>
      <c r="M483" s="174"/>
      <c r="N483" s="175"/>
      <c r="O483" s="176"/>
      <c r="P483" s="176"/>
      <c r="Q483" s="365"/>
      <c r="R483" s="179"/>
      <c r="S483" s="177"/>
      <c r="T483" s="178"/>
    </row>
    <row r="484" spans="1:20" s="169" customFormat="1">
      <c r="A484" s="396"/>
      <c r="B484" s="270"/>
      <c r="C484" s="378"/>
      <c r="D484" s="263"/>
      <c r="E484" s="263"/>
      <c r="F484" s="253"/>
      <c r="G484" s="217"/>
      <c r="H484" s="217">
        <f t="shared" si="17"/>
        <v>0</v>
      </c>
      <c r="I484" s="351"/>
      <c r="J484" s="489"/>
      <c r="L484" s="147"/>
      <c r="M484" s="174"/>
      <c r="N484" s="175"/>
      <c r="O484" s="176"/>
      <c r="P484" s="176"/>
      <c r="Q484" s="365"/>
      <c r="R484" s="179"/>
      <c r="S484" s="177"/>
      <c r="T484" s="178"/>
    </row>
    <row r="485" spans="1:20" s="169" customFormat="1">
      <c r="A485" s="396"/>
      <c r="B485" s="270"/>
      <c r="C485" s="378"/>
      <c r="D485" s="263"/>
      <c r="E485" s="263"/>
      <c r="F485" s="253"/>
      <c r="G485" s="217"/>
      <c r="H485" s="217">
        <f t="shared" si="17"/>
        <v>0</v>
      </c>
      <c r="I485" s="351"/>
      <c r="J485" s="489"/>
      <c r="L485" s="147"/>
      <c r="M485" s="174"/>
      <c r="N485" s="175"/>
      <c r="O485" s="176"/>
      <c r="P485" s="176"/>
      <c r="Q485" s="365"/>
      <c r="R485" s="179"/>
      <c r="S485" s="177"/>
      <c r="T485" s="178"/>
    </row>
    <row r="486" spans="1:20" s="169" customFormat="1">
      <c r="A486" s="396"/>
      <c r="B486" s="270"/>
      <c r="C486" s="378"/>
      <c r="D486" s="263"/>
      <c r="E486" s="263"/>
      <c r="F486" s="253"/>
      <c r="G486" s="217"/>
      <c r="H486" s="217">
        <f t="shared" si="17"/>
        <v>0</v>
      </c>
      <c r="I486" s="351"/>
      <c r="J486" s="489"/>
      <c r="L486" s="147"/>
      <c r="M486" s="174"/>
      <c r="N486" s="175"/>
      <c r="O486" s="176"/>
      <c r="P486" s="176"/>
      <c r="Q486" s="365"/>
      <c r="R486" s="179"/>
      <c r="S486" s="177"/>
      <c r="T486" s="178"/>
    </row>
    <row r="487" spans="1:20" s="169" customFormat="1">
      <c r="A487" s="396"/>
      <c r="B487" s="270"/>
      <c r="C487" s="378"/>
      <c r="D487" s="263"/>
      <c r="E487" s="263"/>
      <c r="F487" s="253"/>
      <c r="G487" s="217"/>
      <c r="H487" s="217">
        <f t="shared" si="17"/>
        <v>0</v>
      </c>
      <c r="I487" s="351"/>
      <c r="J487" s="489"/>
      <c r="L487" s="147"/>
      <c r="M487" s="174"/>
      <c r="N487" s="175"/>
      <c r="O487" s="176"/>
      <c r="P487" s="176"/>
      <c r="Q487" s="365"/>
      <c r="R487" s="179"/>
      <c r="S487" s="177"/>
      <c r="T487" s="178"/>
    </row>
    <row r="488" spans="1:20" s="169" customFormat="1">
      <c r="A488" s="396"/>
      <c r="B488" s="270"/>
      <c r="C488" s="378"/>
      <c r="D488" s="263"/>
      <c r="E488" s="263"/>
      <c r="F488" s="253"/>
      <c r="G488" s="217"/>
      <c r="H488" s="217">
        <f t="shared" si="17"/>
        <v>0</v>
      </c>
      <c r="I488" s="351"/>
      <c r="J488" s="489"/>
      <c r="L488" s="147"/>
      <c r="M488" s="174"/>
      <c r="N488" s="175"/>
      <c r="O488" s="176"/>
      <c r="P488" s="176"/>
      <c r="Q488" s="365"/>
      <c r="R488" s="179"/>
      <c r="S488" s="177"/>
      <c r="T488" s="178"/>
    </row>
    <row r="489" spans="1:20" s="169" customFormat="1">
      <c r="A489" s="396"/>
      <c r="B489" s="270"/>
      <c r="C489" s="378"/>
      <c r="D489" s="263"/>
      <c r="E489" s="263"/>
      <c r="F489" s="253"/>
      <c r="G489" s="217"/>
      <c r="H489" s="217">
        <f t="shared" si="17"/>
        <v>0</v>
      </c>
      <c r="I489" s="351"/>
      <c r="J489" s="489"/>
      <c r="L489" s="147"/>
      <c r="M489" s="174"/>
      <c r="N489" s="175"/>
      <c r="O489" s="176"/>
      <c r="P489" s="176"/>
      <c r="Q489" s="365"/>
      <c r="R489" s="179"/>
      <c r="S489" s="177"/>
      <c r="T489" s="178"/>
    </row>
    <row r="490" spans="1:20" s="169" customFormat="1">
      <c r="A490" s="396"/>
      <c r="B490" s="270"/>
      <c r="C490" s="378"/>
      <c r="D490" s="263"/>
      <c r="E490" s="263"/>
      <c r="F490" s="253"/>
      <c r="G490" s="217"/>
      <c r="H490" s="217">
        <f t="shared" si="17"/>
        <v>0</v>
      </c>
      <c r="I490" s="351"/>
      <c r="J490" s="489"/>
      <c r="L490" s="147"/>
      <c r="M490" s="174"/>
      <c r="N490" s="175"/>
      <c r="O490" s="176"/>
      <c r="P490" s="176"/>
      <c r="Q490" s="365"/>
      <c r="R490" s="179"/>
      <c r="S490" s="177"/>
      <c r="T490" s="178"/>
    </row>
    <row r="491" spans="1:20" s="169" customFormat="1">
      <c r="A491" s="396"/>
      <c r="B491" s="270"/>
      <c r="C491" s="378"/>
      <c r="D491" s="263"/>
      <c r="E491" s="263"/>
      <c r="F491" s="253"/>
      <c r="G491" s="217"/>
      <c r="H491" s="217">
        <f t="shared" si="17"/>
        <v>0</v>
      </c>
      <c r="I491" s="351"/>
      <c r="J491" s="489"/>
      <c r="L491" s="147"/>
      <c r="M491" s="174"/>
      <c r="N491" s="175"/>
      <c r="O491" s="176"/>
      <c r="P491" s="176"/>
      <c r="Q491" s="365"/>
      <c r="R491" s="179"/>
      <c r="S491" s="177"/>
      <c r="T491" s="178"/>
    </row>
    <row r="492" spans="1:20" s="169" customFormat="1">
      <c r="A492" s="396"/>
      <c r="B492" s="270"/>
      <c r="C492" s="378"/>
      <c r="D492" s="263"/>
      <c r="E492" s="263"/>
      <c r="F492" s="253"/>
      <c r="G492" s="217"/>
      <c r="H492" s="217">
        <f t="shared" si="17"/>
        <v>0</v>
      </c>
      <c r="I492" s="351"/>
      <c r="J492" s="489"/>
      <c r="L492" s="147"/>
      <c r="M492" s="174"/>
      <c r="N492" s="175"/>
      <c r="O492" s="176"/>
      <c r="P492" s="176"/>
      <c r="Q492" s="365"/>
      <c r="R492" s="179"/>
      <c r="S492" s="177"/>
      <c r="T492" s="178"/>
    </row>
    <row r="493" spans="1:20" s="169" customFormat="1">
      <c r="A493" s="396"/>
      <c r="B493" s="270"/>
      <c r="C493" s="378"/>
      <c r="D493" s="263"/>
      <c r="E493" s="263"/>
      <c r="F493" s="253"/>
      <c r="G493" s="217"/>
      <c r="H493" s="217">
        <f t="shared" si="17"/>
        <v>0</v>
      </c>
      <c r="I493" s="351"/>
      <c r="J493" s="489"/>
      <c r="L493" s="147"/>
      <c r="M493" s="174"/>
      <c r="N493" s="175"/>
      <c r="O493" s="176"/>
      <c r="P493" s="176"/>
      <c r="Q493" s="365"/>
      <c r="R493" s="179"/>
      <c r="S493" s="177"/>
      <c r="T493" s="178"/>
    </row>
    <row r="494" spans="1:20" s="169" customFormat="1">
      <c r="A494" s="396"/>
      <c r="B494" s="270"/>
      <c r="C494" s="378"/>
      <c r="D494" s="263"/>
      <c r="E494" s="263"/>
      <c r="F494" s="253"/>
      <c r="G494" s="217"/>
      <c r="H494" s="217">
        <f t="shared" si="17"/>
        <v>0</v>
      </c>
      <c r="I494" s="351"/>
      <c r="J494" s="489"/>
      <c r="L494" s="147"/>
      <c r="M494" s="174"/>
      <c r="N494" s="175"/>
      <c r="O494" s="176"/>
      <c r="P494" s="176"/>
      <c r="Q494" s="365"/>
      <c r="R494" s="179"/>
      <c r="S494" s="177"/>
      <c r="T494" s="178"/>
    </row>
    <row r="495" spans="1:20" s="169" customFormat="1">
      <c r="A495" s="396"/>
      <c r="B495" s="270"/>
      <c r="C495" s="378"/>
      <c r="D495" s="263"/>
      <c r="E495" s="263"/>
      <c r="F495" s="253"/>
      <c r="G495" s="217"/>
      <c r="H495" s="217">
        <f t="shared" si="17"/>
        <v>0</v>
      </c>
      <c r="I495" s="351"/>
      <c r="J495" s="489"/>
      <c r="L495" s="147"/>
      <c r="M495" s="174"/>
      <c r="N495" s="175"/>
      <c r="O495" s="176"/>
      <c r="P495" s="176"/>
      <c r="Q495" s="365"/>
      <c r="R495" s="179"/>
      <c r="S495" s="177"/>
      <c r="T495" s="178"/>
    </row>
    <row r="496" spans="1:20" s="169" customFormat="1">
      <c r="A496" s="396"/>
      <c r="B496" s="270"/>
      <c r="C496" s="378"/>
      <c r="D496" s="263"/>
      <c r="E496" s="263"/>
      <c r="F496" s="253"/>
      <c r="G496" s="217"/>
      <c r="H496" s="217">
        <f t="shared" si="17"/>
        <v>0</v>
      </c>
      <c r="I496" s="351"/>
      <c r="J496" s="489"/>
      <c r="L496" s="147"/>
      <c r="M496" s="174"/>
      <c r="N496" s="175"/>
      <c r="O496" s="176"/>
      <c r="P496" s="176"/>
      <c r="Q496" s="365"/>
      <c r="R496" s="179"/>
      <c r="S496" s="177"/>
      <c r="T496" s="178"/>
    </row>
    <row r="497" spans="1:20" s="169" customFormat="1">
      <c r="A497" s="396"/>
      <c r="B497" s="270"/>
      <c r="C497" s="378"/>
      <c r="D497" s="263"/>
      <c r="E497" s="263"/>
      <c r="F497" s="253"/>
      <c r="G497" s="217"/>
      <c r="H497" s="217">
        <f t="shared" si="17"/>
        <v>0</v>
      </c>
      <c r="I497" s="351"/>
      <c r="J497" s="489"/>
      <c r="L497" s="147"/>
      <c r="M497" s="174"/>
      <c r="N497" s="175"/>
      <c r="O497" s="176"/>
      <c r="P497" s="176"/>
      <c r="Q497" s="365"/>
      <c r="R497" s="179"/>
      <c r="S497" s="177"/>
      <c r="T497" s="178"/>
    </row>
    <row r="498" spans="1:20" s="169" customFormat="1">
      <c r="A498" s="396"/>
      <c r="B498" s="270"/>
      <c r="C498" s="378"/>
      <c r="D498" s="263"/>
      <c r="E498" s="263"/>
      <c r="F498" s="253"/>
      <c r="G498" s="217"/>
      <c r="H498" s="217">
        <f t="shared" si="17"/>
        <v>0</v>
      </c>
      <c r="I498" s="351"/>
      <c r="J498" s="489"/>
      <c r="L498" s="147"/>
      <c r="M498" s="174"/>
      <c r="N498" s="175"/>
      <c r="O498" s="176"/>
      <c r="P498" s="176"/>
      <c r="Q498" s="365"/>
      <c r="R498" s="179"/>
      <c r="S498" s="177"/>
      <c r="T498" s="178"/>
    </row>
    <row r="499" spans="1:20" s="169" customFormat="1">
      <c r="A499" s="396"/>
      <c r="B499" s="270"/>
      <c r="C499" s="378"/>
      <c r="D499" s="263"/>
      <c r="E499" s="263"/>
      <c r="F499" s="253"/>
      <c r="G499" s="217"/>
      <c r="H499" s="217">
        <f t="shared" si="17"/>
        <v>0</v>
      </c>
      <c r="I499" s="351"/>
      <c r="J499" s="489"/>
      <c r="L499" s="147"/>
      <c r="M499" s="174"/>
      <c r="N499" s="175"/>
      <c r="O499" s="176"/>
      <c r="P499" s="176"/>
      <c r="Q499" s="365"/>
      <c r="R499" s="179"/>
      <c r="S499" s="177"/>
      <c r="T499" s="178"/>
    </row>
    <row r="500" spans="1:20" s="169" customFormat="1">
      <c r="A500" s="396"/>
      <c r="B500" s="270"/>
      <c r="C500" s="378"/>
      <c r="D500" s="263"/>
      <c r="E500" s="263"/>
      <c r="F500" s="253"/>
      <c r="G500" s="217"/>
      <c r="H500" s="217">
        <f t="shared" si="17"/>
        <v>0</v>
      </c>
      <c r="I500" s="351"/>
      <c r="J500" s="489"/>
      <c r="L500" s="147"/>
      <c r="M500" s="174"/>
      <c r="N500" s="175"/>
      <c r="O500" s="176"/>
      <c r="P500" s="176"/>
      <c r="Q500" s="365"/>
      <c r="R500" s="179"/>
      <c r="S500" s="177"/>
      <c r="T500" s="178"/>
    </row>
    <row r="501" spans="1:20" s="169" customFormat="1">
      <c r="A501" s="396"/>
      <c r="B501" s="270"/>
      <c r="C501" s="378"/>
      <c r="D501" s="263"/>
      <c r="E501" s="263"/>
      <c r="F501" s="253"/>
      <c r="G501" s="217"/>
      <c r="H501" s="217">
        <f t="shared" si="17"/>
        <v>0</v>
      </c>
      <c r="I501" s="351"/>
      <c r="J501" s="489"/>
      <c r="L501" s="147"/>
      <c r="M501" s="174"/>
      <c r="N501" s="175"/>
      <c r="O501" s="176"/>
      <c r="P501" s="176"/>
      <c r="Q501" s="365"/>
      <c r="R501" s="179"/>
      <c r="S501" s="177"/>
      <c r="T501" s="178"/>
    </row>
    <row r="502" spans="1:20" s="169" customFormat="1">
      <c r="A502" s="396"/>
      <c r="B502" s="270"/>
      <c r="C502" s="378"/>
      <c r="D502" s="263"/>
      <c r="E502" s="263"/>
      <c r="F502" s="253"/>
      <c r="G502" s="217"/>
      <c r="H502" s="217">
        <f t="shared" si="17"/>
        <v>0</v>
      </c>
      <c r="I502" s="351"/>
      <c r="J502" s="489"/>
      <c r="L502" s="147"/>
      <c r="M502" s="174"/>
      <c r="N502" s="175"/>
      <c r="O502" s="176"/>
      <c r="P502" s="176"/>
      <c r="Q502" s="365"/>
      <c r="R502" s="179"/>
      <c r="S502" s="177"/>
      <c r="T502" s="178"/>
    </row>
    <row r="503" spans="1:20" s="169" customFormat="1">
      <c r="A503" s="396"/>
      <c r="B503" s="270"/>
      <c r="C503" s="378"/>
      <c r="D503" s="263"/>
      <c r="E503" s="263"/>
      <c r="F503" s="253"/>
      <c r="G503" s="217"/>
      <c r="H503" s="217">
        <f t="shared" si="17"/>
        <v>0</v>
      </c>
      <c r="I503" s="351"/>
      <c r="J503" s="489"/>
      <c r="L503" s="147"/>
      <c r="M503" s="174"/>
      <c r="N503" s="175"/>
      <c r="O503" s="176"/>
      <c r="P503" s="176"/>
      <c r="Q503" s="365"/>
      <c r="R503" s="179"/>
      <c r="S503" s="177"/>
      <c r="T503" s="178"/>
    </row>
    <row r="504" spans="1:20" s="169" customFormat="1">
      <c r="A504" s="396"/>
      <c r="B504" s="270"/>
      <c r="C504" s="378"/>
      <c r="D504" s="263"/>
      <c r="E504" s="263"/>
      <c r="F504" s="253"/>
      <c r="G504" s="217"/>
      <c r="H504" s="217">
        <f t="shared" si="17"/>
        <v>0</v>
      </c>
      <c r="I504" s="351"/>
      <c r="J504" s="489"/>
      <c r="L504" s="147"/>
      <c r="M504" s="174"/>
      <c r="N504" s="175"/>
      <c r="O504" s="176"/>
      <c r="P504" s="176"/>
      <c r="Q504" s="365"/>
      <c r="R504" s="179"/>
      <c r="S504" s="177"/>
      <c r="T504" s="178"/>
    </row>
    <row r="505" spans="1:20" s="169" customFormat="1">
      <c r="A505" s="396"/>
      <c r="B505" s="270"/>
      <c r="C505" s="378"/>
      <c r="D505" s="263"/>
      <c r="E505" s="263"/>
      <c r="F505" s="253"/>
      <c r="G505" s="217"/>
      <c r="H505" s="217">
        <f t="shared" si="17"/>
        <v>0</v>
      </c>
      <c r="I505" s="351"/>
      <c r="J505" s="489"/>
      <c r="L505" s="147"/>
      <c r="M505" s="174"/>
      <c r="N505" s="175"/>
      <c r="O505" s="176"/>
      <c r="P505" s="176"/>
      <c r="Q505" s="365"/>
      <c r="R505" s="179"/>
      <c r="S505" s="177"/>
      <c r="T505" s="178"/>
    </row>
    <row r="506" spans="1:20" s="169" customFormat="1">
      <c r="A506" s="396"/>
      <c r="B506" s="270"/>
      <c r="C506" s="378"/>
      <c r="D506" s="263"/>
      <c r="E506" s="263"/>
      <c r="F506" s="253"/>
      <c r="G506" s="217"/>
      <c r="H506" s="217">
        <f t="shared" si="17"/>
        <v>0</v>
      </c>
      <c r="I506" s="351"/>
      <c r="J506" s="489"/>
      <c r="L506" s="147"/>
      <c r="M506" s="174"/>
      <c r="N506" s="175"/>
      <c r="O506" s="176"/>
      <c r="P506" s="176"/>
      <c r="Q506" s="365"/>
      <c r="R506" s="179"/>
      <c r="S506" s="177"/>
      <c r="T506" s="178"/>
    </row>
    <row r="507" spans="1:20" s="169" customFormat="1">
      <c r="A507" s="396"/>
      <c r="B507" s="270"/>
      <c r="C507" s="378"/>
      <c r="D507" s="263"/>
      <c r="E507" s="263"/>
      <c r="F507" s="253"/>
      <c r="G507" s="217"/>
      <c r="H507" s="217">
        <f t="shared" si="17"/>
        <v>0</v>
      </c>
      <c r="I507" s="351"/>
      <c r="J507" s="489"/>
      <c r="L507" s="147"/>
      <c r="M507" s="174"/>
      <c r="N507" s="175"/>
      <c r="O507" s="176"/>
      <c r="P507" s="176"/>
      <c r="Q507" s="365"/>
      <c r="R507" s="179"/>
      <c r="S507" s="177"/>
      <c r="T507" s="178"/>
    </row>
    <row r="508" spans="1:20" s="169" customFormat="1">
      <c r="A508" s="396"/>
      <c r="B508" s="270"/>
      <c r="C508" s="378"/>
      <c r="D508" s="263"/>
      <c r="E508" s="263"/>
      <c r="F508" s="253"/>
      <c r="G508" s="217"/>
      <c r="H508" s="217">
        <f t="shared" si="17"/>
        <v>0</v>
      </c>
      <c r="I508" s="351"/>
      <c r="J508" s="489"/>
      <c r="L508" s="147"/>
      <c r="M508" s="174"/>
      <c r="N508" s="175"/>
      <c r="O508" s="176"/>
      <c r="P508" s="176"/>
      <c r="Q508" s="365"/>
      <c r="R508" s="179"/>
      <c r="S508" s="177"/>
      <c r="T508" s="178"/>
    </row>
    <row r="509" spans="1:20" s="169" customFormat="1">
      <c r="A509" s="396"/>
      <c r="B509" s="270"/>
      <c r="C509" s="378"/>
      <c r="D509" s="263"/>
      <c r="E509" s="263"/>
      <c r="F509" s="253"/>
      <c r="G509" s="217"/>
      <c r="H509" s="217">
        <f t="shared" si="17"/>
        <v>0</v>
      </c>
      <c r="I509" s="351"/>
      <c r="J509" s="489"/>
      <c r="L509" s="147"/>
      <c r="M509" s="174"/>
      <c r="N509" s="175"/>
      <c r="O509" s="176"/>
      <c r="P509" s="176"/>
      <c r="Q509" s="365"/>
      <c r="R509" s="179"/>
      <c r="S509" s="177"/>
      <c r="T509" s="178"/>
    </row>
    <row r="510" spans="1:20" s="169" customFormat="1">
      <c r="A510" s="396"/>
      <c r="B510" s="270"/>
      <c r="C510" s="378"/>
      <c r="D510" s="263"/>
      <c r="E510" s="263"/>
      <c r="F510" s="253"/>
      <c r="G510" s="217"/>
      <c r="H510" s="217">
        <f t="shared" si="17"/>
        <v>0</v>
      </c>
      <c r="I510" s="351"/>
      <c r="J510" s="489"/>
      <c r="L510" s="147"/>
      <c r="M510" s="174"/>
      <c r="N510" s="175"/>
      <c r="O510" s="176"/>
      <c r="P510" s="176"/>
      <c r="Q510" s="365"/>
      <c r="R510" s="179"/>
      <c r="S510" s="177"/>
      <c r="T510" s="178"/>
    </row>
    <row r="511" spans="1:20" s="169" customFormat="1">
      <c r="A511" s="397"/>
      <c r="B511" s="270"/>
      <c r="C511" s="378"/>
      <c r="D511" s="263"/>
      <c r="E511" s="263"/>
      <c r="F511" s="253"/>
      <c r="G511" s="217"/>
      <c r="H511" s="217">
        <f t="shared" si="17"/>
        <v>0</v>
      </c>
      <c r="I511" s="351"/>
      <c r="J511" s="489"/>
      <c r="L511" s="147"/>
      <c r="M511" s="174"/>
      <c r="N511" s="175"/>
      <c r="O511" s="176"/>
      <c r="P511" s="176"/>
      <c r="Q511" s="365"/>
      <c r="R511" s="179"/>
      <c r="S511" s="177"/>
      <c r="T511" s="178"/>
    </row>
    <row r="512" spans="1:20" s="169" customFormat="1">
      <c r="A512" s="396"/>
      <c r="B512" s="270"/>
      <c r="C512" s="378"/>
      <c r="D512" s="263"/>
      <c r="E512" s="263"/>
      <c r="F512" s="253"/>
      <c r="G512" s="217"/>
      <c r="H512" s="217">
        <f t="shared" si="17"/>
        <v>0</v>
      </c>
      <c r="I512" s="351"/>
      <c r="J512" s="489"/>
      <c r="L512" s="147"/>
      <c r="M512" s="174"/>
      <c r="N512" s="175"/>
      <c r="O512" s="176"/>
      <c r="P512" s="176"/>
      <c r="Q512" s="365"/>
      <c r="R512" s="179"/>
      <c r="S512" s="177"/>
      <c r="T512" s="178"/>
    </row>
    <row r="513" spans="1:20" s="169" customFormat="1">
      <c r="A513" s="396"/>
      <c r="B513" s="270"/>
      <c r="C513" s="378"/>
      <c r="D513" s="263"/>
      <c r="E513" s="263"/>
      <c r="F513" s="253"/>
      <c r="G513" s="217"/>
      <c r="H513" s="217">
        <f t="shared" si="17"/>
        <v>0</v>
      </c>
      <c r="I513" s="351"/>
      <c r="J513" s="489"/>
      <c r="L513" s="147"/>
      <c r="M513" s="174"/>
      <c r="N513" s="175"/>
      <c r="O513" s="176"/>
      <c r="P513" s="176"/>
      <c r="Q513" s="365"/>
      <c r="R513" s="179"/>
      <c r="S513" s="177"/>
      <c r="T513" s="178"/>
    </row>
    <row r="514" spans="1:20" s="169" customFormat="1">
      <c r="A514" s="396"/>
      <c r="B514" s="270"/>
      <c r="C514" s="378"/>
      <c r="D514" s="263"/>
      <c r="E514" s="263"/>
      <c r="F514" s="253"/>
      <c r="G514" s="217"/>
      <c r="H514" s="217">
        <f t="shared" si="17"/>
        <v>0</v>
      </c>
      <c r="I514" s="351"/>
      <c r="J514" s="489"/>
      <c r="L514" s="147"/>
      <c r="M514" s="174"/>
      <c r="N514" s="175"/>
      <c r="O514" s="176"/>
      <c r="P514" s="176"/>
      <c r="Q514" s="365"/>
      <c r="R514" s="179"/>
      <c r="S514" s="177"/>
      <c r="T514" s="178"/>
    </row>
    <row r="515" spans="1:20" s="169" customFormat="1">
      <c r="A515" s="396"/>
      <c r="B515" s="270"/>
      <c r="C515" s="378"/>
      <c r="D515" s="263"/>
      <c r="E515" s="263"/>
      <c r="F515" s="253"/>
      <c r="G515" s="217"/>
      <c r="H515" s="217">
        <f t="shared" si="17"/>
        <v>0</v>
      </c>
      <c r="I515" s="351"/>
      <c r="J515" s="489"/>
      <c r="L515" s="147"/>
      <c r="M515" s="174"/>
      <c r="N515" s="175"/>
      <c r="O515" s="176"/>
      <c r="P515" s="176"/>
      <c r="Q515" s="365"/>
      <c r="R515" s="179"/>
      <c r="S515" s="177"/>
      <c r="T515" s="178"/>
    </row>
    <row r="516" spans="1:20" s="169" customFormat="1">
      <c r="A516" s="457"/>
      <c r="B516" s="458"/>
      <c r="C516" s="458"/>
      <c r="D516" s="459"/>
      <c r="E516" s="369"/>
      <c r="F516" s="370"/>
      <c r="G516" s="324"/>
      <c r="H516" s="371"/>
      <c r="I516" s="351"/>
      <c r="J516" s="489"/>
      <c r="L516" s="147"/>
      <c r="M516" s="174"/>
      <c r="N516" s="175"/>
      <c r="O516" s="176"/>
      <c r="P516" s="176"/>
      <c r="Q516" s="365"/>
      <c r="R516" s="179"/>
      <c r="S516" s="177"/>
      <c r="T516" s="178"/>
    </row>
    <row r="517" spans="1:20" s="169" customFormat="1">
      <c r="A517" s="180"/>
      <c r="B517" s="166"/>
      <c r="C517" s="167"/>
      <c r="D517" s="231" t="s">
        <v>588</v>
      </c>
      <c r="E517" s="232"/>
      <c r="F517" s="294">
        <f>SUM(F6:F516)</f>
        <v>28734.400000000001</v>
      </c>
      <c r="G517" s="271"/>
      <c r="H517" s="273">
        <f>SUM(H6:H516)</f>
        <v>110199662</v>
      </c>
      <c r="I517" s="273">
        <f>SUM(I6:I516)</f>
        <v>110199662</v>
      </c>
      <c r="J517" s="490"/>
      <c r="L517" s="147"/>
      <c r="M517" s="174"/>
      <c r="N517" s="175"/>
      <c r="O517" s="176"/>
      <c r="P517" s="176"/>
      <c r="Q517" s="365"/>
      <c r="R517" s="179"/>
      <c r="S517" s="177"/>
      <c r="T517" s="178"/>
    </row>
    <row r="518" spans="1:20" s="169" customFormat="1">
      <c r="A518" s="210"/>
      <c r="B518" s="211"/>
      <c r="C518" s="212"/>
      <c r="D518" s="213"/>
      <c r="E518" s="213"/>
      <c r="F518" s="268"/>
      <c r="G518" s="268"/>
      <c r="H518" s="274"/>
      <c r="I518" s="268"/>
      <c r="J518" s="216"/>
      <c r="L518" s="147"/>
      <c r="M518" s="174"/>
      <c r="N518" s="175"/>
      <c r="O518" s="176"/>
      <c r="P518" s="176"/>
      <c r="Q518" s="365"/>
      <c r="R518" s="179"/>
      <c r="S518" s="177"/>
      <c r="T518" s="178"/>
    </row>
    <row r="519" spans="1:20" s="169" customFormat="1">
      <c r="A519" s="210"/>
      <c r="B519" s="244" t="s">
        <v>683</v>
      </c>
      <c r="C519" s="6">
        <v>20201074</v>
      </c>
      <c r="D519" s="332" t="s">
        <v>578</v>
      </c>
      <c r="E519" s="233" t="s">
        <v>17</v>
      </c>
      <c r="F519" s="286">
        <f t="shared" ref="F519:F582" si="18">SUMIF($C$6:$C$516,C519,$F$6:$F$516)</f>
        <v>0</v>
      </c>
      <c r="G519" s="286" t="str">
        <f t="shared" ref="G519:G536" si="19">IF(F519,H519/F519,"0")</f>
        <v>0</v>
      </c>
      <c r="H519" s="287">
        <f t="shared" ref="H519:H582" si="20">SUMIF($C$6:$C$516,C519,$H$6:$H$516)</f>
        <v>0</v>
      </c>
      <c r="I519" s="268"/>
      <c r="J519" s="216"/>
      <c r="L519" s="147"/>
      <c r="M519" s="174"/>
      <c r="N519" s="175"/>
      <c r="O519" s="176"/>
      <c r="P519" s="176"/>
      <c r="Q519" s="365"/>
      <c r="R519" s="179"/>
      <c r="S519" s="177"/>
      <c r="T519" s="178"/>
    </row>
    <row r="520" spans="1:20" s="169" customFormat="1">
      <c r="A520" s="210"/>
      <c r="B520" s="211"/>
      <c r="C520" s="9" t="s">
        <v>902</v>
      </c>
      <c r="D520" s="332" t="s">
        <v>177</v>
      </c>
      <c r="E520" s="233" t="s">
        <v>17</v>
      </c>
      <c r="F520" s="286">
        <f t="shared" si="18"/>
        <v>3400</v>
      </c>
      <c r="G520" s="286">
        <f t="shared" si="19"/>
        <v>23</v>
      </c>
      <c r="H520" s="287">
        <f t="shared" si="20"/>
        <v>78200</v>
      </c>
      <c r="I520" s="268"/>
      <c r="J520" s="216"/>
      <c r="L520" s="147"/>
      <c r="M520" s="174"/>
      <c r="N520" s="175"/>
      <c r="O520" s="176"/>
      <c r="P520" s="176"/>
      <c r="Q520" s="365"/>
      <c r="R520" s="179"/>
      <c r="S520" s="177"/>
      <c r="T520" s="178"/>
    </row>
    <row r="521" spans="1:20" s="169" customFormat="1" ht="33">
      <c r="A521" s="210"/>
      <c r="B521" s="211"/>
      <c r="C521" s="233" t="s">
        <v>901</v>
      </c>
      <c r="D521" s="332" t="s">
        <v>178</v>
      </c>
      <c r="E521" s="233" t="s">
        <v>17</v>
      </c>
      <c r="F521" s="286">
        <f t="shared" si="18"/>
        <v>0</v>
      </c>
      <c r="G521" s="286" t="str">
        <f t="shared" si="19"/>
        <v>0</v>
      </c>
      <c r="H521" s="287">
        <f t="shared" si="20"/>
        <v>0</v>
      </c>
      <c r="I521" s="268"/>
      <c r="J521" s="216"/>
      <c r="L521" s="147"/>
      <c r="M521" s="174"/>
      <c r="N521" s="175"/>
      <c r="O521" s="176"/>
      <c r="P521" s="176"/>
      <c r="Q521" s="365"/>
      <c r="R521" s="179"/>
      <c r="S521" s="177"/>
      <c r="T521" s="178"/>
    </row>
    <row r="522" spans="1:20" s="169" customFormat="1">
      <c r="A522" s="210"/>
      <c r="B522" s="211"/>
      <c r="C522" s="235" t="s">
        <v>179</v>
      </c>
      <c r="D522" s="236" t="s">
        <v>180</v>
      </c>
      <c r="E522" s="237" t="s">
        <v>17</v>
      </c>
      <c r="F522" s="286">
        <f t="shared" si="18"/>
        <v>0</v>
      </c>
      <c r="G522" s="286" t="str">
        <f t="shared" si="19"/>
        <v>0</v>
      </c>
      <c r="H522" s="287">
        <f t="shared" si="20"/>
        <v>0</v>
      </c>
      <c r="I522" s="268"/>
      <c r="J522" s="216"/>
      <c r="L522" s="147"/>
      <c r="M522" s="174"/>
      <c r="N522" s="175"/>
      <c r="O522" s="176"/>
      <c r="P522" s="176"/>
      <c r="Q522" s="365"/>
      <c r="R522" s="179"/>
      <c r="S522" s="177"/>
      <c r="T522" s="178"/>
    </row>
    <row r="523" spans="1:20" s="169" customFormat="1">
      <c r="A523" s="210"/>
      <c r="B523" s="211"/>
      <c r="C523" s="235" t="s">
        <v>181</v>
      </c>
      <c r="D523" s="236" t="s">
        <v>182</v>
      </c>
      <c r="E523" s="237" t="s">
        <v>17</v>
      </c>
      <c r="F523" s="286">
        <f t="shared" si="18"/>
        <v>0</v>
      </c>
      <c r="G523" s="286" t="str">
        <f t="shared" si="19"/>
        <v>0</v>
      </c>
      <c r="H523" s="287">
        <f t="shared" si="20"/>
        <v>0</v>
      </c>
      <c r="I523" s="268"/>
      <c r="J523" s="216"/>
      <c r="L523" s="147"/>
      <c r="M523" s="174"/>
      <c r="N523" s="175"/>
      <c r="O523" s="176"/>
      <c r="P523" s="176"/>
      <c r="Q523" s="365"/>
      <c r="R523" s="179"/>
      <c r="S523" s="177"/>
      <c r="T523" s="178"/>
    </row>
    <row r="524" spans="1:20" s="169" customFormat="1" ht="33">
      <c r="A524" s="210"/>
      <c r="B524" s="211"/>
      <c r="C524" s="235" t="s">
        <v>851</v>
      </c>
      <c r="D524" s="333" t="s">
        <v>852</v>
      </c>
      <c r="E524" s="237" t="s">
        <v>17</v>
      </c>
      <c r="F524" s="286">
        <f t="shared" si="18"/>
        <v>0</v>
      </c>
      <c r="G524" s="286" t="str">
        <f t="shared" si="19"/>
        <v>0</v>
      </c>
      <c r="H524" s="287">
        <f t="shared" si="20"/>
        <v>0</v>
      </c>
      <c r="I524" s="268"/>
      <c r="J524" s="216"/>
      <c r="L524" s="147"/>
      <c r="M524" s="174"/>
      <c r="N524" s="175"/>
      <c r="O524" s="176"/>
      <c r="P524" s="176"/>
      <c r="Q524" s="365"/>
      <c r="R524" s="179"/>
      <c r="S524" s="177"/>
      <c r="T524" s="178"/>
    </row>
    <row r="525" spans="1:20" s="169" customFormat="1">
      <c r="A525" s="210"/>
      <c r="B525" s="211"/>
      <c r="C525" s="234" t="s">
        <v>903</v>
      </c>
      <c r="D525" s="234" t="s">
        <v>183</v>
      </c>
      <c r="E525" s="234" t="s">
        <v>17</v>
      </c>
      <c r="F525" s="286">
        <f t="shared" si="18"/>
        <v>3136</v>
      </c>
      <c r="G525" s="286">
        <f t="shared" si="19"/>
        <v>138.14285714285714</v>
      </c>
      <c r="H525" s="287">
        <f t="shared" si="20"/>
        <v>433216</v>
      </c>
      <c r="I525" s="268"/>
      <c r="J525" s="216"/>
      <c r="L525" s="147"/>
      <c r="M525" s="174"/>
      <c r="N525" s="175"/>
      <c r="O525" s="176"/>
      <c r="P525" s="176"/>
      <c r="Q525" s="365"/>
      <c r="R525" s="179"/>
      <c r="S525" s="177"/>
      <c r="T525" s="178"/>
    </row>
    <row r="526" spans="1:20" s="169" customFormat="1">
      <c r="A526" s="210"/>
      <c r="B526" s="211"/>
      <c r="C526" s="235" t="s">
        <v>184</v>
      </c>
      <c r="D526" s="236" t="s">
        <v>185</v>
      </c>
      <c r="E526" s="237" t="s">
        <v>17</v>
      </c>
      <c r="F526" s="286">
        <f t="shared" si="18"/>
        <v>2240</v>
      </c>
      <c r="G526" s="286">
        <f t="shared" si="19"/>
        <v>87</v>
      </c>
      <c r="H526" s="287">
        <f t="shared" si="20"/>
        <v>194880</v>
      </c>
      <c r="I526" s="268"/>
      <c r="J526" s="216"/>
      <c r="L526" s="147"/>
      <c r="M526" s="174"/>
      <c r="N526" s="175"/>
      <c r="O526" s="176"/>
      <c r="P526" s="176"/>
      <c r="Q526" s="365"/>
      <c r="R526" s="179"/>
      <c r="S526" s="177"/>
      <c r="T526" s="178"/>
    </row>
    <row r="527" spans="1:20" s="169" customFormat="1" ht="20.25" customHeight="1">
      <c r="A527" s="210"/>
      <c r="B527" s="211"/>
      <c r="C527" s="235" t="s">
        <v>202</v>
      </c>
      <c r="D527" s="333" t="s">
        <v>203</v>
      </c>
      <c r="E527" s="237" t="s">
        <v>17</v>
      </c>
      <c r="F527" s="286">
        <f t="shared" si="18"/>
        <v>820</v>
      </c>
      <c r="G527" s="286">
        <f t="shared" si="19"/>
        <v>57</v>
      </c>
      <c r="H527" s="287">
        <f t="shared" si="20"/>
        <v>46740</v>
      </c>
      <c r="I527" s="268"/>
      <c r="J527" s="216"/>
      <c r="L527" s="147"/>
      <c r="M527" s="174"/>
      <c r="N527" s="175"/>
      <c r="O527" s="176"/>
      <c r="P527" s="176"/>
      <c r="Q527" s="365"/>
      <c r="R527" s="179"/>
      <c r="S527" s="177"/>
      <c r="T527" s="178"/>
    </row>
    <row r="528" spans="1:20">
      <c r="A528" s="210"/>
      <c r="B528" s="211"/>
      <c r="C528" s="235" t="s">
        <v>19</v>
      </c>
      <c r="D528" s="236" t="s">
        <v>18</v>
      </c>
      <c r="E528" s="237" t="s">
        <v>17</v>
      </c>
      <c r="F528" s="286">
        <f t="shared" si="18"/>
        <v>0</v>
      </c>
      <c r="G528" s="286" t="str">
        <f t="shared" si="19"/>
        <v>0</v>
      </c>
      <c r="H528" s="287">
        <f t="shared" si="20"/>
        <v>0</v>
      </c>
      <c r="I528" s="268"/>
      <c r="J528" s="216"/>
    </row>
    <row r="529" spans="1:17">
      <c r="A529" s="210"/>
      <c r="B529" s="211"/>
      <c r="C529" s="235" t="s">
        <v>125</v>
      </c>
      <c r="D529" s="236" t="s">
        <v>126</v>
      </c>
      <c r="E529" s="237" t="s">
        <v>4</v>
      </c>
      <c r="F529" s="286">
        <f t="shared" si="18"/>
        <v>0</v>
      </c>
      <c r="G529" s="286" t="str">
        <f t="shared" si="19"/>
        <v>0</v>
      </c>
      <c r="H529" s="287">
        <f t="shared" si="20"/>
        <v>0</v>
      </c>
      <c r="I529" s="268"/>
      <c r="J529" s="216"/>
    </row>
    <row r="530" spans="1:17">
      <c r="A530" s="210"/>
      <c r="B530" s="211"/>
      <c r="C530" s="233" t="s">
        <v>25</v>
      </c>
      <c r="D530" s="233" t="s">
        <v>24</v>
      </c>
      <c r="E530" s="233" t="s">
        <v>4</v>
      </c>
      <c r="F530" s="286">
        <f t="shared" si="18"/>
        <v>0</v>
      </c>
      <c r="G530" s="286" t="str">
        <f t="shared" si="19"/>
        <v>0</v>
      </c>
      <c r="H530" s="287">
        <f t="shared" si="20"/>
        <v>0</v>
      </c>
      <c r="I530" s="268"/>
      <c r="J530" s="216"/>
    </row>
    <row r="531" spans="1:17">
      <c r="A531" s="210"/>
      <c r="B531" s="211"/>
      <c r="C531" s="235" t="s">
        <v>129</v>
      </c>
      <c r="D531" s="236" t="s">
        <v>130</v>
      </c>
      <c r="E531" s="237" t="s">
        <v>4</v>
      </c>
      <c r="F531" s="286">
        <f t="shared" si="18"/>
        <v>0</v>
      </c>
      <c r="G531" s="286" t="str">
        <f t="shared" si="19"/>
        <v>0</v>
      </c>
      <c r="H531" s="287">
        <f t="shared" si="20"/>
        <v>0</v>
      </c>
      <c r="I531" s="268"/>
      <c r="J531" s="216"/>
    </row>
    <row r="532" spans="1:17">
      <c r="A532" s="210"/>
      <c r="B532" s="211"/>
      <c r="C532" s="235" t="s">
        <v>127</v>
      </c>
      <c r="D532" s="333" t="s">
        <v>128</v>
      </c>
      <c r="E532" s="237" t="s">
        <v>4</v>
      </c>
      <c r="F532" s="286">
        <f t="shared" si="18"/>
        <v>2.5</v>
      </c>
      <c r="G532" s="286">
        <f t="shared" si="19"/>
        <v>101264</v>
      </c>
      <c r="H532" s="287">
        <f t="shared" si="20"/>
        <v>253160</v>
      </c>
      <c r="I532" s="268"/>
      <c r="J532" s="216"/>
    </row>
    <row r="533" spans="1:17">
      <c r="A533" s="210"/>
      <c r="B533" s="211"/>
      <c r="C533" s="235" t="s">
        <v>773</v>
      </c>
      <c r="D533" s="236" t="s">
        <v>186</v>
      </c>
      <c r="E533" s="237" t="s">
        <v>4</v>
      </c>
      <c r="F533" s="286">
        <f t="shared" si="18"/>
        <v>4</v>
      </c>
      <c r="G533" s="286">
        <f t="shared" si="19"/>
        <v>65756</v>
      </c>
      <c r="H533" s="287">
        <f t="shared" si="20"/>
        <v>263024</v>
      </c>
      <c r="I533" s="268"/>
      <c r="J533" s="216"/>
    </row>
    <row r="534" spans="1:17">
      <c r="A534" s="210"/>
      <c r="B534" s="211"/>
      <c r="C534" s="233">
        <v>30701001</v>
      </c>
      <c r="D534" s="332" t="s">
        <v>119</v>
      </c>
      <c r="E534" s="233" t="s">
        <v>4</v>
      </c>
      <c r="F534" s="286">
        <f t="shared" si="18"/>
        <v>14</v>
      </c>
      <c r="G534" s="286">
        <f t="shared" si="19"/>
        <v>445532.07142857142</v>
      </c>
      <c r="H534" s="287">
        <f t="shared" si="20"/>
        <v>6237449</v>
      </c>
      <c r="I534" s="268"/>
      <c r="J534" s="216"/>
    </row>
    <row r="535" spans="1:17">
      <c r="A535" s="210"/>
      <c r="B535" s="211"/>
      <c r="C535" s="235" t="s">
        <v>118</v>
      </c>
      <c r="D535" s="333" t="s">
        <v>512</v>
      </c>
      <c r="E535" s="237" t="s">
        <v>4</v>
      </c>
      <c r="F535" s="286">
        <f t="shared" si="18"/>
        <v>3</v>
      </c>
      <c r="G535" s="286">
        <f t="shared" si="19"/>
        <v>459657</v>
      </c>
      <c r="H535" s="287">
        <f t="shared" si="20"/>
        <v>1378971</v>
      </c>
      <c r="I535" s="268"/>
      <c r="J535" s="216"/>
    </row>
    <row r="536" spans="1:17" ht="15.75" customHeight="1">
      <c r="A536" s="210"/>
      <c r="B536" s="211"/>
      <c r="C536" s="235" t="s">
        <v>21</v>
      </c>
      <c r="D536" s="333" t="s">
        <v>20</v>
      </c>
      <c r="E536" s="237" t="s">
        <v>4</v>
      </c>
      <c r="F536" s="286">
        <f t="shared" si="18"/>
        <v>0</v>
      </c>
      <c r="G536" s="286" t="str">
        <f t="shared" si="19"/>
        <v>0</v>
      </c>
      <c r="H536" s="287">
        <f t="shared" si="20"/>
        <v>0</v>
      </c>
      <c r="I536" s="268"/>
      <c r="J536" s="216"/>
    </row>
    <row r="537" spans="1:17" ht="1.5" hidden="1" customHeight="1">
      <c r="A537" s="210"/>
      <c r="B537" s="211"/>
      <c r="C537" s="234" t="s">
        <v>23</v>
      </c>
      <c r="D537" s="234" t="s">
        <v>22</v>
      </c>
      <c r="E537" s="234" t="s">
        <v>4</v>
      </c>
      <c r="F537" s="286">
        <f t="shared" si="18"/>
        <v>0</v>
      </c>
      <c r="G537" s="286" t="e">
        <f t="shared" ref="G537:G581" si="21">H537/F537</f>
        <v>#DIV/0!</v>
      </c>
      <c r="H537" s="287">
        <f t="shared" si="20"/>
        <v>0</v>
      </c>
      <c r="I537" s="268"/>
      <c r="J537" s="216"/>
      <c r="Q537" s="313"/>
    </row>
    <row r="538" spans="1:17">
      <c r="A538" s="210"/>
      <c r="B538" s="211"/>
      <c r="C538" s="235" t="s">
        <v>81</v>
      </c>
      <c r="D538" s="333" t="s">
        <v>3</v>
      </c>
      <c r="E538" s="237" t="s">
        <v>4</v>
      </c>
      <c r="F538" s="286">
        <f t="shared" si="18"/>
        <v>2</v>
      </c>
      <c r="G538" s="286">
        <f t="shared" ref="G538:G576" si="22">IF(F538,H538/F538,"0")</f>
        <v>308400</v>
      </c>
      <c r="H538" s="287">
        <f t="shared" si="20"/>
        <v>616800</v>
      </c>
      <c r="I538" s="268"/>
      <c r="J538" s="216"/>
    </row>
    <row r="539" spans="1:17">
      <c r="A539" s="210"/>
      <c r="B539" s="211"/>
      <c r="C539" s="235" t="s">
        <v>82</v>
      </c>
      <c r="D539" s="333" t="s">
        <v>83</v>
      </c>
      <c r="E539" s="237" t="s">
        <v>78</v>
      </c>
      <c r="F539" s="286">
        <f t="shared" si="18"/>
        <v>9</v>
      </c>
      <c r="G539" s="286">
        <f t="shared" si="22"/>
        <v>87454</v>
      </c>
      <c r="H539" s="287">
        <f t="shared" si="20"/>
        <v>787086</v>
      </c>
      <c r="I539" s="268"/>
      <c r="J539" s="216"/>
    </row>
    <row r="540" spans="1:17">
      <c r="C540" s="233" t="s">
        <v>84</v>
      </c>
      <c r="D540" s="233" t="s">
        <v>5</v>
      </c>
      <c r="E540" s="233" t="s">
        <v>4</v>
      </c>
      <c r="F540" s="286">
        <f t="shared" si="18"/>
        <v>10</v>
      </c>
      <c r="G540" s="286">
        <f t="shared" si="22"/>
        <v>91829</v>
      </c>
      <c r="H540" s="287">
        <f t="shared" si="20"/>
        <v>918290</v>
      </c>
      <c r="J540" s="216"/>
    </row>
    <row r="541" spans="1:17">
      <c r="C541" s="233" t="s">
        <v>85</v>
      </c>
      <c r="D541" s="332" t="s">
        <v>86</v>
      </c>
      <c r="E541" s="233" t="s">
        <v>4</v>
      </c>
      <c r="F541" s="286">
        <f t="shared" si="18"/>
        <v>15</v>
      </c>
      <c r="G541" s="286">
        <f t="shared" si="22"/>
        <v>91384.666666666672</v>
      </c>
      <c r="H541" s="287">
        <f t="shared" si="20"/>
        <v>1370770</v>
      </c>
      <c r="J541" s="216"/>
    </row>
    <row r="542" spans="1:17">
      <c r="C542" s="235" t="s">
        <v>87</v>
      </c>
      <c r="D542" s="236" t="s">
        <v>88</v>
      </c>
      <c r="E542" s="237" t="s">
        <v>4</v>
      </c>
      <c r="F542" s="286">
        <f t="shared" si="18"/>
        <v>0</v>
      </c>
      <c r="G542" s="286" t="str">
        <f t="shared" si="22"/>
        <v>0</v>
      </c>
      <c r="H542" s="287">
        <f t="shared" si="20"/>
        <v>0</v>
      </c>
      <c r="J542" s="216"/>
    </row>
    <row r="543" spans="1:17" ht="15.75" customHeight="1">
      <c r="C543" s="235" t="s">
        <v>89</v>
      </c>
      <c r="D543" s="333" t="s">
        <v>90</v>
      </c>
      <c r="E543" s="237" t="s">
        <v>4</v>
      </c>
      <c r="F543" s="286">
        <f t="shared" si="18"/>
        <v>2</v>
      </c>
      <c r="G543" s="286">
        <f t="shared" si="22"/>
        <v>114289.5</v>
      </c>
      <c r="H543" s="287">
        <f t="shared" si="20"/>
        <v>228579</v>
      </c>
      <c r="J543" s="216"/>
    </row>
    <row r="544" spans="1:17">
      <c r="C544" s="233" t="s">
        <v>91</v>
      </c>
      <c r="D544" s="233" t="s">
        <v>92</v>
      </c>
      <c r="E544" s="233" t="s">
        <v>4</v>
      </c>
      <c r="F544" s="286">
        <f t="shared" si="18"/>
        <v>0</v>
      </c>
      <c r="G544" s="286" t="str">
        <f t="shared" si="22"/>
        <v>0</v>
      </c>
      <c r="H544" s="287">
        <f t="shared" si="20"/>
        <v>0</v>
      </c>
      <c r="J544" s="216"/>
    </row>
    <row r="545" spans="3:10" ht="15.75" customHeight="1">
      <c r="C545" s="235" t="s">
        <v>758</v>
      </c>
      <c r="D545" s="236" t="s">
        <v>759</v>
      </c>
      <c r="E545" s="237" t="s">
        <v>4</v>
      </c>
      <c r="F545" s="286">
        <f t="shared" si="18"/>
        <v>0</v>
      </c>
      <c r="G545" s="286" t="str">
        <f t="shared" si="22"/>
        <v>0</v>
      </c>
      <c r="H545" s="287">
        <f t="shared" si="20"/>
        <v>0</v>
      </c>
      <c r="J545" s="216"/>
    </row>
    <row r="546" spans="3:10">
      <c r="C546" s="235" t="s">
        <v>33</v>
      </c>
      <c r="D546" s="333" t="s">
        <v>34</v>
      </c>
      <c r="E546" s="237" t="s">
        <v>8</v>
      </c>
      <c r="F546" s="286">
        <f t="shared" si="18"/>
        <v>75</v>
      </c>
      <c r="G546" s="286">
        <f t="shared" si="22"/>
        <v>50000.56</v>
      </c>
      <c r="H546" s="287">
        <f t="shared" si="20"/>
        <v>3750042</v>
      </c>
      <c r="J546" s="216"/>
    </row>
    <row r="547" spans="3:10">
      <c r="C547" s="235" t="s">
        <v>35</v>
      </c>
      <c r="D547" s="333" t="s">
        <v>36</v>
      </c>
      <c r="E547" s="237" t="s">
        <v>8</v>
      </c>
      <c r="F547" s="286">
        <f t="shared" si="18"/>
        <v>4</v>
      </c>
      <c r="G547" s="286">
        <f t="shared" si="22"/>
        <v>56000</v>
      </c>
      <c r="H547" s="287">
        <f t="shared" si="20"/>
        <v>224000</v>
      </c>
      <c r="J547" s="216"/>
    </row>
    <row r="548" spans="3:10">
      <c r="C548" s="235" t="s">
        <v>811</v>
      </c>
      <c r="D548" s="333" t="s">
        <v>152</v>
      </c>
      <c r="E548" s="237" t="s">
        <v>8</v>
      </c>
      <c r="F548" s="286">
        <f t="shared" si="18"/>
        <v>48</v>
      </c>
      <c r="G548" s="286">
        <f t="shared" si="22"/>
        <v>83952</v>
      </c>
      <c r="H548" s="287">
        <f t="shared" si="20"/>
        <v>4029696</v>
      </c>
      <c r="J548" s="216"/>
    </row>
    <row r="549" spans="3:10">
      <c r="C549" s="235" t="s">
        <v>37</v>
      </c>
      <c r="D549" s="333" t="s">
        <v>38</v>
      </c>
      <c r="E549" s="237" t="s">
        <v>4</v>
      </c>
      <c r="F549" s="286">
        <f t="shared" si="18"/>
        <v>10</v>
      </c>
      <c r="G549" s="286">
        <f t="shared" si="22"/>
        <v>82363</v>
      </c>
      <c r="H549" s="287">
        <f t="shared" si="20"/>
        <v>823630</v>
      </c>
      <c r="J549" s="216"/>
    </row>
    <row r="550" spans="3:10">
      <c r="C550" s="233" t="s">
        <v>768</v>
      </c>
      <c r="D550" s="332" t="s">
        <v>153</v>
      </c>
      <c r="E550" s="233" t="s">
        <v>8</v>
      </c>
      <c r="F550" s="286">
        <f t="shared" si="18"/>
        <v>48</v>
      </c>
      <c r="G550" s="286">
        <f t="shared" si="22"/>
        <v>52528.5</v>
      </c>
      <c r="H550" s="287">
        <f t="shared" si="20"/>
        <v>2521368</v>
      </c>
      <c r="J550" s="216"/>
    </row>
    <row r="551" spans="3:10">
      <c r="C551" s="233" t="s">
        <v>39</v>
      </c>
      <c r="D551" s="332" t="s">
        <v>40</v>
      </c>
      <c r="E551" s="233" t="s">
        <v>8</v>
      </c>
      <c r="F551" s="286">
        <f t="shared" si="18"/>
        <v>72</v>
      </c>
      <c r="G551" s="286">
        <f t="shared" si="22"/>
        <v>22498.5</v>
      </c>
      <c r="H551" s="287">
        <f t="shared" si="20"/>
        <v>1619892</v>
      </c>
      <c r="J551" s="216"/>
    </row>
    <row r="552" spans="3:10">
      <c r="C552" s="235" t="s">
        <v>144</v>
      </c>
      <c r="D552" s="333" t="s">
        <v>9</v>
      </c>
      <c r="E552" s="237" t="s">
        <v>4</v>
      </c>
      <c r="F552" s="286">
        <f t="shared" si="18"/>
        <v>144</v>
      </c>
      <c r="G552" s="286">
        <f t="shared" si="22"/>
        <v>17898.833333333332</v>
      </c>
      <c r="H552" s="287">
        <f t="shared" si="20"/>
        <v>2577432</v>
      </c>
      <c r="J552" s="216"/>
    </row>
    <row r="553" spans="3:10">
      <c r="C553" s="233" t="s">
        <v>760</v>
      </c>
      <c r="D553" s="332" t="s">
        <v>761</v>
      </c>
      <c r="E553" s="233" t="s">
        <v>4</v>
      </c>
      <c r="F553" s="286">
        <f t="shared" si="18"/>
        <v>0</v>
      </c>
      <c r="G553" s="286" t="str">
        <f t="shared" si="22"/>
        <v>0</v>
      </c>
      <c r="H553" s="287">
        <f t="shared" si="20"/>
        <v>0</v>
      </c>
      <c r="J553" s="216"/>
    </row>
    <row r="554" spans="3:10">
      <c r="C554" s="235" t="s">
        <v>142</v>
      </c>
      <c r="D554" s="333" t="s">
        <v>143</v>
      </c>
      <c r="E554" s="237" t="s">
        <v>4</v>
      </c>
      <c r="F554" s="286">
        <f t="shared" si="18"/>
        <v>0</v>
      </c>
      <c r="G554" s="286" t="str">
        <f t="shared" si="22"/>
        <v>0</v>
      </c>
      <c r="H554" s="287">
        <f t="shared" si="20"/>
        <v>0</v>
      </c>
      <c r="J554" s="216"/>
    </row>
    <row r="555" spans="3:10">
      <c r="C555" s="233" t="s">
        <v>769</v>
      </c>
      <c r="D555" s="332" t="s">
        <v>10</v>
      </c>
      <c r="E555" s="233" t="s">
        <v>4</v>
      </c>
      <c r="F555" s="286">
        <f t="shared" si="18"/>
        <v>2</v>
      </c>
      <c r="G555" s="286">
        <f t="shared" si="22"/>
        <v>7000</v>
      </c>
      <c r="H555" s="287">
        <f t="shared" si="20"/>
        <v>14000</v>
      </c>
      <c r="J555" s="216"/>
    </row>
    <row r="556" spans="3:10">
      <c r="C556" s="235" t="s">
        <v>131</v>
      </c>
      <c r="D556" s="333" t="s">
        <v>132</v>
      </c>
      <c r="E556" s="237" t="s">
        <v>4</v>
      </c>
      <c r="F556" s="286">
        <f t="shared" si="18"/>
        <v>2</v>
      </c>
      <c r="G556" s="286">
        <f t="shared" si="22"/>
        <v>62222</v>
      </c>
      <c r="H556" s="287">
        <f t="shared" si="20"/>
        <v>124444</v>
      </c>
      <c r="J556" s="216"/>
    </row>
    <row r="557" spans="3:10">
      <c r="C557" s="235" t="s">
        <v>133</v>
      </c>
      <c r="D557" s="333" t="s">
        <v>134</v>
      </c>
      <c r="E557" s="237" t="s">
        <v>4</v>
      </c>
      <c r="F557" s="286">
        <f t="shared" si="18"/>
        <v>1</v>
      </c>
      <c r="G557" s="286">
        <f t="shared" si="22"/>
        <v>294899</v>
      </c>
      <c r="H557" s="287">
        <f t="shared" si="20"/>
        <v>294899</v>
      </c>
      <c r="J557" s="216"/>
    </row>
    <row r="558" spans="3:10">
      <c r="C558" s="233" t="s">
        <v>770</v>
      </c>
      <c r="D558" s="332" t="s">
        <v>11</v>
      </c>
      <c r="E558" s="233" t="s">
        <v>4</v>
      </c>
      <c r="F558" s="286">
        <f t="shared" si="18"/>
        <v>7</v>
      </c>
      <c r="G558" s="286">
        <f t="shared" si="22"/>
        <v>44999.285714285717</v>
      </c>
      <c r="H558" s="287">
        <f t="shared" si="20"/>
        <v>314995</v>
      </c>
      <c r="J558" s="216"/>
    </row>
    <row r="559" spans="3:10">
      <c r="C559" s="235" t="s">
        <v>135</v>
      </c>
      <c r="D559" s="333" t="s">
        <v>136</v>
      </c>
      <c r="E559" s="237" t="s">
        <v>4</v>
      </c>
      <c r="F559" s="286">
        <f t="shared" si="18"/>
        <v>0</v>
      </c>
      <c r="G559" s="286" t="str">
        <f t="shared" si="22"/>
        <v>0</v>
      </c>
      <c r="H559" s="287">
        <f t="shared" si="20"/>
        <v>0</v>
      </c>
      <c r="J559" s="216"/>
    </row>
    <row r="560" spans="3:10" ht="13.5" customHeight="1">
      <c r="C560" s="235" t="s">
        <v>137</v>
      </c>
      <c r="D560" s="333" t="s">
        <v>12</v>
      </c>
      <c r="E560" s="237" t="s">
        <v>4</v>
      </c>
      <c r="F560" s="286">
        <f t="shared" si="18"/>
        <v>11</v>
      </c>
      <c r="G560" s="286">
        <f t="shared" si="22"/>
        <v>288537.72727272729</v>
      </c>
      <c r="H560" s="287">
        <f t="shared" si="20"/>
        <v>3173915</v>
      </c>
      <c r="J560" s="216"/>
    </row>
    <row r="561" spans="3:10">
      <c r="C561" s="233" t="s">
        <v>138</v>
      </c>
      <c r="D561" s="238" t="s">
        <v>139</v>
      </c>
      <c r="E561" s="233" t="s">
        <v>4</v>
      </c>
      <c r="F561" s="286">
        <f t="shared" si="18"/>
        <v>0</v>
      </c>
      <c r="G561" s="286" t="str">
        <f t="shared" si="22"/>
        <v>0</v>
      </c>
      <c r="H561" s="287">
        <f t="shared" si="20"/>
        <v>0</v>
      </c>
      <c r="J561" s="216"/>
    </row>
    <row r="562" spans="3:10" ht="17.25" customHeight="1">
      <c r="C562" s="233" t="s">
        <v>771</v>
      </c>
      <c r="D562" s="238" t="s">
        <v>192</v>
      </c>
      <c r="E562" s="233" t="s">
        <v>4</v>
      </c>
      <c r="F562" s="286">
        <f t="shared" si="18"/>
        <v>0</v>
      </c>
      <c r="G562" s="286" t="str">
        <f t="shared" si="22"/>
        <v>0</v>
      </c>
      <c r="H562" s="287">
        <f t="shared" si="20"/>
        <v>0</v>
      </c>
      <c r="J562" s="216"/>
    </row>
    <row r="563" spans="3:10">
      <c r="C563" s="233" t="s">
        <v>140</v>
      </c>
      <c r="D563" s="238" t="s">
        <v>141</v>
      </c>
      <c r="E563" s="233" t="s">
        <v>4</v>
      </c>
      <c r="F563" s="286">
        <f t="shared" si="18"/>
        <v>0</v>
      </c>
      <c r="G563" s="286" t="str">
        <f t="shared" si="22"/>
        <v>0</v>
      </c>
      <c r="H563" s="287">
        <f t="shared" si="20"/>
        <v>0</v>
      </c>
      <c r="J563" s="216"/>
    </row>
    <row r="564" spans="3:10">
      <c r="C564" s="233" t="s">
        <v>1003</v>
      </c>
      <c r="D564" s="238" t="s">
        <v>154</v>
      </c>
      <c r="E564" s="233" t="s">
        <v>4</v>
      </c>
      <c r="F564" s="286">
        <f t="shared" si="18"/>
        <v>1</v>
      </c>
      <c r="G564" s="286">
        <f t="shared" si="22"/>
        <v>620000</v>
      </c>
      <c r="H564" s="287">
        <f t="shared" si="20"/>
        <v>620000</v>
      </c>
      <c r="J564" s="216"/>
    </row>
    <row r="565" spans="3:10">
      <c r="C565" s="233" t="s">
        <v>107</v>
      </c>
      <c r="D565" s="238" t="s">
        <v>108</v>
      </c>
      <c r="E565" s="233" t="s">
        <v>4</v>
      </c>
      <c r="F565" s="286">
        <f t="shared" si="18"/>
        <v>0</v>
      </c>
      <c r="G565" s="286" t="str">
        <f t="shared" si="22"/>
        <v>0</v>
      </c>
      <c r="H565" s="287">
        <f t="shared" si="20"/>
        <v>0</v>
      </c>
      <c r="J565" s="216"/>
    </row>
    <row r="566" spans="3:10">
      <c r="C566" s="233" t="s">
        <v>831</v>
      </c>
      <c r="D566" s="238" t="s">
        <v>155</v>
      </c>
      <c r="E566" s="233" t="s">
        <v>4</v>
      </c>
      <c r="F566" s="286">
        <f t="shared" si="18"/>
        <v>0</v>
      </c>
      <c r="G566" s="286" t="str">
        <f t="shared" si="22"/>
        <v>0</v>
      </c>
      <c r="H566" s="287">
        <f t="shared" si="20"/>
        <v>0</v>
      </c>
      <c r="J566" s="216"/>
    </row>
    <row r="567" spans="3:10">
      <c r="C567" s="233" t="s">
        <v>14</v>
      </c>
      <c r="D567" s="238" t="s">
        <v>13</v>
      </c>
      <c r="E567" s="233" t="s">
        <v>4</v>
      </c>
      <c r="F567" s="286">
        <f t="shared" si="18"/>
        <v>0</v>
      </c>
      <c r="G567" s="286" t="str">
        <f t="shared" si="22"/>
        <v>0</v>
      </c>
      <c r="H567" s="287">
        <f t="shared" si="20"/>
        <v>0</v>
      </c>
      <c r="J567" s="216"/>
    </row>
    <row r="568" spans="3:10" ht="17.25" customHeight="1">
      <c r="C568" s="233" t="s">
        <v>79</v>
      </c>
      <c r="D568" s="238" t="s">
        <v>80</v>
      </c>
      <c r="E568" s="233" t="s">
        <v>4</v>
      </c>
      <c r="F568" s="286">
        <f t="shared" si="18"/>
        <v>0</v>
      </c>
      <c r="G568" s="286" t="str">
        <f t="shared" si="22"/>
        <v>0</v>
      </c>
      <c r="H568" s="287">
        <f t="shared" si="20"/>
        <v>0</v>
      </c>
      <c r="J568" s="216"/>
    </row>
    <row r="569" spans="3:10" ht="13.5" customHeight="1">
      <c r="C569" s="233" t="s">
        <v>772</v>
      </c>
      <c r="D569" s="238" t="s">
        <v>193</v>
      </c>
      <c r="E569" s="233" t="s">
        <v>4</v>
      </c>
      <c r="F569" s="286">
        <f t="shared" si="18"/>
        <v>2</v>
      </c>
      <c r="G569" s="286">
        <f t="shared" si="22"/>
        <v>65714</v>
      </c>
      <c r="H569" s="287">
        <f t="shared" si="20"/>
        <v>131428</v>
      </c>
      <c r="J569" s="216"/>
    </row>
    <row r="570" spans="3:10">
      <c r="C570" s="235" t="s">
        <v>754</v>
      </c>
      <c r="D570" s="236" t="s">
        <v>757</v>
      </c>
      <c r="E570" s="237" t="s">
        <v>4</v>
      </c>
      <c r="F570" s="286">
        <f t="shared" si="18"/>
        <v>0</v>
      </c>
      <c r="G570" s="286" t="str">
        <f t="shared" si="22"/>
        <v>0</v>
      </c>
      <c r="H570" s="287">
        <f t="shared" si="20"/>
        <v>0</v>
      </c>
      <c r="J570" s="216"/>
    </row>
    <row r="571" spans="3:10">
      <c r="C571" s="235" t="s">
        <v>755</v>
      </c>
      <c r="D571" s="236" t="s">
        <v>756</v>
      </c>
      <c r="E571" s="237" t="s">
        <v>4</v>
      </c>
      <c r="F571" s="286">
        <f t="shared" si="18"/>
        <v>0</v>
      </c>
      <c r="G571" s="286" t="str">
        <f t="shared" si="22"/>
        <v>0</v>
      </c>
      <c r="H571" s="287">
        <f t="shared" si="20"/>
        <v>0</v>
      </c>
      <c r="J571" s="216"/>
    </row>
    <row r="572" spans="3:10" ht="14.25" customHeight="1">
      <c r="C572" s="235" t="s">
        <v>553</v>
      </c>
      <c r="D572" s="236" t="s">
        <v>554</v>
      </c>
      <c r="E572" s="237" t="s">
        <v>4</v>
      </c>
      <c r="F572" s="286">
        <f t="shared" si="18"/>
        <v>0.25</v>
      </c>
      <c r="G572" s="286">
        <f t="shared" si="22"/>
        <v>837332</v>
      </c>
      <c r="H572" s="287">
        <f t="shared" si="20"/>
        <v>209333</v>
      </c>
      <c r="J572" s="216"/>
    </row>
    <row r="573" spans="3:10">
      <c r="C573" s="233" t="s">
        <v>93</v>
      </c>
      <c r="D573" s="332" t="s">
        <v>94</v>
      </c>
      <c r="E573" s="233" t="s">
        <v>4</v>
      </c>
      <c r="F573" s="286">
        <f t="shared" si="18"/>
        <v>2</v>
      </c>
      <c r="G573" s="286">
        <f t="shared" si="22"/>
        <v>278198</v>
      </c>
      <c r="H573" s="287">
        <f t="shared" si="20"/>
        <v>556396</v>
      </c>
      <c r="J573" s="216"/>
    </row>
    <row r="574" spans="3:10">
      <c r="C574" s="235" t="s">
        <v>95</v>
      </c>
      <c r="D574" s="333" t="s">
        <v>96</v>
      </c>
      <c r="E574" s="237" t="s">
        <v>4</v>
      </c>
      <c r="F574" s="286">
        <f t="shared" si="18"/>
        <v>10</v>
      </c>
      <c r="G574" s="286">
        <f t="shared" si="22"/>
        <v>172999.7</v>
      </c>
      <c r="H574" s="287">
        <f t="shared" si="20"/>
        <v>1729997</v>
      </c>
      <c r="J574" s="216"/>
    </row>
    <row r="575" spans="3:10">
      <c r="C575" s="233" t="s">
        <v>97</v>
      </c>
      <c r="D575" s="332" t="s">
        <v>98</v>
      </c>
      <c r="E575" s="233" t="s">
        <v>4</v>
      </c>
      <c r="F575" s="286">
        <f t="shared" si="18"/>
        <v>84</v>
      </c>
      <c r="G575" s="286">
        <f t="shared" si="22"/>
        <v>133821.66666666666</v>
      </c>
      <c r="H575" s="287">
        <f t="shared" si="20"/>
        <v>11241020</v>
      </c>
      <c r="J575" s="216"/>
    </row>
    <row r="576" spans="3:10" ht="13.5" customHeight="1">
      <c r="C576" s="235" t="s">
        <v>919</v>
      </c>
      <c r="D576" s="236" t="s">
        <v>151</v>
      </c>
      <c r="E576" s="239" t="s">
        <v>4</v>
      </c>
      <c r="F576" s="286">
        <f t="shared" si="18"/>
        <v>0</v>
      </c>
      <c r="G576" s="286" t="str">
        <f t="shared" si="22"/>
        <v>0</v>
      </c>
      <c r="H576" s="287">
        <f t="shared" si="20"/>
        <v>0</v>
      </c>
      <c r="J576" s="216"/>
    </row>
    <row r="577" spans="3:17">
      <c r="C577" s="240" t="s">
        <v>99</v>
      </c>
      <c r="D577" s="333" t="s">
        <v>100</v>
      </c>
      <c r="E577" s="239" t="s">
        <v>101</v>
      </c>
      <c r="F577" s="286">
        <f t="shared" si="18"/>
        <v>0</v>
      </c>
      <c r="G577" s="286" t="str">
        <f t="shared" ref="G577:G639" si="23">IF(F577,H577/F577,"0")</f>
        <v>0</v>
      </c>
      <c r="H577" s="287">
        <f t="shared" si="20"/>
        <v>0</v>
      </c>
      <c r="J577" s="216"/>
    </row>
    <row r="578" spans="3:17">
      <c r="C578" s="235" t="s">
        <v>102</v>
      </c>
      <c r="D578" s="334" t="s">
        <v>103</v>
      </c>
      <c r="E578" s="241" t="s">
        <v>4</v>
      </c>
      <c r="F578" s="286">
        <f t="shared" si="18"/>
        <v>2</v>
      </c>
      <c r="G578" s="286">
        <f t="shared" si="23"/>
        <v>140000</v>
      </c>
      <c r="H578" s="287">
        <f t="shared" si="20"/>
        <v>280000</v>
      </c>
      <c r="J578" s="216"/>
    </row>
    <row r="579" spans="3:17">
      <c r="C579" s="235" t="s">
        <v>66</v>
      </c>
      <c r="D579" s="334" t="s">
        <v>6</v>
      </c>
      <c r="E579" s="241" t="s">
        <v>4</v>
      </c>
      <c r="F579" s="286">
        <f t="shared" si="18"/>
        <v>100</v>
      </c>
      <c r="G579" s="286">
        <f t="shared" si="23"/>
        <v>85000</v>
      </c>
      <c r="H579" s="287">
        <f t="shared" si="20"/>
        <v>8500000</v>
      </c>
      <c r="J579" s="216"/>
    </row>
    <row r="580" spans="3:17">
      <c r="C580" s="235" t="s">
        <v>67</v>
      </c>
      <c r="D580" s="334" t="s">
        <v>68</v>
      </c>
      <c r="E580" s="241" t="s">
        <v>4</v>
      </c>
      <c r="F580" s="286">
        <f t="shared" si="18"/>
        <v>0</v>
      </c>
      <c r="G580" s="286" t="str">
        <f t="shared" si="23"/>
        <v>0</v>
      </c>
      <c r="H580" s="287">
        <f t="shared" si="20"/>
        <v>0</v>
      </c>
      <c r="J580" s="216"/>
    </row>
    <row r="581" spans="3:17" hidden="1">
      <c r="C581" s="235" t="s">
        <v>69</v>
      </c>
      <c r="D581" s="238" t="s">
        <v>70</v>
      </c>
      <c r="E581" s="241" t="s">
        <v>8</v>
      </c>
      <c r="F581" s="286">
        <f t="shared" si="18"/>
        <v>0</v>
      </c>
      <c r="G581" s="286" t="e">
        <f t="shared" si="21"/>
        <v>#DIV/0!</v>
      </c>
      <c r="H581" s="287">
        <f t="shared" si="20"/>
        <v>0</v>
      </c>
      <c r="J581" s="216"/>
      <c r="Q581" s="313"/>
    </row>
    <row r="582" spans="3:17">
      <c r="C582" s="235" t="s">
        <v>104</v>
      </c>
      <c r="D582" s="334" t="s">
        <v>105</v>
      </c>
      <c r="E582" s="241" t="s">
        <v>4</v>
      </c>
      <c r="F582" s="286">
        <f t="shared" si="18"/>
        <v>12</v>
      </c>
      <c r="G582" s="286">
        <f t="shared" si="23"/>
        <v>57366.75</v>
      </c>
      <c r="H582" s="287">
        <f t="shared" si="20"/>
        <v>688401</v>
      </c>
      <c r="J582" s="216"/>
    </row>
    <row r="583" spans="3:17">
      <c r="C583" s="235" t="s">
        <v>106</v>
      </c>
      <c r="D583" s="334" t="s">
        <v>7</v>
      </c>
      <c r="E583" s="241" t="s">
        <v>4</v>
      </c>
      <c r="F583" s="286">
        <f t="shared" ref="F583:F646" si="24">SUMIF($C$6:$C$516,C583,$F$6:$F$516)</f>
        <v>7.5</v>
      </c>
      <c r="G583" s="286">
        <f t="shared" si="23"/>
        <v>30727</v>
      </c>
      <c r="H583" s="287">
        <f t="shared" ref="H583:H646" si="25">SUMIF($C$6:$C$516,C583,$H$6:$H$516)</f>
        <v>230452.5</v>
      </c>
      <c r="J583" s="216"/>
    </row>
    <row r="584" spans="3:17">
      <c r="C584" s="235" t="s">
        <v>776</v>
      </c>
      <c r="D584" s="334" t="s">
        <v>166</v>
      </c>
      <c r="E584" s="241" t="s">
        <v>50</v>
      </c>
      <c r="F584" s="286">
        <f t="shared" si="24"/>
        <v>16</v>
      </c>
      <c r="G584" s="286">
        <f t="shared" si="23"/>
        <v>75906.5</v>
      </c>
      <c r="H584" s="287">
        <f t="shared" si="25"/>
        <v>1214504</v>
      </c>
      <c r="J584" s="216"/>
    </row>
    <row r="585" spans="3:17">
      <c r="C585" s="233" t="s">
        <v>777</v>
      </c>
      <c r="D585" s="332" t="s">
        <v>162</v>
      </c>
      <c r="E585" s="233" t="s">
        <v>50</v>
      </c>
      <c r="F585" s="286">
        <f t="shared" si="24"/>
        <v>30</v>
      </c>
      <c r="G585" s="286">
        <f t="shared" si="23"/>
        <v>60847.5</v>
      </c>
      <c r="H585" s="287">
        <f t="shared" si="25"/>
        <v>1825425</v>
      </c>
      <c r="J585" s="216"/>
    </row>
    <row r="586" spans="3:17">
      <c r="C586" s="233" t="s">
        <v>887</v>
      </c>
      <c r="D586" s="263" t="s">
        <v>888</v>
      </c>
      <c r="E586" s="233" t="s">
        <v>50</v>
      </c>
      <c r="F586" s="286">
        <f t="shared" si="24"/>
        <v>7</v>
      </c>
      <c r="G586" s="286">
        <f t="shared" si="23"/>
        <v>201948.85714285713</v>
      </c>
      <c r="H586" s="287">
        <f t="shared" si="25"/>
        <v>1413642</v>
      </c>
      <c r="J586" s="216"/>
    </row>
    <row r="587" spans="3:17">
      <c r="C587" s="235" t="s">
        <v>779</v>
      </c>
      <c r="D587" s="238" t="s">
        <v>167</v>
      </c>
      <c r="E587" s="241" t="s">
        <v>50</v>
      </c>
      <c r="F587" s="286">
        <f t="shared" si="24"/>
        <v>0</v>
      </c>
      <c r="G587" s="286" t="str">
        <f t="shared" si="23"/>
        <v>0</v>
      </c>
      <c r="H587" s="287">
        <f t="shared" si="25"/>
        <v>0</v>
      </c>
      <c r="J587" s="216"/>
    </row>
    <row r="588" spans="3:17">
      <c r="C588" s="235" t="s">
        <v>73</v>
      </c>
      <c r="D588" s="334" t="s">
        <v>74</v>
      </c>
      <c r="E588" s="241" t="s">
        <v>50</v>
      </c>
      <c r="F588" s="286">
        <f t="shared" si="24"/>
        <v>0</v>
      </c>
      <c r="G588" s="286" t="str">
        <f t="shared" si="23"/>
        <v>0</v>
      </c>
      <c r="H588" s="287">
        <f t="shared" si="25"/>
        <v>0</v>
      </c>
      <c r="J588" s="216"/>
    </row>
    <row r="589" spans="3:17">
      <c r="C589" s="235" t="s">
        <v>780</v>
      </c>
      <c r="D589" s="334" t="s">
        <v>168</v>
      </c>
      <c r="E589" s="241" t="s">
        <v>78</v>
      </c>
      <c r="F589" s="286">
        <f t="shared" si="24"/>
        <v>0</v>
      </c>
      <c r="G589" s="286" t="str">
        <f t="shared" si="23"/>
        <v>0</v>
      </c>
      <c r="H589" s="287">
        <f t="shared" si="25"/>
        <v>0</v>
      </c>
      <c r="J589" s="216"/>
    </row>
    <row r="590" spans="3:17">
      <c r="C590" s="235" t="s">
        <v>781</v>
      </c>
      <c r="D590" s="238" t="s">
        <v>170</v>
      </c>
      <c r="E590" s="241" t="s">
        <v>26</v>
      </c>
      <c r="F590" s="286">
        <f t="shared" si="24"/>
        <v>1</v>
      </c>
      <c r="G590" s="286">
        <f t="shared" si="23"/>
        <v>23400</v>
      </c>
      <c r="H590" s="287">
        <f t="shared" si="25"/>
        <v>23400</v>
      </c>
      <c r="J590" s="216"/>
    </row>
    <row r="591" spans="3:17">
      <c r="C591" s="235" t="s">
        <v>782</v>
      </c>
      <c r="D591" s="334" t="s">
        <v>189</v>
      </c>
      <c r="E591" s="241" t="s">
        <v>78</v>
      </c>
      <c r="F591" s="286">
        <f t="shared" si="24"/>
        <v>0</v>
      </c>
      <c r="G591" s="286" t="str">
        <f t="shared" si="23"/>
        <v>0</v>
      </c>
      <c r="H591" s="287">
        <f t="shared" si="25"/>
        <v>0</v>
      </c>
      <c r="J591" s="216"/>
    </row>
    <row r="592" spans="3:17" ht="15.75" customHeight="1">
      <c r="C592" s="235" t="s">
        <v>75</v>
      </c>
      <c r="D592" s="334" t="s">
        <v>76</v>
      </c>
      <c r="E592" s="241" t="s">
        <v>4</v>
      </c>
      <c r="F592" s="286">
        <f t="shared" si="24"/>
        <v>3</v>
      </c>
      <c r="G592" s="286">
        <f t="shared" si="23"/>
        <v>50590</v>
      </c>
      <c r="H592" s="287">
        <f t="shared" si="25"/>
        <v>151770</v>
      </c>
      <c r="J592" s="216"/>
    </row>
    <row r="593" spans="3:10">
      <c r="C593" s="235" t="s">
        <v>891</v>
      </c>
      <c r="D593" s="263" t="s">
        <v>893</v>
      </c>
      <c r="E593" s="241" t="s">
        <v>4</v>
      </c>
      <c r="F593" s="286">
        <f t="shared" si="24"/>
        <v>0</v>
      </c>
      <c r="G593" s="286" t="str">
        <f t="shared" si="23"/>
        <v>0</v>
      </c>
      <c r="H593" s="287">
        <f t="shared" si="25"/>
        <v>0</v>
      </c>
      <c r="J593" s="216"/>
    </row>
    <row r="594" spans="3:10">
      <c r="C594" s="235" t="s">
        <v>783</v>
      </c>
      <c r="D594" s="238" t="s">
        <v>197</v>
      </c>
      <c r="E594" s="241" t="s">
        <v>77</v>
      </c>
      <c r="F594" s="286">
        <f t="shared" si="24"/>
        <v>0</v>
      </c>
      <c r="G594" s="286" t="str">
        <f t="shared" si="23"/>
        <v>0</v>
      </c>
      <c r="H594" s="287">
        <f t="shared" si="25"/>
        <v>0</v>
      </c>
      <c r="J594" s="216"/>
    </row>
    <row r="595" spans="3:10">
      <c r="C595" s="235" t="s">
        <v>115</v>
      </c>
      <c r="D595" s="334" t="s">
        <v>116</v>
      </c>
      <c r="E595" s="241" t="s">
        <v>117</v>
      </c>
      <c r="F595" s="286">
        <f t="shared" si="24"/>
        <v>200</v>
      </c>
      <c r="G595" s="286">
        <f t="shared" si="23"/>
        <v>481</v>
      </c>
      <c r="H595" s="287">
        <f t="shared" si="25"/>
        <v>96200</v>
      </c>
      <c r="J595" s="216"/>
    </row>
    <row r="596" spans="3:10">
      <c r="C596" s="235" t="s">
        <v>784</v>
      </c>
      <c r="D596" s="238" t="s">
        <v>199</v>
      </c>
      <c r="E596" s="241" t="s">
        <v>77</v>
      </c>
      <c r="F596" s="286">
        <f t="shared" si="24"/>
        <v>0</v>
      </c>
      <c r="G596" s="286" t="str">
        <f t="shared" si="23"/>
        <v>0</v>
      </c>
      <c r="H596" s="287">
        <f t="shared" si="25"/>
        <v>0</v>
      </c>
      <c r="J596" s="216"/>
    </row>
    <row r="597" spans="3:10">
      <c r="C597" s="235" t="s">
        <v>785</v>
      </c>
      <c r="D597" s="238" t="s">
        <v>200</v>
      </c>
      <c r="E597" s="241" t="s">
        <v>77</v>
      </c>
      <c r="F597" s="286">
        <f t="shared" si="24"/>
        <v>10</v>
      </c>
      <c r="G597" s="286">
        <f t="shared" si="23"/>
        <v>28202.5</v>
      </c>
      <c r="H597" s="287">
        <f t="shared" si="25"/>
        <v>282025</v>
      </c>
      <c r="J597" s="216"/>
    </row>
    <row r="598" spans="3:10">
      <c r="C598" s="235" t="s">
        <v>786</v>
      </c>
      <c r="D598" s="238" t="s">
        <v>169</v>
      </c>
      <c r="E598" s="241" t="s">
        <v>77</v>
      </c>
      <c r="F598" s="286">
        <f t="shared" si="24"/>
        <v>0</v>
      </c>
      <c r="G598" s="286" t="str">
        <f t="shared" si="23"/>
        <v>0</v>
      </c>
      <c r="H598" s="287">
        <f t="shared" si="25"/>
        <v>0</v>
      </c>
      <c r="J598" s="216"/>
    </row>
    <row r="599" spans="3:10">
      <c r="C599" s="235" t="s">
        <v>787</v>
      </c>
      <c r="D599" s="238" t="s">
        <v>163</v>
      </c>
      <c r="E599" s="241" t="s">
        <v>77</v>
      </c>
      <c r="F599" s="286">
        <f t="shared" si="24"/>
        <v>0</v>
      </c>
      <c r="G599" s="286" t="str">
        <f t="shared" si="23"/>
        <v>0</v>
      </c>
      <c r="H599" s="287">
        <f t="shared" si="25"/>
        <v>0</v>
      </c>
      <c r="J599" s="216"/>
    </row>
    <row r="600" spans="3:10">
      <c r="C600" s="235" t="s">
        <v>113</v>
      </c>
      <c r="D600" s="234" t="s">
        <v>114</v>
      </c>
      <c r="E600" s="242" t="s">
        <v>77</v>
      </c>
      <c r="F600" s="286">
        <f t="shared" si="24"/>
        <v>0</v>
      </c>
      <c r="G600" s="286" t="str">
        <f t="shared" si="23"/>
        <v>0</v>
      </c>
      <c r="H600" s="287">
        <f t="shared" si="25"/>
        <v>0</v>
      </c>
      <c r="J600" s="216"/>
    </row>
    <row r="601" spans="3:10">
      <c r="C601" s="235" t="s">
        <v>577</v>
      </c>
      <c r="D601" s="234" t="s">
        <v>164</v>
      </c>
      <c r="E601" s="242" t="s">
        <v>77</v>
      </c>
      <c r="F601" s="286">
        <f t="shared" si="24"/>
        <v>0</v>
      </c>
      <c r="G601" s="286" t="str">
        <f t="shared" si="23"/>
        <v>0</v>
      </c>
      <c r="H601" s="287">
        <f t="shared" si="25"/>
        <v>0</v>
      </c>
      <c r="J601" s="216"/>
    </row>
    <row r="602" spans="3:10">
      <c r="C602" s="235" t="s">
        <v>778</v>
      </c>
      <c r="D602" s="335" t="s">
        <v>198</v>
      </c>
      <c r="E602" s="242" t="s">
        <v>50</v>
      </c>
      <c r="F602" s="286">
        <f t="shared" si="24"/>
        <v>20</v>
      </c>
      <c r="G602" s="286">
        <f t="shared" si="23"/>
        <v>31505.25</v>
      </c>
      <c r="H602" s="287">
        <f t="shared" si="25"/>
        <v>630105</v>
      </c>
      <c r="J602" s="216"/>
    </row>
    <row r="603" spans="3:10">
      <c r="C603" s="235" t="s">
        <v>111</v>
      </c>
      <c r="D603" s="335" t="s">
        <v>112</v>
      </c>
      <c r="E603" s="242" t="s">
        <v>50</v>
      </c>
      <c r="F603" s="286">
        <f t="shared" si="24"/>
        <v>15</v>
      </c>
      <c r="G603" s="286">
        <f t="shared" si="23"/>
        <v>54999.666666666664</v>
      </c>
      <c r="H603" s="287">
        <f t="shared" si="25"/>
        <v>824995</v>
      </c>
      <c r="J603" s="216"/>
    </row>
    <row r="604" spans="3:10">
      <c r="C604" s="233" t="s">
        <v>788</v>
      </c>
      <c r="D604" s="233" t="s">
        <v>171</v>
      </c>
      <c r="E604" s="233" t="s">
        <v>77</v>
      </c>
      <c r="F604" s="286">
        <f t="shared" si="24"/>
        <v>0</v>
      </c>
      <c r="G604" s="286" t="str">
        <f t="shared" si="23"/>
        <v>0</v>
      </c>
      <c r="H604" s="287">
        <f t="shared" si="25"/>
        <v>0</v>
      </c>
      <c r="J604" s="216"/>
    </row>
    <row r="605" spans="3:10">
      <c r="C605" s="233" t="s">
        <v>789</v>
      </c>
      <c r="D605" s="233" t="s">
        <v>165</v>
      </c>
      <c r="E605" s="233" t="s">
        <v>77</v>
      </c>
      <c r="F605" s="286">
        <f t="shared" si="24"/>
        <v>0</v>
      </c>
      <c r="G605" s="286" t="str">
        <f t="shared" si="23"/>
        <v>0</v>
      </c>
      <c r="H605" s="287">
        <f t="shared" si="25"/>
        <v>0</v>
      </c>
      <c r="J605" s="216"/>
    </row>
    <row r="606" spans="3:10">
      <c r="C606" s="233" t="s">
        <v>790</v>
      </c>
      <c r="D606" s="233" t="s">
        <v>188</v>
      </c>
      <c r="E606" s="233" t="s">
        <v>77</v>
      </c>
      <c r="F606" s="286">
        <f t="shared" si="24"/>
        <v>0</v>
      </c>
      <c r="G606" s="286" t="str">
        <f t="shared" si="23"/>
        <v>0</v>
      </c>
      <c r="H606" s="287">
        <f t="shared" si="25"/>
        <v>0</v>
      </c>
      <c r="J606" s="216"/>
    </row>
    <row r="607" spans="3:10">
      <c r="C607" s="233" t="s">
        <v>886</v>
      </c>
      <c r="D607" s="233" t="s">
        <v>896</v>
      </c>
      <c r="E607" s="233" t="s">
        <v>4</v>
      </c>
      <c r="F607" s="286">
        <f t="shared" si="24"/>
        <v>0</v>
      </c>
      <c r="G607" s="286" t="str">
        <f t="shared" si="23"/>
        <v>0</v>
      </c>
      <c r="H607" s="287">
        <f t="shared" si="25"/>
        <v>0</v>
      </c>
      <c r="J607" s="216"/>
    </row>
    <row r="608" spans="3:10">
      <c r="C608" s="233" t="s">
        <v>853</v>
      </c>
      <c r="D608" s="332" t="s">
        <v>854</v>
      </c>
      <c r="E608" s="233" t="s">
        <v>77</v>
      </c>
      <c r="F608" s="286">
        <f t="shared" si="24"/>
        <v>0</v>
      </c>
      <c r="G608" s="286" t="str">
        <f t="shared" si="23"/>
        <v>0</v>
      </c>
      <c r="H608" s="287">
        <f t="shared" si="25"/>
        <v>0</v>
      </c>
      <c r="J608" s="216"/>
    </row>
    <row r="609" spans="3:10">
      <c r="C609" s="233" t="s">
        <v>109</v>
      </c>
      <c r="D609" s="332" t="s">
        <v>110</v>
      </c>
      <c r="E609" s="233" t="s">
        <v>50</v>
      </c>
      <c r="F609" s="286">
        <f t="shared" si="24"/>
        <v>88</v>
      </c>
      <c r="G609" s="286">
        <f t="shared" si="23"/>
        <v>13635</v>
      </c>
      <c r="H609" s="287">
        <f t="shared" si="25"/>
        <v>1199880</v>
      </c>
      <c r="J609" s="216"/>
    </row>
    <row r="610" spans="3:10">
      <c r="C610" s="233" t="s">
        <v>775</v>
      </c>
      <c r="D610" s="332" t="s">
        <v>161</v>
      </c>
      <c r="E610" s="233" t="s">
        <v>26</v>
      </c>
      <c r="F610" s="286">
        <f t="shared" si="24"/>
        <v>58</v>
      </c>
      <c r="G610" s="286">
        <f t="shared" si="23"/>
        <v>49270.620689655174</v>
      </c>
      <c r="H610" s="287">
        <f t="shared" si="25"/>
        <v>2857696</v>
      </c>
      <c r="J610" s="216"/>
    </row>
    <row r="611" spans="3:10">
      <c r="C611" s="235" t="s">
        <v>120</v>
      </c>
      <c r="D611" s="335" t="s">
        <v>121</v>
      </c>
      <c r="E611" s="242" t="s">
        <v>26</v>
      </c>
      <c r="F611" s="286">
        <f t="shared" si="24"/>
        <v>0</v>
      </c>
      <c r="G611" s="286" t="str">
        <f t="shared" si="23"/>
        <v>0</v>
      </c>
      <c r="H611" s="287">
        <f t="shared" si="25"/>
        <v>0</v>
      </c>
      <c r="J611" s="216"/>
    </row>
    <row r="612" spans="3:10">
      <c r="C612" s="235" t="s">
        <v>892</v>
      </c>
      <c r="D612" s="234" t="s">
        <v>122</v>
      </c>
      <c r="E612" s="242" t="s">
        <v>26</v>
      </c>
      <c r="F612" s="286">
        <f t="shared" si="24"/>
        <v>1</v>
      </c>
      <c r="G612" s="286">
        <f t="shared" si="23"/>
        <v>97500</v>
      </c>
      <c r="H612" s="287">
        <f t="shared" si="25"/>
        <v>97500</v>
      </c>
      <c r="J612" s="216"/>
    </row>
    <row r="613" spans="3:10">
      <c r="C613" s="263"/>
      <c r="D613" s="263"/>
      <c r="E613" s="242" t="s">
        <v>4</v>
      </c>
      <c r="F613" s="286">
        <f t="shared" si="24"/>
        <v>0</v>
      </c>
      <c r="G613" s="286" t="str">
        <f t="shared" si="23"/>
        <v>0</v>
      </c>
      <c r="H613" s="287">
        <f t="shared" si="25"/>
        <v>0</v>
      </c>
      <c r="J613" s="216"/>
    </row>
    <row r="614" spans="3:10">
      <c r="C614" s="235" t="s">
        <v>41</v>
      </c>
      <c r="D614" s="234" t="s">
        <v>42</v>
      </c>
      <c r="E614" s="242" t="s">
        <v>4</v>
      </c>
      <c r="F614" s="286">
        <f t="shared" si="24"/>
        <v>0</v>
      </c>
      <c r="G614" s="286" t="str">
        <f t="shared" si="23"/>
        <v>0</v>
      </c>
      <c r="H614" s="287">
        <f t="shared" si="25"/>
        <v>0</v>
      </c>
      <c r="J614" s="216"/>
    </row>
    <row r="615" spans="3:10">
      <c r="C615" s="235" t="s">
        <v>62</v>
      </c>
      <c r="D615" s="335" t="s">
        <v>63</v>
      </c>
      <c r="E615" s="242" t="s">
        <v>4</v>
      </c>
      <c r="F615" s="286">
        <f t="shared" si="24"/>
        <v>50</v>
      </c>
      <c r="G615" s="286">
        <f t="shared" si="23"/>
        <v>12493.5</v>
      </c>
      <c r="H615" s="287">
        <f t="shared" si="25"/>
        <v>624675</v>
      </c>
      <c r="J615" s="216"/>
    </row>
    <row r="616" spans="3:10">
      <c r="C616" s="235" t="s">
        <v>64</v>
      </c>
      <c r="D616" s="335" t="s">
        <v>65</v>
      </c>
      <c r="E616" s="242" t="s">
        <v>4</v>
      </c>
      <c r="F616" s="286">
        <f t="shared" si="24"/>
        <v>6</v>
      </c>
      <c r="G616" s="286">
        <f t="shared" si="23"/>
        <v>25500</v>
      </c>
      <c r="H616" s="287">
        <f t="shared" si="25"/>
        <v>153000</v>
      </c>
      <c r="J616" s="216"/>
    </row>
    <row r="617" spans="3:10">
      <c r="C617" s="235" t="s">
        <v>61</v>
      </c>
      <c r="D617" s="335" t="s">
        <v>15</v>
      </c>
      <c r="E617" s="242" t="s">
        <v>4</v>
      </c>
      <c r="F617" s="286">
        <f t="shared" si="24"/>
        <v>4</v>
      </c>
      <c r="G617" s="286">
        <f t="shared" si="23"/>
        <v>84949</v>
      </c>
      <c r="H617" s="287">
        <f t="shared" si="25"/>
        <v>339796</v>
      </c>
      <c r="J617" s="216"/>
    </row>
    <row r="618" spans="3:10">
      <c r="C618" s="233" t="s">
        <v>791</v>
      </c>
      <c r="D618" s="233" t="s">
        <v>32</v>
      </c>
      <c r="E618" s="233" t="s">
        <v>4</v>
      </c>
      <c r="F618" s="286">
        <f t="shared" si="24"/>
        <v>0</v>
      </c>
      <c r="G618" s="286" t="str">
        <f t="shared" si="23"/>
        <v>0</v>
      </c>
      <c r="H618" s="287">
        <f t="shared" si="25"/>
        <v>0</v>
      </c>
      <c r="J618" s="216"/>
    </row>
    <row r="619" spans="3:10">
      <c r="C619" s="233" t="s">
        <v>792</v>
      </c>
      <c r="D619" s="234" t="s">
        <v>157</v>
      </c>
      <c r="E619" s="233" t="s">
        <v>4</v>
      </c>
      <c r="F619" s="286">
        <f t="shared" si="24"/>
        <v>0</v>
      </c>
      <c r="G619" s="286" t="str">
        <f t="shared" si="23"/>
        <v>0</v>
      </c>
      <c r="H619" s="287">
        <f t="shared" si="25"/>
        <v>0</v>
      </c>
      <c r="J619" s="216"/>
    </row>
    <row r="620" spans="3:10">
      <c r="C620" s="235" t="s">
        <v>59</v>
      </c>
      <c r="D620" s="234" t="s">
        <v>60</v>
      </c>
      <c r="E620" s="242" t="s">
        <v>4</v>
      </c>
      <c r="F620" s="286">
        <f t="shared" si="24"/>
        <v>1</v>
      </c>
      <c r="G620" s="286">
        <f t="shared" si="23"/>
        <v>700000</v>
      </c>
      <c r="H620" s="287">
        <f t="shared" si="25"/>
        <v>700000</v>
      </c>
      <c r="J620" s="216"/>
    </row>
    <row r="621" spans="3:10">
      <c r="C621" s="235" t="s">
        <v>793</v>
      </c>
      <c r="D621" s="233" t="s">
        <v>158</v>
      </c>
      <c r="E621" s="233" t="s">
        <v>4</v>
      </c>
      <c r="F621" s="286">
        <f t="shared" si="24"/>
        <v>4</v>
      </c>
      <c r="G621" s="286">
        <f t="shared" si="23"/>
        <v>301469</v>
      </c>
      <c r="H621" s="287">
        <f t="shared" si="25"/>
        <v>1205876</v>
      </c>
      <c r="J621" s="216"/>
    </row>
    <row r="622" spans="3:10">
      <c r="C622" s="235" t="s">
        <v>51</v>
      </c>
      <c r="D622" s="332" t="s">
        <v>52</v>
      </c>
      <c r="E622" s="233" t="s">
        <v>4</v>
      </c>
      <c r="F622" s="286">
        <f t="shared" si="24"/>
        <v>0</v>
      </c>
      <c r="G622" s="286" t="str">
        <f t="shared" si="23"/>
        <v>0</v>
      </c>
      <c r="H622" s="287">
        <f t="shared" si="25"/>
        <v>0</v>
      </c>
      <c r="J622" s="216"/>
    </row>
    <row r="623" spans="3:10">
      <c r="C623" s="235" t="s">
        <v>794</v>
      </c>
      <c r="D623" s="332" t="s">
        <v>159</v>
      </c>
      <c r="E623" s="233" t="s">
        <v>8</v>
      </c>
      <c r="F623" s="286">
        <f t="shared" si="24"/>
        <v>1</v>
      </c>
      <c r="G623" s="286">
        <f t="shared" si="23"/>
        <v>160208</v>
      </c>
      <c r="H623" s="287">
        <f t="shared" si="25"/>
        <v>160208</v>
      </c>
      <c r="J623" s="216"/>
    </row>
    <row r="624" spans="3:10" ht="17.25" customHeight="1">
      <c r="C624" s="235" t="s">
        <v>53</v>
      </c>
      <c r="D624" s="233" t="s">
        <v>54</v>
      </c>
      <c r="E624" s="233" t="s">
        <v>50</v>
      </c>
      <c r="F624" s="286">
        <f t="shared" si="24"/>
        <v>0</v>
      </c>
      <c r="G624" s="286" t="str">
        <f t="shared" si="23"/>
        <v>0</v>
      </c>
      <c r="H624" s="287">
        <f t="shared" si="25"/>
        <v>0</v>
      </c>
      <c r="J624" s="216"/>
    </row>
    <row r="625" spans="3:10" ht="16.5" customHeight="1">
      <c r="C625" s="235" t="s">
        <v>795</v>
      </c>
      <c r="D625" s="233" t="s">
        <v>194</v>
      </c>
      <c r="E625" s="233" t="s">
        <v>50</v>
      </c>
      <c r="F625" s="286">
        <f t="shared" si="24"/>
        <v>0</v>
      </c>
      <c r="G625" s="286" t="str">
        <f t="shared" si="23"/>
        <v>0</v>
      </c>
      <c r="H625" s="287">
        <f t="shared" si="25"/>
        <v>0</v>
      </c>
      <c r="J625" s="216"/>
    </row>
    <row r="626" spans="3:10">
      <c r="C626" s="235" t="s">
        <v>55</v>
      </c>
      <c r="D626" s="233" t="s">
        <v>56</v>
      </c>
      <c r="E626" s="233" t="s">
        <v>4</v>
      </c>
      <c r="F626" s="286">
        <f t="shared" si="24"/>
        <v>0</v>
      </c>
      <c r="G626" s="286" t="str">
        <f t="shared" si="23"/>
        <v>0</v>
      </c>
      <c r="H626" s="287">
        <f t="shared" si="25"/>
        <v>0</v>
      </c>
      <c r="J626" s="216"/>
    </row>
    <row r="627" spans="3:10">
      <c r="C627" s="235" t="s">
        <v>796</v>
      </c>
      <c r="D627" s="233" t="s">
        <v>195</v>
      </c>
      <c r="E627" s="233" t="s">
        <v>4</v>
      </c>
      <c r="F627" s="286">
        <f t="shared" si="24"/>
        <v>0</v>
      </c>
      <c r="G627" s="286" t="str">
        <f t="shared" si="23"/>
        <v>0</v>
      </c>
      <c r="H627" s="287">
        <f t="shared" si="25"/>
        <v>0</v>
      </c>
      <c r="J627" s="216"/>
    </row>
    <row r="628" spans="3:10">
      <c r="C628" s="235" t="s">
        <v>47</v>
      </c>
      <c r="D628" s="233" t="s">
        <v>48</v>
      </c>
      <c r="E628" s="233" t="s">
        <v>4</v>
      </c>
      <c r="F628" s="286">
        <f t="shared" si="24"/>
        <v>0</v>
      </c>
      <c r="G628" s="286" t="str">
        <f t="shared" si="23"/>
        <v>0</v>
      </c>
      <c r="H628" s="287">
        <f t="shared" si="25"/>
        <v>0</v>
      </c>
      <c r="J628" s="216"/>
    </row>
    <row r="629" spans="3:10">
      <c r="C629" s="235" t="s">
        <v>45</v>
      </c>
      <c r="D629" s="233" t="s">
        <v>46</v>
      </c>
      <c r="E629" s="233" t="s">
        <v>4</v>
      </c>
      <c r="F629" s="286">
        <f t="shared" si="24"/>
        <v>0</v>
      </c>
      <c r="G629" s="286" t="str">
        <f t="shared" si="23"/>
        <v>0</v>
      </c>
      <c r="H629" s="287">
        <f t="shared" si="25"/>
        <v>0</v>
      </c>
      <c r="J629" s="216"/>
    </row>
    <row r="630" spans="3:10" ht="15" customHeight="1">
      <c r="C630" s="235" t="s">
        <v>43</v>
      </c>
      <c r="D630" s="233" t="s">
        <v>44</v>
      </c>
      <c r="E630" s="233" t="s">
        <v>4</v>
      </c>
      <c r="F630" s="286">
        <f t="shared" si="24"/>
        <v>0</v>
      </c>
      <c r="G630" s="286" t="str">
        <f t="shared" si="23"/>
        <v>0</v>
      </c>
      <c r="H630" s="287">
        <f t="shared" si="25"/>
        <v>0</v>
      </c>
      <c r="J630" s="216"/>
    </row>
    <row r="631" spans="3:10" ht="15" customHeight="1">
      <c r="C631" s="235" t="s">
        <v>797</v>
      </c>
      <c r="D631" s="233" t="s">
        <v>196</v>
      </c>
      <c r="E631" s="233" t="s">
        <v>4</v>
      </c>
      <c r="F631" s="286">
        <f t="shared" si="24"/>
        <v>0</v>
      </c>
      <c r="G631" s="286" t="str">
        <f t="shared" si="23"/>
        <v>0</v>
      </c>
      <c r="H631" s="287">
        <f t="shared" si="25"/>
        <v>0</v>
      </c>
      <c r="J631" s="216"/>
    </row>
    <row r="632" spans="3:10">
      <c r="C632" s="235" t="s">
        <v>774</v>
      </c>
      <c r="D632" s="332" t="s">
        <v>16</v>
      </c>
      <c r="E632" s="233" t="s">
        <v>4</v>
      </c>
      <c r="F632" s="286">
        <f t="shared" si="24"/>
        <v>2</v>
      </c>
      <c r="G632" s="286">
        <f t="shared" si="23"/>
        <v>45000</v>
      </c>
      <c r="H632" s="287">
        <f t="shared" si="25"/>
        <v>90000</v>
      </c>
      <c r="J632" s="216"/>
    </row>
    <row r="633" spans="3:10">
      <c r="C633" s="235" t="s">
        <v>798</v>
      </c>
      <c r="D633" s="233" t="s">
        <v>160</v>
      </c>
      <c r="E633" s="233" t="s">
        <v>8</v>
      </c>
      <c r="F633" s="286">
        <f t="shared" si="24"/>
        <v>0</v>
      </c>
      <c r="G633" s="286" t="str">
        <f t="shared" si="23"/>
        <v>0</v>
      </c>
      <c r="H633" s="287">
        <f t="shared" si="25"/>
        <v>0</v>
      </c>
      <c r="J633" s="216"/>
    </row>
    <row r="634" spans="3:10">
      <c r="C634" s="235" t="s">
        <v>799</v>
      </c>
      <c r="D634" s="238" t="s">
        <v>156</v>
      </c>
      <c r="E634" s="241" t="s">
        <v>4</v>
      </c>
      <c r="F634" s="286">
        <f t="shared" si="24"/>
        <v>0</v>
      </c>
      <c r="G634" s="286" t="str">
        <f t="shared" si="23"/>
        <v>0</v>
      </c>
      <c r="H634" s="287">
        <f t="shared" si="25"/>
        <v>0</v>
      </c>
      <c r="J634" s="216"/>
    </row>
    <row r="635" spans="3:10">
      <c r="C635" s="235" t="s">
        <v>71</v>
      </c>
      <c r="D635" s="334" t="s">
        <v>72</v>
      </c>
      <c r="E635" s="241" t="s">
        <v>4</v>
      </c>
      <c r="F635" s="286">
        <f t="shared" si="24"/>
        <v>0</v>
      </c>
      <c r="G635" s="286" t="str">
        <f t="shared" si="23"/>
        <v>0</v>
      </c>
      <c r="H635" s="287">
        <f t="shared" si="25"/>
        <v>0</v>
      </c>
      <c r="J635" s="216"/>
    </row>
    <row r="636" spans="3:10">
      <c r="C636" s="235" t="s">
        <v>49</v>
      </c>
      <c r="D636" s="334" t="s">
        <v>731</v>
      </c>
      <c r="E636" s="241" t="s">
        <v>4</v>
      </c>
      <c r="F636" s="286">
        <f t="shared" si="24"/>
        <v>0</v>
      </c>
      <c r="G636" s="286" t="str">
        <f t="shared" si="23"/>
        <v>0</v>
      </c>
      <c r="H636" s="287">
        <f t="shared" si="25"/>
        <v>0</v>
      </c>
      <c r="J636" s="216"/>
    </row>
    <row r="637" spans="3:10">
      <c r="C637" s="235" t="s">
        <v>57</v>
      </c>
      <c r="D637" s="238" t="s">
        <v>58</v>
      </c>
      <c r="E637" s="241" t="s">
        <v>4</v>
      </c>
      <c r="F637" s="286">
        <f t="shared" si="24"/>
        <v>0.5</v>
      </c>
      <c r="G637" s="286">
        <f t="shared" si="23"/>
        <v>58405</v>
      </c>
      <c r="H637" s="287">
        <f t="shared" si="25"/>
        <v>29202.5</v>
      </c>
      <c r="J637" s="216"/>
    </row>
    <row r="638" spans="3:10" ht="18.75" customHeight="1">
      <c r="C638" s="235" t="s">
        <v>800</v>
      </c>
      <c r="D638" s="238" t="s">
        <v>173</v>
      </c>
      <c r="E638" s="241" t="s">
        <v>4</v>
      </c>
      <c r="F638" s="286">
        <f t="shared" si="24"/>
        <v>0</v>
      </c>
      <c r="G638" s="286" t="str">
        <f t="shared" si="23"/>
        <v>0</v>
      </c>
      <c r="H638" s="287">
        <f t="shared" si="25"/>
        <v>0</v>
      </c>
      <c r="J638" s="216"/>
    </row>
    <row r="639" spans="3:10">
      <c r="C639" s="235" t="s">
        <v>123</v>
      </c>
      <c r="D639" s="238" t="s">
        <v>124</v>
      </c>
      <c r="E639" s="241" t="s">
        <v>4</v>
      </c>
      <c r="F639" s="286">
        <f t="shared" si="24"/>
        <v>0</v>
      </c>
      <c r="G639" s="286" t="str">
        <f t="shared" si="23"/>
        <v>0</v>
      </c>
      <c r="H639" s="287">
        <f t="shared" si="25"/>
        <v>0</v>
      </c>
      <c r="J639" s="216"/>
    </row>
    <row r="640" spans="3:10" ht="15.75" customHeight="1">
      <c r="C640" s="235" t="s">
        <v>801</v>
      </c>
      <c r="D640" s="238" t="s">
        <v>191</v>
      </c>
      <c r="E640" s="241" t="s">
        <v>4</v>
      </c>
      <c r="F640" s="286">
        <f t="shared" si="24"/>
        <v>5</v>
      </c>
      <c r="G640" s="286">
        <f t="shared" ref="G640:G703" si="26">IF(F640,H640/F640,"0")</f>
        <v>70000</v>
      </c>
      <c r="H640" s="287">
        <f t="shared" si="25"/>
        <v>350000</v>
      </c>
      <c r="J640" s="216"/>
    </row>
    <row r="641" spans="3:10" ht="18" customHeight="1">
      <c r="C641" s="235" t="s">
        <v>802</v>
      </c>
      <c r="D641" s="238" t="s">
        <v>147</v>
      </c>
      <c r="E641" s="241" t="s">
        <v>29</v>
      </c>
      <c r="F641" s="286">
        <f t="shared" si="24"/>
        <v>0</v>
      </c>
      <c r="G641" s="286" t="str">
        <f t="shared" si="26"/>
        <v>0</v>
      </c>
      <c r="H641" s="287">
        <f t="shared" si="25"/>
        <v>0</v>
      </c>
      <c r="J641" s="216"/>
    </row>
    <row r="642" spans="3:10" ht="18" customHeight="1">
      <c r="C642" s="235" t="s">
        <v>803</v>
      </c>
      <c r="D642" s="238" t="s">
        <v>172</v>
      </c>
      <c r="E642" s="241" t="s">
        <v>4</v>
      </c>
      <c r="F642" s="286">
        <f t="shared" si="24"/>
        <v>0</v>
      </c>
      <c r="G642" s="286" t="str">
        <f t="shared" si="26"/>
        <v>0</v>
      </c>
      <c r="H642" s="287">
        <f t="shared" si="25"/>
        <v>0</v>
      </c>
      <c r="J642" s="216"/>
    </row>
    <row r="643" spans="3:10">
      <c r="C643" s="235" t="s">
        <v>804</v>
      </c>
      <c r="D643" s="236" t="s">
        <v>174</v>
      </c>
      <c r="E643" s="239" t="s">
        <v>4</v>
      </c>
      <c r="F643" s="286">
        <f t="shared" si="24"/>
        <v>0</v>
      </c>
      <c r="G643" s="286" t="str">
        <f t="shared" si="26"/>
        <v>0</v>
      </c>
      <c r="H643" s="287">
        <f t="shared" si="25"/>
        <v>0</v>
      </c>
      <c r="J643" s="216"/>
    </row>
    <row r="644" spans="3:10">
      <c r="C644" s="235" t="s">
        <v>805</v>
      </c>
      <c r="D644" s="238" t="s">
        <v>175</v>
      </c>
      <c r="E644" s="241" t="s">
        <v>77</v>
      </c>
      <c r="F644" s="286">
        <f t="shared" si="24"/>
        <v>0</v>
      </c>
      <c r="G644" s="286" t="str">
        <f t="shared" si="26"/>
        <v>0</v>
      </c>
      <c r="H644" s="287">
        <f t="shared" si="25"/>
        <v>0</v>
      </c>
      <c r="J644" s="216"/>
    </row>
    <row r="645" spans="3:10">
      <c r="C645" s="235" t="s">
        <v>806</v>
      </c>
      <c r="D645" s="236" t="s">
        <v>176</v>
      </c>
      <c r="E645" s="234" t="s">
        <v>77</v>
      </c>
      <c r="F645" s="286">
        <f t="shared" si="24"/>
        <v>4</v>
      </c>
      <c r="G645" s="286">
        <f t="shared" si="26"/>
        <v>280000</v>
      </c>
      <c r="H645" s="287">
        <f t="shared" si="25"/>
        <v>1120000</v>
      </c>
      <c r="J645" s="216"/>
    </row>
    <row r="646" spans="3:10">
      <c r="C646" s="235" t="s">
        <v>807</v>
      </c>
      <c r="D646" s="238" t="s">
        <v>201</v>
      </c>
      <c r="E646" s="241" t="s">
        <v>77</v>
      </c>
      <c r="F646" s="286">
        <f t="shared" si="24"/>
        <v>0</v>
      </c>
      <c r="G646" s="286" t="str">
        <f t="shared" si="26"/>
        <v>0</v>
      </c>
      <c r="H646" s="287">
        <f t="shared" si="25"/>
        <v>0</v>
      </c>
      <c r="J646" s="216"/>
    </row>
    <row r="647" spans="3:10" ht="14.25" customHeight="1">
      <c r="C647" s="233"/>
      <c r="D647" s="233" t="s">
        <v>478</v>
      </c>
      <c r="E647" s="233"/>
      <c r="F647" s="286">
        <f t="shared" ref="F647:F710" si="27">SUMIF($C$6:$C$516,C647,$F$6:$F$516)</f>
        <v>0</v>
      </c>
      <c r="G647" s="286" t="str">
        <f t="shared" si="26"/>
        <v>0</v>
      </c>
      <c r="H647" s="287">
        <f t="shared" ref="H647:H710" si="28">SUMIF($C$6:$C$516,C647,$H$6:$H$516)</f>
        <v>0</v>
      </c>
      <c r="J647" s="216"/>
    </row>
    <row r="648" spans="3:10" ht="15" customHeight="1">
      <c r="C648" s="235"/>
      <c r="D648" s="238" t="s">
        <v>735</v>
      </c>
      <c r="E648" s="243"/>
      <c r="F648" s="286">
        <f t="shared" si="27"/>
        <v>0</v>
      </c>
      <c r="G648" s="286" t="str">
        <f t="shared" si="26"/>
        <v>0</v>
      </c>
      <c r="H648" s="287">
        <f t="shared" si="28"/>
        <v>0</v>
      </c>
      <c r="J648" s="216"/>
    </row>
    <row r="649" spans="3:10">
      <c r="C649" s="235">
        <v>40201077</v>
      </c>
      <c r="D649" s="238" t="s">
        <v>208</v>
      </c>
      <c r="E649" s="241" t="s">
        <v>27</v>
      </c>
      <c r="F649" s="286">
        <f t="shared" si="27"/>
        <v>0</v>
      </c>
      <c r="G649" s="286" t="str">
        <f t="shared" si="26"/>
        <v>0</v>
      </c>
      <c r="H649" s="287">
        <f t="shared" si="28"/>
        <v>0</v>
      </c>
      <c r="J649" s="216"/>
    </row>
    <row r="650" spans="3:10">
      <c r="C650" s="235">
        <v>40202003</v>
      </c>
      <c r="D650" s="238" t="s">
        <v>295</v>
      </c>
      <c r="E650" s="241" t="s">
        <v>28</v>
      </c>
      <c r="F650" s="286">
        <f t="shared" si="27"/>
        <v>0</v>
      </c>
      <c r="G650" s="286" t="str">
        <f t="shared" si="26"/>
        <v>0</v>
      </c>
      <c r="H650" s="287">
        <f t="shared" si="28"/>
        <v>0</v>
      </c>
      <c r="J650" s="216"/>
    </row>
    <row r="651" spans="3:10">
      <c r="C651" s="235">
        <v>40305016</v>
      </c>
      <c r="D651" s="236" t="s">
        <v>296</v>
      </c>
      <c r="E651" s="239" t="s">
        <v>31</v>
      </c>
      <c r="F651" s="286">
        <f t="shared" si="27"/>
        <v>0</v>
      </c>
      <c r="G651" s="286" t="str">
        <f t="shared" si="26"/>
        <v>0</v>
      </c>
      <c r="H651" s="287">
        <f t="shared" si="28"/>
        <v>0</v>
      </c>
      <c r="J651" s="216"/>
    </row>
    <row r="652" spans="3:10">
      <c r="C652" s="235">
        <v>40305019</v>
      </c>
      <c r="D652" s="333" t="s">
        <v>298</v>
      </c>
      <c r="E652" s="239" t="s">
        <v>27</v>
      </c>
      <c r="F652" s="286">
        <f t="shared" si="27"/>
        <v>400</v>
      </c>
      <c r="G652" s="286">
        <f t="shared" si="26"/>
        <v>501</v>
      </c>
      <c r="H652" s="287">
        <f t="shared" si="28"/>
        <v>200400</v>
      </c>
      <c r="J652" s="216"/>
    </row>
    <row r="653" spans="3:10">
      <c r="C653" s="235">
        <v>40305010</v>
      </c>
      <c r="D653" s="334" t="s">
        <v>297</v>
      </c>
      <c r="E653" s="241" t="s">
        <v>27</v>
      </c>
      <c r="F653" s="286">
        <f t="shared" si="27"/>
        <v>200</v>
      </c>
      <c r="G653" s="286">
        <f t="shared" si="26"/>
        <v>803</v>
      </c>
      <c r="H653" s="287">
        <f t="shared" si="28"/>
        <v>160600</v>
      </c>
      <c r="J653" s="216"/>
    </row>
    <row r="654" spans="3:10">
      <c r="C654" s="235" t="s">
        <v>555</v>
      </c>
      <c r="D654" s="238" t="s">
        <v>556</v>
      </c>
      <c r="E654" s="241" t="s">
        <v>27</v>
      </c>
      <c r="F654" s="286">
        <f t="shared" si="27"/>
        <v>0</v>
      </c>
      <c r="G654" s="286" t="str">
        <f t="shared" si="26"/>
        <v>0</v>
      </c>
      <c r="H654" s="287">
        <f t="shared" si="28"/>
        <v>0</v>
      </c>
      <c r="J654" s="216"/>
    </row>
    <row r="655" spans="3:10">
      <c r="C655" s="235" t="s">
        <v>209</v>
      </c>
      <c r="D655" s="238" t="s">
        <v>210</v>
      </c>
      <c r="E655" s="241" t="s">
        <v>4</v>
      </c>
      <c r="F655" s="286">
        <f t="shared" si="27"/>
        <v>0</v>
      </c>
      <c r="G655" s="286" t="str">
        <f t="shared" si="26"/>
        <v>0</v>
      </c>
      <c r="H655" s="287">
        <f t="shared" si="28"/>
        <v>0</v>
      </c>
      <c r="J655" s="216"/>
    </row>
    <row r="656" spans="3:10" ht="33">
      <c r="C656" s="235" t="s">
        <v>211</v>
      </c>
      <c r="D656" s="334" t="s">
        <v>212</v>
      </c>
      <c r="E656" s="241" t="s">
        <v>4</v>
      </c>
      <c r="F656" s="286">
        <f t="shared" si="27"/>
        <v>22</v>
      </c>
      <c r="G656" s="286">
        <f t="shared" si="26"/>
        <v>49697.5</v>
      </c>
      <c r="H656" s="287">
        <f t="shared" si="28"/>
        <v>1093345</v>
      </c>
      <c r="J656" s="216"/>
    </row>
    <row r="657" spans="3:10">
      <c r="C657" s="235" t="s">
        <v>213</v>
      </c>
      <c r="D657" s="334" t="s">
        <v>214</v>
      </c>
      <c r="E657" s="241" t="s">
        <v>4</v>
      </c>
      <c r="F657" s="286">
        <f t="shared" si="27"/>
        <v>5</v>
      </c>
      <c r="G657" s="286">
        <f t="shared" si="26"/>
        <v>51893.599999999999</v>
      </c>
      <c r="H657" s="287">
        <f t="shared" si="28"/>
        <v>259468</v>
      </c>
      <c r="J657" s="216"/>
    </row>
    <row r="658" spans="3:10">
      <c r="C658" s="235" t="s">
        <v>215</v>
      </c>
      <c r="D658" s="238" t="s">
        <v>216</v>
      </c>
      <c r="E658" s="241" t="s">
        <v>4</v>
      </c>
      <c r="F658" s="286">
        <f t="shared" si="27"/>
        <v>0</v>
      </c>
      <c r="G658" s="286" t="str">
        <f t="shared" si="26"/>
        <v>0</v>
      </c>
      <c r="H658" s="287">
        <f t="shared" si="28"/>
        <v>0</v>
      </c>
      <c r="J658" s="216"/>
    </row>
    <row r="659" spans="3:10">
      <c r="C659" s="235" t="s">
        <v>217</v>
      </c>
      <c r="D659" s="238" t="s">
        <v>218</v>
      </c>
      <c r="E659" s="241" t="s">
        <v>4</v>
      </c>
      <c r="F659" s="286">
        <f t="shared" si="27"/>
        <v>0</v>
      </c>
      <c r="G659" s="286" t="str">
        <f t="shared" si="26"/>
        <v>0</v>
      </c>
      <c r="H659" s="287">
        <f t="shared" si="28"/>
        <v>0</v>
      </c>
      <c r="J659" s="216"/>
    </row>
    <row r="660" spans="3:10">
      <c r="C660" s="235" t="s">
        <v>219</v>
      </c>
      <c r="D660" s="238" t="s">
        <v>220</v>
      </c>
      <c r="E660" s="241" t="s">
        <v>4</v>
      </c>
      <c r="F660" s="286">
        <f t="shared" si="27"/>
        <v>5</v>
      </c>
      <c r="G660" s="286">
        <f t="shared" si="26"/>
        <v>49000</v>
      </c>
      <c r="H660" s="287">
        <f t="shared" si="28"/>
        <v>245000</v>
      </c>
      <c r="J660" s="216"/>
    </row>
    <row r="661" spans="3:10">
      <c r="C661" s="235" t="s">
        <v>221</v>
      </c>
      <c r="D661" s="238" t="s">
        <v>222</v>
      </c>
      <c r="E661" s="241" t="s">
        <v>4</v>
      </c>
      <c r="F661" s="286">
        <f t="shared" si="27"/>
        <v>0</v>
      </c>
      <c r="G661" s="286" t="str">
        <f t="shared" si="26"/>
        <v>0</v>
      </c>
      <c r="H661" s="287">
        <f t="shared" si="28"/>
        <v>0</v>
      </c>
      <c r="J661" s="216"/>
    </row>
    <row r="662" spans="3:10">
      <c r="C662" s="235" t="s">
        <v>223</v>
      </c>
      <c r="D662" s="238" t="s">
        <v>224</v>
      </c>
      <c r="E662" s="241" t="s">
        <v>4</v>
      </c>
      <c r="F662" s="286">
        <f t="shared" si="27"/>
        <v>0</v>
      </c>
      <c r="G662" s="286" t="str">
        <f t="shared" si="26"/>
        <v>0</v>
      </c>
      <c r="H662" s="287">
        <f t="shared" si="28"/>
        <v>0</v>
      </c>
      <c r="J662" s="216"/>
    </row>
    <row r="663" spans="3:10">
      <c r="C663" s="235" t="s">
        <v>225</v>
      </c>
      <c r="D663" s="334" t="s">
        <v>226</v>
      </c>
      <c r="E663" s="241" t="s">
        <v>4</v>
      </c>
      <c r="F663" s="286">
        <f t="shared" si="27"/>
        <v>3</v>
      </c>
      <c r="G663" s="286">
        <f t="shared" si="26"/>
        <v>48997</v>
      </c>
      <c r="H663" s="287">
        <f t="shared" si="28"/>
        <v>146991</v>
      </c>
      <c r="J663" s="216"/>
    </row>
    <row r="664" spans="3:10">
      <c r="C664" s="235" t="s">
        <v>227</v>
      </c>
      <c r="D664" s="238" t="s">
        <v>228</v>
      </c>
      <c r="E664" s="241" t="s">
        <v>4</v>
      </c>
      <c r="F664" s="286">
        <f t="shared" si="27"/>
        <v>0</v>
      </c>
      <c r="G664" s="286" t="str">
        <f t="shared" si="26"/>
        <v>0</v>
      </c>
      <c r="H664" s="287">
        <f t="shared" si="28"/>
        <v>0</v>
      </c>
      <c r="J664" s="216"/>
    </row>
    <row r="665" spans="3:10">
      <c r="C665" s="235" t="s">
        <v>229</v>
      </c>
      <c r="D665" s="238" t="s">
        <v>230</v>
      </c>
      <c r="E665" s="241" t="s">
        <v>4</v>
      </c>
      <c r="F665" s="286">
        <f t="shared" si="27"/>
        <v>0</v>
      </c>
      <c r="G665" s="286" t="str">
        <f t="shared" si="26"/>
        <v>0</v>
      </c>
      <c r="H665" s="287">
        <f t="shared" si="28"/>
        <v>0</v>
      </c>
      <c r="J665" s="216"/>
    </row>
    <row r="666" spans="3:10">
      <c r="C666" s="235" t="s">
        <v>231</v>
      </c>
      <c r="D666" s="238" t="s">
        <v>232</v>
      </c>
      <c r="E666" s="241" t="s">
        <v>4</v>
      </c>
      <c r="F666" s="286">
        <f t="shared" si="27"/>
        <v>0</v>
      </c>
      <c r="G666" s="286" t="str">
        <f t="shared" si="26"/>
        <v>0</v>
      </c>
      <c r="H666" s="287">
        <f t="shared" si="28"/>
        <v>0</v>
      </c>
      <c r="J666" s="216"/>
    </row>
    <row r="667" spans="3:10">
      <c r="C667" s="288" t="s">
        <v>233</v>
      </c>
      <c r="D667" s="293" t="s">
        <v>234</v>
      </c>
      <c r="E667" s="289" t="s">
        <v>4</v>
      </c>
      <c r="F667" s="286">
        <f t="shared" si="27"/>
        <v>0</v>
      </c>
      <c r="G667" s="286" t="str">
        <f t="shared" si="26"/>
        <v>0</v>
      </c>
      <c r="H667" s="287">
        <f t="shared" si="28"/>
        <v>0</v>
      </c>
      <c r="I667" s="275"/>
      <c r="J667" s="216"/>
    </row>
    <row r="668" spans="3:10">
      <c r="C668" s="288" t="s">
        <v>235</v>
      </c>
      <c r="D668" s="289" t="s">
        <v>236</v>
      </c>
      <c r="E668" s="289" t="s">
        <v>4</v>
      </c>
      <c r="F668" s="286">
        <f t="shared" si="27"/>
        <v>1</v>
      </c>
      <c r="G668" s="286">
        <f t="shared" si="26"/>
        <v>49574</v>
      </c>
      <c r="H668" s="287">
        <f t="shared" si="28"/>
        <v>49574</v>
      </c>
      <c r="J668" s="216"/>
    </row>
    <row r="669" spans="3:10">
      <c r="C669" s="288" t="s">
        <v>908</v>
      </c>
      <c r="D669" s="289" t="s">
        <v>338</v>
      </c>
      <c r="E669" s="289" t="s">
        <v>4</v>
      </c>
      <c r="F669" s="286">
        <f t="shared" si="27"/>
        <v>3</v>
      </c>
      <c r="G669" s="286">
        <f t="shared" si="26"/>
        <v>90755</v>
      </c>
      <c r="H669" s="287">
        <f t="shared" si="28"/>
        <v>272265</v>
      </c>
      <c r="J669" s="216"/>
    </row>
    <row r="670" spans="3:10">
      <c r="C670" s="288" t="s">
        <v>339</v>
      </c>
      <c r="D670" s="289" t="s">
        <v>340</v>
      </c>
      <c r="E670" s="289" t="s">
        <v>4</v>
      </c>
      <c r="F670" s="286">
        <f t="shared" si="27"/>
        <v>0</v>
      </c>
      <c r="G670" s="286" t="str">
        <f t="shared" si="26"/>
        <v>0</v>
      </c>
      <c r="H670" s="287">
        <f t="shared" si="28"/>
        <v>0</v>
      </c>
      <c r="J670" s="216"/>
    </row>
    <row r="671" spans="3:10">
      <c r="C671" s="288" t="s">
        <v>237</v>
      </c>
      <c r="D671" s="293" t="s">
        <v>238</v>
      </c>
      <c r="E671" s="289" t="s">
        <v>417</v>
      </c>
      <c r="F671" s="286">
        <f t="shared" si="27"/>
        <v>2</v>
      </c>
      <c r="G671" s="286">
        <f t="shared" si="26"/>
        <v>138794</v>
      </c>
      <c r="H671" s="287">
        <f t="shared" si="28"/>
        <v>277588</v>
      </c>
      <c r="J671" s="216"/>
    </row>
    <row r="672" spans="3:10">
      <c r="C672" s="288" t="s">
        <v>929</v>
      </c>
      <c r="D672" s="289" t="s">
        <v>342</v>
      </c>
      <c r="E672" s="289" t="s">
        <v>239</v>
      </c>
      <c r="F672" s="286">
        <f t="shared" si="27"/>
        <v>0</v>
      </c>
      <c r="G672" s="286" t="str">
        <f t="shared" si="26"/>
        <v>0</v>
      </c>
      <c r="H672" s="287">
        <f t="shared" si="28"/>
        <v>0</v>
      </c>
      <c r="J672" s="216"/>
    </row>
    <row r="673" spans="3:10">
      <c r="C673" s="288" t="s">
        <v>924</v>
      </c>
      <c r="D673" s="289" t="s">
        <v>317</v>
      </c>
      <c r="E673" s="289" t="s">
        <v>239</v>
      </c>
      <c r="F673" s="286">
        <f t="shared" si="27"/>
        <v>0</v>
      </c>
      <c r="G673" s="286" t="str">
        <f t="shared" si="26"/>
        <v>0</v>
      </c>
      <c r="H673" s="287">
        <f t="shared" si="28"/>
        <v>0</v>
      </c>
      <c r="J673" s="216"/>
    </row>
    <row r="674" spans="3:10">
      <c r="C674" s="288" t="s">
        <v>894</v>
      </c>
      <c r="D674" s="263" t="s">
        <v>895</v>
      </c>
      <c r="E674" s="289" t="s">
        <v>4</v>
      </c>
      <c r="F674" s="286">
        <f t="shared" si="27"/>
        <v>1</v>
      </c>
      <c r="G674" s="286">
        <f t="shared" si="26"/>
        <v>109000</v>
      </c>
      <c r="H674" s="287">
        <f t="shared" si="28"/>
        <v>109000</v>
      </c>
      <c r="J674" s="216"/>
    </row>
    <row r="675" spans="3:10">
      <c r="C675" s="288" t="s">
        <v>808</v>
      </c>
      <c r="D675" s="293" t="s">
        <v>335</v>
      </c>
      <c r="E675" s="289" t="s">
        <v>31</v>
      </c>
      <c r="F675" s="286">
        <f t="shared" si="27"/>
        <v>2</v>
      </c>
      <c r="G675" s="286">
        <f t="shared" si="26"/>
        <v>250000</v>
      </c>
      <c r="H675" s="287">
        <f t="shared" si="28"/>
        <v>500000</v>
      </c>
      <c r="J675" s="216"/>
    </row>
    <row r="676" spans="3:10">
      <c r="C676" s="288" t="s">
        <v>814</v>
      </c>
      <c r="D676" s="293" t="s">
        <v>316</v>
      </c>
      <c r="E676" s="289" t="s">
        <v>31</v>
      </c>
      <c r="F676" s="286">
        <f t="shared" si="27"/>
        <v>1</v>
      </c>
      <c r="G676" s="286">
        <f t="shared" si="26"/>
        <v>249999</v>
      </c>
      <c r="H676" s="287">
        <f t="shared" si="28"/>
        <v>249999</v>
      </c>
      <c r="J676" s="216"/>
    </row>
    <row r="677" spans="3:10">
      <c r="C677" s="288" t="s">
        <v>240</v>
      </c>
      <c r="D677" s="289" t="s">
        <v>241</v>
      </c>
      <c r="E677" s="289" t="s">
        <v>27</v>
      </c>
      <c r="F677" s="286">
        <f t="shared" si="27"/>
        <v>0</v>
      </c>
      <c r="G677" s="286" t="str">
        <f t="shared" si="26"/>
        <v>0</v>
      </c>
      <c r="H677" s="287">
        <f t="shared" si="28"/>
        <v>0</v>
      </c>
      <c r="J677" s="216"/>
    </row>
    <row r="678" spans="3:10">
      <c r="C678" s="288" t="s">
        <v>242</v>
      </c>
      <c r="D678" s="289" t="s">
        <v>243</v>
      </c>
      <c r="E678" s="289" t="s">
        <v>27</v>
      </c>
      <c r="F678" s="286">
        <f t="shared" si="27"/>
        <v>0</v>
      </c>
      <c r="G678" s="286" t="str">
        <f t="shared" si="26"/>
        <v>0</v>
      </c>
      <c r="H678" s="287">
        <f t="shared" si="28"/>
        <v>0</v>
      </c>
      <c r="J678" s="216"/>
    </row>
    <row r="679" spans="3:10">
      <c r="C679" s="288" t="s">
        <v>368</v>
      </c>
      <c r="D679" s="289" t="s">
        <v>369</v>
      </c>
      <c r="E679" s="289" t="s">
        <v>27</v>
      </c>
      <c r="F679" s="286">
        <f t="shared" si="27"/>
        <v>0</v>
      </c>
      <c r="G679" s="286" t="str">
        <f t="shared" si="26"/>
        <v>0</v>
      </c>
      <c r="H679" s="287">
        <f t="shared" si="28"/>
        <v>0</v>
      </c>
      <c r="J679" s="216"/>
    </row>
    <row r="680" spans="3:10">
      <c r="C680" s="288" t="s">
        <v>244</v>
      </c>
      <c r="D680" s="289" t="s">
        <v>245</v>
      </c>
      <c r="E680" s="289" t="s">
        <v>27</v>
      </c>
      <c r="F680" s="286">
        <f t="shared" si="27"/>
        <v>0</v>
      </c>
      <c r="G680" s="286" t="str">
        <f t="shared" si="26"/>
        <v>0</v>
      </c>
      <c r="H680" s="287">
        <f t="shared" si="28"/>
        <v>0</v>
      </c>
      <c r="J680" s="216"/>
    </row>
    <row r="681" spans="3:10">
      <c r="C681" s="288" t="s">
        <v>246</v>
      </c>
      <c r="D681" s="289" t="s">
        <v>247</v>
      </c>
      <c r="E681" s="289" t="s">
        <v>27</v>
      </c>
      <c r="F681" s="286">
        <f t="shared" si="27"/>
        <v>0</v>
      </c>
      <c r="G681" s="286" t="str">
        <f t="shared" si="26"/>
        <v>0</v>
      </c>
      <c r="H681" s="287">
        <f t="shared" si="28"/>
        <v>0</v>
      </c>
      <c r="J681" s="216"/>
    </row>
    <row r="682" spans="3:10">
      <c r="C682" s="288" t="s">
        <v>248</v>
      </c>
      <c r="D682" s="289" t="s">
        <v>249</v>
      </c>
      <c r="E682" s="289" t="s">
        <v>27</v>
      </c>
      <c r="F682" s="286">
        <f t="shared" si="27"/>
        <v>0</v>
      </c>
      <c r="G682" s="286" t="str">
        <f t="shared" si="26"/>
        <v>0</v>
      </c>
      <c r="H682" s="287">
        <f t="shared" si="28"/>
        <v>0</v>
      </c>
      <c r="J682" s="216"/>
    </row>
    <row r="683" spans="3:10">
      <c r="C683" s="288" t="s">
        <v>370</v>
      </c>
      <c r="D683" s="289" t="s">
        <v>371</v>
      </c>
      <c r="E683" s="289" t="s">
        <v>27</v>
      </c>
      <c r="F683" s="286">
        <f t="shared" si="27"/>
        <v>0</v>
      </c>
      <c r="G683" s="286" t="str">
        <f t="shared" si="26"/>
        <v>0</v>
      </c>
      <c r="H683" s="287">
        <f t="shared" si="28"/>
        <v>0</v>
      </c>
      <c r="J683" s="216"/>
    </row>
    <row r="684" spans="3:10">
      <c r="C684" s="288" t="s">
        <v>850</v>
      </c>
      <c r="D684" s="293" t="s">
        <v>372</v>
      </c>
      <c r="E684" s="289" t="s">
        <v>27</v>
      </c>
      <c r="F684" s="286">
        <f t="shared" si="27"/>
        <v>0</v>
      </c>
      <c r="G684" s="286" t="str">
        <f t="shared" si="26"/>
        <v>0</v>
      </c>
      <c r="H684" s="287">
        <f t="shared" si="28"/>
        <v>0</v>
      </c>
      <c r="J684" s="216"/>
    </row>
    <row r="685" spans="3:10">
      <c r="C685" s="288" t="s">
        <v>373</v>
      </c>
      <c r="D685" s="289" t="s">
        <v>374</v>
      </c>
      <c r="E685" s="289" t="s">
        <v>27</v>
      </c>
      <c r="F685" s="286">
        <f t="shared" si="27"/>
        <v>0</v>
      </c>
      <c r="G685" s="286" t="str">
        <f t="shared" si="26"/>
        <v>0</v>
      </c>
      <c r="H685" s="287">
        <f t="shared" si="28"/>
        <v>0</v>
      </c>
      <c r="J685" s="216"/>
    </row>
    <row r="686" spans="3:10">
      <c r="C686" s="288" t="s">
        <v>375</v>
      </c>
      <c r="D686" s="289" t="s">
        <v>376</v>
      </c>
      <c r="E686" s="289" t="s">
        <v>27</v>
      </c>
      <c r="F686" s="286">
        <f t="shared" si="27"/>
        <v>0</v>
      </c>
      <c r="G686" s="286" t="str">
        <f t="shared" si="26"/>
        <v>0</v>
      </c>
      <c r="H686" s="287">
        <f t="shared" si="28"/>
        <v>0</v>
      </c>
      <c r="J686" s="216"/>
    </row>
    <row r="687" spans="3:10">
      <c r="C687" s="288" t="s">
        <v>816</v>
      </c>
      <c r="D687" s="293" t="s">
        <v>343</v>
      </c>
      <c r="E687" s="289" t="s">
        <v>27</v>
      </c>
      <c r="F687" s="286">
        <f t="shared" si="27"/>
        <v>100</v>
      </c>
      <c r="G687" s="286">
        <f t="shared" si="26"/>
        <v>4464</v>
      </c>
      <c r="H687" s="287">
        <f t="shared" si="28"/>
        <v>446400</v>
      </c>
      <c r="J687" s="216"/>
    </row>
    <row r="688" spans="3:10">
      <c r="C688" s="288" t="s">
        <v>250</v>
      </c>
      <c r="D688" s="293" t="s">
        <v>251</v>
      </c>
      <c r="E688" s="289" t="s">
        <v>27</v>
      </c>
      <c r="F688" s="286">
        <f t="shared" si="27"/>
        <v>450</v>
      </c>
      <c r="G688" s="286">
        <f t="shared" si="26"/>
        <v>1990</v>
      </c>
      <c r="H688" s="287">
        <f t="shared" si="28"/>
        <v>895500</v>
      </c>
      <c r="J688" s="216"/>
    </row>
    <row r="689" spans="3:10">
      <c r="C689" s="288" t="s">
        <v>252</v>
      </c>
      <c r="D689" s="293" t="s">
        <v>253</v>
      </c>
      <c r="E689" s="289" t="s">
        <v>27</v>
      </c>
      <c r="F689" s="286">
        <f t="shared" si="27"/>
        <v>700</v>
      </c>
      <c r="G689" s="286">
        <f t="shared" si="26"/>
        <v>1351.1428571428571</v>
      </c>
      <c r="H689" s="287">
        <f t="shared" si="28"/>
        <v>945800</v>
      </c>
      <c r="J689" s="216"/>
    </row>
    <row r="690" spans="3:10">
      <c r="C690" s="288" t="s">
        <v>254</v>
      </c>
      <c r="D690" s="293" t="s">
        <v>255</v>
      </c>
      <c r="E690" s="289" t="s">
        <v>27</v>
      </c>
      <c r="F690" s="286">
        <f t="shared" si="27"/>
        <v>1300</v>
      </c>
      <c r="G690" s="286">
        <f t="shared" si="26"/>
        <v>1119.6923076923076</v>
      </c>
      <c r="H690" s="287">
        <f t="shared" si="28"/>
        <v>1455600</v>
      </c>
      <c r="J690" s="216"/>
    </row>
    <row r="691" spans="3:10">
      <c r="C691" s="288" t="s">
        <v>815</v>
      </c>
      <c r="D691" s="293" t="s">
        <v>344</v>
      </c>
      <c r="E691" s="289" t="s">
        <v>27</v>
      </c>
      <c r="F691" s="286">
        <f t="shared" si="27"/>
        <v>0</v>
      </c>
      <c r="G691" s="286" t="str">
        <f t="shared" si="26"/>
        <v>0</v>
      </c>
      <c r="H691" s="287">
        <f t="shared" si="28"/>
        <v>0</v>
      </c>
      <c r="J691" s="216"/>
    </row>
    <row r="692" spans="3:10">
      <c r="C692" s="288" t="s">
        <v>293</v>
      </c>
      <c r="D692" s="289" t="s">
        <v>294</v>
      </c>
      <c r="E692" s="289" t="s">
        <v>27</v>
      </c>
      <c r="F692" s="286">
        <f t="shared" si="27"/>
        <v>0</v>
      </c>
      <c r="G692" s="286" t="str">
        <f t="shared" si="26"/>
        <v>0</v>
      </c>
      <c r="H692" s="287">
        <f t="shared" si="28"/>
        <v>0</v>
      </c>
      <c r="J692" s="216"/>
    </row>
    <row r="693" spans="3:10">
      <c r="C693" s="288" t="s">
        <v>557</v>
      </c>
      <c r="D693" s="289" t="s">
        <v>558</v>
      </c>
      <c r="E693" s="289" t="s">
        <v>27</v>
      </c>
      <c r="F693" s="286">
        <f t="shared" si="27"/>
        <v>0</v>
      </c>
      <c r="G693" s="286" t="str">
        <f t="shared" si="26"/>
        <v>0</v>
      </c>
      <c r="H693" s="287">
        <f t="shared" si="28"/>
        <v>0</v>
      </c>
      <c r="J693" s="216"/>
    </row>
    <row r="694" spans="3:10">
      <c r="C694" s="288" t="s">
        <v>262</v>
      </c>
      <c r="D694" s="293" t="s">
        <v>263</v>
      </c>
      <c r="E694" s="289" t="s">
        <v>27</v>
      </c>
      <c r="F694" s="286">
        <f t="shared" si="27"/>
        <v>2200</v>
      </c>
      <c r="G694" s="286">
        <f t="shared" si="26"/>
        <v>2100</v>
      </c>
      <c r="H694" s="287">
        <f t="shared" si="28"/>
        <v>4620000</v>
      </c>
      <c r="J694" s="216"/>
    </row>
    <row r="695" spans="3:10">
      <c r="C695" s="288" t="s">
        <v>264</v>
      </c>
      <c r="D695" s="293" t="s">
        <v>265</v>
      </c>
      <c r="E695" s="289" t="s">
        <v>27</v>
      </c>
      <c r="F695" s="286">
        <f t="shared" si="27"/>
        <v>2200</v>
      </c>
      <c r="G695" s="286">
        <f t="shared" si="26"/>
        <v>300</v>
      </c>
      <c r="H695" s="287">
        <f t="shared" si="28"/>
        <v>660000</v>
      </c>
      <c r="J695" s="216"/>
    </row>
    <row r="696" spans="3:10">
      <c r="C696" s="288" t="s">
        <v>266</v>
      </c>
      <c r="D696" s="293" t="s">
        <v>702</v>
      </c>
      <c r="E696" s="289" t="s">
        <v>101</v>
      </c>
      <c r="F696" s="286">
        <f t="shared" si="27"/>
        <v>0</v>
      </c>
      <c r="G696" s="286" t="str">
        <f t="shared" si="26"/>
        <v>0</v>
      </c>
      <c r="H696" s="287">
        <f t="shared" si="28"/>
        <v>0</v>
      </c>
      <c r="J696" s="216"/>
    </row>
    <row r="697" spans="3:10">
      <c r="C697" s="288" t="s">
        <v>267</v>
      </c>
      <c r="D697" s="293" t="s">
        <v>268</v>
      </c>
      <c r="E697" s="289" t="s">
        <v>27</v>
      </c>
      <c r="F697" s="286">
        <f t="shared" si="27"/>
        <v>2200</v>
      </c>
      <c r="G697" s="286">
        <f t="shared" si="26"/>
        <v>198</v>
      </c>
      <c r="H697" s="287">
        <f t="shared" si="28"/>
        <v>435600</v>
      </c>
      <c r="J697" s="216"/>
    </row>
    <row r="698" spans="3:10" ht="15.75" customHeight="1">
      <c r="C698" s="288" t="s">
        <v>269</v>
      </c>
      <c r="D698" s="293" t="s">
        <v>270</v>
      </c>
      <c r="E698" s="289" t="s">
        <v>27</v>
      </c>
      <c r="F698" s="286">
        <f t="shared" si="27"/>
        <v>230</v>
      </c>
      <c r="G698" s="286">
        <f t="shared" si="26"/>
        <v>1200</v>
      </c>
      <c r="H698" s="287">
        <f t="shared" si="28"/>
        <v>276000</v>
      </c>
      <c r="J698" s="216"/>
    </row>
    <row r="699" spans="3:10">
      <c r="C699" s="288" t="s">
        <v>271</v>
      </c>
      <c r="D699" s="289" t="s">
        <v>272</v>
      </c>
      <c r="E699" s="289" t="s">
        <v>101</v>
      </c>
      <c r="F699" s="286">
        <f t="shared" si="27"/>
        <v>1</v>
      </c>
      <c r="G699" s="286">
        <f t="shared" si="26"/>
        <v>7034</v>
      </c>
      <c r="H699" s="287">
        <f t="shared" si="28"/>
        <v>7034</v>
      </c>
      <c r="J699" s="216"/>
    </row>
    <row r="700" spans="3:10">
      <c r="C700" s="288" t="s">
        <v>273</v>
      </c>
      <c r="D700" s="289" t="s">
        <v>274</v>
      </c>
      <c r="E700" s="289" t="s">
        <v>8</v>
      </c>
      <c r="F700" s="286">
        <f t="shared" si="27"/>
        <v>0</v>
      </c>
      <c r="G700" s="286" t="str">
        <f t="shared" si="26"/>
        <v>0</v>
      </c>
      <c r="H700" s="287">
        <f t="shared" si="28"/>
        <v>0</v>
      </c>
      <c r="J700" s="216"/>
    </row>
    <row r="701" spans="3:10">
      <c r="C701" s="288" t="s">
        <v>275</v>
      </c>
      <c r="D701" s="289" t="s">
        <v>276</v>
      </c>
      <c r="E701" s="289" t="s">
        <v>8</v>
      </c>
      <c r="F701" s="286">
        <f t="shared" si="27"/>
        <v>1</v>
      </c>
      <c r="G701" s="286">
        <f t="shared" si="26"/>
        <v>13999</v>
      </c>
      <c r="H701" s="287">
        <f t="shared" si="28"/>
        <v>13999</v>
      </c>
      <c r="J701" s="216"/>
    </row>
    <row r="702" spans="3:10">
      <c r="C702" s="288" t="s">
        <v>277</v>
      </c>
      <c r="D702" s="289" t="s">
        <v>278</v>
      </c>
      <c r="E702" s="289" t="s">
        <v>8</v>
      </c>
      <c r="F702" s="286">
        <f t="shared" si="27"/>
        <v>0</v>
      </c>
      <c r="G702" s="286" t="str">
        <f t="shared" si="26"/>
        <v>0</v>
      </c>
      <c r="H702" s="287">
        <f t="shared" si="28"/>
        <v>0</v>
      </c>
      <c r="J702" s="216"/>
    </row>
    <row r="703" spans="3:10">
      <c r="C703" s="288" t="s">
        <v>279</v>
      </c>
      <c r="D703" s="289" t="s">
        <v>280</v>
      </c>
      <c r="E703" s="289" t="s">
        <v>8</v>
      </c>
      <c r="F703" s="286">
        <f t="shared" si="27"/>
        <v>2</v>
      </c>
      <c r="G703" s="286">
        <f t="shared" si="26"/>
        <v>14000</v>
      </c>
      <c r="H703" s="287">
        <f t="shared" si="28"/>
        <v>28000</v>
      </c>
      <c r="J703" s="216"/>
    </row>
    <row r="704" spans="3:10">
      <c r="C704" s="288" t="s">
        <v>281</v>
      </c>
      <c r="D704" s="289" t="s">
        <v>282</v>
      </c>
      <c r="E704" s="289" t="s">
        <v>8</v>
      </c>
      <c r="F704" s="286">
        <f t="shared" si="27"/>
        <v>1</v>
      </c>
      <c r="G704" s="286">
        <f t="shared" ref="G704:G770" si="29">IF(F704,H704/F704,"0")</f>
        <v>14000</v>
      </c>
      <c r="H704" s="287">
        <f t="shared" si="28"/>
        <v>14000</v>
      </c>
      <c r="J704" s="216"/>
    </row>
    <row r="705" spans="3:10">
      <c r="C705" s="288" t="s">
        <v>283</v>
      </c>
      <c r="D705" s="289" t="s">
        <v>284</v>
      </c>
      <c r="E705" s="289" t="s">
        <v>8</v>
      </c>
      <c r="F705" s="286">
        <f t="shared" si="27"/>
        <v>1</v>
      </c>
      <c r="G705" s="286">
        <f t="shared" si="29"/>
        <v>14000</v>
      </c>
      <c r="H705" s="287">
        <f t="shared" si="28"/>
        <v>14000</v>
      </c>
      <c r="J705" s="216"/>
    </row>
    <row r="706" spans="3:10">
      <c r="C706" s="288" t="s">
        <v>285</v>
      </c>
      <c r="D706" s="293" t="s">
        <v>286</v>
      </c>
      <c r="E706" s="289" t="s">
        <v>8</v>
      </c>
      <c r="F706" s="286">
        <f t="shared" si="27"/>
        <v>0</v>
      </c>
      <c r="G706" s="286" t="str">
        <f t="shared" si="29"/>
        <v>0</v>
      </c>
      <c r="H706" s="287">
        <f t="shared" si="28"/>
        <v>0</v>
      </c>
      <c r="J706" s="216"/>
    </row>
    <row r="707" spans="3:10">
      <c r="C707" s="288" t="s">
        <v>287</v>
      </c>
      <c r="D707" s="289" t="s">
        <v>288</v>
      </c>
      <c r="E707" s="289" t="s">
        <v>8</v>
      </c>
      <c r="F707" s="286">
        <f t="shared" si="27"/>
        <v>0</v>
      </c>
      <c r="G707" s="286" t="str">
        <f t="shared" si="29"/>
        <v>0</v>
      </c>
      <c r="H707" s="287">
        <f t="shared" si="28"/>
        <v>0</v>
      </c>
      <c r="J707" s="216"/>
    </row>
    <row r="708" spans="3:10">
      <c r="C708" s="288" t="s">
        <v>289</v>
      </c>
      <c r="D708" s="289" t="s">
        <v>290</v>
      </c>
      <c r="E708" s="289" t="s">
        <v>8</v>
      </c>
      <c r="F708" s="286">
        <f t="shared" si="27"/>
        <v>0</v>
      </c>
      <c r="G708" s="286" t="str">
        <f t="shared" si="29"/>
        <v>0</v>
      </c>
      <c r="H708" s="287">
        <f t="shared" si="28"/>
        <v>0</v>
      </c>
      <c r="J708" s="216"/>
    </row>
    <row r="709" spans="3:10">
      <c r="C709" s="288" t="s">
        <v>291</v>
      </c>
      <c r="D709" s="289" t="s">
        <v>292</v>
      </c>
      <c r="E709" s="289" t="s">
        <v>8</v>
      </c>
      <c r="F709" s="286">
        <f t="shared" si="27"/>
        <v>0</v>
      </c>
      <c r="G709" s="286" t="str">
        <f t="shared" si="29"/>
        <v>0</v>
      </c>
      <c r="H709" s="287">
        <f t="shared" si="28"/>
        <v>0</v>
      </c>
      <c r="J709" s="216"/>
    </row>
    <row r="710" spans="3:10">
      <c r="C710" s="288" t="s">
        <v>915</v>
      </c>
      <c r="D710" s="346" t="s">
        <v>916</v>
      </c>
      <c r="E710" s="289" t="s">
        <v>8</v>
      </c>
      <c r="F710" s="286">
        <f t="shared" si="27"/>
        <v>0</v>
      </c>
      <c r="G710" s="286" t="str">
        <f t="shared" si="29"/>
        <v>0</v>
      </c>
      <c r="H710" s="287">
        <f t="shared" si="28"/>
        <v>0</v>
      </c>
      <c r="J710" s="216"/>
    </row>
    <row r="711" spans="3:10">
      <c r="C711" s="288" t="s">
        <v>909</v>
      </c>
      <c r="D711" s="289" t="s">
        <v>910</v>
      </c>
      <c r="E711" s="289" t="s">
        <v>8</v>
      </c>
      <c r="F711" s="286">
        <f t="shared" ref="F711:F775" si="30">SUMIF($C$6:$C$516,C711,$F$6:$F$516)</f>
        <v>0</v>
      </c>
      <c r="G711" s="286" t="str">
        <f t="shared" si="29"/>
        <v>0</v>
      </c>
      <c r="H711" s="287">
        <f t="shared" ref="H711:H775" si="31">SUMIF($C$6:$C$516,C711,$H$6:$H$516)</f>
        <v>0</v>
      </c>
      <c r="J711" s="216"/>
    </row>
    <row r="712" spans="3:10">
      <c r="C712" s="288" t="s">
        <v>559</v>
      </c>
      <c r="D712" s="289" t="s">
        <v>562</v>
      </c>
      <c r="E712" s="289" t="s">
        <v>8</v>
      </c>
      <c r="F712" s="286">
        <f t="shared" si="30"/>
        <v>0</v>
      </c>
      <c r="G712" s="286" t="str">
        <f t="shared" si="29"/>
        <v>0</v>
      </c>
      <c r="H712" s="287">
        <f t="shared" si="31"/>
        <v>0</v>
      </c>
      <c r="J712" s="216"/>
    </row>
    <row r="713" spans="3:10">
      <c r="C713" s="288" t="s">
        <v>560</v>
      </c>
      <c r="D713" s="289" t="s">
        <v>563</v>
      </c>
      <c r="E713" s="289" t="s">
        <v>8</v>
      </c>
      <c r="F713" s="286">
        <f t="shared" si="30"/>
        <v>0</v>
      </c>
      <c r="G713" s="286" t="str">
        <f t="shared" si="29"/>
        <v>0</v>
      </c>
      <c r="H713" s="287">
        <f t="shared" si="31"/>
        <v>0</v>
      </c>
      <c r="J713" s="216"/>
    </row>
    <row r="714" spans="3:10">
      <c r="C714" s="288" t="s">
        <v>561</v>
      </c>
      <c r="D714" s="289" t="s">
        <v>564</v>
      </c>
      <c r="E714" s="289" t="s">
        <v>8</v>
      </c>
      <c r="F714" s="286">
        <f t="shared" si="30"/>
        <v>0</v>
      </c>
      <c r="G714" s="286" t="str">
        <f t="shared" si="29"/>
        <v>0</v>
      </c>
      <c r="H714" s="287">
        <f t="shared" si="31"/>
        <v>0</v>
      </c>
      <c r="J714" s="216"/>
    </row>
    <row r="715" spans="3:10">
      <c r="C715" s="288" t="s">
        <v>857</v>
      </c>
      <c r="D715" s="293" t="s">
        <v>345</v>
      </c>
      <c r="E715" s="289" t="s">
        <v>8</v>
      </c>
      <c r="F715" s="286">
        <f t="shared" si="30"/>
        <v>0</v>
      </c>
      <c r="G715" s="286" t="str">
        <f t="shared" si="29"/>
        <v>0</v>
      </c>
      <c r="H715" s="287">
        <f t="shared" si="31"/>
        <v>0</v>
      </c>
      <c r="J715" s="216"/>
    </row>
    <row r="716" spans="3:10">
      <c r="C716" s="288" t="s">
        <v>256</v>
      </c>
      <c r="D716" s="289" t="s">
        <v>257</v>
      </c>
      <c r="E716" s="289" t="s">
        <v>29</v>
      </c>
      <c r="F716" s="286">
        <f t="shared" si="30"/>
        <v>1</v>
      </c>
      <c r="G716" s="286">
        <f t="shared" si="29"/>
        <v>57777</v>
      </c>
      <c r="H716" s="287">
        <f t="shared" si="31"/>
        <v>57777</v>
      </c>
      <c r="J716" s="216"/>
    </row>
    <row r="717" spans="3:10">
      <c r="C717" s="288" t="s">
        <v>258</v>
      </c>
      <c r="D717" s="289" t="s">
        <v>259</v>
      </c>
      <c r="E717" s="289" t="s">
        <v>29</v>
      </c>
      <c r="F717" s="286">
        <f t="shared" si="30"/>
        <v>1.5</v>
      </c>
      <c r="G717" s="286">
        <f t="shared" si="29"/>
        <v>35952</v>
      </c>
      <c r="H717" s="287">
        <f t="shared" si="31"/>
        <v>53928</v>
      </c>
      <c r="J717" s="216"/>
    </row>
    <row r="718" spans="3:10">
      <c r="C718" s="288" t="s">
        <v>260</v>
      </c>
      <c r="D718" s="293" t="s">
        <v>261</v>
      </c>
      <c r="E718" s="289" t="s">
        <v>27</v>
      </c>
      <c r="F718" s="286">
        <f t="shared" si="30"/>
        <v>0</v>
      </c>
      <c r="G718" s="286" t="str">
        <f t="shared" si="29"/>
        <v>0</v>
      </c>
      <c r="H718" s="287">
        <f t="shared" si="31"/>
        <v>0</v>
      </c>
      <c r="J718" s="216"/>
    </row>
    <row r="719" spans="3:10">
      <c r="C719" s="288" t="s">
        <v>918</v>
      </c>
      <c r="D719" s="289" t="s">
        <v>377</v>
      </c>
      <c r="E719" s="289" t="s">
        <v>27</v>
      </c>
      <c r="F719" s="286">
        <f t="shared" si="30"/>
        <v>0</v>
      </c>
      <c r="G719" s="286" t="str">
        <f t="shared" si="29"/>
        <v>0</v>
      </c>
      <c r="H719" s="287">
        <f t="shared" si="31"/>
        <v>0</v>
      </c>
      <c r="J719" s="216"/>
    </row>
    <row r="720" spans="3:10">
      <c r="C720" s="288" t="s">
        <v>336</v>
      </c>
      <c r="D720" s="289" t="s">
        <v>337</v>
      </c>
      <c r="E720" s="289" t="s">
        <v>31</v>
      </c>
      <c r="F720" s="286">
        <f t="shared" si="30"/>
        <v>0</v>
      </c>
      <c r="G720" s="286" t="str">
        <f t="shared" si="29"/>
        <v>0</v>
      </c>
      <c r="H720" s="287">
        <f t="shared" si="31"/>
        <v>0</v>
      </c>
      <c r="J720" s="216"/>
    </row>
    <row r="721" spans="3:10">
      <c r="C721" s="288" t="s">
        <v>565</v>
      </c>
      <c r="D721" s="289" t="s">
        <v>569</v>
      </c>
      <c r="E721" s="289" t="s">
        <v>8</v>
      </c>
      <c r="F721" s="286">
        <f t="shared" si="30"/>
        <v>0</v>
      </c>
      <c r="G721" s="286" t="str">
        <f t="shared" si="29"/>
        <v>0</v>
      </c>
      <c r="H721" s="287">
        <f t="shared" si="31"/>
        <v>0</v>
      </c>
      <c r="J721" s="216"/>
    </row>
    <row r="722" spans="3:10">
      <c r="C722" s="288" t="s">
        <v>566</v>
      </c>
      <c r="D722" s="289" t="s">
        <v>570</v>
      </c>
      <c r="E722" s="289" t="s">
        <v>8</v>
      </c>
      <c r="F722" s="286">
        <f t="shared" si="30"/>
        <v>0</v>
      </c>
      <c r="G722" s="286" t="str">
        <f t="shared" si="29"/>
        <v>0</v>
      </c>
      <c r="H722" s="287">
        <f t="shared" si="31"/>
        <v>0</v>
      </c>
      <c r="J722" s="216"/>
    </row>
    <row r="723" spans="3:10">
      <c r="C723" s="288" t="s">
        <v>567</v>
      </c>
      <c r="D723" s="289" t="s">
        <v>571</v>
      </c>
      <c r="E723" s="289" t="s">
        <v>8</v>
      </c>
      <c r="F723" s="286">
        <f t="shared" si="30"/>
        <v>0</v>
      </c>
      <c r="G723" s="286" t="str">
        <f t="shared" si="29"/>
        <v>0</v>
      </c>
      <c r="H723" s="287">
        <f t="shared" si="31"/>
        <v>0</v>
      </c>
      <c r="J723" s="216"/>
    </row>
    <row r="724" spans="3:10">
      <c r="C724" s="288" t="s">
        <v>568</v>
      </c>
      <c r="D724" s="289" t="s">
        <v>572</v>
      </c>
      <c r="E724" s="289" t="s">
        <v>8</v>
      </c>
      <c r="F724" s="286">
        <f t="shared" si="30"/>
        <v>0</v>
      </c>
      <c r="G724" s="286" t="str">
        <f t="shared" si="29"/>
        <v>0</v>
      </c>
      <c r="H724" s="287">
        <f t="shared" si="31"/>
        <v>0</v>
      </c>
      <c r="J724" s="216"/>
    </row>
    <row r="725" spans="3:10">
      <c r="C725" s="288" t="s">
        <v>856</v>
      </c>
      <c r="D725" s="289" t="s">
        <v>367</v>
      </c>
      <c r="E725" s="289" t="s">
        <v>27</v>
      </c>
      <c r="F725" s="286">
        <f t="shared" si="30"/>
        <v>0</v>
      </c>
      <c r="G725" s="286" t="str">
        <f t="shared" si="29"/>
        <v>0</v>
      </c>
      <c r="H725" s="287">
        <f t="shared" si="31"/>
        <v>0</v>
      </c>
      <c r="J725" s="216"/>
    </row>
    <row r="726" spans="3:10">
      <c r="C726" s="288" t="s">
        <v>304</v>
      </c>
      <c r="D726" s="289" t="s">
        <v>305</v>
      </c>
      <c r="E726" s="289" t="s">
        <v>28</v>
      </c>
      <c r="F726" s="286">
        <f t="shared" si="30"/>
        <v>0</v>
      </c>
      <c r="G726" s="286" t="str">
        <f t="shared" si="29"/>
        <v>0</v>
      </c>
      <c r="H726" s="287">
        <f t="shared" si="31"/>
        <v>0</v>
      </c>
      <c r="J726" s="216"/>
    </row>
    <row r="727" spans="3:10">
      <c r="C727" s="288" t="s">
        <v>306</v>
      </c>
      <c r="D727" s="289" t="s">
        <v>307</v>
      </c>
      <c r="E727" s="289" t="s">
        <v>28</v>
      </c>
      <c r="F727" s="286">
        <f t="shared" si="30"/>
        <v>0</v>
      </c>
      <c r="G727" s="286" t="str">
        <f t="shared" si="29"/>
        <v>0</v>
      </c>
      <c r="H727" s="287">
        <f t="shared" si="31"/>
        <v>0</v>
      </c>
      <c r="J727" s="216"/>
    </row>
    <row r="728" spans="3:10">
      <c r="C728" s="288" t="s">
        <v>703</v>
      </c>
      <c r="D728" s="293" t="s">
        <v>704</v>
      </c>
      <c r="E728" s="289" t="s">
        <v>28</v>
      </c>
      <c r="F728" s="286">
        <f t="shared" si="30"/>
        <v>0</v>
      </c>
      <c r="G728" s="286" t="str">
        <f t="shared" si="29"/>
        <v>0</v>
      </c>
      <c r="H728" s="287">
        <f t="shared" si="31"/>
        <v>0</v>
      </c>
      <c r="J728" s="216"/>
    </row>
    <row r="729" spans="3:10">
      <c r="C729" s="288" t="s">
        <v>652</v>
      </c>
      <c r="D729" s="293" t="s">
        <v>629</v>
      </c>
      <c r="E729" s="289" t="s">
        <v>27</v>
      </c>
      <c r="F729" s="286">
        <f t="shared" si="30"/>
        <v>0</v>
      </c>
      <c r="G729" s="286" t="str">
        <f t="shared" si="29"/>
        <v>0</v>
      </c>
      <c r="H729" s="287">
        <f t="shared" si="31"/>
        <v>0</v>
      </c>
      <c r="J729" s="216"/>
    </row>
    <row r="730" spans="3:10">
      <c r="C730" s="288" t="s">
        <v>1011</v>
      </c>
      <c r="D730" s="293" t="s">
        <v>1019</v>
      </c>
      <c r="E730" s="289" t="s">
        <v>29</v>
      </c>
      <c r="F730" s="286">
        <f t="shared" si="30"/>
        <v>5</v>
      </c>
      <c r="G730" s="286">
        <f t="shared" si="29"/>
        <v>82000</v>
      </c>
      <c r="H730" s="287">
        <f t="shared" si="31"/>
        <v>410000</v>
      </c>
      <c r="J730" s="216"/>
    </row>
    <row r="731" spans="3:10">
      <c r="C731" s="288" t="s">
        <v>308</v>
      </c>
      <c r="D731" s="289" t="s">
        <v>309</v>
      </c>
      <c r="E731" s="289" t="s">
        <v>29</v>
      </c>
      <c r="F731" s="286">
        <f t="shared" si="30"/>
        <v>0</v>
      </c>
      <c r="G731" s="286" t="str">
        <f t="shared" si="29"/>
        <v>0</v>
      </c>
      <c r="H731" s="287">
        <f t="shared" si="31"/>
        <v>0</v>
      </c>
      <c r="J731" s="216"/>
    </row>
    <row r="732" spans="3:10" ht="15.75" customHeight="1">
      <c r="C732" s="288" t="s">
        <v>728</v>
      </c>
      <c r="D732" s="293" t="s">
        <v>729</v>
      </c>
      <c r="E732" s="289" t="s">
        <v>730</v>
      </c>
      <c r="F732" s="286">
        <f t="shared" si="30"/>
        <v>2</v>
      </c>
      <c r="G732" s="286">
        <f t="shared" si="29"/>
        <v>16475</v>
      </c>
      <c r="H732" s="287">
        <f t="shared" si="31"/>
        <v>32950</v>
      </c>
      <c r="J732" s="216"/>
    </row>
    <row r="733" spans="3:10">
      <c r="C733" s="288" t="s">
        <v>331</v>
      </c>
      <c r="D733" s="289" t="s">
        <v>332</v>
      </c>
      <c r="E733" s="289" t="s">
        <v>27</v>
      </c>
      <c r="F733" s="286">
        <f t="shared" si="30"/>
        <v>0</v>
      </c>
      <c r="G733" s="286" t="str">
        <f t="shared" si="29"/>
        <v>0</v>
      </c>
      <c r="H733" s="287">
        <f t="shared" si="31"/>
        <v>0</v>
      </c>
      <c r="J733" s="216"/>
    </row>
    <row r="734" spans="3:10">
      <c r="C734" s="288" t="s">
        <v>333</v>
      </c>
      <c r="D734" s="289" t="s">
        <v>334</v>
      </c>
      <c r="E734" s="289" t="s">
        <v>27</v>
      </c>
      <c r="F734" s="286">
        <f t="shared" si="30"/>
        <v>0</v>
      </c>
      <c r="G734" s="286" t="str">
        <f t="shared" si="29"/>
        <v>0</v>
      </c>
      <c r="H734" s="287">
        <f t="shared" si="31"/>
        <v>0</v>
      </c>
      <c r="J734" s="216"/>
    </row>
    <row r="735" spans="3:10">
      <c r="C735" s="288" t="s">
        <v>884</v>
      </c>
      <c r="D735" s="289" t="s">
        <v>346</v>
      </c>
      <c r="E735" s="289" t="s">
        <v>27</v>
      </c>
      <c r="F735" s="286">
        <f t="shared" si="30"/>
        <v>0</v>
      </c>
      <c r="G735" s="286" t="str">
        <f t="shared" si="29"/>
        <v>0</v>
      </c>
      <c r="H735" s="287">
        <f t="shared" si="31"/>
        <v>0</v>
      </c>
      <c r="J735" s="216"/>
    </row>
    <row r="736" spans="3:10">
      <c r="C736" s="288" t="s">
        <v>897</v>
      </c>
      <c r="D736" s="289" t="s">
        <v>348</v>
      </c>
      <c r="E736" s="289" t="s">
        <v>27</v>
      </c>
      <c r="F736" s="286">
        <f t="shared" si="30"/>
        <v>0</v>
      </c>
      <c r="G736" s="286" t="str">
        <f t="shared" si="29"/>
        <v>0</v>
      </c>
      <c r="H736" s="287">
        <f t="shared" si="31"/>
        <v>0</v>
      </c>
      <c r="J736" s="216"/>
    </row>
    <row r="737" spans="3:10">
      <c r="C737" s="288" t="s">
        <v>573</v>
      </c>
      <c r="D737" s="289" t="s">
        <v>574</v>
      </c>
      <c r="E737" s="289" t="s">
        <v>27</v>
      </c>
      <c r="F737" s="286">
        <f t="shared" si="30"/>
        <v>0</v>
      </c>
      <c r="G737" s="286" t="str">
        <f t="shared" si="29"/>
        <v>0</v>
      </c>
      <c r="H737" s="287">
        <f t="shared" si="31"/>
        <v>0</v>
      </c>
      <c r="J737" s="216"/>
    </row>
    <row r="738" spans="3:10">
      <c r="C738" s="288" t="s">
        <v>349</v>
      </c>
      <c r="D738" s="289" t="s">
        <v>350</v>
      </c>
      <c r="E738" s="289" t="s">
        <v>27</v>
      </c>
      <c r="F738" s="286">
        <f t="shared" si="30"/>
        <v>0</v>
      </c>
      <c r="G738" s="286" t="str">
        <f t="shared" si="29"/>
        <v>0</v>
      </c>
      <c r="H738" s="287">
        <f t="shared" si="31"/>
        <v>0</v>
      </c>
      <c r="J738" s="216"/>
    </row>
    <row r="739" spans="3:10">
      <c r="C739" s="288" t="s">
        <v>832</v>
      </c>
      <c r="D739" s="289" t="s">
        <v>351</v>
      </c>
      <c r="E739" s="289" t="s">
        <v>27</v>
      </c>
      <c r="F739" s="286">
        <f t="shared" si="30"/>
        <v>100</v>
      </c>
      <c r="G739" s="286">
        <f t="shared" si="29"/>
        <v>2500</v>
      </c>
      <c r="H739" s="287">
        <f t="shared" si="31"/>
        <v>250000</v>
      </c>
      <c r="J739" s="216"/>
    </row>
    <row r="740" spans="3:10">
      <c r="C740" s="288" t="s">
        <v>352</v>
      </c>
      <c r="D740" s="289" t="s">
        <v>353</v>
      </c>
      <c r="E740" s="289" t="s">
        <v>27</v>
      </c>
      <c r="F740" s="286">
        <f t="shared" si="30"/>
        <v>0</v>
      </c>
      <c r="G740" s="286" t="str">
        <f t="shared" si="29"/>
        <v>0</v>
      </c>
      <c r="H740" s="287">
        <f t="shared" si="31"/>
        <v>0</v>
      </c>
      <c r="J740" s="216"/>
    </row>
    <row r="741" spans="3:10">
      <c r="C741" s="288" t="s">
        <v>354</v>
      </c>
      <c r="D741" s="289" t="s">
        <v>355</v>
      </c>
      <c r="E741" s="289" t="s">
        <v>27</v>
      </c>
      <c r="F741" s="286">
        <f t="shared" si="30"/>
        <v>0</v>
      </c>
      <c r="G741" s="286" t="str">
        <f t="shared" si="29"/>
        <v>0</v>
      </c>
      <c r="H741" s="287">
        <f t="shared" si="31"/>
        <v>0</v>
      </c>
      <c r="J741" s="216"/>
    </row>
    <row r="742" spans="3:10">
      <c r="C742" s="288" t="s">
        <v>833</v>
      </c>
      <c r="D742" s="293" t="s">
        <v>318</v>
      </c>
      <c r="E742" s="289" t="s">
        <v>27</v>
      </c>
      <c r="F742" s="286">
        <f t="shared" si="30"/>
        <v>600</v>
      </c>
      <c r="G742" s="286">
        <f t="shared" si="29"/>
        <v>150</v>
      </c>
      <c r="H742" s="287">
        <f t="shared" si="31"/>
        <v>90000</v>
      </c>
      <c r="J742" s="216"/>
    </row>
    <row r="743" spans="3:10">
      <c r="C743" s="288" t="s">
        <v>935</v>
      </c>
      <c r="D743" s="289" t="s">
        <v>356</v>
      </c>
      <c r="E743" s="289" t="s">
        <v>27</v>
      </c>
      <c r="F743" s="286">
        <f t="shared" si="30"/>
        <v>50</v>
      </c>
      <c r="G743" s="286">
        <f t="shared" si="29"/>
        <v>2000</v>
      </c>
      <c r="H743" s="287">
        <f t="shared" si="31"/>
        <v>100000</v>
      </c>
      <c r="J743" s="216"/>
    </row>
    <row r="744" spans="3:10">
      <c r="C744" s="288" t="s">
        <v>907</v>
      </c>
      <c r="D744" s="289" t="s">
        <v>357</v>
      </c>
      <c r="E744" s="289" t="s">
        <v>27</v>
      </c>
      <c r="F744" s="286">
        <f t="shared" si="30"/>
        <v>50</v>
      </c>
      <c r="G744" s="286">
        <f t="shared" si="29"/>
        <v>2500</v>
      </c>
      <c r="H744" s="287">
        <f t="shared" si="31"/>
        <v>125000</v>
      </c>
      <c r="J744" s="216"/>
    </row>
    <row r="745" spans="3:10">
      <c r="C745" s="288" t="s">
        <v>885</v>
      </c>
      <c r="D745" s="289" t="s">
        <v>917</v>
      </c>
      <c r="E745" s="289" t="s">
        <v>27</v>
      </c>
      <c r="F745" s="286">
        <f t="shared" si="30"/>
        <v>0</v>
      </c>
      <c r="G745" s="286" t="str">
        <f t="shared" si="29"/>
        <v>0</v>
      </c>
      <c r="H745" s="287">
        <f t="shared" si="31"/>
        <v>0</v>
      </c>
      <c r="J745" s="216"/>
    </row>
    <row r="746" spans="3:10">
      <c r="C746" s="288" t="s">
        <v>914</v>
      </c>
      <c r="D746" s="289" t="s">
        <v>319</v>
      </c>
      <c r="E746" s="289" t="s">
        <v>27</v>
      </c>
      <c r="F746" s="286">
        <f t="shared" si="30"/>
        <v>0</v>
      </c>
      <c r="G746" s="286" t="str">
        <f t="shared" si="29"/>
        <v>0</v>
      </c>
      <c r="H746" s="287">
        <f t="shared" si="31"/>
        <v>0</v>
      </c>
      <c r="J746" s="216"/>
    </row>
    <row r="747" spans="3:10">
      <c r="C747" s="288" t="s">
        <v>812</v>
      </c>
      <c r="D747" s="289" t="s">
        <v>320</v>
      </c>
      <c r="E747" s="289" t="s">
        <v>27</v>
      </c>
      <c r="F747" s="286">
        <f t="shared" si="30"/>
        <v>0</v>
      </c>
      <c r="G747" s="286" t="str">
        <f t="shared" si="29"/>
        <v>0</v>
      </c>
      <c r="H747" s="287">
        <f t="shared" si="31"/>
        <v>0</v>
      </c>
      <c r="J747" s="216"/>
    </row>
    <row r="748" spans="3:10">
      <c r="C748" s="288" t="s">
        <v>321</v>
      </c>
      <c r="D748" s="289" t="s">
        <v>322</v>
      </c>
      <c r="E748" s="289" t="s">
        <v>27</v>
      </c>
      <c r="F748" s="286">
        <f t="shared" si="30"/>
        <v>0</v>
      </c>
      <c r="G748" s="286" t="str">
        <f t="shared" si="29"/>
        <v>0</v>
      </c>
      <c r="H748" s="287">
        <f t="shared" si="31"/>
        <v>0</v>
      </c>
      <c r="J748" s="216"/>
    </row>
    <row r="749" spans="3:10">
      <c r="C749" s="288" t="s">
        <v>323</v>
      </c>
      <c r="D749" s="289" t="s">
        <v>324</v>
      </c>
      <c r="E749" s="289" t="s">
        <v>27</v>
      </c>
      <c r="F749" s="286">
        <f t="shared" si="30"/>
        <v>0</v>
      </c>
      <c r="G749" s="286" t="str">
        <f t="shared" si="29"/>
        <v>0</v>
      </c>
      <c r="H749" s="287">
        <f t="shared" si="31"/>
        <v>0</v>
      </c>
      <c r="J749" s="216"/>
    </row>
    <row r="750" spans="3:10">
      <c r="C750" s="288" t="s">
        <v>325</v>
      </c>
      <c r="D750" s="289" t="s">
        <v>326</v>
      </c>
      <c r="E750" s="289" t="s">
        <v>27</v>
      </c>
      <c r="F750" s="286">
        <f t="shared" si="30"/>
        <v>0</v>
      </c>
      <c r="G750" s="286" t="str">
        <f t="shared" si="29"/>
        <v>0</v>
      </c>
      <c r="H750" s="287">
        <f t="shared" si="31"/>
        <v>0</v>
      </c>
      <c r="J750" s="216"/>
    </row>
    <row r="751" spans="3:10">
      <c r="C751" s="288" t="s">
        <v>327</v>
      </c>
      <c r="D751" s="289" t="s">
        <v>328</v>
      </c>
      <c r="E751" s="289" t="s">
        <v>27</v>
      </c>
      <c r="F751" s="286">
        <f t="shared" si="30"/>
        <v>0</v>
      </c>
      <c r="G751" s="286" t="str">
        <f t="shared" si="29"/>
        <v>0</v>
      </c>
      <c r="H751" s="287">
        <f t="shared" si="31"/>
        <v>0</v>
      </c>
      <c r="J751" s="216"/>
    </row>
    <row r="752" spans="3:10">
      <c r="C752" s="288" t="s">
        <v>329</v>
      </c>
      <c r="D752" s="289" t="s">
        <v>330</v>
      </c>
      <c r="E752" s="289" t="s">
        <v>27</v>
      </c>
      <c r="F752" s="286">
        <f t="shared" si="30"/>
        <v>0</v>
      </c>
      <c r="G752" s="286" t="str">
        <f t="shared" si="29"/>
        <v>0</v>
      </c>
      <c r="H752" s="287">
        <f t="shared" si="31"/>
        <v>0</v>
      </c>
      <c r="J752" s="216"/>
    </row>
    <row r="753" spans="3:10">
      <c r="C753" s="288" t="s">
        <v>358</v>
      </c>
      <c r="D753" s="289" t="s">
        <v>359</v>
      </c>
      <c r="E753" s="289" t="s">
        <v>27</v>
      </c>
      <c r="F753" s="286">
        <f t="shared" si="30"/>
        <v>0</v>
      </c>
      <c r="G753" s="286" t="str">
        <f t="shared" si="29"/>
        <v>0</v>
      </c>
      <c r="H753" s="287">
        <f t="shared" si="31"/>
        <v>0</v>
      </c>
      <c r="J753" s="216"/>
    </row>
    <row r="754" spans="3:10">
      <c r="C754" s="288" t="s">
        <v>360</v>
      </c>
      <c r="D754" s="289" t="s">
        <v>361</v>
      </c>
      <c r="E754" s="289" t="s">
        <v>27</v>
      </c>
      <c r="F754" s="286">
        <f t="shared" si="30"/>
        <v>0</v>
      </c>
      <c r="G754" s="286" t="str">
        <f t="shared" si="29"/>
        <v>0</v>
      </c>
      <c r="H754" s="287">
        <f t="shared" si="31"/>
        <v>0</v>
      </c>
      <c r="J754" s="216"/>
    </row>
    <row r="755" spans="3:10">
      <c r="C755" s="288" t="s">
        <v>849</v>
      </c>
      <c r="D755" s="293" t="s">
        <v>362</v>
      </c>
      <c r="E755" s="289" t="s">
        <v>27</v>
      </c>
      <c r="F755" s="286">
        <f t="shared" si="30"/>
        <v>200</v>
      </c>
      <c r="G755" s="286">
        <f t="shared" si="29"/>
        <v>1800</v>
      </c>
      <c r="H755" s="287">
        <f t="shared" si="31"/>
        <v>360000</v>
      </c>
      <c r="J755" s="216"/>
    </row>
    <row r="756" spans="3:10">
      <c r="C756" s="288" t="s">
        <v>813</v>
      </c>
      <c r="D756" s="293" t="s">
        <v>363</v>
      </c>
      <c r="E756" s="289" t="s">
        <v>27</v>
      </c>
      <c r="F756" s="286">
        <f t="shared" si="30"/>
        <v>150</v>
      </c>
      <c r="G756" s="286">
        <f t="shared" si="29"/>
        <v>200</v>
      </c>
      <c r="H756" s="287">
        <f t="shared" si="31"/>
        <v>30000</v>
      </c>
      <c r="J756" s="216"/>
    </row>
    <row r="757" spans="3:10">
      <c r="C757" s="288" t="s">
        <v>855</v>
      </c>
      <c r="D757" s="293" t="s">
        <v>364</v>
      </c>
      <c r="E757" s="289" t="s">
        <v>27</v>
      </c>
      <c r="F757" s="286">
        <f t="shared" si="30"/>
        <v>200</v>
      </c>
      <c r="G757" s="286">
        <f t="shared" si="29"/>
        <v>200</v>
      </c>
      <c r="H757" s="287">
        <f t="shared" si="31"/>
        <v>40000</v>
      </c>
      <c r="J757" s="216"/>
    </row>
    <row r="758" spans="3:10">
      <c r="C758" s="288" t="s">
        <v>365</v>
      </c>
      <c r="D758" s="289" t="s">
        <v>366</v>
      </c>
      <c r="E758" s="289" t="s">
        <v>27</v>
      </c>
      <c r="F758" s="286">
        <f t="shared" si="30"/>
        <v>0</v>
      </c>
      <c r="G758" s="286" t="str">
        <f t="shared" si="29"/>
        <v>0</v>
      </c>
      <c r="H758" s="287">
        <f t="shared" si="31"/>
        <v>0</v>
      </c>
      <c r="J758" s="216"/>
    </row>
    <row r="759" spans="3:10">
      <c r="C759" s="288" t="s">
        <v>204</v>
      </c>
      <c r="D759" s="289" t="s">
        <v>379</v>
      </c>
      <c r="E759" s="289" t="s">
        <v>27</v>
      </c>
      <c r="F759" s="286">
        <f t="shared" si="30"/>
        <v>0</v>
      </c>
      <c r="G759" s="286" t="str">
        <f t="shared" si="29"/>
        <v>0</v>
      </c>
      <c r="H759" s="287">
        <f t="shared" si="31"/>
        <v>0</v>
      </c>
      <c r="J759" s="216"/>
    </row>
    <row r="760" spans="3:10">
      <c r="C760" s="288" t="s">
        <v>205</v>
      </c>
      <c r="D760" s="293" t="s">
        <v>314</v>
      </c>
      <c r="E760" s="289" t="s">
        <v>27</v>
      </c>
      <c r="F760" s="286">
        <f t="shared" si="30"/>
        <v>0</v>
      </c>
      <c r="G760" s="286" t="str">
        <f t="shared" si="29"/>
        <v>0</v>
      </c>
      <c r="H760" s="287">
        <f t="shared" si="31"/>
        <v>0</v>
      </c>
      <c r="J760" s="216"/>
    </row>
    <row r="761" spans="3:10">
      <c r="C761" s="288" t="s">
        <v>936</v>
      </c>
      <c r="D761" s="289" t="s">
        <v>630</v>
      </c>
      <c r="E761" s="289" t="s">
        <v>27</v>
      </c>
      <c r="F761" s="286">
        <f t="shared" si="30"/>
        <v>100</v>
      </c>
      <c r="G761" s="286">
        <f t="shared" si="29"/>
        <v>337</v>
      </c>
      <c r="H761" s="287">
        <f t="shared" si="31"/>
        <v>33700</v>
      </c>
      <c r="J761" s="216"/>
    </row>
    <row r="762" spans="3:10">
      <c r="C762" s="288" t="s">
        <v>937</v>
      </c>
      <c r="D762" s="289" t="s">
        <v>618</v>
      </c>
      <c r="E762" s="289" t="s">
        <v>27</v>
      </c>
      <c r="F762" s="286">
        <f t="shared" si="30"/>
        <v>0</v>
      </c>
      <c r="G762" s="286" t="str">
        <f t="shared" si="29"/>
        <v>0</v>
      </c>
      <c r="H762" s="287">
        <f t="shared" si="31"/>
        <v>0</v>
      </c>
      <c r="J762" s="216"/>
    </row>
    <row r="763" spans="3:10">
      <c r="C763" s="288" t="s">
        <v>206</v>
      </c>
      <c r="D763" s="289" t="s">
        <v>705</v>
      </c>
      <c r="E763" s="289" t="s">
        <v>27</v>
      </c>
      <c r="F763" s="286">
        <f t="shared" si="30"/>
        <v>0</v>
      </c>
      <c r="G763" s="286" t="str">
        <f t="shared" si="29"/>
        <v>0</v>
      </c>
      <c r="H763" s="287">
        <f t="shared" si="31"/>
        <v>0</v>
      </c>
      <c r="J763" s="216"/>
    </row>
    <row r="764" spans="3:10">
      <c r="C764" s="288" t="s">
        <v>207</v>
      </c>
      <c r="D764" s="289" t="s">
        <v>706</v>
      </c>
      <c r="E764" s="289" t="s">
        <v>27</v>
      </c>
      <c r="F764" s="286">
        <f t="shared" si="30"/>
        <v>0</v>
      </c>
      <c r="G764" s="286" t="str">
        <f t="shared" si="29"/>
        <v>0</v>
      </c>
      <c r="H764" s="287">
        <f t="shared" si="31"/>
        <v>0</v>
      </c>
      <c r="J764" s="216"/>
    </row>
    <row r="765" spans="3:10">
      <c r="C765" s="288" t="s">
        <v>925</v>
      </c>
      <c r="D765" s="289" t="s">
        <v>707</v>
      </c>
      <c r="E765" s="289" t="s">
        <v>27</v>
      </c>
      <c r="F765" s="286">
        <f t="shared" si="30"/>
        <v>0</v>
      </c>
      <c r="G765" s="286" t="str">
        <f t="shared" si="29"/>
        <v>0</v>
      </c>
      <c r="H765" s="287">
        <f t="shared" si="31"/>
        <v>0</v>
      </c>
      <c r="J765" s="216"/>
    </row>
    <row r="766" spans="3:10">
      <c r="C766" s="288" t="s">
        <v>927</v>
      </c>
      <c r="D766" s="293" t="s">
        <v>619</v>
      </c>
      <c r="E766" s="289" t="s">
        <v>27</v>
      </c>
      <c r="F766" s="286">
        <f t="shared" si="30"/>
        <v>100</v>
      </c>
      <c r="G766" s="286">
        <f t="shared" si="29"/>
        <v>351</v>
      </c>
      <c r="H766" s="287">
        <f t="shared" si="31"/>
        <v>35100</v>
      </c>
      <c r="J766" s="216"/>
    </row>
    <row r="767" spans="3:10">
      <c r="C767" s="288" t="s">
        <v>1012</v>
      </c>
      <c r="D767" s="289" t="s">
        <v>708</v>
      </c>
      <c r="E767" s="289" t="s">
        <v>27</v>
      </c>
      <c r="F767" s="286">
        <f t="shared" si="30"/>
        <v>100</v>
      </c>
      <c r="G767" s="286">
        <f t="shared" si="29"/>
        <v>336</v>
      </c>
      <c r="H767" s="287">
        <f t="shared" si="31"/>
        <v>33600</v>
      </c>
      <c r="J767" s="216"/>
    </row>
    <row r="768" spans="3:10">
      <c r="C768" s="288" t="s">
        <v>315</v>
      </c>
      <c r="D768" s="289" t="s">
        <v>709</v>
      </c>
      <c r="E768" s="289" t="s">
        <v>27</v>
      </c>
      <c r="F768" s="286">
        <f t="shared" si="30"/>
        <v>0</v>
      </c>
      <c r="G768" s="286" t="str">
        <f t="shared" si="29"/>
        <v>0</v>
      </c>
      <c r="H768" s="287">
        <f t="shared" si="31"/>
        <v>0</v>
      </c>
      <c r="J768" s="216"/>
    </row>
    <row r="769" spans="3:10">
      <c r="C769" s="288" t="s">
        <v>710</v>
      </c>
      <c r="D769" s="289" t="s">
        <v>711</v>
      </c>
      <c r="E769" s="289" t="s">
        <v>27</v>
      </c>
      <c r="F769" s="286">
        <f t="shared" si="30"/>
        <v>200</v>
      </c>
      <c r="G769" s="286">
        <f t="shared" si="29"/>
        <v>315</v>
      </c>
      <c r="H769" s="287">
        <f t="shared" si="31"/>
        <v>63000</v>
      </c>
      <c r="J769" s="216"/>
    </row>
    <row r="770" spans="3:10">
      <c r="C770" s="288" t="s">
        <v>926</v>
      </c>
      <c r="D770" s="289" t="s">
        <v>712</v>
      </c>
      <c r="E770" s="289" t="s">
        <v>27</v>
      </c>
      <c r="F770" s="286">
        <f t="shared" si="30"/>
        <v>0</v>
      </c>
      <c r="G770" s="286" t="str">
        <f t="shared" si="29"/>
        <v>0</v>
      </c>
      <c r="H770" s="287">
        <f t="shared" si="31"/>
        <v>0</v>
      </c>
      <c r="J770" s="216"/>
    </row>
    <row r="771" spans="3:10">
      <c r="C771" s="288" t="s">
        <v>653</v>
      </c>
      <c r="D771" s="289" t="s">
        <v>713</v>
      </c>
      <c r="E771" s="289" t="s">
        <v>27</v>
      </c>
      <c r="F771" s="286">
        <f t="shared" si="30"/>
        <v>0</v>
      </c>
      <c r="G771" s="286" t="str">
        <f t="shared" ref="G771:G836" si="32">IF(F771,H771/F771,"0")</f>
        <v>0</v>
      </c>
      <c r="H771" s="287">
        <f t="shared" si="31"/>
        <v>0</v>
      </c>
      <c r="J771" s="216"/>
    </row>
    <row r="772" spans="3:10">
      <c r="C772" s="288" t="s">
        <v>312</v>
      </c>
      <c r="D772" s="289" t="s">
        <v>313</v>
      </c>
      <c r="E772" s="289" t="s">
        <v>27</v>
      </c>
      <c r="F772" s="286">
        <f t="shared" si="30"/>
        <v>0</v>
      </c>
      <c r="G772" s="286" t="str">
        <f t="shared" si="32"/>
        <v>0</v>
      </c>
      <c r="H772" s="287">
        <f t="shared" si="31"/>
        <v>0</v>
      </c>
      <c r="J772" s="216"/>
    </row>
    <row r="773" spans="3:10">
      <c r="C773" s="288" t="s">
        <v>858</v>
      </c>
      <c r="D773" s="293" t="s">
        <v>378</v>
      </c>
      <c r="E773" s="289" t="s">
        <v>27</v>
      </c>
      <c r="F773" s="286">
        <f t="shared" si="30"/>
        <v>100</v>
      </c>
      <c r="G773" s="286">
        <f t="shared" si="32"/>
        <v>650</v>
      </c>
      <c r="H773" s="287">
        <f t="shared" si="31"/>
        <v>65000</v>
      </c>
      <c r="J773" s="216"/>
    </row>
    <row r="774" spans="3:10">
      <c r="C774" s="288" t="s">
        <v>380</v>
      </c>
      <c r="D774" s="289" t="s">
        <v>381</v>
      </c>
      <c r="E774" s="289" t="s">
        <v>27</v>
      </c>
      <c r="F774" s="286">
        <f t="shared" si="30"/>
        <v>0</v>
      </c>
      <c r="G774" s="286" t="str">
        <f t="shared" si="32"/>
        <v>0</v>
      </c>
      <c r="H774" s="287">
        <f t="shared" si="31"/>
        <v>0</v>
      </c>
      <c r="J774" s="216"/>
    </row>
    <row r="775" spans="3:10">
      <c r="C775" s="288" t="s">
        <v>575</v>
      </c>
      <c r="D775" s="289" t="s">
        <v>576</v>
      </c>
      <c r="E775" s="289" t="s">
        <v>27</v>
      </c>
      <c r="F775" s="286">
        <f t="shared" si="30"/>
        <v>0</v>
      </c>
      <c r="G775" s="286" t="str">
        <f t="shared" si="32"/>
        <v>0</v>
      </c>
      <c r="H775" s="287">
        <f t="shared" si="31"/>
        <v>0</v>
      </c>
      <c r="J775" s="216"/>
    </row>
    <row r="776" spans="3:10">
      <c r="C776" s="288"/>
      <c r="D776" s="289" t="s">
        <v>478</v>
      </c>
      <c r="E776" s="289"/>
      <c r="F776" s="286">
        <f t="shared" ref="F776:F839" si="33">SUMIF($C$6:$C$516,C776,$F$6:$F$516)</f>
        <v>0</v>
      </c>
      <c r="G776" s="286" t="str">
        <f t="shared" si="32"/>
        <v>0</v>
      </c>
      <c r="H776" s="287">
        <f t="shared" ref="H776:H839" si="34">SUMIF($C$6:$C$516,C776,$H$6:$H$516)</f>
        <v>0</v>
      </c>
      <c r="J776" s="216"/>
    </row>
    <row r="777" spans="3:10">
      <c r="C777" s="288"/>
      <c r="D777" s="289" t="s">
        <v>734</v>
      </c>
      <c r="E777" s="289"/>
      <c r="F777" s="286">
        <f t="shared" si="33"/>
        <v>0</v>
      </c>
      <c r="G777" s="286" t="str">
        <f t="shared" si="32"/>
        <v>0</v>
      </c>
      <c r="H777" s="287">
        <f t="shared" si="34"/>
        <v>0</v>
      </c>
      <c r="J777" s="216"/>
    </row>
    <row r="778" spans="3:10">
      <c r="C778" s="288" t="s">
        <v>310</v>
      </c>
      <c r="D778" s="289" t="s">
        <v>311</v>
      </c>
      <c r="E778" s="289" t="s">
        <v>27</v>
      </c>
      <c r="F778" s="286">
        <f t="shared" si="33"/>
        <v>0</v>
      </c>
      <c r="G778" s="286" t="str">
        <f t="shared" si="32"/>
        <v>0</v>
      </c>
      <c r="H778" s="287">
        <f t="shared" si="34"/>
        <v>0</v>
      </c>
      <c r="J778" s="216"/>
    </row>
    <row r="779" spans="3:10">
      <c r="C779" s="288" t="s">
        <v>663</v>
      </c>
      <c r="D779" s="289" t="s">
        <v>664</v>
      </c>
      <c r="E779" s="289" t="s">
        <v>27</v>
      </c>
      <c r="F779" s="286">
        <f t="shared" si="33"/>
        <v>0</v>
      </c>
      <c r="G779" s="286" t="str">
        <f t="shared" si="32"/>
        <v>0</v>
      </c>
      <c r="H779" s="287">
        <f t="shared" si="34"/>
        <v>0</v>
      </c>
      <c r="J779" s="216"/>
    </row>
    <row r="780" spans="3:10">
      <c r="C780" s="288" t="s">
        <v>299</v>
      </c>
      <c r="D780" s="289" t="s">
        <v>300</v>
      </c>
      <c r="E780" s="289" t="s">
        <v>301</v>
      </c>
      <c r="F780" s="286">
        <f t="shared" si="33"/>
        <v>10</v>
      </c>
      <c r="G780" s="286">
        <f t="shared" si="32"/>
        <v>3125</v>
      </c>
      <c r="H780" s="287">
        <f t="shared" si="34"/>
        <v>31250</v>
      </c>
      <c r="J780" s="216"/>
    </row>
    <row r="781" spans="3:10">
      <c r="C781" s="288" t="s">
        <v>688</v>
      </c>
      <c r="D781" s="289" t="s">
        <v>689</v>
      </c>
      <c r="E781" s="289" t="s">
        <v>301</v>
      </c>
      <c r="F781" s="286">
        <f t="shared" si="33"/>
        <v>0</v>
      </c>
      <c r="G781" s="286" t="str">
        <f t="shared" si="32"/>
        <v>0</v>
      </c>
      <c r="H781" s="287">
        <f t="shared" si="34"/>
        <v>0</v>
      </c>
      <c r="J781" s="216"/>
    </row>
    <row r="782" spans="3:10">
      <c r="C782" s="288" t="s">
        <v>889</v>
      </c>
      <c r="D782" s="289" t="s">
        <v>302</v>
      </c>
      <c r="E782" s="289" t="s">
        <v>8</v>
      </c>
      <c r="F782" s="286">
        <f t="shared" si="33"/>
        <v>1</v>
      </c>
      <c r="G782" s="286">
        <f t="shared" si="32"/>
        <v>20000</v>
      </c>
      <c r="H782" s="287">
        <f t="shared" si="34"/>
        <v>20000</v>
      </c>
      <c r="J782" s="216"/>
    </row>
    <row r="783" spans="3:10">
      <c r="C783" s="288"/>
      <c r="D783" s="289" t="s">
        <v>478</v>
      </c>
      <c r="E783" s="289"/>
      <c r="F783" s="286">
        <f t="shared" si="33"/>
        <v>0</v>
      </c>
      <c r="G783" s="286" t="str">
        <f t="shared" si="32"/>
        <v>0</v>
      </c>
      <c r="H783" s="287">
        <f t="shared" si="34"/>
        <v>0</v>
      </c>
      <c r="J783" s="216"/>
    </row>
    <row r="784" spans="3:10">
      <c r="C784" s="288"/>
      <c r="D784" s="289" t="s">
        <v>733</v>
      </c>
      <c r="E784" s="289"/>
      <c r="F784" s="286">
        <f t="shared" si="33"/>
        <v>0</v>
      </c>
      <c r="G784" s="286" t="str">
        <f t="shared" si="32"/>
        <v>0</v>
      </c>
      <c r="H784" s="287">
        <f t="shared" si="34"/>
        <v>0</v>
      </c>
      <c r="J784" s="216"/>
    </row>
    <row r="785" spans="3:10">
      <c r="C785" s="288" t="s">
        <v>654</v>
      </c>
      <c r="D785" s="289" t="s">
        <v>631</v>
      </c>
      <c r="E785" s="289" t="s">
        <v>27</v>
      </c>
      <c r="F785" s="286">
        <f t="shared" si="33"/>
        <v>10</v>
      </c>
      <c r="G785" s="286">
        <f t="shared" si="32"/>
        <v>5500</v>
      </c>
      <c r="H785" s="287">
        <f t="shared" si="34"/>
        <v>55000</v>
      </c>
      <c r="J785" s="216"/>
    </row>
    <row r="786" spans="3:10">
      <c r="C786" s="288" t="s">
        <v>714</v>
      </c>
      <c r="D786" s="289" t="s">
        <v>716</v>
      </c>
      <c r="E786" s="289" t="s">
        <v>27</v>
      </c>
      <c r="F786" s="286">
        <f t="shared" si="33"/>
        <v>10</v>
      </c>
      <c r="G786" s="286">
        <f t="shared" si="32"/>
        <v>3500</v>
      </c>
      <c r="H786" s="287">
        <f t="shared" si="34"/>
        <v>35000</v>
      </c>
      <c r="J786" s="216"/>
    </row>
    <row r="787" spans="3:10">
      <c r="C787" s="288" t="s">
        <v>715</v>
      </c>
      <c r="D787" s="289" t="s">
        <v>717</v>
      </c>
      <c r="E787" s="289" t="s">
        <v>467</v>
      </c>
      <c r="F787" s="286">
        <f t="shared" si="33"/>
        <v>0</v>
      </c>
      <c r="G787" s="286" t="str">
        <f t="shared" si="32"/>
        <v>0</v>
      </c>
      <c r="H787" s="287">
        <f t="shared" si="34"/>
        <v>0</v>
      </c>
      <c r="J787" s="216"/>
    </row>
    <row r="788" spans="3:10">
      <c r="C788" s="288" t="s">
        <v>668</v>
      </c>
      <c r="D788" s="289" t="s">
        <v>669</v>
      </c>
      <c r="E788" s="289" t="s">
        <v>467</v>
      </c>
      <c r="F788" s="286">
        <f t="shared" si="33"/>
        <v>10</v>
      </c>
      <c r="G788" s="286">
        <f t="shared" si="32"/>
        <v>11000</v>
      </c>
      <c r="H788" s="287">
        <f t="shared" si="34"/>
        <v>110000</v>
      </c>
      <c r="J788" s="216"/>
    </row>
    <row r="789" spans="3:10">
      <c r="C789" s="288" t="s">
        <v>718</v>
      </c>
      <c r="D789" s="289" t="s">
        <v>720</v>
      </c>
      <c r="E789" s="289" t="s">
        <v>101</v>
      </c>
      <c r="F789" s="286">
        <f t="shared" si="33"/>
        <v>20</v>
      </c>
      <c r="G789" s="286">
        <f t="shared" si="32"/>
        <v>3349.5</v>
      </c>
      <c r="H789" s="287">
        <f t="shared" si="34"/>
        <v>66990</v>
      </c>
      <c r="J789" s="216"/>
    </row>
    <row r="790" spans="3:10">
      <c r="C790" s="288" t="s">
        <v>719</v>
      </c>
      <c r="D790" s="289" t="s">
        <v>721</v>
      </c>
      <c r="E790" s="289" t="s">
        <v>101</v>
      </c>
      <c r="F790" s="286">
        <f t="shared" si="33"/>
        <v>10</v>
      </c>
      <c r="G790" s="286">
        <f t="shared" si="32"/>
        <v>6000</v>
      </c>
      <c r="H790" s="287">
        <f t="shared" si="34"/>
        <v>60000</v>
      </c>
      <c r="J790" s="216"/>
    </row>
    <row r="791" spans="3:10">
      <c r="C791" s="288" t="s">
        <v>655</v>
      </c>
      <c r="D791" s="289" t="s">
        <v>632</v>
      </c>
      <c r="E791" s="289" t="s">
        <v>101</v>
      </c>
      <c r="F791" s="286">
        <f t="shared" si="33"/>
        <v>10</v>
      </c>
      <c r="G791" s="286">
        <f t="shared" si="32"/>
        <v>7988</v>
      </c>
      <c r="H791" s="287">
        <f t="shared" si="34"/>
        <v>79880</v>
      </c>
      <c r="J791" s="216"/>
    </row>
    <row r="792" spans="3:10">
      <c r="C792" s="288" t="s">
        <v>640</v>
      </c>
      <c r="D792" s="293" t="s">
        <v>620</v>
      </c>
      <c r="E792" s="289" t="s">
        <v>621</v>
      </c>
      <c r="F792" s="286">
        <f t="shared" si="33"/>
        <v>20</v>
      </c>
      <c r="G792" s="286">
        <f t="shared" si="32"/>
        <v>4000</v>
      </c>
      <c r="H792" s="287">
        <f t="shared" si="34"/>
        <v>80000</v>
      </c>
      <c r="J792" s="216"/>
    </row>
    <row r="793" spans="3:10">
      <c r="C793" s="288" t="s">
        <v>656</v>
      </c>
      <c r="D793" s="293" t="s">
        <v>634</v>
      </c>
      <c r="E793" s="289" t="s">
        <v>27</v>
      </c>
      <c r="F793" s="286">
        <f t="shared" si="33"/>
        <v>200</v>
      </c>
      <c r="G793" s="286">
        <f t="shared" si="32"/>
        <v>5437</v>
      </c>
      <c r="H793" s="287">
        <f t="shared" si="34"/>
        <v>1087400</v>
      </c>
      <c r="J793" s="216"/>
    </row>
    <row r="794" spans="3:10">
      <c r="C794" s="288" t="s">
        <v>722</v>
      </c>
      <c r="D794" s="293" t="s">
        <v>724</v>
      </c>
      <c r="E794" s="289" t="s">
        <v>78</v>
      </c>
      <c r="F794" s="286">
        <f t="shared" si="33"/>
        <v>0</v>
      </c>
      <c r="G794" s="286" t="str">
        <f t="shared" si="32"/>
        <v>0</v>
      </c>
      <c r="H794" s="287">
        <f t="shared" si="34"/>
        <v>0</v>
      </c>
      <c r="J794" s="216"/>
    </row>
    <row r="795" spans="3:10">
      <c r="C795" s="288" t="s">
        <v>723</v>
      </c>
      <c r="D795" s="293" t="s">
        <v>725</v>
      </c>
      <c r="E795" s="289" t="s">
        <v>78</v>
      </c>
      <c r="F795" s="286">
        <f t="shared" si="33"/>
        <v>0</v>
      </c>
      <c r="G795" s="286" t="str">
        <f t="shared" si="32"/>
        <v>0</v>
      </c>
      <c r="H795" s="287">
        <f t="shared" si="34"/>
        <v>0</v>
      </c>
      <c r="J795" s="216"/>
    </row>
    <row r="796" spans="3:10">
      <c r="C796" s="288" t="s">
        <v>641</v>
      </c>
      <c r="D796" s="293" t="s">
        <v>622</v>
      </c>
      <c r="E796" s="289" t="s">
        <v>27</v>
      </c>
      <c r="F796" s="286">
        <f t="shared" si="33"/>
        <v>120</v>
      </c>
      <c r="G796" s="286">
        <f t="shared" si="32"/>
        <v>47338</v>
      </c>
      <c r="H796" s="287">
        <f t="shared" si="34"/>
        <v>5680560</v>
      </c>
      <c r="J796" s="216"/>
    </row>
    <row r="797" spans="3:10">
      <c r="C797" s="379">
        <v>60101001</v>
      </c>
      <c r="D797" s="289" t="s">
        <v>726</v>
      </c>
      <c r="E797" s="289" t="s">
        <v>78</v>
      </c>
      <c r="F797" s="286">
        <f t="shared" si="33"/>
        <v>0</v>
      </c>
      <c r="G797" s="286" t="str">
        <f t="shared" si="32"/>
        <v>0</v>
      </c>
      <c r="H797" s="287">
        <f t="shared" si="34"/>
        <v>0</v>
      </c>
      <c r="J797" s="216"/>
    </row>
    <row r="798" spans="3:10">
      <c r="C798" s="379">
        <v>1274</v>
      </c>
      <c r="D798" s="293" t="s">
        <v>612</v>
      </c>
      <c r="E798" s="289" t="s">
        <v>50</v>
      </c>
      <c r="F798" s="286">
        <f t="shared" si="33"/>
        <v>48</v>
      </c>
      <c r="G798" s="286">
        <f t="shared" si="32"/>
        <v>7727.291666666667</v>
      </c>
      <c r="H798" s="287">
        <f t="shared" si="34"/>
        <v>370910</v>
      </c>
      <c r="J798" s="216"/>
    </row>
    <row r="799" spans="3:10">
      <c r="C799" s="379">
        <v>1538</v>
      </c>
      <c r="D799" s="289" t="s">
        <v>834</v>
      </c>
      <c r="E799" s="289" t="s">
        <v>50</v>
      </c>
      <c r="F799" s="286">
        <f t="shared" si="33"/>
        <v>24</v>
      </c>
      <c r="G799" s="286">
        <f t="shared" si="32"/>
        <v>7727.291666666667</v>
      </c>
      <c r="H799" s="287">
        <f t="shared" si="34"/>
        <v>185455</v>
      </c>
      <c r="J799" s="216"/>
    </row>
    <row r="800" spans="3:10">
      <c r="C800" s="379">
        <v>1689</v>
      </c>
      <c r="D800" s="293" t="s">
        <v>684</v>
      </c>
      <c r="E800" s="289" t="s">
        <v>50</v>
      </c>
      <c r="F800" s="286">
        <f t="shared" si="33"/>
        <v>24</v>
      </c>
      <c r="G800" s="286">
        <f t="shared" si="32"/>
        <v>7727.291666666667</v>
      </c>
      <c r="H800" s="287">
        <f t="shared" si="34"/>
        <v>185455</v>
      </c>
      <c r="J800" s="216"/>
    </row>
    <row r="801" spans="3:10">
      <c r="C801" s="379">
        <v>1757</v>
      </c>
      <c r="D801" s="293" t="s">
        <v>613</v>
      </c>
      <c r="E801" s="289" t="s">
        <v>77</v>
      </c>
      <c r="F801" s="286">
        <f t="shared" si="33"/>
        <v>48</v>
      </c>
      <c r="G801" s="286">
        <f t="shared" si="32"/>
        <v>5454.541666666667</v>
      </c>
      <c r="H801" s="287">
        <f t="shared" si="34"/>
        <v>261818</v>
      </c>
      <c r="J801" s="216"/>
    </row>
    <row r="802" spans="3:10">
      <c r="C802" s="379">
        <v>2145</v>
      </c>
      <c r="D802" s="293" t="s">
        <v>614</v>
      </c>
      <c r="E802" s="289" t="s">
        <v>50</v>
      </c>
      <c r="F802" s="286">
        <f t="shared" si="33"/>
        <v>0</v>
      </c>
      <c r="G802" s="286" t="str">
        <f t="shared" si="32"/>
        <v>0</v>
      </c>
      <c r="H802" s="287">
        <f t="shared" si="34"/>
        <v>0</v>
      </c>
      <c r="J802" s="216"/>
    </row>
    <row r="803" spans="3:10">
      <c r="C803" s="379">
        <v>2373</v>
      </c>
      <c r="D803" s="293" t="s">
        <v>753</v>
      </c>
      <c r="E803" s="289" t="s">
        <v>77</v>
      </c>
      <c r="F803" s="286">
        <f t="shared" si="33"/>
        <v>72</v>
      </c>
      <c r="G803" s="286">
        <f t="shared" si="32"/>
        <v>5454.541666666667</v>
      </c>
      <c r="H803" s="287">
        <f t="shared" si="34"/>
        <v>392727</v>
      </c>
      <c r="J803" s="216"/>
    </row>
    <row r="804" spans="3:10">
      <c r="C804" s="379">
        <v>2582</v>
      </c>
      <c r="D804" s="293" t="s">
        <v>912</v>
      </c>
      <c r="E804" s="289" t="s">
        <v>77</v>
      </c>
      <c r="F804" s="286">
        <f t="shared" si="33"/>
        <v>48</v>
      </c>
      <c r="G804" s="286">
        <f t="shared" si="32"/>
        <v>3484.8333333333335</v>
      </c>
      <c r="H804" s="287">
        <f t="shared" si="34"/>
        <v>167272</v>
      </c>
      <c r="J804" s="216"/>
    </row>
    <row r="805" spans="3:10">
      <c r="C805" s="379">
        <v>2583</v>
      </c>
      <c r="D805" s="293" t="s">
        <v>913</v>
      </c>
      <c r="E805" s="289" t="s">
        <v>77</v>
      </c>
      <c r="F805" s="286">
        <f t="shared" si="33"/>
        <v>96</v>
      </c>
      <c r="G805" s="286">
        <f t="shared" si="32"/>
        <v>3257.5833333333335</v>
      </c>
      <c r="H805" s="287">
        <f t="shared" si="34"/>
        <v>312728</v>
      </c>
      <c r="J805" s="216"/>
    </row>
    <row r="806" spans="3:10">
      <c r="C806" s="379">
        <v>7415</v>
      </c>
      <c r="D806" s="293" t="s">
        <v>615</v>
      </c>
      <c r="E806" s="289" t="s">
        <v>77</v>
      </c>
      <c r="F806" s="286">
        <f t="shared" si="33"/>
        <v>48</v>
      </c>
      <c r="G806" s="286">
        <f t="shared" si="32"/>
        <v>8636.375</v>
      </c>
      <c r="H806" s="287">
        <f t="shared" si="34"/>
        <v>414546</v>
      </c>
      <c r="J806" s="216"/>
    </row>
    <row r="807" spans="3:10">
      <c r="C807" s="379">
        <v>7615</v>
      </c>
      <c r="D807" s="293" t="s">
        <v>616</v>
      </c>
      <c r="E807" s="289" t="s">
        <v>77</v>
      </c>
      <c r="F807" s="286">
        <f t="shared" si="33"/>
        <v>48</v>
      </c>
      <c r="G807" s="286">
        <f t="shared" si="32"/>
        <v>8636.375</v>
      </c>
      <c r="H807" s="287">
        <f t="shared" si="34"/>
        <v>414546</v>
      </c>
      <c r="J807" s="216"/>
    </row>
    <row r="808" spans="3:10">
      <c r="C808" s="288" t="s">
        <v>686</v>
      </c>
      <c r="D808" s="293" t="s">
        <v>633</v>
      </c>
      <c r="E808" s="289" t="s">
        <v>101</v>
      </c>
      <c r="F808" s="286">
        <f t="shared" si="33"/>
        <v>18</v>
      </c>
      <c r="G808" s="286">
        <f t="shared" si="32"/>
        <v>68181</v>
      </c>
      <c r="H808" s="287">
        <f t="shared" si="34"/>
        <v>1227258</v>
      </c>
      <c r="J808" s="216"/>
    </row>
    <row r="809" spans="3:10">
      <c r="C809" s="167" t="s">
        <v>687</v>
      </c>
      <c r="D809" s="293" t="s">
        <v>685</v>
      </c>
      <c r="E809" s="293" t="s">
        <v>101</v>
      </c>
      <c r="F809" s="286">
        <f t="shared" si="33"/>
        <v>16</v>
      </c>
      <c r="G809" s="286">
        <f t="shared" si="32"/>
        <v>57272</v>
      </c>
      <c r="H809" s="287">
        <f t="shared" si="34"/>
        <v>916352</v>
      </c>
      <c r="J809" s="216"/>
    </row>
    <row r="810" spans="3:10">
      <c r="C810" s="167" t="s">
        <v>820</v>
      </c>
      <c r="D810" s="293" t="s">
        <v>635</v>
      </c>
      <c r="E810" s="293" t="s">
        <v>4</v>
      </c>
      <c r="F810" s="286">
        <f t="shared" si="33"/>
        <v>1</v>
      </c>
      <c r="G810" s="286">
        <f t="shared" si="32"/>
        <v>110324</v>
      </c>
      <c r="H810" s="287">
        <f t="shared" si="34"/>
        <v>110324</v>
      </c>
      <c r="J810" s="216"/>
    </row>
    <row r="811" spans="3:10">
      <c r="C811" s="167" t="s">
        <v>810</v>
      </c>
      <c r="D811" s="293" t="s">
        <v>552</v>
      </c>
      <c r="E811" s="293" t="s">
        <v>101</v>
      </c>
      <c r="F811" s="286">
        <f t="shared" si="33"/>
        <v>7</v>
      </c>
      <c r="G811" s="286">
        <f t="shared" si="32"/>
        <v>13000</v>
      </c>
      <c r="H811" s="287">
        <f t="shared" si="34"/>
        <v>91000</v>
      </c>
      <c r="J811" s="216"/>
    </row>
    <row r="812" spans="3:10">
      <c r="C812" s="167" t="s">
        <v>825</v>
      </c>
      <c r="D812" s="293" t="s">
        <v>637</v>
      </c>
      <c r="E812" s="293" t="s">
        <v>4</v>
      </c>
      <c r="F812" s="286">
        <f t="shared" si="33"/>
        <v>2</v>
      </c>
      <c r="G812" s="286">
        <f t="shared" si="32"/>
        <v>22190</v>
      </c>
      <c r="H812" s="287">
        <f t="shared" si="34"/>
        <v>44380</v>
      </c>
      <c r="J812" s="216"/>
    </row>
    <row r="813" spans="3:10">
      <c r="C813" s="167" t="s">
        <v>666</v>
      </c>
      <c r="D813" s="293" t="s">
        <v>667</v>
      </c>
      <c r="E813" s="293" t="s">
        <v>78</v>
      </c>
      <c r="F813" s="286">
        <f t="shared" si="33"/>
        <v>4</v>
      </c>
      <c r="G813" s="286">
        <f t="shared" si="32"/>
        <v>37234.5</v>
      </c>
      <c r="H813" s="287">
        <f t="shared" si="34"/>
        <v>148938</v>
      </c>
      <c r="J813" s="216"/>
    </row>
    <row r="814" spans="3:10">
      <c r="C814" s="167" t="s">
        <v>826</v>
      </c>
      <c r="D814" s="293" t="s">
        <v>658</v>
      </c>
      <c r="E814" s="293" t="s">
        <v>190</v>
      </c>
      <c r="F814" s="286">
        <f t="shared" si="33"/>
        <v>4</v>
      </c>
      <c r="G814" s="286">
        <f t="shared" si="32"/>
        <v>68178.75</v>
      </c>
      <c r="H814" s="287">
        <f t="shared" si="34"/>
        <v>272715</v>
      </c>
      <c r="J814" s="216"/>
    </row>
    <row r="815" spans="3:10">
      <c r="C815" s="167" t="s">
        <v>657</v>
      </c>
      <c r="D815" s="293" t="s">
        <v>662</v>
      </c>
      <c r="E815" s="293" t="s">
        <v>190</v>
      </c>
      <c r="F815" s="286">
        <f t="shared" si="33"/>
        <v>5</v>
      </c>
      <c r="G815" s="286">
        <f t="shared" si="32"/>
        <v>68180.2</v>
      </c>
      <c r="H815" s="287">
        <f t="shared" si="34"/>
        <v>340901</v>
      </c>
      <c r="J815" s="216"/>
    </row>
    <row r="816" spans="3:10">
      <c r="C816" s="167" t="s">
        <v>690</v>
      </c>
      <c r="D816" s="293" t="s">
        <v>691</v>
      </c>
      <c r="E816" s="293" t="s">
        <v>77</v>
      </c>
      <c r="F816" s="286">
        <f t="shared" si="33"/>
        <v>2</v>
      </c>
      <c r="G816" s="286">
        <f t="shared" si="32"/>
        <v>65665</v>
      </c>
      <c r="H816" s="287">
        <f t="shared" si="34"/>
        <v>131330</v>
      </c>
      <c r="J816" s="216"/>
    </row>
    <row r="817" spans="3:10">
      <c r="C817" s="167" t="s">
        <v>692</v>
      </c>
      <c r="D817" s="293" t="s">
        <v>693</v>
      </c>
      <c r="E817" s="293" t="s">
        <v>77</v>
      </c>
      <c r="F817" s="286">
        <f t="shared" si="33"/>
        <v>4</v>
      </c>
      <c r="G817" s="286">
        <f t="shared" si="32"/>
        <v>73599</v>
      </c>
      <c r="H817" s="287">
        <f t="shared" si="34"/>
        <v>294396</v>
      </c>
      <c r="J817" s="216"/>
    </row>
    <row r="818" spans="3:10">
      <c r="C818" s="167" t="s">
        <v>694</v>
      </c>
      <c r="D818" s="293" t="s">
        <v>695</v>
      </c>
      <c r="E818" s="293" t="s">
        <v>77</v>
      </c>
      <c r="F818" s="286">
        <f t="shared" si="33"/>
        <v>0</v>
      </c>
      <c r="G818" s="286" t="str">
        <f t="shared" si="32"/>
        <v>0</v>
      </c>
      <c r="H818" s="287">
        <f t="shared" si="34"/>
        <v>0</v>
      </c>
      <c r="J818" s="216"/>
    </row>
    <row r="819" spans="3:10">
      <c r="C819" s="167" t="s">
        <v>696</v>
      </c>
      <c r="D819" s="293" t="s">
        <v>697</v>
      </c>
      <c r="E819" s="293" t="s">
        <v>77</v>
      </c>
      <c r="F819" s="286">
        <f t="shared" si="33"/>
        <v>6</v>
      </c>
      <c r="G819" s="286">
        <f t="shared" si="32"/>
        <v>65994.333333333328</v>
      </c>
      <c r="H819" s="287">
        <f t="shared" si="34"/>
        <v>395966</v>
      </c>
      <c r="J819" s="216"/>
    </row>
    <row r="820" spans="3:10">
      <c r="C820" s="167" t="s">
        <v>660</v>
      </c>
      <c r="D820" s="293" t="s">
        <v>659</v>
      </c>
      <c r="E820" s="293" t="s">
        <v>190</v>
      </c>
      <c r="F820" s="286">
        <f t="shared" si="33"/>
        <v>3</v>
      </c>
      <c r="G820" s="286">
        <f t="shared" si="32"/>
        <v>68181</v>
      </c>
      <c r="H820" s="287">
        <f t="shared" si="34"/>
        <v>204543</v>
      </c>
      <c r="J820" s="216"/>
    </row>
    <row r="821" spans="3:10">
      <c r="C821" s="167" t="s">
        <v>698</v>
      </c>
      <c r="D821" s="293" t="s">
        <v>699</v>
      </c>
      <c r="E821" s="293" t="s">
        <v>101</v>
      </c>
      <c r="F821" s="286">
        <f t="shared" si="33"/>
        <v>5</v>
      </c>
      <c r="G821" s="286">
        <f t="shared" si="32"/>
        <v>50013.8</v>
      </c>
      <c r="H821" s="287">
        <f t="shared" si="34"/>
        <v>250069</v>
      </c>
      <c r="J821" s="216"/>
    </row>
    <row r="822" spans="3:10">
      <c r="C822" s="167" t="s">
        <v>661</v>
      </c>
      <c r="D822" s="293" t="s">
        <v>636</v>
      </c>
      <c r="E822" s="293" t="s">
        <v>4</v>
      </c>
      <c r="F822" s="286">
        <f t="shared" si="33"/>
        <v>4</v>
      </c>
      <c r="G822" s="286">
        <f t="shared" si="32"/>
        <v>200000</v>
      </c>
      <c r="H822" s="287">
        <f t="shared" si="34"/>
        <v>800000</v>
      </c>
      <c r="J822" s="216"/>
    </row>
    <row r="823" spans="3:10">
      <c r="C823" s="167" t="s">
        <v>642</v>
      </c>
      <c r="D823" s="293" t="s">
        <v>623</v>
      </c>
      <c r="E823" s="293" t="s">
        <v>4</v>
      </c>
      <c r="F823" s="286">
        <f t="shared" si="33"/>
        <v>5</v>
      </c>
      <c r="G823" s="286">
        <f t="shared" si="32"/>
        <v>185000</v>
      </c>
      <c r="H823" s="287">
        <f t="shared" si="34"/>
        <v>925000</v>
      </c>
      <c r="J823" s="216"/>
    </row>
    <row r="824" spans="3:10">
      <c r="C824" s="167" t="s">
        <v>671</v>
      </c>
      <c r="D824" s="293" t="s">
        <v>672</v>
      </c>
      <c r="E824" s="293" t="s">
        <v>4</v>
      </c>
      <c r="F824" s="286">
        <f t="shared" si="33"/>
        <v>0</v>
      </c>
      <c r="G824" s="286" t="str">
        <f t="shared" si="32"/>
        <v>0</v>
      </c>
      <c r="H824" s="287">
        <f t="shared" si="34"/>
        <v>0</v>
      </c>
      <c r="J824" s="216"/>
    </row>
    <row r="825" spans="3:10">
      <c r="C825" s="167" t="s">
        <v>643</v>
      </c>
      <c r="D825" s="293" t="s">
        <v>624</v>
      </c>
      <c r="E825" s="293" t="s">
        <v>8</v>
      </c>
      <c r="F825" s="286">
        <f t="shared" si="33"/>
        <v>24</v>
      </c>
      <c r="G825" s="286">
        <f t="shared" si="32"/>
        <v>20036.5</v>
      </c>
      <c r="H825" s="287">
        <f t="shared" si="34"/>
        <v>480876</v>
      </c>
      <c r="J825" s="216"/>
    </row>
    <row r="826" spans="3:10">
      <c r="C826" s="167" t="s">
        <v>911</v>
      </c>
      <c r="D826" s="293" t="s">
        <v>627</v>
      </c>
      <c r="E826" s="293" t="s">
        <v>77</v>
      </c>
      <c r="F826" s="286">
        <f t="shared" si="33"/>
        <v>15</v>
      </c>
      <c r="G826" s="286">
        <f t="shared" si="32"/>
        <v>186942.6</v>
      </c>
      <c r="H826" s="287">
        <f t="shared" si="34"/>
        <v>2804139</v>
      </c>
      <c r="J826" s="216"/>
    </row>
    <row r="827" spans="3:10">
      <c r="C827" s="167" t="s">
        <v>700</v>
      </c>
      <c r="D827" s="293" t="s">
        <v>701</v>
      </c>
      <c r="E827" s="293" t="s">
        <v>77</v>
      </c>
      <c r="F827" s="286">
        <f t="shared" si="33"/>
        <v>3</v>
      </c>
      <c r="G827" s="286">
        <f t="shared" si="32"/>
        <v>84314.666666666672</v>
      </c>
      <c r="H827" s="287">
        <f t="shared" si="34"/>
        <v>252944</v>
      </c>
      <c r="J827" s="216"/>
    </row>
    <row r="828" spans="3:10">
      <c r="C828" s="167" t="s">
        <v>644</v>
      </c>
      <c r="D828" s="293" t="s">
        <v>625</v>
      </c>
      <c r="E828" s="293" t="s">
        <v>626</v>
      </c>
      <c r="F828" s="286">
        <f t="shared" si="33"/>
        <v>40</v>
      </c>
      <c r="G828" s="286">
        <f t="shared" si="32"/>
        <v>8626</v>
      </c>
      <c r="H828" s="287">
        <f t="shared" si="34"/>
        <v>345040</v>
      </c>
      <c r="J828" s="216"/>
    </row>
    <row r="829" spans="3:10">
      <c r="C829" s="167" t="s">
        <v>922</v>
      </c>
      <c r="D829" s="293" t="s">
        <v>923</v>
      </c>
      <c r="E829" s="293" t="s">
        <v>117</v>
      </c>
      <c r="F829" s="286">
        <f t="shared" si="33"/>
        <v>4</v>
      </c>
      <c r="G829" s="286">
        <f t="shared" si="32"/>
        <v>50000</v>
      </c>
      <c r="H829" s="287">
        <f t="shared" si="34"/>
        <v>200000</v>
      </c>
      <c r="J829" s="216"/>
    </row>
    <row r="830" spans="3:10">
      <c r="C830" s="167"/>
      <c r="D830" s="293" t="s">
        <v>478</v>
      </c>
      <c r="E830" s="293"/>
      <c r="F830" s="286">
        <f t="shared" si="33"/>
        <v>0</v>
      </c>
      <c r="G830" s="286" t="str">
        <f t="shared" si="32"/>
        <v>0</v>
      </c>
      <c r="H830" s="287">
        <f t="shared" si="34"/>
        <v>0</v>
      </c>
      <c r="J830" s="216"/>
    </row>
    <row r="831" spans="3:10">
      <c r="C831" s="167"/>
      <c r="D831" s="293" t="s">
        <v>394</v>
      </c>
      <c r="E831" s="293"/>
      <c r="F831" s="286">
        <f t="shared" si="33"/>
        <v>0</v>
      </c>
      <c r="G831" s="286" t="str">
        <f t="shared" si="32"/>
        <v>0</v>
      </c>
      <c r="H831" s="287">
        <f t="shared" si="34"/>
        <v>0</v>
      </c>
      <c r="J831" s="216"/>
    </row>
    <row r="832" spans="3:10">
      <c r="C832" s="167" t="s">
        <v>386</v>
      </c>
      <c r="D832" s="293" t="s">
        <v>387</v>
      </c>
      <c r="E832" s="293" t="s">
        <v>8</v>
      </c>
      <c r="F832" s="286">
        <f t="shared" si="33"/>
        <v>19</v>
      </c>
      <c r="G832" s="286">
        <f t="shared" si="32"/>
        <v>72999.526315789481</v>
      </c>
      <c r="H832" s="287">
        <f t="shared" si="34"/>
        <v>1386991</v>
      </c>
      <c r="J832" s="216"/>
    </row>
    <row r="833" spans="3:10">
      <c r="C833" s="167" t="s">
        <v>388</v>
      </c>
      <c r="D833" s="293" t="s">
        <v>389</v>
      </c>
      <c r="E833" s="293" t="s">
        <v>27</v>
      </c>
      <c r="F833" s="286">
        <f t="shared" si="33"/>
        <v>20</v>
      </c>
      <c r="G833" s="286">
        <f t="shared" si="32"/>
        <v>11000</v>
      </c>
      <c r="H833" s="287">
        <f t="shared" si="34"/>
        <v>220000</v>
      </c>
      <c r="J833" s="216"/>
    </row>
    <row r="834" spans="3:10">
      <c r="C834" s="167" t="s">
        <v>390</v>
      </c>
      <c r="D834" s="293" t="s">
        <v>391</v>
      </c>
      <c r="E834" s="293" t="s">
        <v>27</v>
      </c>
      <c r="F834" s="286">
        <f t="shared" si="33"/>
        <v>0</v>
      </c>
      <c r="G834" s="286" t="str">
        <f t="shared" si="32"/>
        <v>0</v>
      </c>
      <c r="H834" s="287">
        <f t="shared" si="34"/>
        <v>0</v>
      </c>
      <c r="J834" s="216"/>
    </row>
    <row r="835" spans="3:10">
      <c r="C835" s="167" t="s">
        <v>827</v>
      </c>
      <c r="D835" s="293" t="s">
        <v>828</v>
      </c>
      <c r="E835" s="293" t="s">
        <v>819</v>
      </c>
      <c r="F835" s="286">
        <f t="shared" si="33"/>
        <v>0</v>
      </c>
      <c r="G835" s="286" t="str">
        <f t="shared" si="32"/>
        <v>0</v>
      </c>
      <c r="H835" s="287">
        <f t="shared" si="34"/>
        <v>0</v>
      </c>
      <c r="J835" s="216"/>
    </row>
    <row r="836" spans="3:10">
      <c r="C836" s="167" t="s">
        <v>817</v>
      </c>
      <c r="D836" s="293" t="s">
        <v>818</v>
      </c>
      <c r="E836" s="293" t="s">
        <v>819</v>
      </c>
      <c r="F836" s="286">
        <f t="shared" si="33"/>
        <v>0</v>
      </c>
      <c r="G836" s="286" t="str">
        <f t="shared" si="32"/>
        <v>0</v>
      </c>
      <c r="H836" s="287">
        <f t="shared" si="34"/>
        <v>0</v>
      </c>
      <c r="J836" s="216"/>
    </row>
    <row r="837" spans="3:10">
      <c r="C837" s="167" t="s">
        <v>392</v>
      </c>
      <c r="D837" s="293" t="s">
        <v>393</v>
      </c>
      <c r="E837" s="293" t="s">
        <v>8</v>
      </c>
      <c r="F837" s="286">
        <f t="shared" si="33"/>
        <v>2</v>
      </c>
      <c r="G837" s="286">
        <f t="shared" ref="G837:G900" si="35">IF(F837,H837/F837,"0")</f>
        <v>30000</v>
      </c>
      <c r="H837" s="287">
        <f t="shared" si="34"/>
        <v>60000</v>
      </c>
      <c r="J837" s="216"/>
    </row>
    <row r="838" spans="3:10">
      <c r="C838" s="167"/>
      <c r="D838" s="293" t="s">
        <v>478</v>
      </c>
      <c r="E838" s="293"/>
      <c r="F838" s="286">
        <f t="shared" si="33"/>
        <v>0</v>
      </c>
      <c r="G838" s="286" t="str">
        <f t="shared" si="35"/>
        <v>0</v>
      </c>
      <c r="H838" s="287">
        <f t="shared" si="34"/>
        <v>0</v>
      </c>
      <c r="J838" s="216"/>
    </row>
    <row r="839" spans="3:10">
      <c r="C839" s="167"/>
      <c r="D839" s="293" t="s">
        <v>433</v>
      </c>
      <c r="E839" s="293"/>
      <c r="F839" s="286">
        <f t="shared" si="33"/>
        <v>0</v>
      </c>
      <c r="G839" s="286" t="str">
        <f t="shared" si="35"/>
        <v>0</v>
      </c>
      <c r="H839" s="287">
        <f t="shared" si="34"/>
        <v>0</v>
      </c>
      <c r="J839" s="216"/>
    </row>
    <row r="840" spans="3:10">
      <c r="C840" s="167" t="s">
        <v>395</v>
      </c>
      <c r="D840" s="293" t="s">
        <v>396</v>
      </c>
      <c r="E840" s="293" t="s">
        <v>26</v>
      </c>
      <c r="F840" s="286">
        <f t="shared" ref="F840:F903" si="36">SUMIF($C$6:$C$516,C840,$F$6:$F$516)</f>
        <v>0</v>
      </c>
      <c r="G840" s="286" t="str">
        <f t="shared" si="35"/>
        <v>0</v>
      </c>
      <c r="H840" s="287">
        <f t="shared" ref="H840:H903" si="37">SUMIF($C$6:$C$516,C840,$H$6:$H$516)</f>
        <v>0</v>
      </c>
      <c r="J840" s="216"/>
    </row>
    <row r="841" spans="3:10">
      <c r="C841" s="167" t="s">
        <v>397</v>
      </c>
      <c r="D841" s="293" t="s">
        <v>398</v>
      </c>
      <c r="E841" s="293" t="s">
        <v>26</v>
      </c>
      <c r="F841" s="286">
        <f t="shared" si="36"/>
        <v>0</v>
      </c>
      <c r="G841" s="286" t="str">
        <f t="shared" si="35"/>
        <v>0</v>
      </c>
      <c r="H841" s="287">
        <f t="shared" si="37"/>
        <v>0</v>
      </c>
      <c r="J841" s="216"/>
    </row>
    <row r="842" spans="3:10">
      <c r="C842" s="167" t="s">
        <v>399</v>
      </c>
      <c r="D842" s="293" t="s">
        <v>400</v>
      </c>
      <c r="E842" s="293" t="s">
        <v>77</v>
      </c>
      <c r="F842" s="286">
        <f t="shared" si="36"/>
        <v>0</v>
      </c>
      <c r="G842" s="286" t="str">
        <f t="shared" si="35"/>
        <v>0</v>
      </c>
      <c r="H842" s="287">
        <f t="shared" si="37"/>
        <v>0</v>
      </c>
      <c r="J842" s="216"/>
    </row>
    <row r="843" spans="3:10">
      <c r="C843" s="167" t="s">
        <v>409</v>
      </c>
      <c r="D843" s="293" t="s">
        <v>410</v>
      </c>
      <c r="E843" s="293" t="s">
        <v>77</v>
      </c>
      <c r="F843" s="286">
        <f t="shared" si="36"/>
        <v>0</v>
      </c>
      <c r="G843" s="286" t="str">
        <f t="shared" si="35"/>
        <v>0</v>
      </c>
      <c r="H843" s="287">
        <f t="shared" si="37"/>
        <v>0</v>
      </c>
      <c r="J843" s="216"/>
    </row>
    <row r="844" spans="3:10">
      <c r="C844" s="167" t="s">
        <v>411</v>
      </c>
      <c r="D844" s="293" t="s">
        <v>412</v>
      </c>
      <c r="E844" s="293" t="s">
        <v>77</v>
      </c>
      <c r="F844" s="286">
        <f t="shared" si="36"/>
        <v>0</v>
      </c>
      <c r="G844" s="286" t="str">
        <f t="shared" si="35"/>
        <v>0</v>
      </c>
      <c r="H844" s="287">
        <f t="shared" si="37"/>
        <v>0</v>
      </c>
      <c r="J844" s="216"/>
    </row>
    <row r="845" spans="3:10">
      <c r="C845" s="167" t="s">
        <v>405</v>
      </c>
      <c r="D845" s="293" t="s">
        <v>406</v>
      </c>
      <c r="E845" s="293" t="s">
        <v>77</v>
      </c>
      <c r="F845" s="286">
        <f t="shared" si="36"/>
        <v>0</v>
      </c>
      <c r="G845" s="286" t="str">
        <f t="shared" si="35"/>
        <v>0</v>
      </c>
      <c r="H845" s="287">
        <f t="shared" si="37"/>
        <v>0</v>
      </c>
      <c r="J845" s="216"/>
    </row>
    <row r="846" spans="3:10">
      <c r="C846" s="167" t="s">
        <v>413</v>
      </c>
      <c r="D846" s="293" t="s">
        <v>414</v>
      </c>
      <c r="E846" s="293" t="s">
        <v>101</v>
      </c>
      <c r="F846" s="286">
        <f t="shared" si="36"/>
        <v>0</v>
      </c>
      <c r="G846" s="286" t="str">
        <f t="shared" si="35"/>
        <v>0</v>
      </c>
      <c r="H846" s="287">
        <f t="shared" si="37"/>
        <v>0</v>
      </c>
      <c r="J846" s="216"/>
    </row>
    <row r="847" spans="3:10">
      <c r="C847" s="167" t="s">
        <v>407</v>
      </c>
      <c r="D847" s="293" t="s">
        <v>408</v>
      </c>
      <c r="E847" s="293" t="s">
        <v>28</v>
      </c>
      <c r="F847" s="286">
        <f t="shared" si="36"/>
        <v>0</v>
      </c>
      <c r="G847" s="286" t="str">
        <f t="shared" si="35"/>
        <v>0</v>
      </c>
      <c r="H847" s="287">
        <f t="shared" si="37"/>
        <v>0</v>
      </c>
      <c r="J847" s="216"/>
    </row>
    <row r="848" spans="3:10">
      <c r="C848" s="167" t="s">
        <v>403</v>
      </c>
      <c r="D848" s="293" t="s">
        <v>404</v>
      </c>
      <c r="E848" s="293" t="s">
        <v>28</v>
      </c>
      <c r="F848" s="286">
        <f t="shared" si="36"/>
        <v>0</v>
      </c>
      <c r="G848" s="286" t="str">
        <f t="shared" si="35"/>
        <v>0</v>
      </c>
      <c r="H848" s="287">
        <f t="shared" si="37"/>
        <v>0</v>
      </c>
      <c r="J848" s="216"/>
    </row>
    <row r="849" spans="3:10">
      <c r="C849" s="167" t="s">
        <v>415</v>
      </c>
      <c r="D849" s="293" t="s">
        <v>416</v>
      </c>
      <c r="E849" s="293" t="s">
        <v>417</v>
      </c>
      <c r="F849" s="286">
        <f t="shared" si="36"/>
        <v>69</v>
      </c>
      <c r="G849" s="286">
        <f t="shared" si="35"/>
        <v>9600</v>
      </c>
      <c r="H849" s="287">
        <f t="shared" si="37"/>
        <v>662400</v>
      </c>
      <c r="J849" s="216"/>
    </row>
    <row r="850" spans="3:10">
      <c r="C850" s="167" t="s">
        <v>418</v>
      </c>
      <c r="D850" s="293" t="s">
        <v>419</v>
      </c>
      <c r="E850" s="293" t="s">
        <v>420</v>
      </c>
      <c r="F850" s="286">
        <f t="shared" si="36"/>
        <v>0</v>
      </c>
      <c r="G850" s="286" t="str">
        <f t="shared" si="35"/>
        <v>0</v>
      </c>
      <c r="H850" s="287">
        <f t="shared" si="37"/>
        <v>0</v>
      </c>
      <c r="J850" s="216"/>
    </row>
    <row r="851" spans="3:10">
      <c r="C851" s="167" t="s">
        <v>401</v>
      </c>
      <c r="D851" s="293" t="s">
        <v>402</v>
      </c>
      <c r="E851" s="293" t="s">
        <v>27</v>
      </c>
      <c r="F851" s="286">
        <f t="shared" si="36"/>
        <v>0</v>
      </c>
      <c r="G851" s="286" t="str">
        <f t="shared" si="35"/>
        <v>0</v>
      </c>
      <c r="H851" s="287">
        <f t="shared" si="37"/>
        <v>0</v>
      </c>
      <c r="J851" s="216"/>
    </row>
    <row r="852" spans="3:10">
      <c r="C852" s="167" t="s">
        <v>425</v>
      </c>
      <c r="D852" s="293" t="s">
        <v>426</v>
      </c>
      <c r="E852" s="293" t="s">
        <v>4</v>
      </c>
      <c r="F852" s="286">
        <f t="shared" si="36"/>
        <v>16</v>
      </c>
      <c r="G852" s="286">
        <f t="shared" si="35"/>
        <v>28000.4375</v>
      </c>
      <c r="H852" s="287">
        <f t="shared" si="37"/>
        <v>448007</v>
      </c>
      <c r="J852" s="216"/>
    </row>
    <row r="853" spans="3:10">
      <c r="C853" s="167" t="s">
        <v>427</v>
      </c>
      <c r="D853" s="293" t="s">
        <v>428</v>
      </c>
      <c r="E853" s="293" t="s">
        <v>27</v>
      </c>
      <c r="F853" s="286">
        <f t="shared" si="36"/>
        <v>0</v>
      </c>
      <c r="G853" s="286" t="str">
        <f t="shared" si="35"/>
        <v>0</v>
      </c>
      <c r="H853" s="287">
        <f t="shared" si="37"/>
        <v>0</v>
      </c>
      <c r="J853" s="216"/>
    </row>
    <row r="854" spans="3:10">
      <c r="C854" s="167" t="s">
        <v>421</v>
      </c>
      <c r="D854" s="293" t="s">
        <v>422</v>
      </c>
      <c r="E854" s="293" t="s">
        <v>417</v>
      </c>
      <c r="F854" s="286">
        <f t="shared" si="36"/>
        <v>0</v>
      </c>
      <c r="G854" s="286" t="str">
        <f t="shared" si="35"/>
        <v>0</v>
      </c>
      <c r="H854" s="287">
        <f t="shared" si="37"/>
        <v>0</v>
      </c>
      <c r="J854" s="216"/>
    </row>
    <row r="855" spans="3:10">
      <c r="C855" s="167" t="s">
        <v>751</v>
      </c>
      <c r="D855" s="293" t="s">
        <v>752</v>
      </c>
      <c r="E855" s="293" t="s">
        <v>27</v>
      </c>
      <c r="F855" s="286">
        <f t="shared" si="36"/>
        <v>5</v>
      </c>
      <c r="G855" s="286">
        <f t="shared" si="35"/>
        <v>5966</v>
      </c>
      <c r="H855" s="287">
        <f t="shared" si="37"/>
        <v>29830</v>
      </c>
      <c r="J855" s="216"/>
    </row>
    <row r="856" spans="3:10">
      <c r="C856" s="167" t="s">
        <v>431</v>
      </c>
      <c r="D856" s="293" t="s">
        <v>432</v>
      </c>
      <c r="E856" s="293" t="s">
        <v>28</v>
      </c>
      <c r="F856" s="286">
        <f t="shared" si="36"/>
        <v>5</v>
      </c>
      <c r="G856" s="286">
        <f t="shared" si="35"/>
        <v>6024</v>
      </c>
      <c r="H856" s="287">
        <f t="shared" si="37"/>
        <v>30120</v>
      </c>
      <c r="J856" s="216"/>
    </row>
    <row r="857" spans="3:10">
      <c r="C857" s="167" t="s">
        <v>423</v>
      </c>
      <c r="D857" s="293" t="s">
        <v>424</v>
      </c>
      <c r="E857" s="293" t="s">
        <v>27</v>
      </c>
      <c r="F857" s="286">
        <f t="shared" si="36"/>
        <v>0</v>
      </c>
      <c r="G857" s="286" t="str">
        <f t="shared" si="35"/>
        <v>0</v>
      </c>
      <c r="H857" s="287">
        <f t="shared" si="37"/>
        <v>0</v>
      </c>
      <c r="J857" s="216"/>
    </row>
    <row r="858" spans="3:10">
      <c r="C858" s="167" t="s">
        <v>513</v>
      </c>
      <c r="D858" s="293" t="s">
        <v>514</v>
      </c>
      <c r="E858" s="293" t="s">
        <v>27</v>
      </c>
      <c r="F858" s="286">
        <f t="shared" si="36"/>
        <v>0</v>
      </c>
      <c r="G858" s="286" t="str">
        <f t="shared" si="35"/>
        <v>0</v>
      </c>
      <c r="H858" s="287">
        <f t="shared" si="37"/>
        <v>0</v>
      </c>
      <c r="J858" s="216"/>
    </row>
    <row r="859" spans="3:10">
      <c r="C859" s="167" t="s">
        <v>429</v>
      </c>
      <c r="D859" s="293" t="s">
        <v>430</v>
      </c>
      <c r="E859" s="293" t="s">
        <v>420</v>
      </c>
      <c r="F859" s="286">
        <f t="shared" si="36"/>
        <v>0</v>
      </c>
      <c r="G859" s="286" t="str">
        <f t="shared" si="35"/>
        <v>0</v>
      </c>
      <c r="H859" s="287">
        <f t="shared" si="37"/>
        <v>0</v>
      </c>
      <c r="J859" s="216"/>
    </row>
    <row r="860" spans="3:10">
      <c r="C860" s="167"/>
      <c r="D860" s="293" t="s">
        <v>478</v>
      </c>
      <c r="E860" s="293"/>
      <c r="F860" s="286">
        <f t="shared" si="36"/>
        <v>0</v>
      </c>
      <c r="G860" s="286" t="str">
        <f t="shared" si="35"/>
        <v>0</v>
      </c>
      <c r="H860" s="287">
        <f t="shared" si="37"/>
        <v>0</v>
      </c>
      <c r="J860" s="216"/>
    </row>
    <row r="861" spans="3:10">
      <c r="C861" s="167"/>
      <c r="D861" s="293" t="s">
        <v>470</v>
      </c>
      <c r="E861" s="293"/>
      <c r="F861" s="286">
        <f t="shared" si="36"/>
        <v>0</v>
      </c>
      <c r="G861" s="286" t="str">
        <f t="shared" si="35"/>
        <v>0</v>
      </c>
      <c r="H861" s="287">
        <f t="shared" si="37"/>
        <v>0</v>
      </c>
      <c r="J861" s="216"/>
    </row>
    <row r="862" spans="3:10">
      <c r="C862" s="167" t="s">
        <v>463</v>
      </c>
      <c r="D862" s="293" t="s">
        <v>464</v>
      </c>
      <c r="E862" s="293" t="s">
        <v>31</v>
      </c>
      <c r="F862" s="286">
        <f t="shared" si="36"/>
        <v>5</v>
      </c>
      <c r="G862" s="286">
        <f t="shared" si="35"/>
        <v>15696</v>
      </c>
      <c r="H862" s="287">
        <f t="shared" si="37"/>
        <v>78480</v>
      </c>
      <c r="J862" s="216"/>
    </row>
    <row r="863" spans="3:10">
      <c r="C863" s="167" t="s">
        <v>449</v>
      </c>
      <c r="D863" s="293" t="s">
        <v>465</v>
      </c>
      <c r="E863" s="293" t="s">
        <v>8</v>
      </c>
      <c r="F863" s="286">
        <f t="shared" si="36"/>
        <v>0</v>
      </c>
      <c r="G863" s="286" t="str">
        <f t="shared" si="35"/>
        <v>0</v>
      </c>
      <c r="H863" s="287">
        <f t="shared" si="37"/>
        <v>0</v>
      </c>
      <c r="J863" s="216"/>
    </row>
    <row r="864" spans="3:10">
      <c r="C864" s="167" t="s">
        <v>447</v>
      </c>
      <c r="D864" s="293" t="s">
        <v>448</v>
      </c>
      <c r="E864" s="293" t="s">
        <v>417</v>
      </c>
      <c r="F864" s="286">
        <f t="shared" si="36"/>
        <v>0</v>
      </c>
      <c r="G864" s="286" t="str">
        <f t="shared" si="35"/>
        <v>0</v>
      </c>
      <c r="H864" s="287">
        <f t="shared" si="37"/>
        <v>0</v>
      </c>
      <c r="J864" s="216"/>
    </row>
    <row r="865" spans="3:10">
      <c r="C865" s="167" t="s">
        <v>466</v>
      </c>
      <c r="D865" s="293" t="s">
        <v>187</v>
      </c>
      <c r="E865" s="293" t="s">
        <v>467</v>
      </c>
      <c r="F865" s="286">
        <f t="shared" si="36"/>
        <v>0</v>
      </c>
      <c r="G865" s="286" t="str">
        <f t="shared" si="35"/>
        <v>0</v>
      </c>
      <c r="H865" s="287">
        <f t="shared" si="37"/>
        <v>0</v>
      </c>
      <c r="J865" s="216"/>
    </row>
    <row r="866" spans="3:10">
      <c r="C866" s="167" t="s">
        <v>450</v>
      </c>
      <c r="D866" s="293" t="s">
        <v>451</v>
      </c>
      <c r="E866" s="293" t="s">
        <v>436</v>
      </c>
      <c r="F866" s="286">
        <f t="shared" si="36"/>
        <v>0</v>
      </c>
      <c r="G866" s="286" t="str">
        <f t="shared" si="35"/>
        <v>0</v>
      </c>
      <c r="H866" s="287">
        <f t="shared" si="37"/>
        <v>0</v>
      </c>
      <c r="J866" s="216"/>
    </row>
    <row r="867" spans="3:10">
      <c r="C867" s="167" t="s">
        <v>457</v>
      </c>
      <c r="D867" s="293" t="s">
        <v>458</v>
      </c>
      <c r="E867" s="293" t="s">
        <v>27</v>
      </c>
      <c r="F867" s="286">
        <f t="shared" si="36"/>
        <v>0</v>
      </c>
      <c r="G867" s="286" t="str">
        <f t="shared" si="35"/>
        <v>0</v>
      </c>
      <c r="H867" s="287">
        <f t="shared" si="37"/>
        <v>0</v>
      </c>
      <c r="J867" s="216"/>
    </row>
    <row r="868" spans="3:10">
      <c r="C868" s="167" t="s">
        <v>434</v>
      </c>
      <c r="D868" s="293" t="s">
        <v>435</v>
      </c>
      <c r="E868" s="293" t="s">
        <v>436</v>
      </c>
      <c r="F868" s="286">
        <f t="shared" si="36"/>
        <v>1</v>
      </c>
      <c r="G868" s="286">
        <f t="shared" si="35"/>
        <v>27503</v>
      </c>
      <c r="H868" s="287">
        <f t="shared" si="37"/>
        <v>27503</v>
      </c>
      <c r="J868" s="216"/>
    </row>
    <row r="869" spans="3:10">
      <c r="C869" s="167" t="s">
        <v>461</v>
      </c>
      <c r="D869" s="293" t="s">
        <v>462</v>
      </c>
      <c r="E869" s="293" t="s">
        <v>31</v>
      </c>
      <c r="F869" s="286">
        <f t="shared" si="36"/>
        <v>0</v>
      </c>
      <c r="G869" s="286" t="str">
        <f t="shared" si="35"/>
        <v>0</v>
      </c>
      <c r="H869" s="287">
        <f t="shared" si="37"/>
        <v>0</v>
      </c>
      <c r="J869" s="216"/>
    </row>
    <row r="870" spans="3:10">
      <c r="C870" s="167" t="s">
        <v>444</v>
      </c>
      <c r="D870" s="293" t="s">
        <v>445</v>
      </c>
      <c r="E870" s="293" t="s">
        <v>27</v>
      </c>
      <c r="F870" s="286">
        <f t="shared" si="36"/>
        <v>0</v>
      </c>
      <c r="G870" s="286" t="str">
        <f t="shared" si="35"/>
        <v>0</v>
      </c>
      <c r="H870" s="287">
        <f t="shared" si="37"/>
        <v>0</v>
      </c>
      <c r="J870" s="216"/>
    </row>
    <row r="871" spans="3:10">
      <c r="C871" s="167" t="s">
        <v>890</v>
      </c>
      <c r="D871" s="293" t="s">
        <v>898</v>
      </c>
      <c r="E871" s="293" t="s">
        <v>904</v>
      </c>
      <c r="F871" s="286">
        <f t="shared" si="36"/>
        <v>0</v>
      </c>
      <c r="G871" s="286" t="str">
        <f t="shared" si="35"/>
        <v>0</v>
      </c>
      <c r="H871" s="287">
        <f t="shared" si="37"/>
        <v>0</v>
      </c>
      <c r="J871" s="216"/>
    </row>
    <row r="872" spans="3:10">
      <c r="C872" s="167" t="s">
        <v>452</v>
      </c>
      <c r="D872" s="293" t="s">
        <v>453</v>
      </c>
      <c r="E872" s="293" t="s">
        <v>436</v>
      </c>
      <c r="F872" s="286">
        <f t="shared" si="36"/>
        <v>0</v>
      </c>
      <c r="G872" s="286" t="str">
        <f t="shared" si="35"/>
        <v>0</v>
      </c>
      <c r="H872" s="287">
        <f t="shared" si="37"/>
        <v>0</v>
      </c>
      <c r="J872" s="216"/>
    </row>
    <row r="873" spans="3:10">
      <c r="C873" s="167" t="s">
        <v>727</v>
      </c>
      <c r="D873" s="293" t="s">
        <v>454</v>
      </c>
      <c r="E873" s="293" t="s">
        <v>436</v>
      </c>
      <c r="F873" s="286">
        <f t="shared" si="36"/>
        <v>0</v>
      </c>
      <c r="G873" s="286" t="str">
        <f t="shared" si="35"/>
        <v>0</v>
      </c>
      <c r="H873" s="287">
        <f t="shared" si="37"/>
        <v>0</v>
      </c>
      <c r="J873" s="216"/>
    </row>
    <row r="874" spans="3:10">
      <c r="C874" s="167" t="s">
        <v>441</v>
      </c>
      <c r="D874" s="293" t="s">
        <v>732</v>
      </c>
      <c r="E874" s="293" t="s">
        <v>27</v>
      </c>
      <c r="F874" s="286">
        <f t="shared" si="36"/>
        <v>0</v>
      </c>
      <c r="G874" s="286" t="str">
        <f t="shared" si="35"/>
        <v>0</v>
      </c>
      <c r="H874" s="287">
        <f t="shared" si="37"/>
        <v>0</v>
      </c>
      <c r="J874" s="216"/>
    </row>
    <row r="875" spans="3:10">
      <c r="C875" s="167" t="s">
        <v>437</v>
      </c>
      <c r="D875" s="293" t="s">
        <v>438</v>
      </c>
      <c r="E875" s="293" t="s">
        <v>420</v>
      </c>
      <c r="F875" s="286">
        <f t="shared" si="36"/>
        <v>0</v>
      </c>
      <c r="G875" s="286" t="str">
        <f t="shared" si="35"/>
        <v>0</v>
      </c>
      <c r="H875" s="287">
        <f t="shared" si="37"/>
        <v>0</v>
      </c>
      <c r="J875" s="216"/>
    </row>
    <row r="876" spans="3:10">
      <c r="C876" s="167" t="s">
        <v>446</v>
      </c>
      <c r="D876" s="293" t="s">
        <v>670</v>
      </c>
      <c r="E876" s="293" t="s">
        <v>27</v>
      </c>
      <c r="F876" s="286">
        <f t="shared" si="36"/>
        <v>0</v>
      </c>
      <c r="G876" s="286" t="str">
        <f t="shared" si="35"/>
        <v>0</v>
      </c>
      <c r="H876" s="287">
        <f t="shared" si="37"/>
        <v>0</v>
      </c>
      <c r="J876" s="216"/>
    </row>
    <row r="877" spans="3:10">
      <c r="C877" s="167" t="s">
        <v>809</v>
      </c>
      <c r="D877" s="293" t="s">
        <v>438</v>
      </c>
      <c r="E877" s="293" t="s">
        <v>420</v>
      </c>
      <c r="F877" s="286">
        <f t="shared" si="36"/>
        <v>0</v>
      </c>
      <c r="G877" s="286" t="str">
        <f t="shared" si="35"/>
        <v>0</v>
      </c>
      <c r="H877" s="287">
        <f t="shared" si="37"/>
        <v>0</v>
      </c>
      <c r="J877" s="216"/>
    </row>
    <row r="878" spans="3:10">
      <c r="C878" s="167" t="s">
        <v>459</v>
      </c>
      <c r="D878" s="293" t="s">
        <v>460</v>
      </c>
      <c r="E878" s="293" t="s">
        <v>420</v>
      </c>
      <c r="F878" s="286">
        <f t="shared" si="36"/>
        <v>0</v>
      </c>
      <c r="G878" s="286" t="str">
        <f t="shared" si="35"/>
        <v>0</v>
      </c>
      <c r="H878" s="287">
        <f t="shared" si="37"/>
        <v>0</v>
      </c>
      <c r="J878" s="216"/>
    </row>
    <row r="879" spans="3:10" ht="14.25" customHeight="1">
      <c r="C879" s="167" t="s">
        <v>439</v>
      </c>
      <c r="D879" s="293" t="s">
        <v>440</v>
      </c>
      <c r="E879" s="293" t="s">
        <v>420</v>
      </c>
      <c r="F879" s="286">
        <f t="shared" si="36"/>
        <v>0</v>
      </c>
      <c r="G879" s="286" t="str">
        <f t="shared" si="35"/>
        <v>0</v>
      </c>
      <c r="H879" s="287">
        <f t="shared" si="37"/>
        <v>0</v>
      </c>
      <c r="J879" s="216"/>
    </row>
    <row r="880" spans="3:10" ht="16.5" customHeight="1">
      <c r="C880" s="167" t="s">
        <v>468</v>
      </c>
      <c r="D880" s="293" t="s">
        <v>469</v>
      </c>
      <c r="E880" s="293" t="s">
        <v>148</v>
      </c>
      <c r="F880" s="286">
        <f t="shared" si="36"/>
        <v>0</v>
      </c>
      <c r="G880" s="286" t="str">
        <f t="shared" si="35"/>
        <v>0</v>
      </c>
      <c r="H880" s="287">
        <f t="shared" si="37"/>
        <v>0</v>
      </c>
      <c r="J880" s="216"/>
    </row>
    <row r="881" spans="3:10" ht="16.5" customHeight="1">
      <c r="C881" s="167" t="s">
        <v>455</v>
      </c>
      <c r="D881" s="293" t="s">
        <v>456</v>
      </c>
      <c r="E881" s="293" t="s">
        <v>27</v>
      </c>
      <c r="F881" s="286">
        <f t="shared" si="36"/>
        <v>0</v>
      </c>
      <c r="G881" s="286" t="str">
        <f t="shared" si="35"/>
        <v>0</v>
      </c>
      <c r="H881" s="287">
        <f t="shared" si="37"/>
        <v>0</v>
      </c>
      <c r="J881" s="216"/>
    </row>
    <row r="882" spans="3:10" ht="15.75" customHeight="1">
      <c r="C882" s="167" t="s">
        <v>645</v>
      </c>
      <c r="D882" s="293" t="s">
        <v>628</v>
      </c>
      <c r="E882" s="293" t="s">
        <v>27</v>
      </c>
      <c r="F882" s="286">
        <f t="shared" si="36"/>
        <v>0</v>
      </c>
      <c r="G882" s="286" t="str">
        <f t="shared" si="35"/>
        <v>0</v>
      </c>
      <c r="H882" s="287">
        <f t="shared" si="37"/>
        <v>0</v>
      </c>
      <c r="J882" s="216"/>
    </row>
    <row r="883" spans="3:10">
      <c r="C883" s="167" t="s">
        <v>442</v>
      </c>
      <c r="D883" s="293" t="s">
        <v>443</v>
      </c>
      <c r="E883" s="293" t="s">
        <v>417</v>
      </c>
      <c r="F883" s="286">
        <f t="shared" si="36"/>
        <v>0</v>
      </c>
      <c r="G883" s="286" t="str">
        <f t="shared" si="35"/>
        <v>0</v>
      </c>
      <c r="H883" s="287">
        <f t="shared" si="37"/>
        <v>0</v>
      </c>
      <c r="J883" s="216"/>
    </row>
    <row r="884" spans="3:10">
      <c r="C884" s="167"/>
      <c r="D884" s="293" t="s">
        <v>478</v>
      </c>
      <c r="E884" s="293"/>
      <c r="F884" s="286">
        <f t="shared" si="36"/>
        <v>0</v>
      </c>
      <c r="G884" s="286" t="str">
        <f t="shared" si="35"/>
        <v>0</v>
      </c>
      <c r="H884" s="287">
        <f t="shared" si="37"/>
        <v>0</v>
      </c>
      <c r="J884" s="216"/>
    </row>
    <row r="885" spans="3:10">
      <c r="C885" s="167" t="s">
        <v>2</v>
      </c>
      <c r="D885" s="293" t="s">
        <v>479</v>
      </c>
      <c r="E885" s="293"/>
      <c r="F885" s="286">
        <f t="shared" si="36"/>
        <v>0</v>
      </c>
      <c r="G885" s="286" t="str">
        <f t="shared" si="35"/>
        <v>0</v>
      </c>
      <c r="H885" s="287">
        <f t="shared" si="37"/>
        <v>0</v>
      </c>
      <c r="J885" s="216"/>
    </row>
    <row r="886" spans="3:10">
      <c r="C886" s="167" t="s">
        <v>480</v>
      </c>
      <c r="D886" s="293" t="s">
        <v>481</v>
      </c>
      <c r="E886" s="293" t="s">
        <v>27</v>
      </c>
      <c r="F886" s="286">
        <f t="shared" si="36"/>
        <v>120</v>
      </c>
      <c r="G886" s="286">
        <f t="shared" si="35"/>
        <v>0</v>
      </c>
      <c r="H886" s="287">
        <f t="shared" si="37"/>
        <v>0</v>
      </c>
      <c r="J886" s="216"/>
    </row>
    <row r="887" spans="3:10" ht="15.75" customHeight="1">
      <c r="C887" s="167" t="s">
        <v>482</v>
      </c>
      <c r="D887" s="293" t="s">
        <v>483</v>
      </c>
      <c r="E887" s="293" t="s">
        <v>27</v>
      </c>
      <c r="F887" s="286">
        <f t="shared" si="36"/>
        <v>4000</v>
      </c>
      <c r="G887" s="286">
        <f t="shared" si="35"/>
        <v>0</v>
      </c>
      <c r="H887" s="287">
        <f t="shared" si="37"/>
        <v>0</v>
      </c>
      <c r="J887" s="216"/>
    </row>
    <row r="888" spans="3:10">
      <c r="C888" s="167" t="s">
        <v>484</v>
      </c>
      <c r="D888" s="293" t="s">
        <v>485</v>
      </c>
      <c r="E888" s="293" t="s">
        <v>27</v>
      </c>
      <c r="F888" s="286">
        <f t="shared" si="36"/>
        <v>150</v>
      </c>
      <c r="G888" s="286">
        <f t="shared" si="35"/>
        <v>0</v>
      </c>
      <c r="H888" s="287">
        <f t="shared" si="37"/>
        <v>0</v>
      </c>
      <c r="J888" s="216"/>
    </row>
    <row r="889" spans="3:10" ht="14.25" customHeight="1">
      <c r="C889" s="167" t="s">
        <v>486</v>
      </c>
      <c r="D889" s="293" t="s">
        <v>487</v>
      </c>
      <c r="E889" s="293" t="s">
        <v>27</v>
      </c>
      <c r="F889" s="286">
        <f t="shared" si="36"/>
        <v>0</v>
      </c>
      <c r="G889" s="286" t="str">
        <f t="shared" si="35"/>
        <v>0</v>
      </c>
      <c r="H889" s="287">
        <f t="shared" si="37"/>
        <v>0</v>
      </c>
      <c r="J889" s="216"/>
    </row>
    <row r="890" spans="3:10">
      <c r="C890" s="167" t="s">
        <v>488</v>
      </c>
      <c r="D890" s="293" t="s">
        <v>489</v>
      </c>
      <c r="E890" s="293" t="s">
        <v>27</v>
      </c>
      <c r="F890" s="286">
        <f t="shared" si="36"/>
        <v>150</v>
      </c>
      <c r="G890" s="286">
        <f t="shared" si="35"/>
        <v>0</v>
      </c>
      <c r="H890" s="287">
        <f t="shared" si="37"/>
        <v>0</v>
      </c>
      <c r="J890" s="216"/>
    </row>
    <row r="891" spans="3:10" ht="15" customHeight="1">
      <c r="C891" s="167" t="s">
        <v>490</v>
      </c>
      <c r="D891" s="293" t="s">
        <v>491</v>
      </c>
      <c r="E891" s="293" t="s">
        <v>492</v>
      </c>
      <c r="F891" s="286">
        <f t="shared" si="36"/>
        <v>0</v>
      </c>
      <c r="G891" s="286" t="str">
        <f t="shared" si="35"/>
        <v>0</v>
      </c>
      <c r="H891" s="287">
        <f t="shared" si="37"/>
        <v>0</v>
      </c>
      <c r="J891" s="216"/>
    </row>
    <row r="892" spans="3:10" ht="15" customHeight="1">
      <c r="C892" s="167" t="s">
        <v>493</v>
      </c>
      <c r="D892" s="293" t="s">
        <v>494</v>
      </c>
      <c r="E892" s="293" t="s">
        <v>27</v>
      </c>
      <c r="F892" s="286">
        <f t="shared" si="36"/>
        <v>0</v>
      </c>
      <c r="G892" s="286" t="str">
        <f t="shared" si="35"/>
        <v>0</v>
      </c>
      <c r="H892" s="287">
        <f t="shared" si="37"/>
        <v>0</v>
      </c>
      <c r="J892" s="216"/>
    </row>
    <row r="893" spans="3:10">
      <c r="C893" s="167" t="s">
        <v>495</v>
      </c>
      <c r="D893" s="293" t="s">
        <v>496</v>
      </c>
      <c r="E893" s="293" t="s">
        <v>497</v>
      </c>
      <c r="F893" s="286">
        <f t="shared" si="36"/>
        <v>3</v>
      </c>
      <c r="G893" s="286">
        <f t="shared" si="35"/>
        <v>0</v>
      </c>
      <c r="H893" s="287">
        <f t="shared" si="37"/>
        <v>0</v>
      </c>
      <c r="J893" s="216"/>
    </row>
    <row r="894" spans="3:10" ht="17.25" customHeight="1">
      <c r="C894" s="167" t="s">
        <v>498</v>
      </c>
      <c r="D894" s="293" t="s">
        <v>499</v>
      </c>
      <c r="E894" s="293" t="s">
        <v>27</v>
      </c>
      <c r="F894" s="286">
        <f t="shared" si="36"/>
        <v>0</v>
      </c>
      <c r="G894" s="286" t="str">
        <f t="shared" si="35"/>
        <v>0</v>
      </c>
      <c r="H894" s="287">
        <f t="shared" si="37"/>
        <v>0</v>
      </c>
      <c r="J894" s="216"/>
    </row>
    <row r="895" spans="3:10">
      <c r="C895" s="167" t="s">
        <v>500</v>
      </c>
      <c r="D895" s="293" t="s">
        <v>501</v>
      </c>
      <c r="E895" s="293" t="s">
        <v>27</v>
      </c>
      <c r="F895" s="286">
        <f t="shared" si="36"/>
        <v>150</v>
      </c>
      <c r="G895" s="286">
        <f t="shared" si="35"/>
        <v>0</v>
      </c>
      <c r="H895" s="287">
        <f t="shared" si="37"/>
        <v>0</v>
      </c>
      <c r="J895" s="216"/>
    </row>
    <row r="896" spans="3:10" ht="15.75" customHeight="1">
      <c r="C896" s="167" t="s">
        <v>502</v>
      </c>
      <c r="D896" s="293" t="s">
        <v>503</v>
      </c>
      <c r="E896" s="293" t="s">
        <v>27</v>
      </c>
      <c r="F896" s="286">
        <f t="shared" si="36"/>
        <v>0</v>
      </c>
      <c r="G896" s="286" t="str">
        <f t="shared" si="35"/>
        <v>0</v>
      </c>
      <c r="H896" s="287">
        <f t="shared" si="37"/>
        <v>0</v>
      </c>
      <c r="J896" s="216"/>
    </row>
    <row r="897" spans="3:10">
      <c r="C897" s="167" t="s">
        <v>504</v>
      </c>
      <c r="D897" s="293" t="s">
        <v>505</v>
      </c>
      <c r="E897" s="293" t="s">
        <v>497</v>
      </c>
      <c r="F897" s="286">
        <f t="shared" si="36"/>
        <v>1</v>
      </c>
      <c r="G897" s="286">
        <f t="shared" si="35"/>
        <v>0</v>
      </c>
      <c r="H897" s="287">
        <f t="shared" si="37"/>
        <v>0</v>
      </c>
      <c r="J897" s="216"/>
    </row>
    <row r="898" spans="3:10">
      <c r="C898" s="167" t="s">
        <v>506</v>
      </c>
      <c r="D898" s="293" t="s">
        <v>507</v>
      </c>
      <c r="E898" s="293" t="s">
        <v>497</v>
      </c>
      <c r="F898" s="286">
        <f t="shared" si="36"/>
        <v>4</v>
      </c>
      <c r="G898" s="286">
        <f t="shared" si="35"/>
        <v>0</v>
      </c>
      <c r="H898" s="287">
        <f t="shared" si="37"/>
        <v>0</v>
      </c>
      <c r="J898" s="216"/>
    </row>
    <row r="899" spans="3:10" ht="13.5" customHeight="1">
      <c r="C899" s="167" t="s">
        <v>508</v>
      </c>
      <c r="D899" s="293" t="s">
        <v>905</v>
      </c>
      <c r="E899" s="293" t="s">
        <v>101</v>
      </c>
      <c r="F899" s="286">
        <f t="shared" si="36"/>
        <v>3</v>
      </c>
      <c r="G899" s="286">
        <f t="shared" si="35"/>
        <v>0</v>
      </c>
      <c r="H899" s="287">
        <f t="shared" si="37"/>
        <v>0</v>
      </c>
      <c r="J899" s="216"/>
    </row>
    <row r="900" spans="3:10">
      <c r="C900" s="167" t="s">
        <v>145</v>
      </c>
      <c r="D900" s="293" t="s">
        <v>146</v>
      </c>
      <c r="E900" s="293" t="s">
        <v>117</v>
      </c>
      <c r="F900" s="286">
        <f t="shared" si="36"/>
        <v>34</v>
      </c>
      <c r="G900" s="286">
        <f t="shared" si="35"/>
        <v>0</v>
      </c>
      <c r="H900" s="287">
        <f t="shared" si="37"/>
        <v>0</v>
      </c>
      <c r="J900" s="216"/>
    </row>
    <row r="901" spans="3:10" ht="15.75" customHeight="1">
      <c r="C901" s="167" t="s">
        <v>509</v>
      </c>
      <c r="D901" s="293" t="s">
        <v>906</v>
      </c>
      <c r="E901" s="293" t="s">
        <v>101</v>
      </c>
      <c r="F901" s="286">
        <f t="shared" si="36"/>
        <v>3</v>
      </c>
      <c r="G901" s="286">
        <f t="shared" ref="G901:G914" si="38">IF(F901,H901/F901,"0")</f>
        <v>0</v>
      </c>
      <c r="H901" s="287">
        <f t="shared" si="37"/>
        <v>0</v>
      </c>
      <c r="J901" s="216"/>
    </row>
    <row r="902" spans="3:10" ht="21" customHeight="1">
      <c r="C902" s="167" t="s">
        <v>510</v>
      </c>
      <c r="D902" s="293" t="s">
        <v>511</v>
      </c>
      <c r="E902" s="293" t="s">
        <v>27</v>
      </c>
      <c r="F902" s="286">
        <f t="shared" si="36"/>
        <v>0</v>
      </c>
      <c r="G902" s="286" t="str">
        <f t="shared" si="38"/>
        <v>0</v>
      </c>
      <c r="H902" s="287">
        <f t="shared" si="37"/>
        <v>0</v>
      </c>
      <c r="J902" s="216"/>
    </row>
    <row r="903" spans="3:10" ht="15" customHeight="1">
      <c r="C903" s="167" t="s">
        <v>821</v>
      </c>
      <c r="D903" s="293" t="s">
        <v>822</v>
      </c>
      <c r="E903" s="293" t="s">
        <v>101</v>
      </c>
      <c r="F903" s="286">
        <f t="shared" si="36"/>
        <v>9</v>
      </c>
      <c r="G903" s="286">
        <f t="shared" si="38"/>
        <v>0</v>
      </c>
      <c r="H903" s="287">
        <f t="shared" si="37"/>
        <v>0</v>
      </c>
      <c r="J903" s="216"/>
    </row>
    <row r="904" spans="3:10" ht="16.5" customHeight="1">
      <c r="C904" s="167" t="s">
        <v>823</v>
      </c>
      <c r="D904" s="293" t="s">
        <v>824</v>
      </c>
      <c r="E904" s="293" t="s">
        <v>101</v>
      </c>
      <c r="F904" s="286">
        <f t="shared" ref="F904:F914" si="39">SUMIF($C$6:$C$516,C904,$F$6:$F$516)</f>
        <v>0</v>
      </c>
      <c r="G904" s="286" t="str">
        <f t="shared" si="38"/>
        <v>0</v>
      </c>
      <c r="H904" s="287">
        <f t="shared" ref="H904:H914" si="40">SUMIF($C$6:$C$516,C904,$H$6:$H$516)</f>
        <v>0</v>
      </c>
      <c r="J904" s="216"/>
    </row>
    <row r="905" spans="3:10" ht="16.5" customHeight="1">
      <c r="C905" s="167"/>
      <c r="D905" s="293" t="s">
        <v>478</v>
      </c>
      <c r="E905" s="293"/>
      <c r="F905" s="286">
        <f t="shared" si="39"/>
        <v>0</v>
      </c>
      <c r="G905" s="286" t="str">
        <f t="shared" si="38"/>
        <v>0</v>
      </c>
      <c r="H905" s="287">
        <f t="shared" si="40"/>
        <v>0</v>
      </c>
      <c r="J905" s="216"/>
    </row>
    <row r="906" spans="3:10" ht="14.25" customHeight="1">
      <c r="C906" s="167" t="s">
        <v>2</v>
      </c>
      <c r="D906" s="293" t="s">
        <v>646</v>
      </c>
      <c r="E906" s="293"/>
      <c r="F906" s="286">
        <f t="shared" si="39"/>
        <v>0</v>
      </c>
      <c r="G906" s="286" t="str">
        <f t="shared" si="38"/>
        <v>0</v>
      </c>
      <c r="H906" s="287">
        <f t="shared" si="40"/>
        <v>0</v>
      </c>
      <c r="J906" s="216"/>
    </row>
    <row r="907" spans="3:10">
      <c r="C907" s="167" t="s">
        <v>647</v>
      </c>
      <c r="D907" s="293" t="s">
        <v>606</v>
      </c>
      <c r="E907" s="293" t="s">
        <v>4</v>
      </c>
      <c r="F907" s="286">
        <f t="shared" si="39"/>
        <v>17</v>
      </c>
      <c r="G907" s="286">
        <f t="shared" si="38"/>
        <v>0</v>
      </c>
      <c r="H907" s="287">
        <f t="shared" si="40"/>
        <v>0</v>
      </c>
      <c r="J907" s="216"/>
    </row>
    <row r="908" spans="3:10">
      <c r="C908" s="167" t="s">
        <v>648</v>
      </c>
      <c r="D908" s="293" t="s">
        <v>608</v>
      </c>
      <c r="E908" s="293" t="s">
        <v>4</v>
      </c>
      <c r="F908" s="286">
        <f t="shared" si="39"/>
        <v>0</v>
      </c>
      <c r="G908" s="286" t="str">
        <f t="shared" si="38"/>
        <v>0</v>
      </c>
      <c r="H908" s="287">
        <f t="shared" si="40"/>
        <v>0</v>
      </c>
      <c r="J908" s="216"/>
    </row>
    <row r="909" spans="3:10">
      <c r="C909" s="167" t="s">
        <v>649</v>
      </c>
      <c r="D909" s="293" t="s">
        <v>609</v>
      </c>
      <c r="E909" s="293" t="s">
        <v>4</v>
      </c>
      <c r="F909" s="286">
        <f t="shared" si="39"/>
        <v>12</v>
      </c>
      <c r="G909" s="286">
        <f t="shared" si="38"/>
        <v>0</v>
      </c>
      <c r="H909" s="287">
        <f t="shared" si="40"/>
        <v>0</v>
      </c>
      <c r="J909" s="216"/>
    </row>
    <row r="910" spans="3:10">
      <c r="C910" s="167" t="s">
        <v>650</v>
      </c>
      <c r="D910" s="293" t="s">
        <v>610</v>
      </c>
      <c r="E910" s="293" t="s">
        <v>4</v>
      </c>
      <c r="F910" s="286">
        <f t="shared" si="39"/>
        <v>4.6500000000000004</v>
      </c>
      <c r="G910" s="286">
        <f t="shared" si="38"/>
        <v>0</v>
      </c>
      <c r="H910" s="287">
        <f t="shared" si="40"/>
        <v>0</v>
      </c>
      <c r="J910" s="216"/>
    </row>
    <row r="911" spans="3:10">
      <c r="C911" s="167" t="s">
        <v>651</v>
      </c>
      <c r="D911" s="293" t="s">
        <v>611</v>
      </c>
      <c r="E911" s="293" t="s">
        <v>4</v>
      </c>
      <c r="F911" s="286">
        <f t="shared" si="39"/>
        <v>5.5</v>
      </c>
      <c r="G911" s="286">
        <f t="shared" si="38"/>
        <v>0</v>
      </c>
      <c r="H911" s="287">
        <f t="shared" si="40"/>
        <v>0</v>
      </c>
      <c r="J911" s="216"/>
    </row>
    <row r="912" spans="3:10">
      <c r="C912" s="167" t="s">
        <v>665</v>
      </c>
      <c r="D912" s="293" t="s">
        <v>477</v>
      </c>
      <c r="E912" s="293" t="s">
        <v>4</v>
      </c>
      <c r="F912" s="286">
        <f t="shared" si="39"/>
        <v>5.5</v>
      </c>
      <c r="G912" s="286">
        <f t="shared" si="38"/>
        <v>0</v>
      </c>
      <c r="H912" s="287">
        <f t="shared" si="40"/>
        <v>0</v>
      </c>
    </row>
    <row r="913" spans="3:10">
      <c r="C913" s="167" t="s">
        <v>920</v>
      </c>
      <c r="D913" s="293" t="s">
        <v>921</v>
      </c>
      <c r="E913" s="293" t="s">
        <v>4</v>
      </c>
      <c r="F913" s="286">
        <f t="shared" si="39"/>
        <v>43</v>
      </c>
      <c r="G913" s="286">
        <f t="shared" si="38"/>
        <v>0</v>
      </c>
      <c r="H913" s="287">
        <f t="shared" si="40"/>
        <v>0</v>
      </c>
    </row>
    <row r="914" spans="3:10">
      <c r="C914" s="167" t="s">
        <v>749</v>
      </c>
      <c r="D914" s="293" t="s">
        <v>750</v>
      </c>
      <c r="E914" s="293" t="s">
        <v>4</v>
      </c>
      <c r="F914" s="286">
        <f t="shared" si="39"/>
        <v>3.5</v>
      </c>
      <c r="G914" s="286">
        <f t="shared" si="38"/>
        <v>0</v>
      </c>
      <c r="H914" s="287">
        <f t="shared" si="40"/>
        <v>0</v>
      </c>
      <c r="I914" s="267"/>
      <c r="J914" s="272"/>
    </row>
    <row r="916" spans="3:10">
      <c r="F916" s="273">
        <f>SUM(F519:F914)</f>
        <v>28728.400000000001</v>
      </c>
      <c r="G916" s="267"/>
      <c r="H916" s="273">
        <f>SUM(H519:H914)</f>
        <v>110199662</v>
      </c>
    </row>
  </sheetData>
  <sheetProtection selectLockedCells="1" selectUnlockedCells="1"/>
  <autoFilter ref="A519:U911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82">
    <mergeCell ref="L59:L71"/>
    <mergeCell ref="T60:T71"/>
    <mergeCell ref="L39:L42"/>
    <mergeCell ref="A175:A211"/>
    <mergeCell ref="A212:A230"/>
    <mergeCell ref="A155:A156"/>
    <mergeCell ref="A143:A153"/>
    <mergeCell ref="A82:A92"/>
    <mergeCell ref="A93:A121"/>
    <mergeCell ref="A122:A142"/>
    <mergeCell ref="A76:A81"/>
    <mergeCell ref="L56:L58"/>
    <mergeCell ref="L72:L74"/>
    <mergeCell ref="I45:I65"/>
    <mergeCell ref="I66:I73"/>
    <mergeCell ref="I93:I121"/>
    <mergeCell ref="A231:A243"/>
    <mergeCell ref="I175:I211"/>
    <mergeCell ref="I212:I230"/>
    <mergeCell ref="I231:I243"/>
    <mergeCell ref="A158:A159"/>
    <mergeCell ref="I158:I159"/>
    <mergeCell ref="A160:A174"/>
    <mergeCell ref="T27:T38"/>
    <mergeCell ref="L12:L21"/>
    <mergeCell ref="T12:T21"/>
    <mergeCell ref="A6:A15"/>
    <mergeCell ref="A16:A44"/>
    <mergeCell ref="I16:I44"/>
    <mergeCell ref="L22:L25"/>
    <mergeCell ref="T22:T25"/>
    <mergeCell ref="T43:T54"/>
    <mergeCell ref="T6:T9"/>
    <mergeCell ref="J6:J517"/>
    <mergeCell ref="A74:A75"/>
    <mergeCell ref="I74:I75"/>
    <mergeCell ref="L27:L38"/>
    <mergeCell ref="A45:A65"/>
    <mergeCell ref="A66:A73"/>
    <mergeCell ref="T4:T5"/>
    <mergeCell ref="S4:S5"/>
    <mergeCell ref="N4:N5"/>
    <mergeCell ref="O4:O5"/>
    <mergeCell ref="P4:P5"/>
    <mergeCell ref="R4:R5"/>
    <mergeCell ref="Q4:Q5"/>
    <mergeCell ref="I4:I5"/>
    <mergeCell ref="M4:M5"/>
    <mergeCell ref="L4:L5"/>
    <mergeCell ref="J4:J5"/>
    <mergeCell ref="A4:A5"/>
    <mergeCell ref="B4:B5"/>
    <mergeCell ref="C4:C5"/>
    <mergeCell ref="D4:D5"/>
    <mergeCell ref="E4:E5"/>
    <mergeCell ref="F4:F5"/>
    <mergeCell ref="G4:G5"/>
    <mergeCell ref="H4:H5"/>
    <mergeCell ref="A245:A248"/>
    <mergeCell ref="I245:I248"/>
    <mergeCell ref="A268:A298"/>
    <mergeCell ref="A300:A313"/>
    <mergeCell ref="A314:A324"/>
    <mergeCell ref="I268:I298"/>
    <mergeCell ref="I300:I313"/>
    <mergeCell ref="I314:I324"/>
    <mergeCell ref="I122:I142"/>
    <mergeCell ref="I143:I153"/>
    <mergeCell ref="I76:I81"/>
    <mergeCell ref="A516:D516"/>
    <mergeCell ref="A251:A267"/>
    <mergeCell ref="A325:A330"/>
    <mergeCell ref="I325:I330"/>
    <mergeCell ref="A249:A250"/>
    <mergeCell ref="I249:I250"/>
    <mergeCell ref="A331:A345"/>
    <mergeCell ref="A346:A392"/>
    <mergeCell ref="A394:A413"/>
    <mergeCell ref="A414:A421"/>
    <mergeCell ref="I346:I392"/>
    <mergeCell ref="I394:I413"/>
    <mergeCell ref="I414:I421"/>
  </mergeCells>
  <conditionalFormatting sqref="O205:O208">
    <cfRule type="expression" dxfId="919" priority="17335" stopIfTrue="1">
      <formula>AND(COUNTIF(#REF!, O205)&gt;1,NOT(ISBLANK(O205)))</formula>
    </cfRule>
  </conditionalFormatting>
  <conditionalFormatting sqref="O205:O208">
    <cfRule type="expression" dxfId="918" priority="17334" stopIfTrue="1">
      <formula>AND(COUNTIF(#REF!, O205)+COUNTIF(#REF!, O205)&gt;1,NOT(ISBLANK(O205)))</formula>
    </cfRule>
  </conditionalFormatting>
  <conditionalFormatting sqref="O209">
    <cfRule type="expression" dxfId="917" priority="17332" stopIfTrue="1">
      <formula>AND(COUNTIF(#REF!, O209)&gt;1,NOT(ISBLANK(O209)))</formula>
    </cfRule>
  </conditionalFormatting>
  <conditionalFormatting sqref="O209">
    <cfRule type="expression" dxfId="916" priority="17331" stopIfTrue="1">
      <formula>AND(COUNTIF(#REF!, O209)+COUNTIF(#REF!, O209)&gt;1,NOT(ISBLANK(O209)))</formula>
    </cfRule>
  </conditionalFormatting>
  <conditionalFormatting sqref="O209">
    <cfRule type="duplicateValues" dxfId="915" priority="17333"/>
  </conditionalFormatting>
  <conditionalFormatting sqref="O227 O210:O211">
    <cfRule type="expression" dxfId="914" priority="17317" stopIfTrue="1">
      <formula>AND(COUNTIF(#REF!, O210)&gt;1,NOT(ISBLANK(O210)))</formula>
    </cfRule>
  </conditionalFormatting>
  <conditionalFormatting sqref="O210:O211">
    <cfRule type="expression" dxfId="913" priority="17316" stopIfTrue="1">
      <formula>AND(COUNTIF(#REF!, O210)+COUNTIF(#REF!, O210)&gt;1,NOT(ISBLANK(O210)))</formula>
    </cfRule>
  </conditionalFormatting>
  <conditionalFormatting sqref="O210">
    <cfRule type="duplicateValues" dxfId="912" priority="17315"/>
  </conditionalFormatting>
  <conditionalFormatting sqref="O210">
    <cfRule type="duplicateValues" dxfId="911" priority="17314"/>
  </conditionalFormatting>
  <conditionalFormatting sqref="O226">
    <cfRule type="duplicateValues" dxfId="910" priority="17313"/>
  </conditionalFormatting>
  <conditionalFormatting sqref="O215">
    <cfRule type="duplicateValues" dxfId="909" priority="17311"/>
  </conditionalFormatting>
  <conditionalFormatting sqref="O210">
    <cfRule type="expression" dxfId="908" priority="17318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7" priority="17319" stopIfTrue="1">
      <formula>AND(COUNTIF(#REF!, O210)+COUNTIF(#REF!, O210)+COUNTIF(#REF!, O210)&gt;1,NOT(ISBLANK(O210)))</formula>
    </cfRule>
  </conditionalFormatting>
  <conditionalFormatting sqref="O210">
    <cfRule type="expression" dxfId="906" priority="17320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5" priority="17321"/>
  </conditionalFormatting>
  <conditionalFormatting sqref="O217:O219 O211:O215">
    <cfRule type="duplicateValues" dxfId="904" priority="17322"/>
  </conditionalFormatting>
  <conditionalFormatting sqref="O217:O218 O211:O214">
    <cfRule type="duplicateValues" dxfId="903" priority="17323"/>
  </conditionalFormatting>
  <conditionalFormatting sqref="O217:O218">
    <cfRule type="duplicateValues" dxfId="902" priority="17324"/>
  </conditionalFormatting>
  <conditionalFormatting sqref="O211:O214 O216:O217">
    <cfRule type="duplicateValues" dxfId="901" priority="17325"/>
  </conditionalFormatting>
  <conditionalFormatting sqref="O219 O211:O217">
    <cfRule type="duplicateValues" dxfId="900" priority="17326"/>
  </conditionalFormatting>
  <conditionalFormatting sqref="O219">
    <cfRule type="duplicateValues" dxfId="899" priority="17327"/>
  </conditionalFormatting>
  <conditionalFormatting sqref="O220:O221">
    <cfRule type="duplicateValues" dxfId="898" priority="17328"/>
  </conditionalFormatting>
  <conditionalFormatting sqref="D522 D533">
    <cfRule type="expression" dxfId="897" priority="17188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896" priority="17187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95" priority="17186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94" priority="17183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93" priority="17184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92" priority="17185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91" priority="17182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90" priority="17178" stopIfTrue="1">
      <formula>AND(COUNTIF(#REF!, D529)&gt;1,NOT(ISBLANK(D529)))</formula>
    </cfRule>
  </conditionalFormatting>
  <conditionalFormatting sqref="D529">
    <cfRule type="expression" dxfId="889" priority="17179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88" priority="17180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87" priority="17181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86" priority="17175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85" priority="17176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84" priority="17177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83" priority="17174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82" priority="17164" stopIfTrue="1">
      <formula>AND(COUNTIF(#REF!, D534)&gt;1,NOT(ISBLANK(D534)))</formula>
    </cfRule>
  </conditionalFormatting>
  <conditionalFormatting sqref="D537">
    <cfRule type="expression" dxfId="881" priority="17165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80" priority="17166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79" priority="17167" stopIfTrue="1">
      <formula>AND(COUNTIF($B$94:$B$94, D537)&gt;1,NOT(ISBLANK(D537)))</formula>
    </cfRule>
  </conditionalFormatting>
  <conditionalFormatting sqref="D537 D535">
    <cfRule type="expression" dxfId="878" priority="17168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77" priority="17169" stopIfTrue="1">
      <formula>AND(COUNTIF($B$94:$B$94, D537)+COUNTIF(#REF!, D537)&gt;1,NOT(ISBLANK(D537)))</formula>
    </cfRule>
  </conditionalFormatting>
  <conditionalFormatting sqref="D535">
    <cfRule type="expression" dxfId="876" priority="17170" stopIfTrue="1">
      <formula>AND(COUNTIF($B$90:$B$90, D535)&gt;1,NOT(ISBLANK(D535)))</formula>
    </cfRule>
  </conditionalFormatting>
  <conditionalFormatting sqref="D537">
    <cfRule type="expression" dxfId="875" priority="17171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74" priority="17172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73" priority="17173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72" priority="17161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71" priority="17162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70" priority="17163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69" priority="17160" stopIfTrue="1">
      <formula>AND(COUNTIF($B$117:$B$120, D540)&gt;1,NOT(ISBLANK(D540)))</formula>
    </cfRule>
  </conditionalFormatting>
  <conditionalFormatting sqref="D541">
    <cfRule type="expression" dxfId="868" priority="17159" stopIfTrue="1">
      <formula>AND(COUNTIF($B$117:$B$120, D541)&gt;1,NOT(ISBLANK(D541)))</formula>
    </cfRule>
  </conditionalFormatting>
  <conditionalFormatting sqref="D561:D569">
    <cfRule type="expression" dxfId="867" priority="17157" stopIfTrue="1">
      <formula>AND(COUNTIF($B$281:$B$281, D561)+COUNTIF($B$5:$B$16, D561)+COUNTIF($B$19:$B$31, D561)&gt;1,NOT(ISBLANK(D561)))</formula>
    </cfRule>
  </conditionalFormatting>
  <conditionalFormatting sqref="D576">
    <cfRule type="expression" dxfId="866" priority="17156" stopIfTrue="1">
      <formula>AND(COUNTIF($B$7:$B$7, D576)&gt;1,NOT(ISBLANK(D576)))</formula>
    </cfRule>
  </conditionalFormatting>
  <conditionalFormatting sqref="D577">
    <cfRule type="expression" dxfId="865" priority="17155" stopIfTrue="1">
      <formula>AND(COUNTIF($B$26:$B$47, D577)+COUNTIF(#REF!, D577)+COUNTIF($B$8:$B$22, D577)+COUNTIF($B$24:$B$25, D577)&gt;1,NOT(ISBLANK(D577)))</formula>
    </cfRule>
  </conditionalFormatting>
  <conditionalFormatting sqref="D577">
    <cfRule type="expression" dxfId="864" priority="17154" stopIfTrue="1">
      <formula>AND(COUNTIF($B$26:$B$47, D577)+COUNTIF($B$25:$B$25, D577)+COUNTIF($B$8:$B$18, D577)+COUNTIF($B$20:$B$23, D577)&gt;1,NOT(ISBLANK(D577)))</formula>
    </cfRule>
  </conditionalFormatting>
  <conditionalFormatting sqref="D578:D579">
    <cfRule type="expression" dxfId="863" priority="17153" stopIfTrue="1">
      <formula>AND(COUNTIF($B$26:$B$47, D578)+COUNTIF(#REF!, D578)+COUNTIF($B$8:$B$22, D578)+COUNTIF($B$24:$B$25, D578)&gt;1,NOT(ISBLANK(D578)))</formula>
    </cfRule>
  </conditionalFormatting>
  <conditionalFormatting sqref="D578:D579">
    <cfRule type="expression" dxfId="862" priority="17152" stopIfTrue="1">
      <formula>AND(COUNTIF($B$26:$B$47, D578)+COUNTIF($B$25:$B$25, D578)+COUNTIF($B$8:$B$18, D578)+COUNTIF($B$20:$B$23, D578)&gt;1,NOT(ISBLANK(D578)))</formula>
    </cfRule>
  </conditionalFormatting>
  <conditionalFormatting sqref="D582">
    <cfRule type="expression" dxfId="861" priority="17151" stopIfTrue="1">
      <formula>AND(COUNTIF($B$48:$B$54, D582)+COUNTIF($B$19:$B$19, D582)&gt;1,NOT(ISBLANK(D582)))</formula>
    </cfRule>
  </conditionalFormatting>
  <conditionalFormatting sqref="D580:D582">
    <cfRule type="expression" dxfId="860" priority="17150" stopIfTrue="1">
      <formula>AND(COUNTIF($B$26:$B$47, D580)+COUNTIF(#REF!, D580)+COUNTIF($B$8:$B$22, D580)+COUNTIF($B$24:$B$25, D580)&gt;1,NOT(ISBLANK(D580)))</formula>
    </cfRule>
  </conditionalFormatting>
  <conditionalFormatting sqref="D580:D581">
    <cfRule type="expression" dxfId="859" priority="17149" stopIfTrue="1">
      <formula>AND(COUNTIF($B$26:$B$47, D580)+COUNTIF($B$25:$B$25, D580)+COUNTIF($B$8:$B$18, D580)+COUNTIF($B$20:$B$23, D580)&gt;1,NOT(ISBLANK(D580)))</formula>
    </cfRule>
  </conditionalFormatting>
  <conditionalFormatting sqref="D583">
    <cfRule type="expression" dxfId="858" priority="17148" stopIfTrue="1">
      <formula>AND(COUNTIF($B$23:$B$23, D583)&gt;1,NOT(ISBLANK(D583)))</formula>
    </cfRule>
  </conditionalFormatting>
  <conditionalFormatting sqref="D583">
    <cfRule type="expression" dxfId="857" priority="17147" stopIfTrue="1">
      <formula>AND(COUNTIF($B$26:$B$47, D583)+COUNTIF($B$25:$B$25, D583)+COUNTIF($B$8:$B$18, D583)+COUNTIF($B$20:$B$23, D583)&gt;1,NOT(ISBLANK(D583)))</formula>
    </cfRule>
  </conditionalFormatting>
  <conditionalFormatting sqref="D584">
    <cfRule type="expression" dxfId="856" priority="17146" stopIfTrue="1">
      <formula>AND(COUNTIF($B$26:$B$47, D584)+COUNTIF(#REF!, D584)+COUNTIF($B$8:$B$22, D584)+COUNTIF($B$24:$B$25, D584)&gt;1,NOT(ISBLANK(D584)))</formula>
    </cfRule>
  </conditionalFormatting>
  <conditionalFormatting sqref="D584">
    <cfRule type="expression" dxfId="855" priority="17145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4" priority="17144" stopIfTrue="1">
      <formula>AND(COUNTIF(#REF!, D585)&gt;1,NOT(ISBLANK(D585)))</formula>
    </cfRule>
  </conditionalFormatting>
  <conditionalFormatting sqref="D585">
    <cfRule type="expression" dxfId="853" priority="17143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52" priority="17142" stopIfTrue="1">
      <formula>AND(COUNTIF($B$26:$B$47, D585)+COUNTIF($B$25:$B$25, D585)+COUNTIF($B$8:$B$18, D585)+COUNTIF($B$20:$B$23, D585)&gt;1,NOT(ISBLANK(D585)))</formula>
    </cfRule>
  </conditionalFormatting>
  <conditionalFormatting sqref="D587:D588">
    <cfRule type="expression" dxfId="851" priority="17136" stopIfTrue="1">
      <formula>AND(COUNTIF(#REF!, D587)+COUNTIF($B$91:$B$92, D587)+COUNTIF($B$53:$B$62, D587)+COUNTIF($B$68:$B$71, D587)+COUNTIF($B$81:$B$81, D587)+COUNTIF(#REF!, D587)&gt;1,NOT(ISBLANK(D587)))</formula>
    </cfRule>
  </conditionalFormatting>
  <conditionalFormatting sqref="D587:D588">
    <cfRule type="expression" dxfId="850" priority="17135" stopIfTrue="1">
      <formula>AND(COUNTIF(#REF!, D587)+COUNTIF($B$50:$B$60, D587)&gt;1,NOT(ISBLANK(D587)))</formula>
    </cfRule>
  </conditionalFormatting>
  <conditionalFormatting sqref="D588">
    <cfRule type="expression" dxfId="849" priority="17134" stopIfTrue="1">
      <formula>AND(COUNTIF($B$56:$B$56, D588)&gt;1,NOT(ISBLANK(D588)))</formula>
    </cfRule>
  </conditionalFormatting>
  <conditionalFormatting sqref="D587:D588">
    <cfRule type="expression" dxfId="848" priority="17133" stopIfTrue="1">
      <formula>AND(COUNTIF(#REF!, D587)+COUNTIF($B$48:$B$60, D587)&gt;1,NOT(ISBLANK(D587)))</formula>
    </cfRule>
  </conditionalFormatting>
  <conditionalFormatting sqref="D589:D590">
    <cfRule type="expression" dxfId="847" priority="17132" stopIfTrue="1">
      <formula>AND(COUNTIF(#REF!, D589)+COUNTIF($B$91:$B$92, D589)+COUNTIF($B$53:$B$62, D589)+COUNTIF($B$68:$B$71, D589)+COUNTIF($B$81:$B$81, D589)+COUNTIF(#REF!, D589)&gt;1,NOT(ISBLANK(D589)))</formula>
    </cfRule>
  </conditionalFormatting>
  <conditionalFormatting sqref="D589">
    <cfRule type="expression" dxfId="846" priority="17131" stopIfTrue="1">
      <formula>AND(COUNTIF(#REF!, D589)+COUNTIF($B$57:$B$58, D589)+COUNTIF(#REF!, D589)&gt;1,NOT(ISBLANK(D589)))</formula>
    </cfRule>
  </conditionalFormatting>
  <conditionalFormatting sqref="D589:D590">
    <cfRule type="expression" dxfId="845" priority="17130" stopIfTrue="1">
      <formula>AND(COUNTIF(#REF!, D589)+COUNTIF($B$50:$B$60, D589)&gt;1,NOT(ISBLANK(D589)))</formula>
    </cfRule>
  </conditionalFormatting>
  <conditionalFormatting sqref="D590">
    <cfRule type="expression" dxfId="844" priority="17129" stopIfTrue="1">
      <formula>AND(COUNTIF($B$60:$B$60, D590)+COUNTIF(#REF!, D590)&gt;1,NOT(ISBLANK(D590)))</formula>
    </cfRule>
  </conditionalFormatting>
  <conditionalFormatting sqref="D589:D590">
    <cfRule type="expression" dxfId="843" priority="17128" stopIfTrue="1">
      <formula>AND(COUNTIF(#REF!, D589)+COUNTIF($B$48:$B$60, D589)&gt;1,NOT(ISBLANK(D589)))</formula>
    </cfRule>
  </conditionalFormatting>
  <conditionalFormatting sqref="D591">
    <cfRule type="expression" dxfId="842" priority="17124" stopIfTrue="1">
      <formula>AND(COUNTIF(#REF!, D591)&gt;1,NOT(ISBLANK(D591)))</formula>
    </cfRule>
  </conditionalFormatting>
  <conditionalFormatting sqref="D591:D592">
    <cfRule type="expression" dxfId="841" priority="17125" stopIfTrue="1">
      <formula>AND(COUNTIF($B$93:$B$93, D591)+COUNTIF($B$82:$B$86, D591)+COUNTIF($B$63:$B$67, D591)+COUNTIF($B$73:$B$79, D591)&gt;1,NOT(ISBLANK(D591)))</formula>
    </cfRule>
  </conditionalFormatting>
  <conditionalFormatting sqref="D591:D592">
    <cfRule type="expression" dxfId="840" priority="17126" stopIfTrue="1">
      <formula>AND(COUNTIF($B$111:$B$111, D591)+COUNTIF($B$93:$B$93, D591)+COUNTIF($B$63:$B$67, D591)+COUNTIF($B$82:$B$86, D591)+COUNTIF($B$73:$B$79, D591)&gt;1,NOT(ISBLANK(D591)))</formula>
    </cfRule>
  </conditionalFormatting>
  <conditionalFormatting sqref="D591:D592">
    <cfRule type="expression" dxfId="839" priority="17127" stopIfTrue="1">
      <formula>AND(COUNTIF(#REF!, D591)+COUNTIF($B$63:$B$67, D591)+COUNTIF($B$82:$B$86, D591)+COUNTIF($B$73:$B$80, D591)+COUNTIF($B$93:$B$93, D591)+COUNTIF($B$90:$B$90, D591)&gt;1,NOT(ISBLANK(D591)))</formula>
    </cfRule>
  </conditionalFormatting>
  <conditionalFormatting sqref="D591:D592">
    <cfRule type="expression" dxfId="838" priority="17123" stopIfTrue="1">
      <formula>AND(COUNTIF(#REF!, D591)+COUNTIF($B$50:$B$60, D591)&gt;1,NOT(ISBLANK(D591)))</formula>
    </cfRule>
  </conditionalFormatting>
  <conditionalFormatting sqref="D591:D592">
    <cfRule type="expression" dxfId="837" priority="17122" stopIfTrue="1">
      <formula>AND(COUNTIF($B$60:$B$60, D591)+COUNTIF(#REF!, D591)&gt;1,NOT(ISBLANK(D591)))</formula>
    </cfRule>
  </conditionalFormatting>
  <conditionalFormatting sqref="D591:D592">
    <cfRule type="expression" dxfId="836" priority="17121" stopIfTrue="1">
      <formula>AND(COUNTIF(#REF!, D591)+COUNTIF($B$48:$B$60, D591)&gt;1,NOT(ISBLANK(D591)))</formula>
    </cfRule>
  </conditionalFormatting>
  <conditionalFormatting sqref="D594">
    <cfRule type="expression" dxfId="835" priority="17114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34" priority="17113" stopIfTrue="1">
      <formula>AND(COUNTIF(#REF!, D594)+COUNTIF($B$48:$B$60, D594)&gt;1,NOT(ISBLANK(D594)))</formula>
    </cfRule>
  </conditionalFormatting>
  <conditionalFormatting sqref="D596">
    <cfRule type="expression" dxfId="833" priority="17109" stopIfTrue="1">
      <formula>AND(COUNTIF(#REF!, D596)+COUNTIF($B$91:$B$92, D596)+COUNTIF($B$53:$B$62, D596)+COUNTIF($B$68:$B$71, D596)+COUNTIF($B$81:$B$81, D596)+COUNTIF(#REF!, D596)&gt;1,NOT(ISBLANK(D596)))</formula>
    </cfRule>
  </conditionalFormatting>
  <conditionalFormatting sqref="D595">
    <cfRule type="expression" dxfId="832" priority="17110" stopIfTrue="1">
      <formula>AND(COUNTIF($B$94:$B$98, D595)+COUNTIF($B$72:$B$72, D595)+COUNTIF($B$90:$B$90, D595)+COUNTIF(#REF!, D595)+COUNTIF($B$80:$B$80, D595)&gt;1,NOT(ISBLANK(D595)))</formula>
    </cfRule>
  </conditionalFormatting>
  <conditionalFormatting sqref="D595">
    <cfRule type="expression" dxfId="831" priority="17111" stopIfTrue="1">
      <formula>AND(COUNTIF($B$90:$B$90, D595)&gt;1,NOT(ISBLANK(D595)))</formula>
    </cfRule>
  </conditionalFormatting>
  <conditionalFormatting sqref="D595">
    <cfRule type="expression" dxfId="830" priority="17112" stopIfTrue="1">
      <formula>AND(COUNTIF(#REF!, D595)+COUNTIF($B$63:$B$67, D595)+COUNTIF($B$82:$B$86, D595)+COUNTIF($B$73:$B$80, D595)+COUNTIF($B$93:$B$93, D595)+COUNTIF($B$90:$B$90, D595)&gt;1,NOT(ISBLANK(D595)))</formula>
    </cfRule>
  </conditionalFormatting>
  <conditionalFormatting sqref="D596">
    <cfRule type="expression" dxfId="829" priority="17108" stopIfTrue="1">
      <formula>AND(COUNTIF($B$75:$B$75, D596)+COUNTIF(#REF!, D596)+COUNTIF(#REF!, D596)&gt;1,NOT(ISBLANK(D596)))</formula>
    </cfRule>
  </conditionalFormatting>
  <conditionalFormatting sqref="D596">
    <cfRule type="expression" dxfId="828" priority="17107" stopIfTrue="1">
      <formula>AND(COUNTIF(#REF!, D596)+COUNTIF($B$75:$B$75, D596)+COUNTIF(#REF!, D596)+COUNTIF(#REF!, D596)+COUNTIF(#REF!, D596)+COUNTIF(#REF!, D596)+COUNTIF(#REF!, D596)+COUNTIF(#REF!, D596)&gt;1,NOT(ISBLANK(D596)))</formula>
    </cfRule>
  </conditionalFormatting>
  <conditionalFormatting sqref="D595">
    <cfRule type="expression" dxfId="827" priority="17106" stopIfTrue="1">
      <formula>AND(COUNTIF(#REF!, D595)+COUNTIF($B$48:$B$60, D595)&gt;1,NOT(ISBLANK(D595)))</formula>
    </cfRule>
  </conditionalFormatting>
  <conditionalFormatting sqref="D597:D598">
    <cfRule type="expression" dxfId="826" priority="17105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7:D598">
    <cfRule type="expression" dxfId="825" priority="17104" stopIfTrue="1">
      <formula>AND(COUNTIF($B$75:$B$75, D597)+COUNTIF(#REF!, D597)+COUNTIF(#REF!, D597)&gt;1,NOT(ISBLANK(D597)))</formula>
    </cfRule>
  </conditionalFormatting>
  <conditionalFormatting sqref="D597:D598">
    <cfRule type="expression" dxfId="824" priority="17103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9">
    <cfRule type="expression" dxfId="823" priority="17102" stopIfTrue="1">
      <formula>AND(COUNTIF($B$105:$B$105, D599)&gt;1,NOT(ISBLANK(D599)))</formula>
    </cfRule>
  </conditionalFormatting>
  <conditionalFormatting sqref="D600:D602">
    <cfRule type="expression" dxfId="822" priority="17100" stopIfTrue="1">
      <formula>AND(COUNTIF($B$121:$B$121, D600)+COUNTIF($B$104:$B$104, D600)+COUNTIF($B$112:$B$115, D600)+COUNTIF($B$106:$B$110, D600)&gt;1,NOT(ISBLANK(D600)))</formula>
    </cfRule>
  </conditionalFormatting>
  <conditionalFormatting sqref="D600:D602">
    <cfRule type="expression" dxfId="821" priority="17101" stopIfTrue="1">
      <formula>AND(COUNTIF($B$121:$B$121, D600)+COUNTIF($B$88:$B$88, D600)+COUNTIF($B$103:$B$103, D600)+COUNTIF($B$107:$B$110, D600)+COUNTIF($B$112:$B$115, D600)&gt;1,NOT(ISBLANK(D600)))</formula>
    </cfRule>
  </conditionalFormatting>
  <conditionalFormatting sqref="D600:D603">
    <cfRule type="expression" dxfId="820" priority="17099" stopIfTrue="1">
      <formula>AND(COUNTIF($B$75:$B$75, D600)+COUNTIF(#REF!, D600)+COUNTIF(#REF!, D600)&gt;1,NOT(ISBLANK(D600)))</formula>
    </cfRule>
  </conditionalFormatting>
  <conditionalFormatting sqref="D600:D603">
    <cfRule type="expression" dxfId="819" priority="17098" stopIfTrue="1">
      <formula>AND(COUNTIF(#REF!, D600)+COUNTIF($B$75:$B$75, D600)+COUNTIF(#REF!, D600)+COUNTIF(#REF!, D600)+COUNTIF(#REF!, D600)+COUNTIF(#REF!, D600)+COUNTIF(#REF!, D600)+COUNTIF(#REF!, D600)&gt;1,NOT(ISBLANK(D600)))</formula>
    </cfRule>
  </conditionalFormatting>
  <conditionalFormatting sqref="D604">
    <cfRule type="expression" dxfId="818" priority="17097" stopIfTrue="1">
      <formula>AND(COUNTIF($B$75:$B$75, D604)+COUNTIF(#REF!, D604)+COUNTIF(#REF!, D604)&gt;1,NOT(ISBLANK(D604)))</formula>
    </cfRule>
  </conditionalFormatting>
  <conditionalFormatting sqref="D604">
    <cfRule type="expression" dxfId="817" priority="17096" stopIfTrue="1">
      <formula>AND(COUNTIF(#REF!, D604)+COUNTIF($B$75:$B$75, D604)+COUNTIF(#REF!, D604)+COUNTIF(#REF!, D604)+COUNTIF(#REF!, D604)+COUNTIF(#REF!, D604)+COUNTIF(#REF!, D604)+COUNTIF(#REF!, D604)&gt;1,NOT(ISBLANK(D604)))</formula>
    </cfRule>
  </conditionalFormatting>
  <conditionalFormatting sqref="D605:D609">
    <cfRule type="expression" dxfId="816" priority="17095" stopIfTrue="1">
      <formula>AND(COUNTIF($B$75:$B$75, D605)+COUNTIF(#REF!, D605)+COUNTIF(#REF!, D605)&gt;1,NOT(ISBLANK(D605)))</formula>
    </cfRule>
  </conditionalFormatting>
  <conditionalFormatting sqref="D605:D609">
    <cfRule type="expression" dxfId="815" priority="17094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10">
    <cfRule type="expression" dxfId="814" priority="17093" stopIfTrue="1">
      <formula>AND(COUNTIF($B$75:$B$75, D610)+COUNTIF(#REF!, D610)+COUNTIF(#REF!, D610)&gt;1,NOT(ISBLANK(D610)))</formula>
    </cfRule>
  </conditionalFormatting>
  <conditionalFormatting sqref="D610">
    <cfRule type="expression" dxfId="813" priority="17092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1">
    <cfRule type="expression" dxfId="812" priority="17091" stopIfTrue="1">
      <formula>AND(COUNTIF($B$75:$B$75, D611)+COUNTIF(#REF!, D611)+COUNTIF(#REF!, D611)&gt;1,NOT(ISBLANK(D611)))</formula>
    </cfRule>
  </conditionalFormatting>
  <conditionalFormatting sqref="D611">
    <cfRule type="expression" dxfId="811" priority="17090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10" priority="17089" stopIfTrue="1">
      <formula>AND(COUNTIF($B$75:$B$75, D612)+COUNTIF(#REF!, D612)+COUNTIF(#REF!, D612)&gt;1,NOT(ISBLANK(D612)))</formula>
    </cfRule>
  </conditionalFormatting>
  <conditionalFormatting sqref="D612">
    <cfRule type="expression" dxfId="809" priority="17088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34:D635">
    <cfRule type="expression" dxfId="808" priority="17085" stopIfTrue="1">
      <formula>AND(COUNTIF($B$578:$B$578, D634)&gt;1,NOT(ISBLANK(D634)))</formula>
    </cfRule>
  </conditionalFormatting>
  <conditionalFormatting sqref="D635">
    <cfRule type="expression" dxfId="807" priority="17084" stopIfTrue="1">
      <formula>AND(COUNTIF($B$285:$B$299, D635)+COUNTIF($B$264:$B$264, D635)+COUNTIF($B$301:$B$302, D635)&gt;1,NOT(ISBLANK(D635)))</formula>
    </cfRule>
  </conditionalFormatting>
  <conditionalFormatting sqref="D634">
    <cfRule type="expression" dxfId="806" priority="17083" stopIfTrue="1">
      <formula>AND(COUNTIF($B$285:$B$300, D634)+COUNTIF($B$264:$B$266, D634)&gt;1,NOT(ISBLANK(D634)))</formula>
    </cfRule>
  </conditionalFormatting>
  <conditionalFormatting sqref="D634">
    <cfRule type="expression" dxfId="805" priority="17082" stopIfTrue="1">
      <formula>AND(COUNTIF($B$300:$B$300, D634)&gt;1,NOT(ISBLANK(D634)))</formula>
    </cfRule>
  </conditionalFormatting>
  <conditionalFormatting sqref="D636:D638">
    <cfRule type="expression" dxfId="804" priority="17081" stopIfTrue="1">
      <formula>AND(COUNTIF($B$589:$B$603, D636)+COUNTIF($B$604:$B$633, D636)&gt;1,NOT(ISBLANK(D636)))</formula>
    </cfRule>
  </conditionalFormatting>
  <conditionalFormatting sqref="D636:D638">
    <cfRule type="expression" dxfId="803" priority="17080" stopIfTrue="1">
      <formula>AND(COUNTIF($B$589:$B$603, D636)+COUNTIF($B$604:$B$634, D636)&gt;1,NOT(ISBLANK(D636)))</formula>
    </cfRule>
  </conditionalFormatting>
  <conditionalFormatting sqref="D639">
    <cfRule type="expression" dxfId="802" priority="17079" stopIfTrue="1">
      <formula>AND(COUNTIF($B$589:$B$603, D639)+COUNTIF($B$604:$B$633, D639)&gt;1,NOT(ISBLANK(D639)))</formula>
    </cfRule>
  </conditionalFormatting>
  <conditionalFormatting sqref="D639">
    <cfRule type="expression" dxfId="801" priority="17078" stopIfTrue="1">
      <formula>AND(COUNTIF($B$589:$B$603, D639)+COUNTIF($B$604:$B$634, D639)&gt;1,NOT(ISBLANK(D639)))</formula>
    </cfRule>
  </conditionalFormatting>
  <conditionalFormatting sqref="D640:D641">
    <cfRule type="expression" dxfId="800" priority="17077" stopIfTrue="1">
      <formula>AND(COUNTIF($B$589:$B$603, D640)+COUNTIF($B$604:$B$633, D640)&gt;1,NOT(ISBLANK(D640)))</formula>
    </cfRule>
  </conditionalFormatting>
  <conditionalFormatting sqref="D640:D641">
    <cfRule type="expression" dxfId="799" priority="17076" stopIfTrue="1">
      <formula>AND(COUNTIF($B$589:$B$603, D640)+COUNTIF($B$604:$B$634, D640)&gt;1,NOT(ISBLANK(D640)))</formula>
    </cfRule>
  </conditionalFormatting>
  <conditionalFormatting sqref="D642">
    <cfRule type="expression" dxfId="798" priority="17075" stopIfTrue="1">
      <formula>AND(COUNTIF($B$589:$B$603, D642)+COUNTIF($B$604:$B$633, D642)&gt;1,NOT(ISBLANK(D642)))</formula>
    </cfRule>
  </conditionalFormatting>
  <conditionalFormatting sqref="D642">
    <cfRule type="expression" dxfId="797" priority="17074" stopIfTrue="1">
      <formula>AND(COUNTIF($B$589:$B$603, D642)+COUNTIF($B$604:$B$634, D642)&gt;1,NOT(ISBLANK(D642)))</formula>
    </cfRule>
  </conditionalFormatting>
  <conditionalFormatting sqref="D642">
    <cfRule type="expression" dxfId="796" priority="17073" stopIfTrue="1">
      <formula>AND(COUNTIF($B$614:$B$633, D642)+COUNTIF($B$635:$B$639, D642)&gt;1,NOT(ISBLANK(D642)))</formula>
    </cfRule>
  </conditionalFormatting>
  <conditionalFormatting sqref="D643">
    <cfRule type="expression" dxfId="795" priority="17072" stopIfTrue="1">
      <formula>AND(COUNTIF($B$634:$B$634, D643)&gt;1,NOT(ISBLANK(D643)))</formula>
    </cfRule>
  </conditionalFormatting>
  <conditionalFormatting sqref="D643">
    <cfRule type="expression" dxfId="794" priority="17071" stopIfTrue="1">
      <formula>AND(COUNTIF($B$589:$B$603, D643)+COUNTIF($B$604:$B$634, D643)&gt;1,NOT(ISBLANK(D643)))</formula>
    </cfRule>
  </conditionalFormatting>
  <conditionalFormatting sqref="D643">
    <cfRule type="expression" dxfId="793" priority="17070" stopIfTrue="1">
      <formula>AND(COUNTIF($B$633:$B$638, D643)&gt;1,NOT(ISBLANK(D643)))</formula>
    </cfRule>
  </conditionalFormatting>
  <conditionalFormatting sqref="D644">
    <cfRule type="expression" dxfId="792" priority="17069" stopIfTrue="1">
      <formula>AND(COUNTIF($B$589:$B$603, D644)+COUNTIF($B$604:$B$633, D644)&gt;1,NOT(ISBLANK(D644)))</formula>
    </cfRule>
  </conditionalFormatting>
  <conditionalFormatting sqref="D644">
    <cfRule type="expression" dxfId="791" priority="17068" stopIfTrue="1">
      <formula>AND(COUNTIF($B$589:$B$603, D644)+COUNTIF($B$604:$B$634, D644)&gt;1,NOT(ISBLANK(D644)))</formula>
    </cfRule>
  </conditionalFormatting>
  <conditionalFormatting sqref="D645">
    <cfRule type="expression" dxfId="790" priority="17067" stopIfTrue="1">
      <formula>AND(COUNTIF($B$640:$B$640, D645)&gt;1,NOT(ISBLANK(D645)))</formula>
    </cfRule>
  </conditionalFormatting>
  <conditionalFormatting sqref="D646">
    <cfRule type="expression" dxfId="789" priority="17066" stopIfTrue="1">
      <formula>AND(COUNTIF(#REF!, D646)&gt;1,NOT(ISBLANK(D646)))</formula>
    </cfRule>
  </conditionalFormatting>
  <conditionalFormatting sqref="D648">
    <cfRule type="expression" dxfId="788" priority="17064" stopIfTrue="1">
      <formula>AND(COUNTIF($B$591:$B$663, D648)&gt;1,NOT(ISBLANK(D648)))</formula>
    </cfRule>
  </conditionalFormatting>
  <conditionalFormatting sqref="D648">
    <cfRule type="expression" dxfId="787" priority="17065" stopIfTrue="1">
      <formula>AND(COUNTIF($B$591:$B$676, D648)&gt;1,NOT(ISBLANK(D648)))</formula>
    </cfRule>
  </conditionalFormatting>
  <conditionalFormatting sqref="D649">
    <cfRule type="expression" dxfId="786" priority="17062" stopIfTrue="1">
      <formula>AND(COUNTIF($B$591:$B$663, D649)&gt;1,NOT(ISBLANK(D649)))</formula>
    </cfRule>
  </conditionalFormatting>
  <conditionalFormatting sqref="D649">
    <cfRule type="expression" dxfId="785" priority="17063" stopIfTrue="1">
      <formula>AND(COUNTIF($B$591:$B$676, D649)&gt;1,NOT(ISBLANK(D649)))</formula>
    </cfRule>
  </conditionalFormatting>
  <conditionalFormatting sqref="D651">
    <cfRule type="expression" dxfId="784" priority="17055" stopIfTrue="1">
      <formula>AND(COUNTIF($B$657:$B$657, D651)&gt;1,NOT(ISBLANK(D651)))</formula>
    </cfRule>
  </conditionalFormatting>
  <conditionalFormatting sqref="D651">
    <cfRule type="expression" dxfId="783" priority="17054" stopIfTrue="1">
      <formula>AND(COUNTIF($B$657:$B$660, D651)&gt;1,NOT(ISBLANK(D651)))</formula>
    </cfRule>
  </conditionalFormatting>
  <conditionalFormatting sqref="D651">
    <cfRule type="expression" dxfId="782" priority="17056" stopIfTrue="1">
      <formula>AND(COUNTIF($B$662:$B$662, D651)&gt;1,NOT(ISBLANK(D651)))</formula>
    </cfRule>
  </conditionalFormatting>
  <conditionalFormatting sqref="D651">
    <cfRule type="expression" dxfId="781" priority="17057" stopIfTrue="1">
      <formula>AND(COUNTIF($B$661:$B$663, D651)&gt;1,NOT(ISBLANK(D651)))</formula>
    </cfRule>
  </conditionalFormatting>
  <conditionalFormatting sqref="D651">
    <cfRule type="expression" dxfId="780" priority="17058" stopIfTrue="1">
      <formula>AND(COUNTIF($B$657:$B$663, D651)&gt;1,NOT(ISBLANK(D651)))</formula>
    </cfRule>
  </conditionalFormatting>
  <conditionalFormatting sqref="D650:D651">
    <cfRule type="expression" dxfId="779" priority="17059" stopIfTrue="1">
      <formula>AND(COUNTIF($B$591:$B$663, D650)&gt;1,NOT(ISBLANK(D650)))</formula>
    </cfRule>
  </conditionalFormatting>
  <conditionalFormatting sqref="D651">
    <cfRule type="expression" dxfId="778" priority="17060" stopIfTrue="1">
      <formula>AND(COUNTIF($B$657:$B$676, D651)&gt;1,NOT(ISBLANK(D651)))</formula>
    </cfRule>
  </conditionalFormatting>
  <conditionalFormatting sqref="D650:D651">
    <cfRule type="expression" dxfId="777" priority="17061" stopIfTrue="1">
      <formula>AND(COUNTIF($B$591:$B$676, D650)&gt;1,NOT(ISBLANK(D650)))</formula>
    </cfRule>
  </conditionalFormatting>
  <conditionalFormatting sqref="D652">
    <cfRule type="expression" dxfId="776" priority="17046" stopIfTrue="1">
      <formula>AND(COUNTIF($B$661:$B$661, D652)&gt;1,NOT(ISBLANK(D652)))</formula>
    </cfRule>
  </conditionalFormatting>
  <conditionalFormatting sqref="D652">
    <cfRule type="expression" dxfId="775" priority="17045" stopIfTrue="1">
      <formula>AND(COUNTIF($B$657:$B$657, D652)&gt;1,NOT(ISBLANK(D652)))</formula>
    </cfRule>
  </conditionalFormatting>
  <conditionalFormatting sqref="D652">
    <cfRule type="expression" dxfId="774" priority="17044" stopIfTrue="1">
      <formula>AND(COUNTIF($B$657:$B$660, D652)&gt;1,NOT(ISBLANK(D652)))</formula>
    </cfRule>
  </conditionalFormatting>
  <conditionalFormatting sqref="D652">
    <cfRule type="expression" dxfId="773" priority="17047" stopIfTrue="1">
      <formula>AND(COUNTIF($B$661:$B$663, D652)&gt;1,NOT(ISBLANK(D652)))</formula>
    </cfRule>
  </conditionalFormatting>
  <conditionalFormatting sqref="D652">
    <cfRule type="expression" dxfId="772" priority="17048" stopIfTrue="1">
      <formula>AND(COUNTIF($B$657:$B$663, D652)&gt;1,NOT(ISBLANK(D652)))</formula>
    </cfRule>
  </conditionalFormatting>
  <conditionalFormatting sqref="D652">
    <cfRule type="expression" dxfId="771" priority="17049" stopIfTrue="1">
      <formula>AND(COUNTIF($B$591:$B$663, D652)&gt;1,NOT(ISBLANK(D652)))</formula>
    </cfRule>
  </conditionalFormatting>
  <conditionalFormatting sqref="D652">
    <cfRule type="expression" dxfId="770" priority="17050" stopIfTrue="1">
      <formula>AND(COUNTIF($B$661:$B$676, D652)&gt;1,NOT(ISBLANK(D652)))</formula>
    </cfRule>
  </conditionalFormatting>
  <conditionalFormatting sqref="D652">
    <cfRule type="expression" dxfId="769" priority="17051" stopIfTrue="1">
      <formula>AND(COUNTIF($B$660:$B$676, D652)&gt;1,NOT(ISBLANK(D652)))</formula>
    </cfRule>
  </conditionalFormatting>
  <conditionalFormatting sqref="D652">
    <cfRule type="expression" dxfId="768" priority="17052" stopIfTrue="1">
      <formula>AND(COUNTIF($B$657:$B$676, D652)&gt;1,NOT(ISBLANK(D652)))</formula>
    </cfRule>
  </conditionalFormatting>
  <conditionalFormatting sqref="D652">
    <cfRule type="expression" dxfId="767" priority="17053" stopIfTrue="1">
      <formula>AND(COUNTIF($B$591:$B$676, D652)&gt;1,NOT(ISBLANK(D652)))</formula>
    </cfRule>
  </conditionalFormatting>
  <conditionalFormatting sqref="D653">
    <cfRule type="expression" dxfId="766" priority="17043" stopIfTrue="1">
      <formula>AND(COUNTIF($B$216:$B$221, D653)+COUNTIF($B$183:$B$192, D653)&gt;1,NOT(ISBLANK(D653)))</formula>
    </cfRule>
  </conditionalFormatting>
  <conditionalFormatting sqref="D653">
    <cfRule type="expression" dxfId="765" priority="17042" stopIfTrue="1">
      <formula>AND(COUNTIF($B$216:$B$221, D653)&gt;1,NOT(ISBLANK(D653)))</formula>
    </cfRule>
  </conditionalFormatting>
  <conditionalFormatting sqref="D654">
    <cfRule type="expression" dxfId="764" priority="17041" stopIfTrue="1">
      <formula>AND(COUNTIF($B$216:$B$221, D654)+COUNTIF($B$183:$B$192, D654)&gt;1,NOT(ISBLANK(D654)))</formula>
    </cfRule>
  </conditionalFormatting>
  <conditionalFormatting sqref="D654">
    <cfRule type="expression" dxfId="763" priority="17040" stopIfTrue="1">
      <formula>AND(COUNTIF($B$216:$B$221, D654)&gt;1,NOT(ISBLANK(D654)))</formula>
    </cfRule>
  </conditionalFormatting>
  <conditionalFormatting sqref="D655">
    <cfRule type="expression" dxfId="762" priority="17039" stopIfTrue="1">
      <formula>AND(COUNTIF($B$216:$B$221, D655)+COUNTIF($B$183:$B$192, D655)&gt;1,NOT(ISBLANK(D655)))</formula>
    </cfRule>
  </conditionalFormatting>
  <conditionalFormatting sqref="D655">
    <cfRule type="expression" dxfId="761" priority="17038" stopIfTrue="1">
      <formula>AND(COUNTIF($B$216:$B$221, D655)&gt;1,NOT(ISBLANK(D655)))</formula>
    </cfRule>
  </conditionalFormatting>
  <conditionalFormatting sqref="D661:D666">
    <cfRule type="expression" dxfId="760" priority="17037" stopIfTrue="1">
      <formula>AND(COUNTIF($B$216:$B$221, D661)+COUNTIF($B$183:$B$192, D661)&gt;1,NOT(ISBLANK(D661)))</formula>
    </cfRule>
  </conditionalFormatting>
  <conditionalFormatting sqref="D661:D666">
    <cfRule type="expression" dxfId="759" priority="17036" stopIfTrue="1">
      <formula>AND(COUNTIF($B$216:$B$221, D661)&gt;1,NOT(ISBLANK(D661)))</formula>
    </cfRule>
  </conditionalFormatting>
  <conditionalFormatting sqref="O185">
    <cfRule type="duplicateValues" dxfId="758" priority="6538"/>
  </conditionalFormatting>
  <conditionalFormatting sqref="O185">
    <cfRule type="duplicateValues" dxfId="757" priority="6537"/>
  </conditionalFormatting>
  <conditionalFormatting sqref="O189">
    <cfRule type="duplicateValues" dxfId="756" priority="6231"/>
  </conditionalFormatting>
  <conditionalFormatting sqref="O189">
    <cfRule type="duplicateValues" dxfId="755" priority="6230"/>
  </conditionalFormatting>
  <conditionalFormatting sqref="O189">
    <cfRule type="duplicateValues" dxfId="754" priority="6229"/>
  </conditionalFormatting>
  <conditionalFormatting sqref="O189">
    <cfRule type="duplicateValues" dxfId="753" priority="6228"/>
  </conditionalFormatting>
  <conditionalFormatting sqref="O189">
    <cfRule type="duplicateValues" dxfId="752" priority="6227"/>
  </conditionalFormatting>
  <conditionalFormatting sqref="O189">
    <cfRule type="duplicateValues" dxfId="751" priority="6226"/>
  </conditionalFormatting>
  <conditionalFormatting sqref="O189">
    <cfRule type="duplicateValues" dxfId="750" priority="6225"/>
  </conditionalFormatting>
  <conditionalFormatting sqref="O189">
    <cfRule type="duplicateValues" dxfId="749" priority="6224"/>
  </conditionalFormatting>
  <conditionalFormatting sqref="O189">
    <cfRule type="duplicateValues" dxfId="748" priority="6223"/>
  </conditionalFormatting>
  <conditionalFormatting sqref="O189">
    <cfRule type="duplicateValues" dxfId="747" priority="6222"/>
  </conditionalFormatting>
  <conditionalFormatting sqref="O189">
    <cfRule type="duplicateValues" dxfId="746" priority="6221"/>
  </conditionalFormatting>
  <conditionalFormatting sqref="O189">
    <cfRule type="duplicateValues" dxfId="745" priority="6220"/>
  </conditionalFormatting>
  <conditionalFormatting sqref="O189">
    <cfRule type="duplicateValues" dxfId="744" priority="6219"/>
  </conditionalFormatting>
  <conditionalFormatting sqref="O189">
    <cfRule type="duplicateValues" dxfId="743" priority="6218"/>
  </conditionalFormatting>
  <conditionalFormatting sqref="O189">
    <cfRule type="duplicateValues" dxfId="742" priority="6217"/>
  </conditionalFormatting>
  <conditionalFormatting sqref="O189">
    <cfRule type="duplicateValues" dxfId="741" priority="6216"/>
  </conditionalFormatting>
  <conditionalFormatting sqref="O189">
    <cfRule type="duplicateValues" dxfId="740" priority="6215"/>
  </conditionalFormatting>
  <conditionalFormatting sqref="O189">
    <cfRule type="duplicateValues" dxfId="739" priority="6214"/>
  </conditionalFormatting>
  <conditionalFormatting sqref="O189">
    <cfRule type="duplicateValues" dxfId="738" priority="6213"/>
  </conditionalFormatting>
  <conditionalFormatting sqref="O189">
    <cfRule type="duplicateValues" dxfId="737" priority="6212"/>
  </conditionalFormatting>
  <conditionalFormatting sqref="O189">
    <cfRule type="duplicateValues" dxfId="736" priority="6211"/>
  </conditionalFormatting>
  <conditionalFormatting sqref="O189">
    <cfRule type="duplicateValues" dxfId="735" priority="6210"/>
  </conditionalFormatting>
  <conditionalFormatting sqref="O189">
    <cfRule type="duplicateValues" dxfId="734" priority="6209"/>
  </conditionalFormatting>
  <conditionalFormatting sqref="O189">
    <cfRule type="duplicateValues" dxfId="733" priority="6208"/>
  </conditionalFormatting>
  <conditionalFormatting sqref="O189">
    <cfRule type="duplicateValues" dxfId="732" priority="6207"/>
  </conditionalFormatting>
  <conditionalFormatting sqref="O189">
    <cfRule type="duplicateValues" dxfId="731" priority="6206"/>
  </conditionalFormatting>
  <conditionalFormatting sqref="O189">
    <cfRule type="duplicateValues" dxfId="730" priority="6205"/>
  </conditionalFormatting>
  <conditionalFormatting sqref="O189">
    <cfRule type="duplicateValues" dxfId="729" priority="6204"/>
  </conditionalFormatting>
  <conditionalFormatting sqref="O189">
    <cfRule type="duplicateValues" dxfId="728" priority="6203"/>
  </conditionalFormatting>
  <conditionalFormatting sqref="O189">
    <cfRule type="duplicateValues" dxfId="727" priority="6202"/>
  </conditionalFormatting>
  <conditionalFormatting sqref="O189">
    <cfRule type="duplicateValues" dxfId="726" priority="6201"/>
  </conditionalFormatting>
  <conditionalFormatting sqref="O189">
    <cfRule type="duplicateValues" dxfId="725" priority="6200"/>
  </conditionalFormatting>
  <conditionalFormatting sqref="O189">
    <cfRule type="duplicateValues" dxfId="724" priority="6199"/>
  </conditionalFormatting>
  <conditionalFormatting sqref="O189">
    <cfRule type="duplicateValues" dxfId="723" priority="6198"/>
  </conditionalFormatting>
  <conditionalFormatting sqref="O189">
    <cfRule type="duplicateValues" dxfId="722" priority="6197"/>
  </conditionalFormatting>
  <conditionalFormatting sqref="O189">
    <cfRule type="duplicateValues" dxfId="721" priority="6196"/>
  </conditionalFormatting>
  <conditionalFormatting sqref="O189">
    <cfRule type="duplicateValues" dxfId="720" priority="6195"/>
  </conditionalFormatting>
  <conditionalFormatting sqref="O189">
    <cfRule type="duplicateValues" dxfId="719" priority="6194"/>
  </conditionalFormatting>
  <conditionalFormatting sqref="O189">
    <cfRule type="duplicateValues" dxfId="718" priority="6193"/>
  </conditionalFormatting>
  <conditionalFormatting sqref="O189">
    <cfRule type="duplicateValues" dxfId="717" priority="6192"/>
  </conditionalFormatting>
  <conditionalFormatting sqref="O189">
    <cfRule type="duplicateValues" dxfId="716" priority="6191"/>
  </conditionalFormatting>
  <conditionalFormatting sqref="O189">
    <cfRule type="duplicateValues" dxfId="715" priority="6190"/>
  </conditionalFormatting>
  <conditionalFormatting sqref="O189">
    <cfRule type="duplicateValues" dxfId="714" priority="6189"/>
  </conditionalFormatting>
  <conditionalFormatting sqref="O189">
    <cfRule type="duplicateValues" dxfId="713" priority="6188"/>
  </conditionalFormatting>
  <conditionalFormatting sqref="O189">
    <cfRule type="duplicateValues" dxfId="712" priority="6187"/>
  </conditionalFormatting>
  <conditionalFormatting sqref="O189">
    <cfRule type="duplicateValues" dxfId="711" priority="6186"/>
  </conditionalFormatting>
  <conditionalFormatting sqref="O189">
    <cfRule type="duplicateValues" dxfId="710" priority="6185"/>
  </conditionalFormatting>
  <conditionalFormatting sqref="O189">
    <cfRule type="duplicateValues" dxfId="709" priority="6184"/>
  </conditionalFormatting>
  <conditionalFormatting sqref="O189">
    <cfRule type="duplicateValues" dxfId="708" priority="6183"/>
  </conditionalFormatting>
  <conditionalFormatting sqref="O189">
    <cfRule type="duplicateValues" dxfId="707" priority="6182"/>
  </conditionalFormatting>
  <conditionalFormatting sqref="O189">
    <cfRule type="duplicateValues" dxfId="706" priority="6181"/>
  </conditionalFormatting>
  <conditionalFormatting sqref="O189">
    <cfRule type="duplicateValues" dxfId="705" priority="6180"/>
  </conditionalFormatting>
  <conditionalFormatting sqref="O189">
    <cfRule type="duplicateValues" dxfId="704" priority="6179"/>
  </conditionalFormatting>
  <conditionalFormatting sqref="O189">
    <cfRule type="duplicateValues" dxfId="703" priority="6178"/>
  </conditionalFormatting>
  <conditionalFormatting sqref="O189">
    <cfRule type="duplicateValues" dxfId="702" priority="6177"/>
  </conditionalFormatting>
  <conditionalFormatting sqref="O189">
    <cfRule type="duplicateValues" dxfId="701" priority="6176"/>
  </conditionalFormatting>
  <conditionalFormatting sqref="O189">
    <cfRule type="duplicateValues" dxfId="700" priority="6175"/>
  </conditionalFormatting>
  <conditionalFormatting sqref="O189">
    <cfRule type="duplicateValues" dxfId="699" priority="6174"/>
  </conditionalFormatting>
  <conditionalFormatting sqref="O189">
    <cfRule type="duplicateValues" dxfId="698" priority="6173"/>
  </conditionalFormatting>
  <conditionalFormatting sqref="O189">
    <cfRule type="duplicateValues" dxfId="697" priority="6172"/>
  </conditionalFormatting>
  <conditionalFormatting sqref="O189">
    <cfRule type="duplicateValues" dxfId="696" priority="6171"/>
  </conditionalFormatting>
  <conditionalFormatting sqref="O189">
    <cfRule type="duplicateValues" dxfId="695" priority="6170"/>
  </conditionalFormatting>
  <conditionalFormatting sqref="O189">
    <cfRule type="duplicateValues" dxfId="694" priority="6169"/>
  </conditionalFormatting>
  <conditionalFormatting sqref="O189">
    <cfRule type="duplicateValues" dxfId="693" priority="6168"/>
  </conditionalFormatting>
  <conditionalFormatting sqref="O189">
    <cfRule type="duplicateValues" dxfId="692" priority="6167"/>
  </conditionalFormatting>
  <conditionalFormatting sqref="O189">
    <cfRule type="duplicateValues" dxfId="691" priority="6166"/>
  </conditionalFormatting>
  <conditionalFormatting sqref="O189">
    <cfRule type="duplicateValues" dxfId="690" priority="6165"/>
  </conditionalFormatting>
  <conditionalFormatting sqref="O189">
    <cfRule type="duplicateValues" dxfId="689" priority="6164"/>
  </conditionalFormatting>
  <conditionalFormatting sqref="O189">
    <cfRule type="duplicateValues" dxfId="688" priority="6163"/>
  </conditionalFormatting>
  <conditionalFormatting sqref="O189">
    <cfRule type="duplicateValues" dxfId="687" priority="6162"/>
  </conditionalFormatting>
  <conditionalFormatting sqref="O189">
    <cfRule type="duplicateValues" dxfId="686" priority="6161"/>
  </conditionalFormatting>
  <conditionalFormatting sqref="O189">
    <cfRule type="duplicateValues" dxfId="685" priority="6160"/>
  </conditionalFormatting>
  <conditionalFormatting sqref="O189">
    <cfRule type="duplicateValues" dxfId="684" priority="6159"/>
  </conditionalFormatting>
  <conditionalFormatting sqref="O189">
    <cfRule type="duplicateValues" dxfId="683" priority="6158"/>
  </conditionalFormatting>
  <conditionalFormatting sqref="O189">
    <cfRule type="duplicateValues" dxfId="682" priority="6157"/>
  </conditionalFormatting>
  <conditionalFormatting sqref="O189">
    <cfRule type="duplicateValues" dxfId="681" priority="6156"/>
  </conditionalFormatting>
  <conditionalFormatting sqref="O189">
    <cfRule type="duplicateValues" dxfId="680" priority="6155"/>
  </conditionalFormatting>
  <conditionalFormatting sqref="O189">
    <cfRule type="duplicateValues" dxfId="679" priority="6154"/>
  </conditionalFormatting>
  <conditionalFormatting sqref="O189">
    <cfRule type="duplicateValues" dxfId="678" priority="6153"/>
  </conditionalFormatting>
  <conditionalFormatting sqref="O189">
    <cfRule type="duplicateValues" dxfId="677" priority="6152"/>
  </conditionalFormatting>
  <conditionalFormatting sqref="O189">
    <cfRule type="duplicateValues" dxfId="676" priority="6151"/>
  </conditionalFormatting>
  <conditionalFormatting sqref="O189">
    <cfRule type="duplicateValues" dxfId="675" priority="6150"/>
  </conditionalFormatting>
  <conditionalFormatting sqref="O189">
    <cfRule type="duplicateValues" dxfId="674" priority="6149"/>
  </conditionalFormatting>
  <conditionalFormatting sqref="O189">
    <cfRule type="duplicateValues" dxfId="673" priority="6148"/>
  </conditionalFormatting>
  <conditionalFormatting sqref="O189">
    <cfRule type="duplicateValues" dxfId="672" priority="6147"/>
  </conditionalFormatting>
  <conditionalFormatting sqref="O189">
    <cfRule type="duplicateValues" dxfId="671" priority="6146"/>
  </conditionalFormatting>
  <conditionalFormatting sqref="O189">
    <cfRule type="duplicateValues" dxfId="670" priority="6145"/>
  </conditionalFormatting>
  <conditionalFormatting sqref="O189">
    <cfRule type="duplicateValues" dxfId="669" priority="6144"/>
  </conditionalFormatting>
  <conditionalFormatting sqref="O189">
    <cfRule type="duplicateValues" dxfId="668" priority="6143"/>
  </conditionalFormatting>
  <conditionalFormatting sqref="O189">
    <cfRule type="duplicateValues" dxfId="667" priority="6142"/>
  </conditionalFormatting>
  <conditionalFormatting sqref="O189">
    <cfRule type="duplicateValues" dxfId="666" priority="6141"/>
  </conditionalFormatting>
  <conditionalFormatting sqref="O189">
    <cfRule type="duplicateValues" dxfId="665" priority="6140"/>
  </conditionalFormatting>
  <conditionalFormatting sqref="O189">
    <cfRule type="duplicateValues" dxfId="664" priority="6139"/>
  </conditionalFormatting>
  <conditionalFormatting sqref="O189">
    <cfRule type="duplicateValues" dxfId="663" priority="6138"/>
  </conditionalFormatting>
  <conditionalFormatting sqref="O189">
    <cfRule type="duplicateValues" dxfId="662" priority="6137"/>
  </conditionalFormatting>
  <conditionalFormatting sqref="O189">
    <cfRule type="duplicateValues" dxfId="661" priority="6136"/>
  </conditionalFormatting>
  <conditionalFormatting sqref="O189">
    <cfRule type="duplicateValues" dxfId="660" priority="6135"/>
  </conditionalFormatting>
  <conditionalFormatting sqref="O189">
    <cfRule type="duplicateValues" dxfId="659" priority="6134"/>
  </conditionalFormatting>
  <conditionalFormatting sqref="O189">
    <cfRule type="duplicateValues" dxfId="658" priority="6133"/>
  </conditionalFormatting>
  <conditionalFormatting sqref="O189">
    <cfRule type="duplicateValues" dxfId="657" priority="6132"/>
  </conditionalFormatting>
  <conditionalFormatting sqref="O189">
    <cfRule type="duplicateValues" dxfId="656" priority="6131"/>
  </conditionalFormatting>
  <conditionalFormatting sqref="O189">
    <cfRule type="duplicateValues" dxfId="655" priority="6130"/>
  </conditionalFormatting>
  <conditionalFormatting sqref="O189">
    <cfRule type="duplicateValues" dxfId="654" priority="6129"/>
  </conditionalFormatting>
  <conditionalFormatting sqref="O189">
    <cfRule type="duplicateValues" dxfId="653" priority="6128"/>
  </conditionalFormatting>
  <conditionalFormatting sqref="O189">
    <cfRule type="duplicateValues" dxfId="652" priority="6127"/>
  </conditionalFormatting>
  <conditionalFormatting sqref="O189">
    <cfRule type="duplicateValues" dxfId="651" priority="6126"/>
  </conditionalFormatting>
  <conditionalFormatting sqref="O189">
    <cfRule type="duplicateValues" dxfId="650" priority="6125"/>
  </conditionalFormatting>
  <conditionalFormatting sqref="O189">
    <cfRule type="duplicateValues" dxfId="649" priority="6124"/>
  </conditionalFormatting>
  <conditionalFormatting sqref="O189">
    <cfRule type="duplicateValues" dxfId="648" priority="6123"/>
  </conditionalFormatting>
  <conditionalFormatting sqref="O189">
    <cfRule type="duplicateValues" dxfId="647" priority="6122"/>
  </conditionalFormatting>
  <conditionalFormatting sqref="O189">
    <cfRule type="duplicateValues" dxfId="646" priority="6121"/>
  </conditionalFormatting>
  <conditionalFormatting sqref="O189">
    <cfRule type="duplicateValues" dxfId="645" priority="6120"/>
  </conditionalFormatting>
  <conditionalFormatting sqref="O189">
    <cfRule type="duplicateValues" dxfId="644" priority="6119"/>
  </conditionalFormatting>
  <conditionalFormatting sqref="O189">
    <cfRule type="duplicateValues" dxfId="643" priority="6118"/>
  </conditionalFormatting>
  <conditionalFormatting sqref="O189">
    <cfRule type="duplicateValues" dxfId="642" priority="6117"/>
  </conditionalFormatting>
  <conditionalFormatting sqref="O189">
    <cfRule type="duplicateValues" dxfId="641" priority="6116"/>
  </conditionalFormatting>
  <conditionalFormatting sqref="O189">
    <cfRule type="duplicateValues" dxfId="640" priority="6115"/>
  </conditionalFormatting>
  <conditionalFormatting sqref="O189">
    <cfRule type="duplicateValues" dxfId="639" priority="6114"/>
  </conditionalFormatting>
  <conditionalFormatting sqref="O189">
    <cfRule type="duplicateValues" dxfId="638" priority="6113"/>
  </conditionalFormatting>
  <conditionalFormatting sqref="O189">
    <cfRule type="duplicateValues" dxfId="637" priority="6112"/>
  </conditionalFormatting>
  <conditionalFormatting sqref="O189">
    <cfRule type="duplicateValues" dxfId="636" priority="6111"/>
  </conditionalFormatting>
  <conditionalFormatting sqref="O189">
    <cfRule type="duplicateValues" dxfId="635" priority="6110"/>
  </conditionalFormatting>
  <conditionalFormatting sqref="O189">
    <cfRule type="duplicateValues" dxfId="634" priority="6109"/>
  </conditionalFormatting>
  <conditionalFormatting sqref="O189">
    <cfRule type="duplicateValues" dxfId="633" priority="6108"/>
  </conditionalFormatting>
  <conditionalFormatting sqref="O189">
    <cfRule type="duplicateValues" dxfId="632" priority="6107"/>
  </conditionalFormatting>
  <conditionalFormatting sqref="O189">
    <cfRule type="duplicateValues" dxfId="631" priority="6106"/>
  </conditionalFormatting>
  <conditionalFormatting sqref="O189">
    <cfRule type="duplicateValues" dxfId="630" priority="6105"/>
  </conditionalFormatting>
  <conditionalFormatting sqref="O189">
    <cfRule type="duplicateValues" dxfId="629" priority="6104"/>
  </conditionalFormatting>
  <conditionalFormatting sqref="O189">
    <cfRule type="duplicateValues" dxfId="628" priority="6103"/>
  </conditionalFormatting>
  <conditionalFormatting sqref="O189">
    <cfRule type="duplicateValues" dxfId="627" priority="6102"/>
  </conditionalFormatting>
  <conditionalFormatting sqref="O189">
    <cfRule type="duplicateValues" dxfId="626" priority="6101"/>
  </conditionalFormatting>
  <conditionalFormatting sqref="O189">
    <cfRule type="duplicateValues" dxfId="625" priority="6100"/>
  </conditionalFormatting>
  <conditionalFormatting sqref="O189">
    <cfRule type="duplicateValues" dxfId="624" priority="6099"/>
  </conditionalFormatting>
  <conditionalFormatting sqref="O189">
    <cfRule type="duplicateValues" dxfId="623" priority="6098"/>
  </conditionalFormatting>
  <conditionalFormatting sqref="O189">
    <cfRule type="duplicateValues" dxfId="622" priority="6097"/>
  </conditionalFormatting>
  <conditionalFormatting sqref="O189">
    <cfRule type="duplicateValues" dxfId="621" priority="6096"/>
  </conditionalFormatting>
  <conditionalFormatting sqref="O189">
    <cfRule type="duplicateValues" dxfId="620" priority="6095"/>
  </conditionalFormatting>
  <conditionalFormatting sqref="O189">
    <cfRule type="duplicateValues" dxfId="619" priority="6094"/>
  </conditionalFormatting>
  <conditionalFormatting sqref="O189">
    <cfRule type="duplicateValues" dxfId="618" priority="6093"/>
  </conditionalFormatting>
  <conditionalFormatting sqref="O189">
    <cfRule type="duplicateValues" dxfId="617" priority="6092"/>
  </conditionalFormatting>
  <conditionalFormatting sqref="O189">
    <cfRule type="duplicateValues" dxfId="616" priority="6091"/>
  </conditionalFormatting>
  <conditionalFormatting sqref="O189">
    <cfRule type="duplicateValues" dxfId="615" priority="6090"/>
  </conditionalFormatting>
  <conditionalFormatting sqref="O189">
    <cfRule type="duplicateValues" dxfId="614" priority="6089"/>
  </conditionalFormatting>
  <conditionalFormatting sqref="O189">
    <cfRule type="duplicateValues" dxfId="613" priority="6088"/>
  </conditionalFormatting>
  <conditionalFormatting sqref="O189">
    <cfRule type="duplicateValues" dxfId="612" priority="6087"/>
  </conditionalFormatting>
  <conditionalFormatting sqref="O189">
    <cfRule type="duplicateValues" dxfId="611" priority="6086"/>
  </conditionalFormatting>
  <conditionalFormatting sqref="O189">
    <cfRule type="duplicateValues" dxfId="610" priority="6085"/>
  </conditionalFormatting>
  <conditionalFormatting sqref="O189">
    <cfRule type="duplicateValues" dxfId="609" priority="6084"/>
  </conditionalFormatting>
  <conditionalFormatting sqref="O189">
    <cfRule type="duplicateValues" dxfId="608" priority="6083"/>
  </conditionalFormatting>
  <conditionalFormatting sqref="O189">
    <cfRule type="duplicateValues" dxfId="607" priority="6082"/>
  </conditionalFormatting>
  <conditionalFormatting sqref="O189">
    <cfRule type="duplicateValues" dxfId="606" priority="6081"/>
  </conditionalFormatting>
  <conditionalFormatting sqref="O189">
    <cfRule type="duplicateValues" dxfId="605" priority="6080"/>
  </conditionalFormatting>
  <conditionalFormatting sqref="O189">
    <cfRule type="duplicateValues" dxfId="604" priority="6079"/>
  </conditionalFormatting>
  <conditionalFormatting sqref="O189">
    <cfRule type="duplicateValues" dxfId="603" priority="6078"/>
  </conditionalFormatting>
  <conditionalFormatting sqref="O189">
    <cfRule type="duplicateValues" dxfId="602" priority="6077"/>
  </conditionalFormatting>
  <conditionalFormatting sqref="O189">
    <cfRule type="duplicateValues" dxfId="601" priority="6076"/>
  </conditionalFormatting>
  <conditionalFormatting sqref="O189">
    <cfRule type="duplicateValues" dxfId="600" priority="6075"/>
  </conditionalFormatting>
  <conditionalFormatting sqref="O189">
    <cfRule type="duplicateValues" dxfId="599" priority="6074"/>
  </conditionalFormatting>
  <conditionalFormatting sqref="O189">
    <cfRule type="duplicateValues" dxfId="598" priority="6073"/>
  </conditionalFormatting>
  <conditionalFormatting sqref="O189">
    <cfRule type="duplicateValues" dxfId="597" priority="6072"/>
  </conditionalFormatting>
  <conditionalFormatting sqref="O189">
    <cfRule type="duplicateValues" dxfId="596" priority="6071"/>
  </conditionalFormatting>
  <conditionalFormatting sqref="O189">
    <cfRule type="duplicateValues" dxfId="595" priority="6070"/>
  </conditionalFormatting>
  <conditionalFormatting sqref="O189">
    <cfRule type="duplicateValues" dxfId="594" priority="6069"/>
  </conditionalFormatting>
  <conditionalFormatting sqref="O189">
    <cfRule type="duplicateValues" dxfId="593" priority="6068"/>
  </conditionalFormatting>
  <conditionalFormatting sqref="O189">
    <cfRule type="duplicateValues" dxfId="592" priority="6067"/>
  </conditionalFormatting>
  <conditionalFormatting sqref="O189">
    <cfRule type="duplicateValues" dxfId="591" priority="6066"/>
  </conditionalFormatting>
  <conditionalFormatting sqref="O189">
    <cfRule type="duplicateValues" dxfId="590" priority="6065"/>
  </conditionalFormatting>
  <conditionalFormatting sqref="O189">
    <cfRule type="duplicateValues" dxfId="589" priority="6064"/>
  </conditionalFormatting>
  <conditionalFormatting sqref="O189">
    <cfRule type="duplicateValues" dxfId="588" priority="6063"/>
  </conditionalFormatting>
  <conditionalFormatting sqref="O189">
    <cfRule type="duplicateValues" dxfId="587" priority="6062"/>
  </conditionalFormatting>
  <conditionalFormatting sqref="O189">
    <cfRule type="duplicateValues" dxfId="586" priority="6061"/>
  </conditionalFormatting>
  <conditionalFormatting sqref="O189">
    <cfRule type="duplicateValues" dxfId="585" priority="6060"/>
  </conditionalFormatting>
  <conditionalFormatting sqref="O191">
    <cfRule type="duplicateValues" dxfId="584" priority="5891"/>
  </conditionalFormatting>
  <conditionalFormatting sqref="O191">
    <cfRule type="duplicateValues" dxfId="583" priority="5890"/>
  </conditionalFormatting>
  <conditionalFormatting sqref="O191">
    <cfRule type="duplicateValues" dxfId="582" priority="5889"/>
  </conditionalFormatting>
  <conditionalFormatting sqref="O191">
    <cfRule type="duplicateValues" dxfId="581" priority="5888"/>
  </conditionalFormatting>
  <conditionalFormatting sqref="O191">
    <cfRule type="duplicateValues" dxfId="580" priority="5982"/>
  </conditionalFormatting>
  <conditionalFormatting sqref="O191">
    <cfRule type="duplicateValues" dxfId="579" priority="5981"/>
  </conditionalFormatting>
  <conditionalFormatting sqref="O191">
    <cfRule type="duplicateValues" dxfId="578" priority="5980"/>
  </conditionalFormatting>
  <conditionalFormatting sqref="O191">
    <cfRule type="duplicateValues" dxfId="577" priority="5979"/>
  </conditionalFormatting>
  <conditionalFormatting sqref="O191">
    <cfRule type="duplicateValues" dxfId="576" priority="5978"/>
  </conditionalFormatting>
  <conditionalFormatting sqref="O191">
    <cfRule type="duplicateValues" dxfId="575" priority="5977"/>
  </conditionalFormatting>
  <conditionalFormatting sqref="O191">
    <cfRule type="duplicateValues" dxfId="574" priority="5976"/>
  </conditionalFormatting>
  <conditionalFormatting sqref="O191">
    <cfRule type="duplicateValues" dxfId="573" priority="5975"/>
  </conditionalFormatting>
  <conditionalFormatting sqref="O191">
    <cfRule type="duplicateValues" dxfId="572" priority="5974"/>
  </conditionalFormatting>
  <conditionalFormatting sqref="O191">
    <cfRule type="duplicateValues" dxfId="571" priority="5973"/>
  </conditionalFormatting>
  <conditionalFormatting sqref="O191">
    <cfRule type="duplicateValues" dxfId="570" priority="5972"/>
  </conditionalFormatting>
  <conditionalFormatting sqref="O191">
    <cfRule type="duplicateValues" dxfId="569" priority="5971"/>
  </conditionalFormatting>
  <conditionalFormatting sqref="O191">
    <cfRule type="duplicateValues" dxfId="568" priority="5970"/>
  </conditionalFormatting>
  <conditionalFormatting sqref="O191">
    <cfRule type="duplicateValues" dxfId="567" priority="5969"/>
  </conditionalFormatting>
  <conditionalFormatting sqref="O191">
    <cfRule type="duplicateValues" dxfId="566" priority="5968"/>
  </conditionalFormatting>
  <conditionalFormatting sqref="O191">
    <cfRule type="duplicateValues" dxfId="565" priority="5967"/>
  </conditionalFormatting>
  <conditionalFormatting sqref="O191">
    <cfRule type="duplicateValues" dxfId="564" priority="5966"/>
  </conditionalFormatting>
  <conditionalFormatting sqref="O191">
    <cfRule type="duplicateValues" dxfId="563" priority="5965"/>
  </conditionalFormatting>
  <conditionalFormatting sqref="O191">
    <cfRule type="duplicateValues" dxfId="562" priority="5964"/>
  </conditionalFormatting>
  <conditionalFormatting sqref="O191">
    <cfRule type="duplicateValues" dxfId="561" priority="5963"/>
  </conditionalFormatting>
  <conditionalFormatting sqref="O191">
    <cfRule type="duplicateValues" dxfId="560" priority="5962"/>
  </conditionalFormatting>
  <conditionalFormatting sqref="O191">
    <cfRule type="duplicateValues" dxfId="559" priority="5961"/>
  </conditionalFormatting>
  <conditionalFormatting sqref="O191">
    <cfRule type="duplicateValues" dxfId="558" priority="5960"/>
  </conditionalFormatting>
  <conditionalFormatting sqref="O191">
    <cfRule type="duplicateValues" dxfId="557" priority="5959"/>
  </conditionalFormatting>
  <conditionalFormatting sqref="O191">
    <cfRule type="duplicateValues" dxfId="556" priority="5958"/>
  </conditionalFormatting>
  <conditionalFormatting sqref="O191">
    <cfRule type="duplicateValues" dxfId="555" priority="5957"/>
  </conditionalFormatting>
  <conditionalFormatting sqref="O191">
    <cfRule type="duplicateValues" dxfId="554" priority="5956"/>
  </conditionalFormatting>
  <conditionalFormatting sqref="O191">
    <cfRule type="duplicateValues" dxfId="553" priority="5955"/>
  </conditionalFormatting>
  <conditionalFormatting sqref="O191">
    <cfRule type="duplicateValues" dxfId="552" priority="5954"/>
  </conditionalFormatting>
  <conditionalFormatting sqref="O191">
    <cfRule type="duplicateValues" dxfId="551" priority="5953"/>
  </conditionalFormatting>
  <conditionalFormatting sqref="O191">
    <cfRule type="duplicateValues" dxfId="550" priority="5952"/>
  </conditionalFormatting>
  <conditionalFormatting sqref="O191">
    <cfRule type="duplicateValues" dxfId="549" priority="5951"/>
  </conditionalFormatting>
  <conditionalFormatting sqref="O191">
    <cfRule type="duplicateValues" dxfId="548" priority="5950"/>
  </conditionalFormatting>
  <conditionalFormatting sqref="O191">
    <cfRule type="duplicateValues" dxfId="547" priority="5949"/>
  </conditionalFormatting>
  <conditionalFormatting sqref="O191">
    <cfRule type="duplicateValues" dxfId="546" priority="5948"/>
  </conditionalFormatting>
  <conditionalFormatting sqref="O191">
    <cfRule type="duplicateValues" dxfId="545" priority="5947"/>
  </conditionalFormatting>
  <conditionalFormatting sqref="O191">
    <cfRule type="duplicateValues" dxfId="544" priority="5946"/>
  </conditionalFormatting>
  <conditionalFormatting sqref="O191">
    <cfRule type="duplicateValues" dxfId="543" priority="5945"/>
  </conditionalFormatting>
  <conditionalFormatting sqref="O191">
    <cfRule type="duplicateValues" dxfId="542" priority="5944"/>
  </conditionalFormatting>
  <conditionalFormatting sqref="O191">
    <cfRule type="duplicateValues" dxfId="541" priority="5943"/>
  </conditionalFormatting>
  <conditionalFormatting sqref="O191">
    <cfRule type="duplicateValues" dxfId="540" priority="5942"/>
  </conditionalFormatting>
  <conditionalFormatting sqref="O191">
    <cfRule type="duplicateValues" dxfId="539" priority="5941"/>
  </conditionalFormatting>
  <conditionalFormatting sqref="O191">
    <cfRule type="duplicateValues" dxfId="538" priority="5940"/>
  </conditionalFormatting>
  <conditionalFormatting sqref="O191">
    <cfRule type="duplicateValues" dxfId="537" priority="5939"/>
  </conditionalFormatting>
  <conditionalFormatting sqref="O191">
    <cfRule type="duplicateValues" dxfId="536" priority="5938"/>
  </conditionalFormatting>
  <conditionalFormatting sqref="O191">
    <cfRule type="duplicateValues" dxfId="535" priority="5937"/>
  </conditionalFormatting>
  <conditionalFormatting sqref="O191">
    <cfRule type="duplicateValues" dxfId="534" priority="5936"/>
  </conditionalFormatting>
  <conditionalFormatting sqref="O191">
    <cfRule type="duplicateValues" dxfId="533" priority="5935"/>
  </conditionalFormatting>
  <conditionalFormatting sqref="O191">
    <cfRule type="duplicateValues" dxfId="532" priority="5934"/>
  </conditionalFormatting>
  <conditionalFormatting sqref="O191">
    <cfRule type="duplicateValues" dxfId="531" priority="5933"/>
  </conditionalFormatting>
  <conditionalFormatting sqref="O191">
    <cfRule type="duplicateValues" dxfId="530" priority="5932"/>
  </conditionalFormatting>
  <conditionalFormatting sqref="O191">
    <cfRule type="duplicateValues" dxfId="529" priority="5931"/>
  </conditionalFormatting>
  <conditionalFormatting sqref="O191">
    <cfRule type="duplicateValues" dxfId="528" priority="5930"/>
  </conditionalFormatting>
  <conditionalFormatting sqref="O191">
    <cfRule type="duplicateValues" dxfId="527" priority="5929"/>
  </conditionalFormatting>
  <conditionalFormatting sqref="O191">
    <cfRule type="duplicateValues" dxfId="526" priority="5928"/>
  </conditionalFormatting>
  <conditionalFormatting sqref="O191">
    <cfRule type="duplicateValues" dxfId="525" priority="5927"/>
  </conditionalFormatting>
  <conditionalFormatting sqref="O191">
    <cfRule type="duplicateValues" dxfId="524" priority="5926"/>
  </conditionalFormatting>
  <conditionalFormatting sqref="O191">
    <cfRule type="duplicateValues" dxfId="523" priority="5925"/>
  </conditionalFormatting>
  <conditionalFormatting sqref="O191">
    <cfRule type="duplicateValues" dxfId="522" priority="5924"/>
  </conditionalFormatting>
  <conditionalFormatting sqref="O191">
    <cfRule type="duplicateValues" dxfId="521" priority="5923"/>
  </conditionalFormatting>
  <conditionalFormatting sqref="O191">
    <cfRule type="duplicateValues" dxfId="520" priority="5922"/>
  </conditionalFormatting>
  <conditionalFormatting sqref="O191">
    <cfRule type="duplicateValues" dxfId="519" priority="5921"/>
  </conditionalFormatting>
  <conditionalFormatting sqref="O191">
    <cfRule type="duplicateValues" dxfId="518" priority="5920"/>
  </conditionalFormatting>
  <conditionalFormatting sqref="O191">
    <cfRule type="duplicateValues" dxfId="517" priority="5919"/>
  </conditionalFormatting>
  <conditionalFormatting sqref="O191">
    <cfRule type="duplicateValues" dxfId="516" priority="5918"/>
  </conditionalFormatting>
  <conditionalFormatting sqref="O191">
    <cfRule type="duplicateValues" dxfId="515" priority="5917"/>
  </conditionalFormatting>
  <conditionalFormatting sqref="O191">
    <cfRule type="duplicateValues" dxfId="514" priority="5916"/>
  </conditionalFormatting>
  <conditionalFormatting sqref="O191">
    <cfRule type="duplicateValues" dxfId="513" priority="5915"/>
  </conditionalFormatting>
  <conditionalFormatting sqref="O191">
    <cfRule type="duplicateValues" dxfId="512" priority="5914"/>
  </conditionalFormatting>
  <conditionalFormatting sqref="O191">
    <cfRule type="duplicateValues" dxfId="511" priority="5913"/>
  </conditionalFormatting>
  <conditionalFormatting sqref="O191">
    <cfRule type="duplicateValues" dxfId="510" priority="5912"/>
  </conditionalFormatting>
  <conditionalFormatting sqref="O191">
    <cfRule type="duplicateValues" dxfId="509" priority="5911"/>
  </conditionalFormatting>
  <conditionalFormatting sqref="O191">
    <cfRule type="duplicateValues" dxfId="508" priority="5910"/>
  </conditionalFormatting>
  <conditionalFormatting sqref="O191">
    <cfRule type="duplicateValues" dxfId="507" priority="5909"/>
  </conditionalFormatting>
  <conditionalFormatting sqref="O191">
    <cfRule type="duplicateValues" dxfId="506" priority="5908"/>
  </conditionalFormatting>
  <conditionalFormatting sqref="O191">
    <cfRule type="duplicateValues" dxfId="505" priority="5907"/>
  </conditionalFormatting>
  <conditionalFormatting sqref="O191">
    <cfRule type="duplicateValues" dxfId="504" priority="5906"/>
  </conditionalFormatting>
  <conditionalFormatting sqref="O191">
    <cfRule type="duplicateValues" dxfId="503" priority="5905"/>
  </conditionalFormatting>
  <conditionalFormatting sqref="O191">
    <cfRule type="duplicateValues" dxfId="502" priority="5904"/>
  </conditionalFormatting>
  <conditionalFormatting sqref="O191">
    <cfRule type="duplicateValues" dxfId="501" priority="5903"/>
  </conditionalFormatting>
  <conditionalFormatting sqref="O191">
    <cfRule type="duplicateValues" dxfId="500" priority="5902"/>
  </conditionalFormatting>
  <conditionalFormatting sqref="O191">
    <cfRule type="duplicateValues" dxfId="499" priority="5901"/>
  </conditionalFormatting>
  <conditionalFormatting sqref="O191">
    <cfRule type="duplicateValues" dxfId="498" priority="5900"/>
  </conditionalFormatting>
  <conditionalFormatting sqref="O191">
    <cfRule type="duplicateValues" dxfId="497" priority="5899"/>
  </conditionalFormatting>
  <conditionalFormatting sqref="O191">
    <cfRule type="duplicateValues" dxfId="496" priority="5898"/>
  </conditionalFormatting>
  <conditionalFormatting sqref="O191">
    <cfRule type="duplicateValues" dxfId="495" priority="5897"/>
  </conditionalFormatting>
  <conditionalFormatting sqref="O191">
    <cfRule type="duplicateValues" dxfId="494" priority="5896"/>
  </conditionalFormatting>
  <conditionalFormatting sqref="O191">
    <cfRule type="duplicateValues" dxfId="493" priority="5895"/>
  </conditionalFormatting>
  <conditionalFormatting sqref="O191">
    <cfRule type="duplicateValues" dxfId="492" priority="5894"/>
  </conditionalFormatting>
  <conditionalFormatting sqref="O191">
    <cfRule type="duplicateValues" dxfId="491" priority="5893"/>
  </conditionalFormatting>
  <conditionalFormatting sqref="O191">
    <cfRule type="duplicateValues" dxfId="490" priority="5892"/>
  </conditionalFormatting>
  <conditionalFormatting sqref="O191">
    <cfRule type="duplicateValues" dxfId="489" priority="5887"/>
  </conditionalFormatting>
  <conditionalFormatting sqref="O191">
    <cfRule type="duplicateValues" dxfId="488" priority="5886"/>
  </conditionalFormatting>
  <conditionalFormatting sqref="O191">
    <cfRule type="duplicateValues" dxfId="487" priority="5885"/>
  </conditionalFormatting>
  <conditionalFormatting sqref="O191">
    <cfRule type="duplicateValues" dxfId="486" priority="5884"/>
  </conditionalFormatting>
  <conditionalFormatting sqref="O191">
    <cfRule type="duplicateValues" dxfId="485" priority="5883"/>
  </conditionalFormatting>
  <conditionalFormatting sqref="O191">
    <cfRule type="duplicateValues" dxfId="484" priority="5882"/>
  </conditionalFormatting>
  <conditionalFormatting sqref="O191">
    <cfRule type="duplicateValues" dxfId="483" priority="5881"/>
  </conditionalFormatting>
  <conditionalFormatting sqref="O191">
    <cfRule type="duplicateValues" dxfId="482" priority="5880"/>
  </conditionalFormatting>
  <conditionalFormatting sqref="O191">
    <cfRule type="duplicateValues" dxfId="481" priority="5879"/>
  </conditionalFormatting>
  <conditionalFormatting sqref="O191">
    <cfRule type="duplicateValues" dxfId="480" priority="5878"/>
  </conditionalFormatting>
  <conditionalFormatting sqref="O191">
    <cfRule type="duplicateValues" dxfId="479" priority="5877"/>
  </conditionalFormatting>
  <conditionalFormatting sqref="O191">
    <cfRule type="duplicateValues" dxfId="478" priority="5876"/>
  </conditionalFormatting>
  <conditionalFormatting sqref="O191">
    <cfRule type="duplicateValues" dxfId="477" priority="5875"/>
  </conditionalFormatting>
  <conditionalFormatting sqref="O191">
    <cfRule type="duplicateValues" dxfId="476" priority="5874"/>
  </conditionalFormatting>
  <conditionalFormatting sqref="O191">
    <cfRule type="duplicateValues" dxfId="475" priority="5873"/>
  </conditionalFormatting>
  <conditionalFormatting sqref="O191">
    <cfRule type="duplicateValues" dxfId="474" priority="5872"/>
  </conditionalFormatting>
  <conditionalFormatting sqref="O191">
    <cfRule type="duplicateValues" dxfId="473" priority="5871"/>
  </conditionalFormatting>
  <conditionalFormatting sqref="O191">
    <cfRule type="duplicateValues" dxfId="472" priority="5870"/>
  </conditionalFormatting>
  <conditionalFormatting sqref="O191">
    <cfRule type="duplicateValues" dxfId="471" priority="5869"/>
  </conditionalFormatting>
  <conditionalFormatting sqref="O191">
    <cfRule type="duplicateValues" dxfId="470" priority="5868"/>
  </conditionalFormatting>
  <conditionalFormatting sqref="O191">
    <cfRule type="duplicateValues" dxfId="469" priority="5867"/>
  </conditionalFormatting>
  <conditionalFormatting sqref="O191">
    <cfRule type="duplicateValues" dxfId="468" priority="5866"/>
  </conditionalFormatting>
  <conditionalFormatting sqref="O191">
    <cfRule type="duplicateValues" dxfId="467" priority="5865"/>
  </conditionalFormatting>
  <conditionalFormatting sqref="O191">
    <cfRule type="duplicateValues" dxfId="466" priority="5864"/>
  </conditionalFormatting>
  <conditionalFormatting sqref="O191">
    <cfRule type="duplicateValues" dxfId="465" priority="5863"/>
  </conditionalFormatting>
  <conditionalFormatting sqref="O191">
    <cfRule type="duplicateValues" dxfId="464" priority="5862"/>
  </conditionalFormatting>
  <conditionalFormatting sqref="O191">
    <cfRule type="duplicateValues" dxfId="463" priority="5861"/>
  </conditionalFormatting>
  <conditionalFormatting sqref="O191">
    <cfRule type="duplicateValues" dxfId="462" priority="5860"/>
  </conditionalFormatting>
  <conditionalFormatting sqref="O191">
    <cfRule type="duplicateValues" dxfId="461" priority="5859"/>
  </conditionalFormatting>
  <conditionalFormatting sqref="O191">
    <cfRule type="duplicateValues" dxfId="460" priority="5858"/>
  </conditionalFormatting>
  <conditionalFormatting sqref="O191">
    <cfRule type="duplicateValues" dxfId="459" priority="5857"/>
  </conditionalFormatting>
  <conditionalFormatting sqref="O191">
    <cfRule type="duplicateValues" dxfId="458" priority="5856"/>
  </conditionalFormatting>
  <conditionalFormatting sqref="O191">
    <cfRule type="duplicateValues" dxfId="457" priority="5855"/>
  </conditionalFormatting>
  <conditionalFormatting sqref="O191">
    <cfRule type="duplicateValues" dxfId="456" priority="5854"/>
  </conditionalFormatting>
  <conditionalFormatting sqref="O191">
    <cfRule type="duplicateValues" dxfId="455" priority="5853"/>
  </conditionalFormatting>
  <conditionalFormatting sqref="O191">
    <cfRule type="duplicateValues" dxfId="454" priority="5852"/>
  </conditionalFormatting>
  <conditionalFormatting sqref="O191">
    <cfRule type="duplicateValues" dxfId="453" priority="5851"/>
  </conditionalFormatting>
  <conditionalFormatting sqref="O191">
    <cfRule type="duplicateValues" dxfId="452" priority="5850"/>
  </conditionalFormatting>
  <conditionalFormatting sqref="O191">
    <cfRule type="duplicateValues" dxfId="451" priority="5849"/>
  </conditionalFormatting>
  <conditionalFormatting sqref="O191">
    <cfRule type="duplicateValues" dxfId="450" priority="5848"/>
  </conditionalFormatting>
  <conditionalFormatting sqref="O191">
    <cfRule type="duplicateValues" dxfId="449" priority="5847"/>
  </conditionalFormatting>
  <conditionalFormatting sqref="O191">
    <cfRule type="duplicateValues" dxfId="448" priority="5846"/>
  </conditionalFormatting>
  <conditionalFormatting sqref="O186">
    <cfRule type="duplicateValues" dxfId="447" priority="1851"/>
  </conditionalFormatting>
  <conditionalFormatting sqref="O186">
    <cfRule type="duplicateValues" dxfId="446" priority="1850"/>
  </conditionalFormatting>
  <conditionalFormatting sqref="O186">
    <cfRule type="duplicateValues" dxfId="445" priority="1849"/>
  </conditionalFormatting>
  <conditionalFormatting sqref="O186">
    <cfRule type="duplicateValues" dxfId="444" priority="1848"/>
  </conditionalFormatting>
  <conditionalFormatting sqref="O186">
    <cfRule type="duplicateValues" dxfId="443" priority="1847"/>
  </conditionalFormatting>
  <conditionalFormatting sqref="O186">
    <cfRule type="duplicateValues" dxfId="442" priority="1846"/>
  </conditionalFormatting>
  <conditionalFormatting sqref="O186">
    <cfRule type="duplicateValues" dxfId="441" priority="1845"/>
  </conditionalFormatting>
  <conditionalFormatting sqref="O186">
    <cfRule type="duplicateValues" dxfId="440" priority="1844"/>
  </conditionalFormatting>
  <conditionalFormatting sqref="O186">
    <cfRule type="duplicateValues" dxfId="439" priority="1843"/>
  </conditionalFormatting>
  <conditionalFormatting sqref="O186">
    <cfRule type="duplicateValues" dxfId="438" priority="1842"/>
  </conditionalFormatting>
  <conditionalFormatting sqref="O186">
    <cfRule type="duplicateValues" dxfId="437" priority="1841"/>
  </conditionalFormatting>
  <conditionalFormatting sqref="O186">
    <cfRule type="duplicateValues" dxfId="436" priority="1840"/>
  </conditionalFormatting>
  <conditionalFormatting sqref="O186">
    <cfRule type="duplicateValues" dxfId="435" priority="1839"/>
  </conditionalFormatting>
  <conditionalFormatting sqref="O186">
    <cfRule type="duplicateValues" dxfId="434" priority="1838"/>
  </conditionalFormatting>
  <conditionalFormatting sqref="O186">
    <cfRule type="duplicateValues" dxfId="433" priority="1837"/>
  </conditionalFormatting>
  <conditionalFormatting sqref="O186">
    <cfRule type="duplicateValues" dxfId="432" priority="1836"/>
  </conditionalFormatting>
  <conditionalFormatting sqref="O186">
    <cfRule type="duplicateValues" dxfId="431" priority="1835"/>
  </conditionalFormatting>
  <conditionalFormatting sqref="O186">
    <cfRule type="duplicateValues" dxfId="430" priority="1834"/>
  </conditionalFormatting>
  <conditionalFormatting sqref="O186">
    <cfRule type="duplicateValues" dxfId="429" priority="1833"/>
  </conditionalFormatting>
  <conditionalFormatting sqref="O186">
    <cfRule type="duplicateValues" dxfId="428" priority="1832"/>
  </conditionalFormatting>
  <conditionalFormatting sqref="O186">
    <cfRule type="duplicateValues" dxfId="427" priority="1831"/>
  </conditionalFormatting>
  <conditionalFormatting sqref="O186">
    <cfRule type="duplicateValues" dxfId="426" priority="1830"/>
  </conditionalFormatting>
  <conditionalFormatting sqref="O186">
    <cfRule type="duplicateValues" dxfId="425" priority="1829"/>
  </conditionalFormatting>
  <conditionalFormatting sqref="O186">
    <cfRule type="duplicateValues" dxfId="424" priority="1828"/>
  </conditionalFormatting>
  <conditionalFormatting sqref="P186">
    <cfRule type="duplicateValues" dxfId="423" priority="1827"/>
  </conditionalFormatting>
  <conditionalFormatting sqref="P186">
    <cfRule type="duplicateValues" dxfId="422" priority="1826"/>
  </conditionalFormatting>
  <conditionalFormatting sqref="P186">
    <cfRule type="duplicateValues" dxfId="421" priority="1825"/>
  </conditionalFormatting>
  <conditionalFormatting sqref="P186">
    <cfRule type="duplicateValues" dxfId="420" priority="1824"/>
  </conditionalFormatting>
  <conditionalFormatting sqref="P186">
    <cfRule type="duplicateValues" dxfId="419" priority="1823"/>
  </conditionalFormatting>
  <conditionalFormatting sqref="P186">
    <cfRule type="duplicateValues" dxfId="418" priority="1822"/>
  </conditionalFormatting>
  <conditionalFormatting sqref="P186">
    <cfRule type="duplicateValues" dxfId="417" priority="1821"/>
  </conditionalFormatting>
  <conditionalFormatting sqref="P186">
    <cfRule type="duplicateValues" dxfId="416" priority="1820"/>
  </conditionalFormatting>
  <conditionalFormatting sqref="P186">
    <cfRule type="duplicateValues" dxfId="415" priority="1819"/>
  </conditionalFormatting>
  <conditionalFormatting sqref="P186">
    <cfRule type="duplicateValues" dxfId="414" priority="1818"/>
  </conditionalFormatting>
  <conditionalFormatting sqref="P186">
    <cfRule type="duplicateValues" dxfId="413" priority="1817"/>
  </conditionalFormatting>
  <conditionalFormatting sqref="P186">
    <cfRule type="duplicateValues" dxfId="412" priority="1816"/>
  </conditionalFormatting>
  <conditionalFormatting sqref="P186">
    <cfRule type="duplicateValues" dxfId="411" priority="1815"/>
  </conditionalFormatting>
  <conditionalFormatting sqref="P186">
    <cfRule type="duplicateValues" dxfId="410" priority="1814"/>
  </conditionalFormatting>
  <conditionalFormatting sqref="P186">
    <cfRule type="duplicateValues" dxfId="409" priority="1813"/>
  </conditionalFormatting>
  <conditionalFormatting sqref="P186">
    <cfRule type="duplicateValues" dxfId="408" priority="1812"/>
  </conditionalFormatting>
  <conditionalFormatting sqref="P186">
    <cfRule type="duplicateValues" dxfId="407" priority="1811"/>
  </conditionalFormatting>
  <conditionalFormatting sqref="P186">
    <cfRule type="duplicateValues" dxfId="406" priority="1810"/>
  </conditionalFormatting>
  <conditionalFormatting sqref="O188">
    <cfRule type="duplicateValues" dxfId="405" priority="1809"/>
  </conditionalFormatting>
  <conditionalFormatting sqref="O188">
    <cfRule type="duplicateValues" dxfId="404" priority="1808"/>
  </conditionalFormatting>
  <conditionalFormatting sqref="O188">
    <cfRule type="duplicateValues" dxfId="403" priority="1807"/>
  </conditionalFormatting>
  <conditionalFormatting sqref="O188">
    <cfRule type="duplicateValues" dxfId="402" priority="1806"/>
  </conditionalFormatting>
  <conditionalFormatting sqref="O188">
    <cfRule type="duplicateValues" dxfId="401" priority="1805"/>
  </conditionalFormatting>
  <conditionalFormatting sqref="O188">
    <cfRule type="duplicateValues" dxfId="400" priority="1804"/>
  </conditionalFormatting>
  <conditionalFormatting sqref="O188">
    <cfRule type="duplicateValues" dxfId="399" priority="1803"/>
  </conditionalFormatting>
  <conditionalFormatting sqref="O188">
    <cfRule type="duplicateValues" dxfId="398" priority="1802"/>
  </conditionalFormatting>
  <conditionalFormatting sqref="O188">
    <cfRule type="duplicateValues" dxfId="397" priority="1801"/>
  </conditionalFormatting>
  <conditionalFormatting sqref="O188">
    <cfRule type="duplicateValues" dxfId="396" priority="1800"/>
  </conditionalFormatting>
  <conditionalFormatting sqref="O188">
    <cfRule type="duplicateValues" dxfId="395" priority="1799"/>
  </conditionalFormatting>
  <conditionalFormatting sqref="O188">
    <cfRule type="duplicateValues" dxfId="394" priority="1798"/>
  </conditionalFormatting>
  <conditionalFormatting sqref="O188">
    <cfRule type="duplicateValues" dxfId="393" priority="1797"/>
  </conditionalFormatting>
  <conditionalFormatting sqref="O188">
    <cfRule type="duplicateValues" dxfId="392" priority="1796"/>
  </conditionalFormatting>
  <conditionalFormatting sqref="O188">
    <cfRule type="duplicateValues" dxfId="391" priority="1795"/>
  </conditionalFormatting>
  <conditionalFormatting sqref="O188">
    <cfRule type="duplicateValues" dxfId="390" priority="1794"/>
  </conditionalFormatting>
  <conditionalFormatting sqref="O188">
    <cfRule type="duplicateValues" dxfId="389" priority="1793"/>
  </conditionalFormatting>
  <conditionalFormatting sqref="O188">
    <cfRule type="duplicateValues" dxfId="388" priority="1792"/>
  </conditionalFormatting>
  <conditionalFormatting sqref="O188">
    <cfRule type="duplicateValues" dxfId="387" priority="1791"/>
  </conditionalFormatting>
  <conditionalFormatting sqref="O188">
    <cfRule type="duplicateValues" dxfId="386" priority="1790"/>
  </conditionalFormatting>
  <conditionalFormatting sqref="O188">
    <cfRule type="duplicateValues" dxfId="385" priority="1789"/>
  </conditionalFormatting>
  <conditionalFormatting sqref="O188">
    <cfRule type="duplicateValues" dxfId="384" priority="1788"/>
  </conditionalFormatting>
  <conditionalFormatting sqref="O188">
    <cfRule type="duplicateValues" dxfId="383" priority="1787"/>
  </conditionalFormatting>
  <conditionalFormatting sqref="O188">
    <cfRule type="duplicateValues" dxfId="382" priority="1786"/>
  </conditionalFormatting>
  <conditionalFormatting sqref="P188">
    <cfRule type="duplicateValues" dxfId="381" priority="1785"/>
  </conditionalFormatting>
  <conditionalFormatting sqref="P188">
    <cfRule type="duplicateValues" dxfId="380" priority="1784"/>
  </conditionalFormatting>
  <conditionalFormatting sqref="P188">
    <cfRule type="duplicateValues" dxfId="379" priority="1783"/>
  </conditionalFormatting>
  <conditionalFormatting sqref="P188">
    <cfRule type="duplicateValues" dxfId="378" priority="1782"/>
  </conditionalFormatting>
  <conditionalFormatting sqref="P188">
    <cfRule type="duplicateValues" dxfId="377" priority="1781"/>
  </conditionalFormatting>
  <conditionalFormatting sqref="P188">
    <cfRule type="duplicateValues" dxfId="376" priority="1780"/>
  </conditionalFormatting>
  <conditionalFormatting sqref="P188">
    <cfRule type="duplicateValues" dxfId="375" priority="1779"/>
  </conditionalFormatting>
  <conditionalFormatting sqref="P188">
    <cfRule type="duplicateValues" dxfId="374" priority="1778"/>
  </conditionalFormatting>
  <conditionalFormatting sqref="P188">
    <cfRule type="duplicateValues" dxfId="373" priority="1777"/>
  </conditionalFormatting>
  <conditionalFormatting sqref="P188">
    <cfRule type="duplicateValues" dxfId="372" priority="1776"/>
  </conditionalFormatting>
  <conditionalFormatting sqref="P188">
    <cfRule type="duplicateValues" dxfId="371" priority="1775"/>
  </conditionalFormatting>
  <conditionalFormatting sqref="P188">
    <cfRule type="duplicateValues" dxfId="370" priority="1774"/>
  </conditionalFormatting>
  <conditionalFormatting sqref="P188">
    <cfRule type="duplicateValues" dxfId="369" priority="1773"/>
  </conditionalFormatting>
  <conditionalFormatting sqref="P188">
    <cfRule type="duplicateValues" dxfId="368" priority="1772"/>
  </conditionalFormatting>
  <conditionalFormatting sqref="P188">
    <cfRule type="duplicateValues" dxfId="367" priority="1771"/>
  </conditionalFormatting>
  <conditionalFormatting sqref="P188">
    <cfRule type="duplicateValues" dxfId="366" priority="1770"/>
  </conditionalFormatting>
  <conditionalFormatting sqref="P188">
    <cfRule type="duplicateValues" dxfId="365" priority="1769"/>
  </conditionalFormatting>
  <conditionalFormatting sqref="P188">
    <cfRule type="duplicateValues" dxfId="364" priority="1768"/>
  </conditionalFormatting>
  <conditionalFormatting sqref="O190">
    <cfRule type="duplicateValues" dxfId="363" priority="1767"/>
  </conditionalFormatting>
  <conditionalFormatting sqref="O190">
    <cfRule type="duplicateValues" dxfId="362" priority="1766"/>
  </conditionalFormatting>
  <conditionalFormatting sqref="O190">
    <cfRule type="duplicateValues" dxfId="361" priority="1765"/>
  </conditionalFormatting>
  <conditionalFormatting sqref="O190">
    <cfRule type="duplicateValues" dxfId="360" priority="1764"/>
  </conditionalFormatting>
  <conditionalFormatting sqref="O190">
    <cfRule type="duplicateValues" dxfId="359" priority="1763"/>
  </conditionalFormatting>
  <conditionalFormatting sqref="O190">
    <cfRule type="duplicateValues" dxfId="358" priority="1762"/>
  </conditionalFormatting>
  <conditionalFormatting sqref="O190">
    <cfRule type="duplicateValues" dxfId="357" priority="1761"/>
  </conditionalFormatting>
  <conditionalFormatting sqref="O190">
    <cfRule type="duplicateValues" dxfId="356" priority="1760"/>
  </conditionalFormatting>
  <conditionalFormatting sqref="O190">
    <cfRule type="duplicateValues" dxfId="355" priority="1759"/>
  </conditionalFormatting>
  <conditionalFormatting sqref="O190">
    <cfRule type="duplicateValues" dxfId="354" priority="1758"/>
  </conditionalFormatting>
  <conditionalFormatting sqref="O190">
    <cfRule type="duplicateValues" dxfId="353" priority="1757"/>
  </conditionalFormatting>
  <conditionalFormatting sqref="O190">
    <cfRule type="duplicateValues" dxfId="352" priority="1756"/>
  </conditionalFormatting>
  <conditionalFormatting sqref="O190">
    <cfRule type="duplicateValues" dxfId="351" priority="1755"/>
  </conditionalFormatting>
  <conditionalFormatting sqref="O190">
    <cfRule type="duplicateValues" dxfId="350" priority="1754"/>
  </conditionalFormatting>
  <conditionalFormatting sqref="O190">
    <cfRule type="duplicateValues" dxfId="349" priority="1753"/>
  </conditionalFormatting>
  <conditionalFormatting sqref="O190">
    <cfRule type="duplicateValues" dxfId="348" priority="1752"/>
  </conditionalFormatting>
  <conditionalFormatting sqref="O190">
    <cfRule type="duplicateValues" dxfId="347" priority="1751"/>
  </conditionalFormatting>
  <conditionalFormatting sqref="O190">
    <cfRule type="duplicateValues" dxfId="346" priority="1750"/>
  </conditionalFormatting>
  <conditionalFormatting sqref="O190">
    <cfRule type="duplicateValues" dxfId="345" priority="1749"/>
  </conditionalFormatting>
  <conditionalFormatting sqref="O190">
    <cfRule type="duplicateValues" dxfId="344" priority="1748"/>
  </conditionalFormatting>
  <conditionalFormatting sqref="O190">
    <cfRule type="duplicateValues" dxfId="343" priority="1747"/>
  </conditionalFormatting>
  <conditionalFormatting sqref="O190">
    <cfRule type="duplicateValues" dxfId="342" priority="1746"/>
  </conditionalFormatting>
  <conditionalFormatting sqref="O190">
    <cfRule type="duplicateValues" dxfId="341" priority="1745"/>
  </conditionalFormatting>
  <conditionalFormatting sqref="O190">
    <cfRule type="duplicateValues" dxfId="340" priority="1744"/>
  </conditionalFormatting>
  <conditionalFormatting sqref="P190">
    <cfRule type="duplicateValues" dxfId="339" priority="1743"/>
  </conditionalFormatting>
  <conditionalFormatting sqref="P190">
    <cfRule type="duplicateValues" dxfId="338" priority="1742"/>
  </conditionalFormatting>
  <conditionalFormatting sqref="P190">
    <cfRule type="duplicateValues" dxfId="337" priority="1741"/>
  </conditionalFormatting>
  <conditionalFormatting sqref="P190">
    <cfRule type="duplicateValues" dxfId="336" priority="1740"/>
  </conditionalFormatting>
  <conditionalFormatting sqref="P190">
    <cfRule type="duplicateValues" dxfId="335" priority="1739"/>
  </conditionalFormatting>
  <conditionalFormatting sqref="P190">
    <cfRule type="duplicateValues" dxfId="334" priority="1738"/>
  </conditionalFormatting>
  <conditionalFormatting sqref="P190">
    <cfRule type="duplicateValues" dxfId="333" priority="1737"/>
  </conditionalFormatting>
  <conditionalFormatting sqref="P190">
    <cfRule type="duplicateValues" dxfId="332" priority="1736"/>
  </conditionalFormatting>
  <conditionalFormatting sqref="P190">
    <cfRule type="duplicateValues" dxfId="331" priority="1735"/>
  </conditionalFormatting>
  <conditionalFormatting sqref="P190">
    <cfRule type="duplicateValues" dxfId="330" priority="1734"/>
  </conditionalFormatting>
  <conditionalFormatting sqref="P190">
    <cfRule type="duplicateValues" dxfId="329" priority="1733"/>
  </conditionalFormatting>
  <conditionalFormatting sqref="P190">
    <cfRule type="duplicateValues" dxfId="328" priority="1732"/>
  </conditionalFormatting>
  <conditionalFormatting sqref="P190">
    <cfRule type="duplicateValues" dxfId="327" priority="1731"/>
  </conditionalFormatting>
  <conditionalFormatting sqref="P190">
    <cfRule type="duplicateValues" dxfId="326" priority="1730"/>
  </conditionalFormatting>
  <conditionalFormatting sqref="P190">
    <cfRule type="duplicateValues" dxfId="325" priority="1729"/>
  </conditionalFormatting>
  <conditionalFormatting sqref="P190">
    <cfRule type="duplicateValues" dxfId="324" priority="1728"/>
  </conditionalFormatting>
  <conditionalFormatting sqref="P190">
    <cfRule type="duplicateValues" dxfId="323" priority="1727"/>
  </conditionalFormatting>
  <conditionalFormatting sqref="P190">
    <cfRule type="duplicateValues" dxfId="322" priority="1726"/>
  </conditionalFormatting>
  <conditionalFormatting sqref="O192">
    <cfRule type="duplicateValues" dxfId="321" priority="1725"/>
  </conditionalFormatting>
  <conditionalFormatting sqref="O192">
    <cfRule type="duplicateValues" dxfId="320" priority="1724"/>
  </conditionalFormatting>
  <conditionalFormatting sqref="O192">
    <cfRule type="duplicateValues" dxfId="319" priority="1723"/>
  </conditionalFormatting>
  <conditionalFormatting sqref="O192">
    <cfRule type="duplicateValues" dxfId="318" priority="1722"/>
  </conditionalFormatting>
  <conditionalFormatting sqref="O192">
    <cfRule type="duplicateValues" dxfId="317" priority="1721"/>
  </conditionalFormatting>
  <conditionalFormatting sqref="O192">
    <cfRule type="duplicateValues" dxfId="316" priority="1720"/>
  </conditionalFormatting>
  <conditionalFormatting sqref="O192">
    <cfRule type="duplicateValues" dxfId="315" priority="1719"/>
  </conditionalFormatting>
  <conditionalFormatting sqref="O192">
    <cfRule type="duplicateValues" dxfId="314" priority="1718"/>
  </conditionalFormatting>
  <conditionalFormatting sqref="O192">
    <cfRule type="duplicateValues" dxfId="313" priority="1717"/>
  </conditionalFormatting>
  <conditionalFormatting sqref="O192">
    <cfRule type="duplicateValues" dxfId="312" priority="1716"/>
  </conditionalFormatting>
  <conditionalFormatting sqref="O192">
    <cfRule type="duplicateValues" dxfId="311" priority="1715"/>
  </conditionalFormatting>
  <conditionalFormatting sqref="O192">
    <cfRule type="duplicateValues" dxfId="310" priority="1714"/>
  </conditionalFormatting>
  <conditionalFormatting sqref="O192">
    <cfRule type="duplicateValues" dxfId="309" priority="1713"/>
  </conditionalFormatting>
  <conditionalFormatting sqref="O192">
    <cfRule type="duplicateValues" dxfId="308" priority="1712"/>
  </conditionalFormatting>
  <conditionalFormatting sqref="O192">
    <cfRule type="duplicateValues" dxfId="307" priority="1711"/>
  </conditionalFormatting>
  <conditionalFormatting sqref="O192">
    <cfRule type="duplicateValues" dxfId="306" priority="1710"/>
  </conditionalFormatting>
  <conditionalFormatting sqref="O192">
    <cfRule type="duplicateValues" dxfId="305" priority="1709"/>
  </conditionalFormatting>
  <conditionalFormatting sqref="O192">
    <cfRule type="duplicateValues" dxfId="304" priority="1708"/>
  </conditionalFormatting>
  <conditionalFormatting sqref="O192">
    <cfRule type="duplicateValues" dxfId="303" priority="1707"/>
  </conditionalFormatting>
  <conditionalFormatting sqref="O192">
    <cfRule type="duplicateValues" dxfId="302" priority="1706"/>
  </conditionalFormatting>
  <conditionalFormatting sqref="O192">
    <cfRule type="duplicateValues" dxfId="301" priority="1705"/>
  </conditionalFormatting>
  <conditionalFormatting sqref="O192">
    <cfRule type="duplicateValues" dxfId="300" priority="1704"/>
  </conditionalFormatting>
  <conditionalFormatting sqref="O192">
    <cfRule type="duplicateValues" dxfId="299" priority="1703"/>
  </conditionalFormatting>
  <conditionalFormatting sqref="O192">
    <cfRule type="duplicateValues" dxfId="298" priority="1702"/>
  </conditionalFormatting>
  <conditionalFormatting sqref="P192">
    <cfRule type="duplicateValues" dxfId="297" priority="1701"/>
  </conditionalFormatting>
  <conditionalFormatting sqref="P192">
    <cfRule type="duplicateValues" dxfId="296" priority="1700"/>
  </conditionalFormatting>
  <conditionalFormatting sqref="P192">
    <cfRule type="duplicateValues" dxfId="295" priority="1699"/>
  </conditionalFormatting>
  <conditionalFormatting sqref="P192">
    <cfRule type="duplicateValues" dxfId="294" priority="1698"/>
  </conditionalFormatting>
  <conditionalFormatting sqref="P192">
    <cfRule type="duplicateValues" dxfId="293" priority="1697"/>
  </conditionalFormatting>
  <conditionalFormatting sqref="P192">
    <cfRule type="duplicateValues" dxfId="292" priority="1696"/>
  </conditionalFormatting>
  <conditionalFormatting sqref="P192">
    <cfRule type="duplicateValues" dxfId="291" priority="1695"/>
  </conditionalFormatting>
  <conditionalFormatting sqref="P192">
    <cfRule type="duplicateValues" dxfId="290" priority="1694"/>
  </conditionalFormatting>
  <conditionalFormatting sqref="P192">
    <cfRule type="duplicateValues" dxfId="289" priority="1693"/>
  </conditionalFormatting>
  <conditionalFormatting sqref="P192">
    <cfRule type="duplicateValues" dxfId="288" priority="1692"/>
  </conditionalFormatting>
  <conditionalFormatting sqref="P192">
    <cfRule type="duplicateValues" dxfId="287" priority="1691"/>
  </conditionalFormatting>
  <conditionalFormatting sqref="P192">
    <cfRule type="duplicateValues" dxfId="286" priority="1690"/>
  </conditionalFormatting>
  <conditionalFormatting sqref="P192">
    <cfRule type="duplicateValues" dxfId="285" priority="1689"/>
  </conditionalFormatting>
  <conditionalFormatting sqref="P192">
    <cfRule type="duplicateValues" dxfId="284" priority="1688"/>
  </conditionalFormatting>
  <conditionalFormatting sqref="P192">
    <cfRule type="duplicateValues" dxfId="283" priority="1687"/>
  </conditionalFormatting>
  <conditionalFormatting sqref="P192">
    <cfRule type="duplicateValues" dxfId="282" priority="1686"/>
  </conditionalFormatting>
  <conditionalFormatting sqref="P192">
    <cfRule type="duplicateValues" dxfId="281" priority="1685"/>
  </conditionalFormatting>
  <conditionalFormatting sqref="P192">
    <cfRule type="duplicateValues" dxfId="280" priority="1684"/>
  </conditionalFormatting>
  <conditionalFormatting sqref="O193">
    <cfRule type="expression" dxfId="279" priority="1683" stopIfTrue="1">
      <formula>AND(COUNTIF(#REF!, O193)&gt;1,NOT(ISBLANK(O193)))</formula>
    </cfRule>
  </conditionalFormatting>
  <conditionalFormatting sqref="O193">
    <cfRule type="expression" dxfId="278" priority="1682" stopIfTrue="1">
      <formula>AND(COUNTIF(#REF!, O193)+COUNTIF(#REF!, O193)&gt;1,NOT(ISBLANK(O193)))</formula>
    </cfRule>
  </conditionalFormatting>
  <conditionalFormatting sqref="O193">
    <cfRule type="duplicateValues" dxfId="277" priority="1681"/>
  </conditionalFormatting>
  <conditionalFormatting sqref="O193">
    <cfRule type="duplicateValues" dxfId="276" priority="1680"/>
  </conditionalFormatting>
  <conditionalFormatting sqref="O193">
    <cfRule type="duplicateValues" dxfId="275" priority="1679"/>
  </conditionalFormatting>
  <conditionalFormatting sqref="O193">
    <cfRule type="duplicateValues" dxfId="274" priority="1678"/>
  </conditionalFormatting>
  <conditionalFormatting sqref="O193">
    <cfRule type="duplicateValues" dxfId="273" priority="1677"/>
  </conditionalFormatting>
  <conditionalFormatting sqref="O193">
    <cfRule type="duplicateValues" dxfId="272" priority="1676"/>
  </conditionalFormatting>
  <conditionalFormatting sqref="O193">
    <cfRule type="duplicateValues" dxfId="271" priority="1675"/>
  </conditionalFormatting>
  <conditionalFormatting sqref="O193">
    <cfRule type="duplicateValues" dxfId="270" priority="1674"/>
  </conditionalFormatting>
  <conditionalFormatting sqref="O193">
    <cfRule type="duplicateValues" dxfId="269" priority="1673"/>
  </conditionalFormatting>
  <conditionalFormatting sqref="O193">
    <cfRule type="duplicateValues" dxfId="268" priority="1672"/>
  </conditionalFormatting>
  <conditionalFormatting sqref="O193">
    <cfRule type="duplicateValues" dxfId="267" priority="1671"/>
  </conditionalFormatting>
  <conditionalFormatting sqref="O193">
    <cfRule type="duplicateValues" dxfId="266" priority="1670"/>
  </conditionalFormatting>
  <conditionalFormatting sqref="O193">
    <cfRule type="duplicateValues" dxfId="265" priority="1669"/>
  </conditionalFormatting>
  <conditionalFormatting sqref="O193">
    <cfRule type="duplicateValues" dxfId="264" priority="1668"/>
  </conditionalFormatting>
  <conditionalFormatting sqref="O193">
    <cfRule type="duplicateValues" dxfId="263" priority="1667"/>
  </conditionalFormatting>
  <conditionalFormatting sqref="O193">
    <cfRule type="duplicateValues" dxfId="262" priority="1666"/>
  </conditionalFormatting>
  <conditionalFormatting sqref="O193">
    <cfRule type="duplicateValues" dxfId="261" priority="1665"/>
  </conditionalFormatting>
  <conditionalFormatting sqref="O193">
    <cfRule type="duplicateValues" dxfId="260" priority="1664"/>
  </conditionalFormatting>
  <conditionalFormatting sqref="O193">
    <cfRule type="duplicateValues" dxfId="259" priority="1663"/>
  </conditionalFormatting>
  <conditionalFormatting sqref="O193">
    <cfRule type="duplicateValues" dxfId="258" priority="1662"/>
  </conditionalFormatting>
  <conditionalFormatting sqref="O193">
    <cfRule type="duplicateValues" dxfId="257" priority="1661"/>
  </conditionalFormatting>
  <conditionalFormatting sqref="O193">
    <cfRule type="duplicateValues" dxfId="256" priority="1660"/>
  </conditionalFormatting>
  <conditionalFormatting sqref="O193">
    <cfRule type="duplicateValues" dxfId="255" priority="1659"/>
  </conditionalFormatting>
  <conditionalFormatting sqref="O193">
    <cfRule type="duplicateValues" dxfId="254" priority="1658"/>
  </conditionalFormatting>
  <conditionalFormatting sqref="O193">
    <cfRule type="duplicateValues" dxfId="253" priority="1657"/>
  </conditionalFormatting>
  <conditionalFormatting sqref="O193">
    <cfRule type="duplicateValues" dxfId="252" priority="1656"/>
  </conditionalFormatting>
  <conditionalFormatting sqref="O193">
    <cfRule type="duplicateValues" dxfId="251" priority="1655"/>
  </conditionalFormatting>
  <conditionalFormatting sqref="O193">
    <cfRule type="duplicateValues" dxfId="250" priority="1654"/>
  </conditionalFormatting>
  <conditionalFormatting sqref="O193">
    <cfRule type="duplicateValues" dxfId="249" priority="1653"/>
  </conditionalFormatting>
  <conditionalFormatting sqref="O194">
    <cfRule type="expression" dxfId="248" priority="1652" stopIfTrue="1">
      <formula>AND(COUNTIF(#REF!, O194)&gt;1,NOT(ISBLANK(O194)))</formula>
    </cfRule>
  </conditionalFormatting>
  <conditionalFormatting sqref="O194">
    <cfRule type="expression" dxfId="247" priority="1651" stopIfTrue="1">
      <formula>AND(COUNTIF(#REF!, O194)+COUNTIF(#REF!, O194)&gt;1,NOT(ISBLANK(O194)))</formula>
    </cfRule>
  </conditionalFormatting>
  <conditionalFormatting sqref="O194">
    <cfRule type="duplicateValues" dxfId="246" priority="1650"/>
  </conditionalFormatting>
  <conditionalFormatting sqref="O194">
    <cfRule type="duplicateValues" dxfId="245" priority="1649"/>
  </conditionalFormatting>
  <conditionalFormatting sqref="O194">
    <cfRule type="duplicateValues" dxfId="244" priority="1648"/>
  </conditionalFormatting>
  <conditionalFormatting sqref="O194">
    <cfRule type="duplicateValues" dxfId="243" priority="1647"/>
  </conditionalFormatting>
  <conditionalFormatting sqref="O194">
    <cfRule type="duplicateValues" dxfId="242" priority="1646"/>
  </conditionalFormatting>
  <conditionalFormatting sqref="O194">
    <cfRule type="duplicateValues" dxfId="241" priority="1645"/>
  </conditionalFormatting>
  <conditionalFormatting sqref="O194">
    <cfRule type="duplicateValues" dxfId="240" priority="1644"/>
  </conditionalFormatting>
  <conditionalFormatting sqref="O194">
    <cfRule type="duplicateValues" dxfId="239" priority="1643"/>
  </conditionalFormatting>
  <conditionalFormatting sqref="O194">
    <cfRule type="duplicateValues" dxfId="238" priority="1642"/>
  </conditionalFormatting>
  <conditionalFormatting sqref="O194">
    <cfRule type="duplicateValues" dxfId="237" priority="1641"/>
  </conditionalFormatting>
  <conditionalFormatting sqref="O194">
    <cfRule type="duplicateValues" dxfId="236" priority="1640"/>
  </conditionalFormatting>
  <conditionalFormatting sqref="O194">
    <cfRule type="duplicateValues" dxfId="235" priority="1639"/>
  </conditionalFormatting>
  <conditionalFormatting sqref="O194">
    <cfRule type="duplicateValues" dxfId="234" priority="1638"/>
  </conditionalFormatting>
  <conditionalFormatting sqref="O194">
    <cfRule type="duplicateValues" dxfId="233" priority="1637"/>
  </conditionalFormatting>
  <conditionalFormatting sqref="O194">
    <cfRule type="duplicateValues" dxfId="232" priority="1636"/>
  </conditionalFormatting>
  <conditionalFormatting sqref="O194">
    <cfRule type="duplicateValues" dxfId="231" priority="1635"/>
  </conditionalFormatting>
  <conditionalFormatting sqref="O194">
    <cfRule type="duplicateValues" dxfId="230" priority="1634"/>
  </conditionalFormatting>
  <conditionalFormatting sqref="O194">
    <cfRule type="duplicateValues" dxfId="229" priority="1633"/>
  </conditionalFormatting>
  <conditionalFormatting sqref="O194">
    <cfRule type="duplicateValues" dxfId="228" priority="1632"/>
  </conditionalFormatting>
  <conditionalFormatting sqref="O194">
    <cfRule type="duplicateValues" dxfId="227" priority="1631"/>
  </conditionalFormatting>
  <conditionalFormatting sqref="O194">
    <cfRule type="duplicateValues" dxfId="226" priority="1630"/>
  </conditionalFormatting>
  <conditionalFormatting sqref="O194">
    <cfRule type="duplicateValues" dxfId="225" priority="1629"/>
  </conditionalFormatting>
  <conditionalFormatting sqref="O194">
    <cfRule type="duplicateValues" dxfId="224" priority="1628"/>
  </conditionalFormatting>
  <conditionalFormatting sqref="O195">
    <cfRule type="duplicateValues" dxfId="223" priority="1627"/>
  </conditionalFormatting>
  <conditionalFormatting sqref="O195">
    <cfRule type="duplicateValues" dxfId="222" priority="1626"/>
  </conditionalFormatting>
  <conditionalFormatting sqref="O195">
    <cfRule type="expression" dxfId="221" priority="1625" stopIfTrue="1">
      <formula>AND(COUNTIF(#REF!, O195)&gt;1,NOT(ISBLANK(O195)))</formula>
    </cfRule>
  </conditionalFormatting>
  <conditionalFormatting sqref="O195">
    <cfRule type="expression" dxfId="220" priority="1624" stopIfTrue="1">
      <formula>AND(COUNTIF(#REF!, O195)+COUNTIF(#REF!, O195)&gt;1,NOT(ISBLANK(O195)))</formula>
    </cfRule>
  </conditionalFormatting>
  <conditionalFormatting sqref="O195">
    <cfRule type="duplicateValues" dxfId="219" priority="1623"/>
  </conditionalFormatting>
  <conditionalFormatting sqref="O195">
    <cfRule type="expression" dxfId="218" priority="1622" stopIfTrue="1">
      <formula>AND(COUNTIF(#REF!, O195)&gt;1,NOT(ISBLANK(O195)))</formula>
    </cfRule>
  </conditionalFormatting>
  <conditionalFormatting sqref="O195">
    <cfRule type="expression" dxfId="217" priority="1621" stopIfTrue="1">
      <formula>AND(COUNTIF(#REF!, O195)+COUNTIF(#REF!, O195)&gt;1,NOT(ISBLANK(O195)))</formula>
    </cfRule>
  </conditionalFormatting>
  <conditionalFormatting sqref="O195">
    <cfRule type="duplicateValues" dxfId="216" priority="1620"/>
  </conditionalFormatting>
  <conditionalFormatting sqref="O195">
    <cfRule type="duplicateValues" dxfId="215" priority="1619"/>
  </conditionalFormatting>
  <conditionalFormatting sqref="O195">
    <cfRule type="duplicateValues" dxfId="214" priority="1618"/>
  </conditionalFormatting>
  <conditionalFormatting sqref="O195">
    <cfRule type="duplicateValues" dxfId="213" priority="1617"/>
  </conditionalFormatting>
  <conditionalFormatting sqref="O195">
    <cfRule type="duplicateValues" dxfId="212" priority="1616"/>
  </conditionalFormatting>
  <conditionalFormatting sqref="O195">
    <cfRule type="duplicateValues" dxfId="211" priority="1615"/>
  </conditionalFormatting>
  <conditionalFormatting sqref="O195">
    <cfRule type="duplicateValues" dxfId="210" priority="1614"/>
  </conditionalFormatting>
  <conditionalFormatting sqref="O195">
    <cfRule type="duplicateValues" dxfId="209" priority="1613"/>
  </conditionalFormatting>
  <conditionalFormatting sqref="O195">
    <cfRule type="duplicateValues" dxfId="208" priority="1612"/>
  </conditionalFormatting>
  <conditionalFormatting sqref="O195">
    <cfRule type="duplicateValues" dxfId="207" priority="1611"/>
  </conditionalFormatting>
  <conditionalFormatting sqref="O195">
    <cfRule type="duplicateValues" dxfId="206" priority="1610"/>
  </conditionalFormatting>
  <conditionalFormatting sqref="O195">
    <cfRule type="duplicateValues" dxfId="205" priority="1609"/>
  </conditionalFormatting>
  <conditionalFormatting sqref="O195">
    <cfRule type="duplicateValues" dxfId="204" priority="1608"/>
  </conditionalFormatting>
  <conditionalFormatting sqref="O195">
    <cfRule type="duplicateValues" dxfId="203" priority="1607"/>
  </conditionalFormatting>
  <conditionalFormatting sqref="O195">
    <cfRule type="duplicateValues" dxfId="202" priority="1606"/>
  </conditionalFormatting>
  <conditionalFormatting sqref="O195">
    <cfRule type="duplicateValues" dxfId="201" priority="1605"/>
  </conditionalFormatting>
  <conditionalFormatting sqref="O195">
    <cfRule type="duplicateValues" dxfId="200" priority="1604"/>
  </conditionalFormatting>
  <conditionalFormatting sqref="O196">
    <cfRule type="duplicateValues" dxfId="199" priority="1603"/>
  </conditionalFormatting>
  <conditionalFormatting sqref="O196">
    <cfRule type="duplicateValues" dxfId="198" priority="1602"/>
  </conditionalFormatting>
  <conditionalFormatting sqref="O196">
    <cfRule type="duplicateValues" dxfId="197" priority="1601"/>
  </conditionalFormatting>
  <conditionalFormatting sqref="O196">
    <cfRule type="duplicateValues" dxfId="196" priority="1600"/>
  </conditionalFormatting>
  <conditionalFormatting sqref="O196">
    <cfRule type="duplicateValues" dxfId="195" priority="1599"/>
  </conditionalFormatting>
  <conditionalFormatting sqref="O196">
    <cfRule type="duplicateValues" dxfId="194" priority="1598"/>
  </conditionalFormatting>
  <conditionalFormatting sqref="O196">
    <cfRule type="duplicateValues" dxfId="193" priority="1597"/>
  </conditionalFormatting>
  <conditionalFormatting sqref="O196">
    <cfRule type="duplicateValues" dxfId="192" priority="1596"/>
  </conditionalFormatting>
  <conditionalFormatting sqref="O196">
    <cfRule type="duplicateValues" dxfId="191" priority="1595"/>
  </conditionalFormatting>
  <conditionalFormatting sqref="O196">
    <cfRule type="duplicateValues" dxfId="190" priority="1594"/>
  </conditionalFormatting>
  <conditionalFormatting sqref="O196">
    <cfRule type="duplicateValues" dxfId="189" priority="1593"/>
  </conditionalFormatting>
  <conditionalFormatting sqref="O196">
    <cfRule type="duplicateValues" dxfId="188" priority="1592"/>
  </conditionalFormatting>
  <conditionalFormatting sqref="O196">
    <cfRule type="duplicateValues" dxfId="187" priority="1591"/>
  </conditionalFormatting>
  <conditionalFormatting sqref="O197">
    <cfRule type="duplicateValues" dxfId="186" priority="1590"/>
  </conditionalFormatting>
  <conditionalFormatting sqref="O197">
    <cfRule type="duplicateValues" dxfId="185" priority="1589"/>
  </conditionalFormatting>
  <conditionalFormatting sqref="O197">
    <cfRule type="duplicateValues" dxfId="184" priority="1588"/>
  </conditionalFormatting>
  <conditionalFormatting sqref="O197">
    <cfRule type="duplicateValues" dxfId="183" priority="1587"/>
  </conditionalFormatting>
  <conditionalFormatting sqref="O197">
    <cfRule type="duplicateValues" dxfId="182" priority="1586"/>
  </conditionalFormatting>
  <conditionalFormatting sqref="O197">
    <cfRule type="duplicateValues" dxfId="181" priority="1585"/>
  </conditionalFormatting>
  <conditionalFormatting sqref="O197">
    <cfRule type="duplicateValues" dxfId="180" priority="1584"/>
  </conditionalFormatting>
  <conditionalFormatting sqref="O197">
    <cfRule type="duplicateValues" dxfId="179" priority="1583"/>
  </conditionalFormatting>
  <conditionalFormatting sqref="O197">
    <cfRule type="duplicateValues" dxfId="178" priority="1582"/>
  </conditionalFormatting>
  <conditionalFormatting sqref="O197">
    <cfRule type="duplicateValues" dxfId="177" priority="1581"/>
  </conditionalFormatting>
  <conditionalFormatting sqref="O197">
    <cfRule type="duplicateValues" dxfId="176" priority="1580"/>
  </conditionalFormatting>
  <conditionalFormatting sqref="O197">
    <cfRule type="duplicateValues" dxfId="175" priority="1579"/>
  </conditionalFormatting>
  <conditionalFormatting sqref="O197">
    <cfRule type="duplicateValues" dxfId="174" priority="1578"/>
  </conditionalFormatting>
  <conditionalFormatting sqref="O197">
    <cfRule type="duplicateValues" dxfId="173" priority="1577"/>
  </conditionalFormatting>
  <conditionalFormatting sqref="O197">
    <cfRule type="duplicateValues" dxfId="172" priority="1576"/>
  </conditionalFormatting>
  <conditionalFormatting sqref="O197">
    <cfRule type="duplicateValues" dxfId="171" priority="1575"/>
  </conditionalFormatting>
  <conditionalFormatting sqref="O197">
    <cfRule type="duplicateValues" dxfId="170" priority="1574"/>
  </conditionalFormatting>
  <conditionalFormatting sqref="O197">
    <cfRule type="duplicateValues" dxfId="169" priority="1573"/>
  </conditionalFormatting>
  <conditionalFormatting sqref="O197">
    <cfRule type="duplicateValues" dxfId="168" priority="1572"/>
  </conditionalFormatting>
  <conditionalFormatting sqref="O197">
    <cfRule type="duplicateValues" dxfId="167" priority="1571"/>
  </conditionalFormatting>
  <conditionalFormatting sqref="O197">
    <cfRule type="duplicateValues" dxfId="166" priority="1570"/>
  </conditionalFormatting>
  <conditionalFormatting sqref="O197">
    <cfRule type="duplicateValues" dxfId="165" priority="1569"/>
  </conditionalFormatting>
  <conditionalFormatting sqref="O197">
    <cfRule type="duplicateValues" dxfId="164" priority="1568"/>
  </conditionalFormatting>
  <conditionalFormatting sqref="O197">
    <cfRule type="duplicateValues" dxfId="163" priority="1567"/>
  </conditionalFormatting>
  <conditionalFormatting sqref="O197">
    <cfRule type="duplicateValues" dxfId="162" priority="1566"/>
  </conditionalFormatting>
  <conditionalFormatting sqref="O197">
    <cfRule type="duplicateValues" dxfId="161" priority="1565"/>
  </conditionalFormatting>
  <conditionalFormatting sqref="O197">
    <cfRule type="duplicateValues" dxfId="160" priority="1564"/>
  </conditionalFormatting>
  <conditionalFormatting sqref="O197">
    <cfRule type="duplicateValues" dxfId="159" priority="1563"/>
  </conditionalFormatting>
  <conditionalFormatting sqref="O197">
    <cfRule type="duplicateValues" dxfId="158" priority="1562"/>
  </conditionalFormatting>
  <conditionalFormatting sqref="O197">
    <cfRule type="duplicateValues" dxfId="157" priority="1561"/>
  </conditionalFormatting>
  <conditionalFormatting sqref="O197">
    <cfRule type="duplicateValues" dxfId="156" priority="1560"/>
  </conditionalFormatting>
  <conditionalFormatting sqref="O197">
    <cfRule type="duplicateValues" dxfId="155" priority="1559"/>
  </conditionalFormatting>
  <conditionalFormatting sqref="O197">
    <cfRule type="duplicateValues" dxfId="154" priority="1558"/>
  </conditionalFormatting>
  <conditionalFormatting sqref="O197">
    <cfRule type="duplicateValues" dxfId="153" priority="1557"/>
  </conditionalFormatting>
  <conditionalFormatting sqref="O197">
    <cfRule type="duplicateValues" dxfId="152" priority="1556"/>
  </conditionalFormatting>
  <conditionalFormatting sqref="O197">
    <cfRule type="duplicateValues" dxfId="151" priority="1555"/>
  </conditionalFormatting>
  <conditionalFormatting sqref="O197">
    <cfRule type="duplicateValues" dxfId="150" priority="1554"/>
  </conditionalFormatting>
  <conditionalFormatting sqref="O197">
    <cfRule type="duplicateValues" dxfId="149" priority="1553"/>
  </conditionalFormatting>
  <conditionalFormatting sqref="O197">
    <cfRule type="duplicateValues" dxfId="148" priority="1552"/>
  </conditionalFormatting>
  <conditionalFormatting sqref="O197">
    <cfRule type="duplicateValues" dxfId="147" priority="1551"/>
  </conditionalFormatting>
  <conditionalFormatting sqref="O197">
    <cfRule type="duplicateValues" dxfId="146" priority="1550"/>
  </conditionalFormatting>
  <conditionalFormatting sqref="O197">
    <cfRule type="duplicateValues" dxfId="145" priority="1549"/>
  </conditionalFormatting>
  <conditionalFormatting sqref="O197">
    <cfRule type="duplicateValues" dxfId="144" priority="1548"/>
  </conditionalFormatting>
  <conditionalFormatting sqref="O197">
    <cfRule type="duplicateValues" dxfId="143" priority="1547"/>
  </conditionalFormatting>
  <conditionalFormatting sqref="O197">
    <cfRule type="duplicateValues" dxfId="142" priority="1546"/>
  </conditionalFormatting>
  <conditionalFormatting sqref="O197">
    <cfRule type="duplicateValues" dxfId="141" priority="1545"/>
  </conditionalFormatting>
  <conditionalFormatting sqref="O197">
    <cfRule type="duplicateValues" dxfId="140" priority="1544"/>
  </conditionalFormatting>
  <conditionalFormatting sqref="O198">
    <cfRule type="duplicateValues" dxfId="139" priority="1543"/>
  </conditionalFormatting>
  <conditionalFormatting sqref="O198">
    <cfRule type="duplicateValues" dxfId="138" priority="1542"/>
  </conditionalFormatting>
  <conditionalFormatting sqref="O198">
    <cfRule type="duplicateValues" dxfId="137" priority="1541"/>
  </conditionalFormatting>
  <conditionalFormatting sqref="O198">
    <cfRule type="duplicateValues" dxfId="136" priority="1540"/>
  </conditionalFormatting>
  <conditionalFormatting sqref="O198">
    <cfRule type="duplicateValues" dxfId="135" priority="1539"/>
  </conditionalFormatting>
  <conditionalFormatting sqref="O198">
    <cfRule type="duplicateValues" dxfId="134" priority="1538"/>
  </conditionalFormatting>
  <conditionalFormatting sqref="O198">
    <cfRule type="expression" dxfId="133" priority="1537" stopIfTrue="1">
      <formula>AND(COUNTIF(#REF!, O198)&gt;1,NOT(ISBLANK(O198)))</formula>
    </cfRule>
  </conditionalFormatting>
  <conditionalFormatting sqref="O198">
    <cfRule type="expression" dxfId="132" priority="1536" stopIfTrue="1">
      <formula>AND(COUNTIF(#REF!, O198)+COUNTIF(#REF!, O198)&gt;1,NOT(ISBLANK(O198)))</formula>
    </cfRule>
  </conditionalFormatting>
  <conditionalFormatting sqref="O198">
    <cfRule type="duplicateValues" dxfId="131" priority="1535"/>
  </conditionalFormatting>
  <conditionalFormatting sqref="O198">
    <cfRule type="duplicateValues" dxfId="130" priority="1534"/>
  </conditionalFormatting>
  <conditionalFormatting sqref="O198">
    <cfRule type="duplicateValues" dxfId="129" priority="1533"/>
  </conditionalFormatting>
  <conditionalFormatting sqref="O198">
    <cfRule type="duplicateValues" dxfId="128" priority="1532"/>
  </conditionalFormatting>
  <conditionalFormatting sqref="O198">
    <cfRule type="duplicateValues" dxfId="127" priority="1531"/>
  </conditionalFormatting>
  <conditionalFormatting sqref="O198">
    <cfRule type="duplicateValues" dxfId="126" priority="1530"/>
  </conditionalFormatting>
  <conditionalFormatting sqref="O198">
    <cfRule type="duplicateValues" dxfId="125" priority="1529"/>
  </conditionalFormatting>
  <conditionalFormatting sqref="O199">
    <cfRule type="duplicateValues" dxfId="124" priority="1528"/>
  </conditionalFormatting>
  <conditionalFormatting sqref="O199">
    <cfRule type="duplicateValues" dxfId="123" priority="1527"/>
  </conditionalFormatting>
  <conditionalFormatting sqref="O199">
    <cfRule type="duplicateValues" dxfId="122" priority="1526"/>
  </conditionalFormatting>
  <conditionalFormatting sqref="O199">
    <cfRule type="duplicateValues" dxfId="121" priority="1525"/>
  </conditionalFormatting>
  <conditionalFormatting sqref="O199">
    <cfRule type="duplicateValues" dxfId="120" priority="1524"/>
  </conditionalFormatting>
  <conditionalFormatting sqref="O199">
    <cfRule type="duplicateValues" dxfId="119" priority="1523"/>
  </conditionalFormatting>
  <conditionalFormatting sqref="O199">
    <cfRule type="duplicateValues" dxfId="118" priority="1522"/>
  </conditionalFormatting>
  <conditionalFormatting sqref="O199">
    <cfRule type="duplicateValues" dxfId="117" priority="1521"/>
  </conditionalFormatting>
  <conditionalFormatting sqref="O199">
    <cfRule type="duplicateValues" dxfId="116" priority="1520"/>
  </conditionalFormatting>
  <conditionalFormatting sqref="O199">
    <cfRule type="duplicateValues" dxfId="115" priority="1519"/>
  </conditionalFormatting>
  <conditionalFormatting sqref="O199">
    <cfRule type="duplicateValues" dxfId="114" priority="1518"/>
  </conditionalFormatting>
  <conditionalFormatting sqref="O199">
    <cfRule type="duplicateValues" dxfId="113" priority="1517"/>
  </conditionalFormatting>
  <conditionalFormatting sqref="O199">
    <cfRule type="duplicateValues" dxfId="112" priority="1516"/>
  </conditionalFormatting>
  <conditionalFormatting sqref="O199">
    <cfRule type="duplicateValues" dxfId="111" priority="1515"/>
  </conditionalFormatting>
  <conditionalFormatting sqref="O199">
    <cfRule type="duplicateValues" dxfId="110" priority="1514"/>
  </conditionalFormatting>
  <conditionalFormatting sqref="O199">
    <cfRule type="duplicateValues" dxfId="109" priority="1513"/>
  </conditionalFormatting>
  <conditionalFormatting sqref="O199">
    <cfRule type="expression" dxfId="108" priority="1512" stopIfTrue="1">
      <formula>AND(COUNTIF(#REF!, O199)&gt;1,NOT(ISBLANK(O199)))</formula>
    </cfRule>
  </conditionalFormatting>
  <conditionalFormatting sqref="O199">
    <cfRule type="expression" dxfId="107" priority="1511" stopIfTrue="1">
      <formula>AND(COUNTIF(#REF!, O199)+COUNTIF(#REF!, O199)&gt;1,NOT(ISBLANK(O199)))</formula>
    </cfRule>
  </conditionalFormatting>
  <conditionalFormatting sqref="O199">
    <cfRule type="duplicateValues" dxfId="106" priority="1510"/>
  </conditionalFormatting>
  <conditionalFormatting sqref="O200">
    <cfRule type="expression" dxfId="105" priority="1509" stopIfTrue="1">
      <formula>AND(COUNTIF(#REF!, O200)&gt;1,NOT(ISBLANK(O200)))</formula>
    </cfRule>
  </conditionalFormatting>
  <conditionalFormatting sqref="O200">
    <cfRule type="expression" dxfId="104" priority="1508" stopIfTrue="1">
      <formula>AND(COUNTIF(#REF!, O200)+COUNTIF(#REF!, O200)&gt;1,NOT(ISBLANK(O200)))</formula>
    </cfRule>
  </conditionalFormatting>
  <conditionalFormatting sqref="O200">
    <cfRule type="duplicateValues" dxfId="103" priority="1507"/>
  </conditionalFormatting>
  <conditionalFormatting sqref="O200">
    <cfRule type="expression" dxfId="102" priority="1506" stopIfTrue="1">
      <formula>AND(COUNTIF(#REF!, O200)&gt;1,NOT(ISBLANK(O200)))</formula>
    </cfRule>
  </conditionalFormatting>
  <conditionalFormatting sqref="O200">
    <cfRule type="expression" dxfId="101" priority="1505" stopIfTrue="1">
      <formula>AND(COUNTIF(#REF!, O200)+COUNTIF(#REF!, O200)&gt;1,NOT(ISBLANK(O200)))</formula>
    </cfRule>
  </conditionalFormatting>
  <conditionalFormatting sqref="O200">
    <cfRule type="duplicateValues" dxfId="100" priority="1504"/>
  </conditionalFormatting>
  <conditionalFormatting sqref="O200">
    <cfRule type="expression" dxfId="99" priority="1503" stopIfTrue="1">
      <formula>AND(COUNTIF(#REF!, O200)&gt;1,NOT(ISBLANK(O200)))</formula>
    </cfRule>
  </conditionalFormatting>
  <conditionalFormatting sqref="O200">
    <cfRule type="expression" dxfId="98" priority="1502" stopIfTrue="1">
      <formula>AND(COUNTIF(#REF!, O200)+COUNTIF(#REF!, O200)&gt;1,NOT(ISBLANK(O200)))</formula>
    </cfRule>
  </conditionalFormatting>
  <conditionalFormatting sqref="O200">
    <cfRule type="duplicateValues" dxfId="97" priority="1501"/>
  </conditionalFormatting>
  <conditionalFormatting sqref="O200">
    <cfRule type="duplicateValues" dxfId="96" priority="1500"/>
  </conditionalFormatting>
  <conditionalFormatting sqref="O200">
    <cfRule type="duplicateValues" dxfId="95" priority="1499"/>
  </conditionalFormatting>
  <conditionalFormatting sqref="O200">
    <cfRule type="duplicateValues" dxfId="94" priority="1498"/>
  </conditionalFormatting>
  <conditionalFormatting sqref="O200">
    <cfRule type="duplicateValues" dxfId="93" priority="1497"/>
  </conditionalFormatting>
  <conditionalFormatting sqref="O200">
    <cfRule type="duplicateValues" dxfId="92" priority="1496"/>
  </conditionalFormatting>
  <conditionalFormatting sqref="O200">
    <cfRule type="duplicateValues" dxfId="91" priority="1495"/>
  </conditionalFormatting>
  <conditionalFormatting sqref="O200">
    <cfRule type="duplicateValues" dxfId="90" priority="1494"/>
  </conditionalFormatting>
  <conditionalFormatting sqref="O200">
    <cfRule type="duplicateValues" dxfId="89" priority="1493"/>
  </conditionalFormatting>
  <conditionalFormatting sqref="O200">
    <cfRule type="duplicateValues" dxfId="88" priority="1492"/>
  </conditionalFormatting>
  <conditionalFormatting sqref="O200">
    <cfRule type="duplicateValues" dxfId="87" priority="1491"/>
  </conditionalFormatting>
  <conditionalFormatting sqref="O200">
    <cfRule type="duplicateValues" dxfId="86" priority="1490"/>
  </conditionalFormatting>
  <conditionalFormatting sqref="O200">
    <cfRule type="duplicateValues" dxfId="85" priority="1489"/>
  </conditionalFormatting>
  <conditionalFormatting sqref="O200">
    <cfRule type="duplicateValues" dxfId="84" priority="1488"/>
  </conditionalFormatting>
  <conditionalFormatting sqref="O200">
    <cfRule type="duplicateValues" dxfId="83" priority="1487"/>
  </conditionalFormatting>
  <conditionalFormatting sqref="O200">
    <cfRule type="duplicateValues" dxfId="82" priority="1486"/>
  </conditionalFormatting>
  <conditionalFormatting sqref="O200">
    <cfRule type="duplicateValues" dxfId="81" priority="1485"/>
  </conditionalFormatting>
  <conditionalFormatting sqref="O200">
    <cfRule type="duplicateValues" dxfId="80" priority="1484"/>
  </conditionalFormatting>
  <conditionalFormatting sqref="O200">
    <cfRule type="duplicateValues" dxfId="79" priority="1483"/>
  </conditionalFormatting>
  <conditionalFormatting sqref="O200">
    <cfRule type="duplicateValues" dxfId="78" priority="1482"/>
  </conditionalFormatting>
  <conditionalFormatting sqref="O200">
    <cfRule type="duplicateValues" dxfId="77" priority="1481"/>
  </conditionalFormatting>
  <conditionalFormatting sqref="O200">
    <cfRule type="duplicateValues" dxfId="76" priority="1480"/>
  </conditionalFormatting>
  <conditionalFormatting sqref="O202">
    <cfRule type="duplicateValues" dxfId="75" priority="1479"/>
  </conditionalFormatting>
  <conditionalFormatting sqref="O202">
    <cfRule type="duplicateValues" dxfId="74" priority="1478"/>
  </conditionalFormatting>
  <conditionalFormatting sqref="O202">
    <cfRule type="expression" dxfId="73" priority="1477" stopIfTrue="1">
      <formula>AND(COUNTIF(#REF!, O202)&gt;1,NOT(ISBLANK(O202)))</formula>
    </cfRule>
  </conditionalFormatting>
  <conditionalFormatting sqref="O202">
    <cfRule type="expression" dxfId="72" priority="1476" stopIfTrue="1">
      <formula>AND(COUNTIF(#REF!, O202)+COUNTIF(#REF!, O202)&gt;1,NOT(ISBLANK(O202)))</formula>
    </cfRule>
  </conditionalFormatting>
  <conditionalFormatting sqref="O202">
    <cfRule type="duplicateValues" dxfId="71" priority="1475"/>
  </conditionalFormatting>
  <conditionalFormatting sqref="O202">
    <cfRule type="expression" dxfId="70" priority="1474" stopIfTrue="1">
      <formula>AND(COUNTIF(#REF!, O202)&gt;1,NOT(ISBLANK(O202)))</formula>
    </cfRule>
  </conditionalFormatting>
  <conditionalFormatting sqref="O202">
    <cfRule type="expression" dxfId="69" priority="1473" stopIfTrue="1">
      <formula>AND(COUNTIF(#REF!, O202)+COUNTIF(#REF!, O202)&gt;1,NOT(ISBLANK(O202)))</formula>
    </cfRule>
  </conditionalFormatting>
  <conditionalFormatting sqref="O202">
    <cfRule type="duplicateValues" dxfId="68" priority="1472"/>
  </conditionalFormatting>
  <conditionalFormatting sqref="O202">
    <cfRule type="expression" dxfId="67" priority="1471" stopIfTrue="1">
      <formula>AND(COUNTIF(#REF!, O202)&gt;1,NOT(ISBLANK(O202)))</formula>
    </cfRule>
  </conditionalFormatting>
  <conditionalFormatting sqref="O202">
    <cfRule type="expression" dxfId="66" priority="1470" stopIfTrue="1">
      <formula>AND(COUNTIF(#REF!, O202)+COUNTIF(#REF!, O202)&gt;1,NOT(ISBLANK(O202)))</formula>
    </cfRule>
  </conditionalFormatting>
  <conditionalFormatting sqref="O202">
    <cfRule type="duplicateValues" dxfId="65" priority="1469"/>
  </conditionalFormatting>
  <conditionalFormatting sqref="O202">
    <cfRule type="expression" dxfId="64" priority="1468" stopIfTrue="1">
      <formula>AND(COUNTIF(#REF!, O202)&gt;1,NOT(ISBLANK(O202)))</formula>
    </cfRule>
  </conditionalFormatting>
  <conditionalFormatting sqref="O202">
    <cfRule type="expression" dxfId="63" priority="1467" stopIfTrue="1">
      <formula>AND(COUNTIF(#REF!, O202)+COUNTIF(#REF!, O202)&gt;1,NOT(ISBLANK(O202)))</formula>
    </cfRule>
  </conditionalFormatting>
  <conditionalFormatting sqref="O202">
    <cfRule type="duplicateValues" dxfId="62" priority="1466"/>
  </conditionalFormatting>
  <conditionalFormatting sqref="O202">
    <cfRule type="duplicateValues" dxfId="61" priority="1465"/>
  </conditionalFormatting>
  <conditionalFormatting sqref="O202">
    <cfRule type="duplicateValues" dxfId="60" priority="1464"/>
  </conditionalFormatting>
  <conditionalFormatting sqref="O202">
    <cfRule type="duplicateValues" dxfId="59" priority="1463"/>
  </conditionalFormatting>
  <conditionalFormatting sqref="O202">
    <cfRule type="duplicateValues" dxfId="58" priority="1462"/>
  </conditionalFormatting>
  <conditionalFormatting sqref="O202">
    <cfRule type="duplicateValues" dxfId="57" priority="1461"/>
  </conditionalFormatting>
  <conditionalFormatting sqref="O202">
    <cfRule type="duplicateValues" dxfId="56" priority="1460"/>
  </conditionalFormatting>
  <conditionalFormatting sqref="O202">
    <cfRule type="duplicateValues" dxfId="55" priority="1459"/>
  </conditionalFormatting>
  <conditionalFormatting sqref="O202">
    <cfRule type="duplicateValues" dxfId="54" priority="1458"/>
  </conditionalFormatting>
  <conditionalFormatting sqref="O202">
    <cfRule type="duplicateValues" dxfId="53" priority="1457"/>
  </conditionalFormatting>
  <conditionalFormatting sqref="O202">
    <cfRule type="duplicateValues" dxfId="52" priority="1456"/>
  </conditionalFormatting>
  <conditionalFormatting sqref="O202">
    <cfRule type="duplicateValues" dxfId="51" priority="1455"/>
  </conditionalFormatting>
  <conditionalFormatting sqref="O202">
    <cfRule type="duplicateValues" dxfId="50" priority="1454"/>
  </conditionalFormatting>
  <conditionalFormatting sqref="O202">
    <cfRule type="duplicateValues" dxfId="49" priority="1453"/>
  </conditionalFormatting>
  <conditionalFormatting sqref="O202">
    <cfRule type="duplicateValues" dxfId="48" priority="1452"/>
  </conditionalFormatting>
  <conditionalFormatting sqref="O202">
    <cfRule type="duplicateValues" dxfId="47" priority="1451"/>
  </conditionalFormatting>
  <conditionalFormatting sqref="O202">
    <cfRule type="duplicateValues" dxfId="46" priority="1450"/>
  </conditionalFormatting>
  <conditionalFormatting sqref="O202">
    <cfRule type="duplicateValues" dxfId="45" priority="1449"/>
  </conditionalFormatting>
  <conditionalFormatting sqref="O202">
    <cfRule type="duplicateValues" dxfId="44" priority="1448"/>
  </conditionalFormatting>
  <conditionalFormatting sqref="O202">
    <cfRule type="duplicateValues" dxfId="43" priority="1447"/>
  </conditionalFormatting>
  <conditionalFormatting sqref="O202">
    <cfRule type="duplicateValues" dxfId="42" priority="1446"/>
  </conditionalFormatting>
  <conditionalFormatting sqref="O227 O221:O224">
    <cfRule type="duplicateValues" dxfId="41" priority="19104"/>
  </conditionalFormatting>
  <conditionalFormatting sqref="O221:O224">
    <cfRule type="duplicateValues" dxfId="40" priority="19107"/>
  </conditionalFormatting>
  <conditionalFormatting sqref="O226:O227 O221:O224">
    <cfRule type="duplicateValues" dxfId="39" priority="19113"/>
  </conditionalFormatting>
  <conditionalFormatting sqref="O187">
    <cfRule type="duplicateValues" dxfId="38" priority="1445"/>
  </conditionalFormatting>
  <conditionalFormatting sqref="O187">
    <cfRule type="duplicateValues" dxfId="37" priority="1444"/>
  </conditionalFormatting>
  <conditionalFormatting sqref="O187">
    <cfRule type="duplicateValues" dxfId="36" priority="1443"/>
  </conditionalFormatting>
  <conditionalFormatting sqref="O187">
    <cfRule type="duplicateValues" dxfId="35" priority="1442"/>
  </conditionalFormatting>
  <conditionalFormatting sqref="D561:D569">
    <cfRule type="expression" dxfId="34" priority="19115" stopIfTrue="1">
      <formula>AND(COUNTIF($B$592:$B$592, D561)+COUNTIF($B$281:$B$281, D561)+COUNTIF($B$50:$B$50, D561)+COUNTIF($B$20:$B$32, D561)+COUNTIF($B$5:$B$15, D561)+COUNTIF($B$52:$B$59, D561)+COUNTIF($B$61:$B$65, D561)+COUNTIF(#REF!, D561)&gt;1,NOT(ISBLANK(D561)))</formula>
    </cfRule>
  </conditionalFormatting>
  <conditionalFormatting sqref="O131:O134">
    <cfRule type="expression" dxfId="33" priority="77" stopIfTrue="1">
      <formula>AND(COUNTIF(#REF!, O131)&gt;1,NOT(ISBLANK(O131)))</formula>
    </cfRule>
  </conditionalFormatting>
  <conditionalFormatting sqref="O131:O134">
    <cfRule type="expression" dxfId="32" priority="76" stopIfTrue="1">
      <formula>AND(COUNTIF(#REF!, O131)+COUNTIF(#REF!, O131)&gt;1,NOT(ISBLANK(O131)))</formula>
    </cfRule>
  </conditionalFormatting>
  <conditionalFormatting sqref="O131:O134">
    <cfRule type="duplicateValues" dxfId="31" priority="78"/>
  </conditionalFormatting>
  <conditionalFormatting sqref="O137">
    <cfRule type="expression" dxfId="30" priority="73" stopIfTrue="1">
      <formula>AND(COUNTIF(#REF!, O137)&gt;1,NOT(ISBLANK(O137)))</formula>
    </cfRule>
  </conditionalFormatting>
  <conditionalFormatting sqref="O136">
    <cfRule type="duplicateValues" dxfId="29" priority="72"/>
  </conditionalFormatting>
  <conditionalFormatting sqref="O137">
    <cfRule type="duplicateValues" dxfId="28" priority="74"/>
  </conditionalFormatting>
  <conditionalFormatting sqref="O136:O137">
    <cfRule type="duplicateValues" dxfId="27" priority="75"/>
  </conditionalFormatting>
  <conditionalFormatting sqref="O144:O145">
    <cfRule type="duplicateValues" dxfId="26" priority="69"/>
  </conditionalFormatting>
  <conditionalFormatting sqref="O144:O145">
    <cfRule type="duplicateValues" dxfId="25" priority="70"/>
  </conditionalFormatting>
  <conditionalFormatting sqref="O144:O145">
    <cfRule type="duplicateValues" dxfId="24" priority="71"/>
  </conditionalFormatting>
  <conditionalFormatting sqref="O116">
    <cfRule type="duplicateValues" dxfId="23" priority="48"/>
  </conditionalFormatting>
  <conditionalFormatting sqref="O117">
    <cfRule type="expression" dxfId="22" priority="46" stopIfTrue="1">
      <formula>AND(COUNTIF(#REF!, O117)&gt;1,NOT(ISBLANK(O117)))</formula>
    </cfRule>
  </conditionalFormatting>
  <conditionalFormatting sqref="O117">
    <cfRule type="expression" dxfId="21" priority="45" stopIfTrue="1">
      <formula>AND(COUNTIF(#REF!, O117)+COUNTIF(#REF!, O117)&gt;1,NOT(ISBLANK(O117)))</formula>
    </cfRule>
  </conditionalFormatting>
  <conditionalFormatting sqref="O117">
    <cfRule type="duplicateValues" dxfId="20" priority="47"/>
  </conditionalFormatting>
  <conditionalFormatting sqref="O205:O208">
    <cfRule type="duplicateValues" dxfId="19" priority="19120"/>
  </conditionalFormatting>
  <conditionalFormatting sqref="O6:O9">
    <cfRule type="expression" dxfId="18" priority="18" stopIfTrue="1">
      <formula>AND(COUNTIF(#REF!, O6)&gt;1,NOT(ISBLANK(O6)))</formula>
    </cfRule>
  </conditionalFormatting>
  <conditionalFormatting sqref="O6:O9">
    <cfRule type="expression" dxfId="17" priority="17" stopIfTrue="1">
      <formula>AND(COUNTIF(#REF!, O6)+COUNTIF(#REF!, O6)&gt;1,NOT(ISBLANK(O6)))</formula>
    </cfRule>
  </conditionalFormatting>
  <conditionalFormatting sqref="O6:O9">
    <cfRule type="duplicateValues" dxfId="16" priority="19"/>
  </conditionalFormatting>
  <conditionalFormatting sqref="O10">
    <cfRule type="duplicateValues" dxfId="15" priority="13"/>
  </conditionalFormatting>
  <conditionalFormatting sqref="O10">
    <cfRule type="duplicateValues" dxfId="14" priority="14"/>
  </conditionalFormatting>
  <conditionalFormatting sqref="O10">
    <cfRule type="duplicateValues" dxfId="13" priority="15"/>
  </conditionalFormatting>
  <conditionalFormatting sqref="O10">
    <cfRule type="duplicateValues" dxfId="12" priority="16"/>
  </conditionalFormatting>
  <conditionalFormatting sqref="O11">
    <cfRule type="expression" dxfId="11" priority="11" stopIfTrue="1">
      <formula>AND(COUNTIF(#REF!, O11)&gt;1,NOT(ISBLANK(O11)))</formula>
    </cfRule>
  </conditionalFormatting>
  <conditionalFormatting sqref="O11">
    <cfRule type="expression" dxfId="10" priority="10" stopIfTrue="1">
      <formula>AND(COUNTIF(#REF!, O11)+COUNTIF(#REF!, O11)&gt;1,NOT(ISBLANK(O11)))</formula>
    </cfRule>
  </conditionalFormatting>
  <conditionalFormatting sqref="O11">
    <cfRule type="duplicateValues" dxfId="9" priority="12"/>
  </conditionalFormatting>
  <conditionalFormatting sqref="O26">
    <cfRule type="expression" dxfId="8" priority="8" stopIfTrue="1">
      <formula>AND(COUNTIF(#REF!, O26)&gt;1,NOT(ISBLANK(O26)))</formula>
    </cfRule>
  </conditionalFormatting>
  <conditionalFormatting sqref="O26">
    <cfRule type="expression" dxfId="7" priority="7" stopIfTrue="1">
      <formula>AND(COUNTIF(#REF!, O26)+COUNTIF(#REF!, O26)&gt;1,NOT(ISBLANK(O26)))</formula>
    </cfRule>
  </conditionalFormatting>
  <conditionalFormatting sqref="O26">
    <cfRule type="duplicateValues" dxfId="6" priority="9"/>
  </conditionalFormatting>
  <conditionalFormatting sqref="O55">
    <cfRule type="expression" dxfId="5" priority="5" stopIfTrue="1">
      <formula>AND(COUNTIF(#REF!, O55)&gt;1,NOT(ISBLANK(O55)))</formula>
    </cfRule>
  </conditionalFormatting>
  <conditionalFormatting sqref="O55">
    <cfRule type="expression" dxfId="4" priority="4" stopIfTrue="1">
      <formula>AND(COUNTIF(#REF!, O55)+COUNTIF(#REF!, O55)&gt;1,NOT(ISBLANK(O55)))</formula>
    </cfRule>
  </conditionalFormatting>
  <conditionalFormatting sqref="O55">
    <cfRule type="duplicateValues" dxfId="3" priority="6"/>
  </conditionalFormatting>
  <conditionalFormatting sqref="O59">
    <cfRule type="expression" dxfId="2" priority="2" stopIfTrue="1">
      <formula>AND(COUNTIF(#REF!, O59)&gt;1,NOT(ISBLANK(O59)))</formula>
    </cfRule>
  </conditionalFormatting>
  <conditionalFormatting sqref="O59">
    <cfRule type="expression" dxfId="1" priority="1" stopIfTrue="1">
      <formula>AND(COUNTIF(#REF!, O59)+COUNTIF(#REF!, O59)&gt;1,NOT(ISBLANK(O59)))</formula>
    </cfRule>
  </conditionalFormatting>
  <conditionalFormatting sqref="O59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03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2017-04-22T07:57:30Z</dcterms:modified>
</cp:coreProperties>
</file>