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9200" windowHeight="7815" tabRatio="882" activeTab="2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F389" i="122" l="1"/>
  <c r="F388" i="122"/>
  <c r="F387" i="122"/>
  <c r="F386" i="122"/>
  <c r="F385" i="122"/>
  <c r="F384" i="122"/>
  <c r="F383" i="122"/>
  <c r="F382" i="122"/>
  <c r="F381" i="122"/>
  <c r="F380" i="122"/>
  <c r="F390" i="122" l="1"/>
  <c r="G73" i="120"/>
  <c r="F71" i="120" l="1"/>
  <c r="F374" i="122" l="1"/>
  <c r="F373" i="122"/>
  <c r="F372" i="122"/>
  <c r="F371" i="122"/>
  <c r="F370" i="122"/>
  <c r="F369" i="122"/>
  <c r="F368" i="122"/>
  <c r="F367" i="122"/>
  <c r="F366" i="122"/>
  <c r="F365" i="122"/>
  <c r="F375" i="122" l="1"/>
  <c r="F359" i="122"/>
  <c r="F358" i="122"/>
  <c r="F357" i="122"/>
  <c r="F356" i="122"/>
  <c r="F355" i="122"/>
  <c r="F354" i="122"/>
  <c r="F353" i="122"/>
  <c r="F352" i="122"/>
  <c r="F351" i="122"/>
  <c r="F350" i="122"/>
  <c r="F360" i="122" l="1"/>
  <c r="Q22" i="118"/>
  <c r="F344" i="122"/>
  <c r="F343" i="122"/>
  <c r="F342" i="122"/>
  <c r="F341" i="122"/>
  <c r="F340" i="122"/>
  <c r="F339" i="122"/>
  <c r="F338" i="122"/>
  <c r="F337" i="122"/>
  <c r="F336" i="122"/>
  <c r="F335" i="122"/>
  <c r="F345" i="122" l="1"/>
  <c r="F329" i="122"/>
  <c r="F328" i="122"/>
  <c r="F327" i="122"/>
  <c r="F326" i="122"/>
  <c r="F325" i="122"/>
  <c r="F324" i="122"/>
  <c r="F323" i="122"/>
  <c r="F322" i="122"/>
  <c r="F321" i="122"/>
  <c r="F320" i="122"/>
  <c r="F330" i="122" l="1"/>
  <c r="G63" i="120"/>
  <c r="F308" i="122" l="1"/>
  <c r="F314" i="122"/>
  <c r="F313" i="122"/>
  <c r="F312" i="122"/>
  <c r="F311" i="122"/>
  <c r="F310" i="122"/>
  <c r="F309" i="122"/>
  <c r="F307" i="122"/>
  <c r="F306" i="122"/>
  <c r="F305" i="122"/>
  <c r="G62" i="120"/>
  <c r="F315" i="122" l="1"/>
  <c r="F299" i="122" l="1"/>
  <c r="F298" i="122"/>
  <c r="F297" i="122"/>
  <c r="F296" i="122"/>
  <c r="F295" i="122"/>
  <c r="F294" i="122"/>
  <c r="F293" i="122"/>
  <c r="F292" i="122"/>
  <c r="F291" i="122"/>
  <c r="F290" i="122"/>
  <c r="F300" i="122" l="1"/>
  <c r="F284" i="122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s="1"/>
  <c r="F254" i="122" l="1"/>
  <c r="F253" i="122"/>
  <c r="F252" i="122"/>
  <c r="F251" i="122"/>
  <c r="F250" i="122"/>
  <c r="F249" i="122"/>
  <c r="F248" i="122"/>
  <c r="F247" i="122"/>
  <c r="F246" i="122"/>
  <c r="F245" i="122"/>
  <c r="F255" i="122" s="1"/>
  <c r="F239" i="122" l="1"/>
  <c r="F238" i="122"/>
  <c r="F237" i="122"/>
  <c r="F236" i="122"/>
  <c r="F235" i="122"/>
  <c r="F234" i="122"/>
  <c r="F233" i="122"/>
  <c r="F232" i="122"/>
  <c r="F231" i="122"/>
  <c r="F230" i="122"/>
  <c r="F240" i="122" l="1"/>
  <c r="F50" i="120"/>
  <c r="F224" i="122" l="1"/>
  <c r="F223" i="122"/>
  <c r="F222" i="122"/>
  <c r="F221" i="122"/>
  <c r="F220" i="122"/>
  <c r="F219" i="122"/>
  <c r="F218" i="122"/>
  <c r="F217" i="122"/>
  <c r="F216" i="122"/>
  <c r="F215" i="122"/>
  <c r="F225" i="122" l="1"/>
  <c r="G47" i="120" l="1"/>
  <c r="E202" i="122" l="1"/>
  <c r="F209" i="122"/>
  <c r="F208" i="122"/>
  <c r="F207" i="122"/>
  <c r="F206" i="122"/>
  <c r="F205" i="122"/>
  <c r="F204" i="122"/>
  <c r="F203" i="122"/>
  <c r="F202" i="122"/>
  <c r="F201" i="122"/>
  <c r="F200" i="122"/>
  <c r="G46" i="120"/>
  <c r="F210" i="122" l="1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G43" i="120"/>
  <c r="G42" i="120"/>
  <c r="F179" i="122" l="1"/>
  <c r="F178" i="122"/>
  <c r="F177" i="122"/>
  <c r="F176" i="122"/>
  <c r="F175" i="122"/>
  <c r="F174" i="122"/>
  <c r="F173" i="122"/>
  <c r="F172" i="122"/>
  <c r="F171" i="122"/>
  <c r="F170" i="122"/>
  <c r="F180" i="122" l="1"/>
  <c r="F164" i="122"/>
  <c r="F163" i="122"/>
  <c r="F162" i="122"/>
  <c r="F161" i="122"/>
  <c r="F160" i="122"/>
  <c r="F159" i="122"/>
  <c r="F158" i="122"/>
  <c r="F157" i="122"/>
  <c r="F156" i="122"/>
  <c r="F155" i="122"/>
  <c r="F165" i="122" l="1"/>
  <c r="F149" i="122"/>
  <c r="F148" i="122"/>
  <c r="F147" i="122"/>
  <c r="F146" i="122"/>
  <c r="F145" i="122"/>
  <c r="F144" i="122"/>
  <c r="F143" i="122"/>
  <c r="F142" i="122"/>
  <c r="F141" i="122"/>
  <c r="F140" i="122"/>
  <c r="F150" i="122" l="1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G29" i="120"/>
  <c r="F119" i="122" l="1"/>
  <c r="F118" i="122"/>
  <c r="F117" i="122"/>
  <c r="F116" i="122"/>
  <c r="F115" i="122"/>
  <c r="F114" i="122"/>
  <c r="F113" i="122"/>
  <c r="F112" i="122"/>
  <c r="F111" i="122"/>
  <c r="F110" i="122"/>
  <c r="F120" i="122" l="1"/>
  <c r="F104" i="122"/>
  <c r="F103" i="122"/>
  <c r="F102" i="122"/>
  <c r="F101" i="122"/>
  <c r="F100" i="122"/>
  <c r="F99" i="122"/>
  <c r="F98" i="122"/>
  <c r="F97" i="122"/>
  <c r="F96" i="122"/>
  <c r="F95" i="122"/>
  <c r="G28" i="120"/>
  <c r="F105" i="122" l="1"/>
  <c r="G26" i="120"/>
  <c r="F89" i="122" l="1"/>
  <c r="F88" i="122"/>
  <c r="F87" i="122"/>
  <c r="F86" i="122"/>
  <c r="F85" i="122"/>
  <c r="F84" i="122"/>
  <c r="F83" i="122"/>
  <c r="F82" i="122"/>
  <c r="F81" i="122"/>
  <c r="F80" i="122"/>
  <c r="F90" i="122" l="1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60" i="122" l="1"/>
  <c r="G19" i="120"/>
  <c r="G18" i="120"/>
  <c r="F44" i="122" l="1"/>
  <c r="F43" i="122"/>
  <c r="F42" i="122"/>
  <c r="F41" i="122"/>
  <c r="F40" i="122"/>
  <c r="F39" i="122"/>
  <c r="F38" i="122"/>
  <c r="F37" i="122"/>
  <c r="F36" i="122"/>
  <c r="F35" i="122"/>
  <c r="F45" i="122" l="1"/>
  <c r="G15" i="120"/>
  <c r="F14" i="120" l="1"/>
  <c r="F29" i="122" l="1"/>
  <c r="F28" i="122"/>
  <c r="F27" i="122"/>
  <c r="F26" i="122"/>
  <c r="F25" i="122"/>
  <c r="F24" i="122"/>
  <c r="F23" i="122"/>
  <c r="F22" i="122"/>
  <c r="F21" i="122"/>
  <c r="F20" i="122"/>
  <c r="G11" i="120"/>
  <c r="F30" i="122" l="1"/>
  <c r="H19" i="118"/>
  <c r="H10" i="118"/>
  <c r="H11" i="118"/>
  <c r="H12" i="118"/>
  <c r="H13" i="118"/>
  <c r="H14" i="118"/>
  <c r="H15" i="118"/>
  <c r="H16" i="118"/>
  <c r="H17" i="118"/>
  <c r="H18" i="118"/>
  <c r="H20" i="118"/>
  <c r="H28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/>
  <c r="M41" i="118" l="1"/>
  <c r="F4" i="124" l="1"/>
  <c r="G4" i="124" s="1"/>
  <c r="I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G44" i="124" l="1"/>
  <c r="H39" i="118" l="1"/>
  <c r="K39" i="118" s="1"/>
  <c r="T39" i="118" s="1"/>
  <c r="H40" i="118"/>
  <c r="K40" i="118" s="1"/>
  <c r="V39" i="118" l="1"/>
  <c r="F27" i="125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l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 l="1"/>
  <c r="F44" i="124" l="1"/>
  <c r="I44" i="124" s="1"/>
  <c r="F25" i="124"/>
  <c r="G25" i="124" l="1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H24" i="118" l="1"/>
  <c r="V24" i="118" l="1"/>
  <c r="H108" i="120" l="1"/>
  <c r="AF11" i="121"/>
  <c r="AG10" i="121" l="1"/>
  <c r="AG9" i="121"/>
  <c r="AG8" i="121"/>
  <c r="S41" i="118"/>
  <c r="R41" i="118"/>
  <c r="Q41" i="118"/>
  <c r="P41" i="118"/>
  <c r="N41" i="118"/>
  <c r="L41" i="118"/>
  <c r="J41" i="118"/>
  <c r="I41" i="118"/>
  <c r="G41" i="118"/>
  <c r="F41" i="118"/>
  <c r="E41" i="118"/>
  <c r="D41" i="118"/>
  <c r="C41" i="118"/>
  <c r="B41" i="118"/>
  <c r="H45" i="124" l="1"/>
  <c r="O37" i="118" l="1"/>
  <c r="I45" i="124" l="1"/>
  <c r="AE11" i="121"/>
  <c r="E49" i="125" l="1"/>
  <c r="F49" i="125" s="1"/>
  <c r="D50" i="125"/>
  <c r="C50" i="125"/>
  <c r="B50" i="125"/>
  <c r="G49" i="125" l="1"/>
  <c r="O40" i="118" l="1"/>
  <c r="T40" i="118" s="1"/>
  <c r="V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E26" i="125"/>
  <c r="E25" i="125"/>
  <c r="F25" i="125" s="1"/>
  <c r="E24" i="125"/>
  <c r="E23" i="125"/>
  <c r="F23" i="125" s="1"/>
  <c r="E22" i="125"/>
  <c r="E21" i="125"/>
  <c r="F21" i="125" s="1"/>
  <c r="E20" i="125"/>
  <c r="A21" i="125"/>
  <c r="A22" i="125" s="1"/>
  <c r="A23" i="125" s="1"/>
  <c r="A24" i="125" s="1"/>
  <c r="A25" i="125" s="1"/>
  <c r="A26" i="125" s="1"/>
  <c r="A27" i="125" s="1"/>
  <c r="A28" i="125" s="1"/>
  <c r="A29" i="125" s="1"/>
  <c r="A30" i="125" s="1"/>
  <c r="A31" i="125" s="1"/>
  <c r="A32" i="125" s="1"/>
  <c r="A33" i="125" s="1"/>
  <c r="A34" i="125" s="1"/>
  <c r="A35" i="125" s="1"/>
  <c r="A36" i="125" s="1"/>
  <c r="A37" i="125" s="1"/>
  <c r="A38" i="125" s="1"/>
  <c r="A39" i="125" s="1"/>
  <c r="A40" i="125" s="1"/>
  <c r="A41" i="125" s="1"/>
  <c r="A42" i="125" s="1"/>
  <c r="A43" i="125" s="1"/>
  <c r="A44" i="125" s="1"/>
  <c r="A45" i="125" s="1"/>
  <c r="A46" i="125" s="1"/>
  <c r="A47" i="125" s="1"/>
  <c r="A48" i="125" s="1"/>
  <c r="A49" i="125" s="1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V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V38" i="118" s="1"/>
  <c r="H37" i="118"/>
  <c r="V37" i="118" s="1"/>
  <c r="H36" i="118"/>
  <c r="V36" i="118" s="1"/>
  <c r="H35" i="118"/>
  <c r="V35" i="118" s="1"/>
  <c r="H34" i="118"/>
  <c r="V34" i="118" s="1"/>
  <c r="H33" i="118"/>
  <c r="V33" i="118" s="1"/>
  <c r="H32" i="118"/>
  <c r="V32" i="118" s="1"/>
  <c r="H31" i="118"/>
  <c r="V31" i="118" s="1"/>
  <c r="H30" i="118"/>
  <c r="V30" i="118" s="1"/>
  <c r="H29" i="118"/>
  <c r="V29" i="118" s="1"/>
  <c r="V28" i="118"/>
  <c r="H27" i="118"/>
  <c r="V27" i="118" s="1"/>
  <c r="H26" i="118"/>
  <c r="V26" i="118" s="1"/>
  <c r="H25" i="118"/>
  <c r="V25" i="118" s="1"/>
  <c r="H23" i="118"/>
  <c r="V23" i="118" s="1"/>
  <c r="H22" i="118"/>
  <c r="V22" i="118" s="1"/>
  <c r="H21" i="118"/>
  <c r="V21" i="118" s="1"/>
  <c r="V20" i="118"/>
  <c r="V19" i="118"/>
  <c r="V18" i="118"/>
  <c r="V17" i="118"/>
  <c r="V16" i="118"/>
  <c r="V15" i="118"/>
  <c r="V14" i="118"/>
  <c r="V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AD7" i="121"/>
  <c r="AE7" i="121" s="1"/>
  <c r="AF7" i="121" s="1"/>
  <c r="C11" i="121"/>
  <c r="AG11" i="121" l="1"/>
  <c r="K36" i="118" l="1"/>
  <c r="K37" i="118"/>
  <c r="K38" i="118"/>
  <c r="O33" i="118"/>
  <c r="O34" i="118"/>
  <c r="O35" i="118"/>
  <c r="O36" i="118"/>
  <c r="O38" i="118"/>
  <c r="O26" i="118"/>
  <c r="O27" i="118"/>
  <c r="O28" i="118"/>
  <c r="O29" i="118"/>
  <c r="O30" i="118"/>
  <c r="O31" i="118"/>
  <c r="O32" i="118"/>
  <c r="K27" i="118"/>
  <c r="K28" i="118"/>
  <c r="K29" i="118"/>
  <c r="K26" i="118"/>
  <c r="K30" i="118"/>
  <c r="K31" i="118"/>
  <c r="K32" i="118"/>
  <c r="K33" i="118"/>
  <c r="K34" i="118"/>
  <c r="K35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O23" i="118"/>
  <c r="O24" i="118"/>
  <c r="O25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T28" i="118" l="1"/>
  <c r="T14" i="118"/>
  <c r="K12" i="118"/>
  <c r="T12" i="118" s="1"/>
  <c r="V12" i="118"/>
  <c r="H41" i="118"/>
  <c r="V11" i="118"/>
  <c r="K11" i="118"/>
  <c r="T11" i="118" s="1"/>
  <c r="T26" i="118"/>
  <c r="T23" i="118"/>
  <c r="T37" i="118"/>
  <c r="T24" i="118"/>
  <c r="T34" i="118"/>
  <c r="T35" i="118"/>
  <c r="T33" i="118"/>
  <c r="T31" i="118"/>
  <c r="T15" i="118"/>
  <c r="T22" i="118"/>
  <c r="T18" i="118"/>
  <c r="T16" i="118"/>
  <c r="T25" i="118"/>
  <c r="T32" i="118"/>
  <c r="T30" i="118"/>
  <c r="T27" i="118"/>
  <c r="T29" i="118"/>
  <c r="T21" i="118"/>
  <c r="T17" i="118"/>
  <c r="T13" i="118"/>
  <c r="T36" i="118"/>
  <c r="T38" i="118"/>
  <c r="T20" i="118"/>
  <c r="T19" i="118"/>
  <c r="O10" i="118" l="1"/>
  <c r="O41" i="118" s="1"/>
  <c r="J42" i="118" s="1"/>
  <c r="K10" i="118" l="1"/>
  <c r="K41" i="118" s="1"/>
  <c r="K43" i="118" s="1"/>
  <c r="T10" i="118" l="1"/>
  <c r="T41" i="118" s="1"/>
</calcChain>
</file>

<file path=xl/sharedStrings.xml><?xml version="1.0" encoding="utf-8"?>
<sst xmlns="http://schemas.openxmlformats.org/spreadsheetml/2006/main" count="597" uniqueCount="236">
  <si>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</si>
  <si>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</si>
  <si>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</si>
  <si>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</si>
  <si>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</si>
  <si>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</si>
  <si>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</si>
  <si>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</si>
  <si>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</si>
  <si>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</si>
  <si>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</si>
  <si>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</si>
  <si>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</si>
  <si>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</si>
  <si>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</si>
  <si>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</si>
  <si>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</si>
  <si>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</si>
  <si>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</si>
  <si>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</si>
  <si>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</si>
  <si>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</si>
  <si>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Khách nợ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</si>
  <si>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</si>
  <si>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</si>
  <si>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</si>
  <si>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</si>
  <si>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</si>
  <si>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</si>
  <si>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</si>
  <si>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</si>
  <si>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</si>
  <si>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</si>
  <si>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</si>
  <si>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</si>
  <si>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</si>
  <si>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</si>
  <si>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</si>
  <si>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</si>
  <si>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</si>
  <si>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</si>
  <si>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</si>
  <si>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</si>
  <si>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</si>
  <si>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</si>
  <si>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</si>
  <si>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</si>
  <si>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</si>
  <si>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</si>
  <si>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</si>
  <si>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</si>
  <si>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</si>
  <si>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</si>
  <si>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</si>
  <si>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</si>
  <si>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</si>
  <si>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</si>
  <si>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</si>
  <si>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</si>
  <si>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</si>
  <si>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</si>
  <si>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</si>
  <si>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</si>
  <si>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</si>
  <si>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</si>
  <si>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</si>
  <si>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</si>
  <si>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Seri từ  số 1170 đến số 1199</t>
  </si>
  <si>
    <t>Seri từ  số 1701 đến số 1750</t>
  </si>
  <si>
    <t>CHI TIẾT BÁN</t>
  </si>
  <si>
    <t>Ngày bán</t>
  </si>
  <si>
    <t>Giảm 20%</t>
  </si>
  <si>
    <t>Thành tiền DTN</t>
  </si>
  <si>
    <r>
      <t xml:space="preserve">Seri từ  số 59 đến số </t>
    </r>
    <r>
      <rPr>
        <sz val="11"/>
        <color theme="1"/>
        <rFont val="Calibri"/>
        <family val="2"/>
      </rPr>
      <t>76</t>
    </r>
  </si>
  <si>
    <t>Voucher</t>
  </si>
  <si>
    <t>tiền mặt</t>
  </si>
  <si>
    <t>void</t>
  </si>
  <si>
    <t>chiếm % DT</t>
  </si>
  <si>
    <t>Đã chuyển về Vp</t>
  </si>
  <si>
    <t>ESTEM</t>
  </si>
  <si>
    <t>BT</t>
  </si>
  <si>
    <t>Tồn đầu ngày 01/12</t>
  </si>
  <si>
    <t>BÁO CÁO THU CHI THÁNG 01/2017</t>
  </si>
  <si>
    <t>BÁO CÁO DOANH THU THÁNG 01/2017</t>
  </si>
  <si>
    <t>BÁO CÁO NỘP TIỀN CA NGÀY 1/01/2017</t>
  </si>
  <si>
    <t>BÁO CÁO VOUCHER THÁNG 01/2017</t>
  </si>
  <si>
    <t>DOANH THU NGOÀI BREADTALK_VINCOM BIÊN HÒA T01/2017</t>
  </si>
  <si>
    <t>PT01</t>
  </si>
  <si>
    <t>Thu doanh thu ngày 31/12/2016</t>
  </si>
  <si>
    <t>PT02</t>
  </si>
  <si>
    <t>PC01</t>
  </si>
  <si>
    <t>Thu doanh thu ngày 01/01/2017</t>
  </si>
  <si>
    <t>Chi nộp doanh thu ngày 31/12+01/01/2017</t>
  </si>
  <si>
    <t>PT03</t>
  </si>
  <si>
    <t>PC02</t>
  </si>
  <si>
    <t>Thu doanh thu ngày 02/01/2017</t>
  </si>
  <si>
    <t>Chi nộp doanh thu ngày 02/01/2017</t>
  </si>
  <si>
    <t>BÁO CÁO NỘP TIỀN CA NGÀY 2/01/2017</t>
  </si>
  <si>
    <t>PT04</t>
  </si>
  <si>
    <t>Thu chi phí CH</t>
  </si>
  <si>
    <t>PC03</t>
  </si>
  <si>
    <t>Chi mua rau củ HĐ 13642,43</t>
  </si>
  <si>
    <t>PT05</t>
  </si>
  <si>
    <t>PC04</t>
  </si>
  <si>
    <t>Thu doanh thu ngày 03/01/2017</t>
  </si>
  <si>
    <t>Chi nộp doanh thu ngày 03/01/2017</t>
  </si>
  <si>
    <t>BÁO CÁO NỘP TIỀN CA NGÀY 3/01/2017</t>
  </si>
  <si>
    <t>PC05</t>
  </si>
  <si>
    <t>Chi mua VDVS</t>
  </si>
  <si>
    <t>Chi mua rau củ HĐ 13835</t>
  </si>
  <si>
    <t>PC06</t>
  </si>
  <si>
    <t>PT06</t>
  </si>
  <si>
    <t>PC07</t>
  </si>
  <si>
    <t>Thu doanh thu ngày 04/01/2017</t>
  </si>
  <si>
    <t>Chi nộp doanh thu ngày 04/01/2017</t>
  </si>
  <si>
    <t>PT07</t>
  </si>
  <si>
    <t>PC08</t>
  </si>
  <si>
    <t>Thu doanh thu ngày 05/01/2017</t>
  </si>
  <si>
    <t>BÁO CÁO NỘP TIỀN CA NGÀY 5/01/2017</t>
  </si>
  <si>
    <t>PT08</t>
  </si>
  <si>
    <t>Thu doanh thu ngày 06/01/2017</t>
  </si>
  <si>
    <t>Chi nộp doanh thu ngày 05/01/2017</t>
  </si>
  <si>
    <t>BÁO CÁO NỘP TIỀN CA NGÀY 6/01/2017</t>
  </si>
  <si>
    <t>PT09</t>
  </si>
  <si>
    <t>Thu doanh thu ngày 07/01/2017</t>
  </si>
  <si>
    <t>BÁO CÁO NỘP TIỀN CA NGÀY 7/01/2017</t>
  </si>
  <si>
    <t>PC09</t>
  </si>
  <si>
    <t>Chi thanh toán nguyên liệu pha chế</t>
  </si>
  <si>
    <t>PT10</t>
  </si>
  <si>
    <t>PC10</t>
  </si>
  <si>
    <t>Chi nộp doanh thu ngày 06+07+08/01/2017</t>
  </si>
  <si>
    <t>Thu doanh thu ngày 08/01/2017</t>
  </si>
  <si>
    <t>BÁO CÁO NỘP TIỀN CA NGÀY 8/01/2017</t>
  </si>
  <si>
    <t>BÁO CÁO NỘP TIỀN CA NGÀY 9/01/2017</t>
  </si>
  <si>
    <t>PC11</t>
  </si>
  <si>
    <t>Chi mua rau củ HĐ 14768,69</t>
  </si>
  <si>
    <t>PT11</t>
  </si>
  <si>
    <t>PC12</t>
  </si>
  <si>
    <t>Thu doanh thu ngày 09/01/2017</t>
  </si>
  <si>
    <t>Chi nộp doanh thu ngày 09/01/2017</t>
  </si>
  <si>
    <t>PT12</t>
  </si>
  <si>
    <t>PC13</t>
  </si>
  <si>
    <t>Thu doanh thu ngày 10/01/2017</t>
  </si>
  <si>
    <t>Chi nộp doanh thu ngày 10/01/2017</t>
  </si>
  <si>
    <t>BÁO CÁO NỘP TIỀN CA NGÀY 10/01/2017</t>
  </si>
  <si>
    <t>PT13</t>
  </si>
  <si>
    <t>PC14</t>
  </si>
  <si>
    <t>Thu doanh thu ngày 11/01/2017</t>
  </si>
  <si>
    <t>Chi nộp doanh thu ngày 11/01/2017</t>
  </si>
  <si>
    <t>BÁO CÁO NỘP TIỀN CA NGÀY 11/01/2017</t>
  </si>
  <si>
    <t>PC15</t>
  </si>
  <si>
    <t>Chi mua rau củ HĐ 15419</t>
  </si>
  <si>
    <t>PT14</t>
  </si>
  <si>
    <t>PT15</t>
  </si>
  <si>
    <t>PC16</t>
  </si>
  <si>
    <t>Thu doanh thu ngày 12/01/2017</t>
  </si>
  <si>
    <t>Chi nộp doanh thu ngày 12/01/2017</t>
  </si>
  <si>
    <t>BÁO CÁO NỘP TIỀN CA NGÀY 12/01/2017</t>
  </si>
  <si>
    <t>PT16</t>
  </si>
  <si>
    <t>PC17</t>
  </si>
  <si>
    <t>Thu doanh thu ngày 13/01/2017</t>
  </si>
  <si>
    <t>Chi nộp doanh thu ngày 13/01/2017</t>
  </si>
  <si>
    <t>PC18</t>
  </si>
  <si>
    <t>Chi thanh toán phí DT+Internet T12</t>
  </si>
  <si>
    <t>PC19</t>
  </si>
  <si>
    <t>PT17</t>
  </si>
  <si>
    <t>Thu doanh thu ngày 14/01/2017</t>
  </si>
  <si>
    <t>BÁO CÁO NỘP TIỀN CA NGÀY 13/01/2017</t>
  </si>
  <si>
    <t>BÁO CÁO NỘP TIỀN CA NGÀY 14/01/2017</t>
  </si>
  <si>
    <t>PT18</t>
  </si>
  <si>
    <t>PC20</t>
  </si>
  <si>
    <t>Thu doanh thu ngày 15/01/2017</t>
  </si>
  <si>
    <t>Chi nộp doanh thu ngày 14+15/01/2016</t>
  </si>
  <si>
    <t>BÁO CÁO NỘP TIỀN CA NGÀY 15/01/2017</t>
  </si>
  <si>
    <t>PC21</t>
  </si>
  <si>
    <t>Chi mua rau củ HĐ 16213,12</t>
  </si>
  <si>
    <t>PT19</t>
  </si>
  <si>
    <t>PC22</t>
  </si>
  <si>
    <t>Thu doanh thu ngày 16/01/2017</t>
  </si>
  <si>
    <t>Chi nộp doanh thu ngày 16/01/2017</t>
  </si>
  <si>
    <t>BÁO CÁO NỘP TIỀN CA NGÀY 16/01/2017</t>
  </si>
  <si>
    <t>PT20</t>
  </si>
  <si>
    <t>PT21</t>
  </si>
  <si>
    <t>PC23</t>
  </si>
  <si>
    <t>Thu doanh thu ngày 17/01/2017</t>
  </si>
  <si>
    <t>Chi nộp doanh thu ngày 17/01/2017</t>
  </si>
  <si>
    <t>BÁO CÁO NỘP TIỀN CA NGÀY 17/01/2017</t>
  </si>
  <si>
    <t>PT22</t>
  </si>
  <si>
    <t>PC24</t>
  </si>
  <si>
    <t>Thu doanh thu ngày 18/01/2017</t>
  </si>
  <si>
    <t>Chi nộp doanh thu ngày 18/01/2017</t>
  </si>
  <si>
    <t>BÁO CÁO NỘP TIỀN CA NGÀY 18/01/2017</t>
  </si>
  <si>
    <t>PC25</t>
  </si>
  <si>
    <t>Chi mua rau củ HĐ 16968 Co.op</t>
  </si>
  <si>
    <t>PT23</t>
  </si>
  <si>
    <t>PC26</t>
  </si>
  <si>
    <t>Thu doanh thu ngày 19/01/2017</t>
  </si>
  <si>
    <t>Chi nộp doanh thu ngày 19/01/2017</t>
  </si>
  <si>
    <t>BÁO CÁO NỘP TIỀN CA NGÀY 19/01/2017</t>
  </si>
  <si>
    <t>PT24</t>
  </si>
  <si>
    <t>PC27</t>
  </si>
  <si>
    <t>Thu doanh thu ngày 20/01/2017</t>
  </si>
  <si>
    <t>Chi nộp doanh thu ngày 20/01/2017</t>
  </si>
  <si>
    <t>BÁO CÁO NỘP TIỀN CA NGÀY 20/01/2017</t>
  </si>
  <si>
    <t>PT25</t>
  </si>
  <si>
    <t>Thu doanh thu ngày 21/01/2017</t>
  </si>
  <si>
    <t>BÁO CÁO NỘP TIỀN CA NGÀY 21/01/2017</t>
  </si>
  <si>
    <t>PT26</t>
  </si>
  <si>
    <t>PC28</t>
  </si>
  <si>
    <t>Thu doanh thu ngày 22/01/2017</t>
  </si>
  <si>
    <t>Chi nộp doanh thu ngày 21+21/01/2017</t>
  </si>
  <si>
    <t>BÁO CÁO NỘP TIỀN CA NGÀY 22/01/2017</t>
  </si>
  <si>
    <t>PC29</t>
  </si>
  <si>
    <t>Chi mua rau củ HĐ 17619 Co.op</t>
  </si>
  <si>
    <t>PT27</t>
  </si>
  <si>
    <t>Thu doanh thu ngày 23/01/2017</t>
  </si>
  <si>
    <t>Chi nộp doanh thu ngày 23/01/2017</t>
  </si>
  <si>
    <t>BÁO CÁO NỘP TIỀN CA NGÀY 23/01/2017</t>
  </si>
  <si>
    <t>PT28</t>
  </si>
  <si>
    <t>PC31</t>
  </si>
  <si>
    <t>PC30</t>
  </si>
  <si>
    <t>Thu doanh thu ngày 24/01/2017</t>
  </si>
  <si>
    <t>Chi nộp doanh thu ngày 24/01/2017</t>
  </si>
  <si>
    <t>BÁO CÁO NỘP TIỀN CA NGÀY 24/01/2017</t>
  </si>
  <si>
    <t>PT29</t>
  </si>
  <si>
    <t>PC32</t>
  </si>
  <si>
    <t>Thu doanh thu ngày 25/01/2017</t>
  </si>
  <si>
    <t>Chi nộp doanh thu ngày 25/01/2017</t>
  </si>
  <si>
    <t>BÁO CÁO NỘP TIỀN CA NGÀY 25/01/2017</t>
  </si>
  <si>
    <t>PT30</t>
  </si>
  <si>
    <t>Thu doanh thu ngày 26/01/2017</t>
  </si>
  <si>
    <t>BÁO CÁO NỘP TIỀN CA NGÀY 26/01/2017</t>
  </si>
  <si>
    <t>PT31</t>
  </si>
  <si>
    <t>PT32</t>
  </si>
  <si>
    <t>Thu doanh thu ngày 31/01/2016</t>
  </si>
  <si>
    <t>BÁO CÁO NỘP TIỀN CA NGÀY 31/01/2017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</si>
</sst>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Calibri"/>
      <family val="2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</cellStyleXfs>
  <cellXfs count="247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6" fillId="3" borderId="2" xfId="3" applyNumberFormat="1" applyFont="1" applyFill="1" applyBorder="1" applyAlignment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1" fillId="3" borderId="2" xfId="10" applyNumberFormat="1" applyFont="1" applyFill="1" applyBorder="1"/>
    <xf numFmtId="0" fontId="71" fillId="3" borderId="2" xfId="10" applyFont="1" applyFill="1" applyBorder="1"/>
    <xf numFmtId="167" fontId="71" fillId="3" borderId="2" xfId="9" applyNumberFormat="1" applyFont="1" applyFill="1" applyBorder="1"/>
    <xf numFmtId="167" fontId="71" fillId="3" borderId="2" xfId="10" applyNumberFormat="1" applyFont="1" applyFill="1" applyBorder="1"/>
    <xf numFmtId="167" fontId="71" fillId="3" borderId="2" xfId="9" applyNumberFormat="1" applyFont="1" applyFill="1" applyBorder="1" applyAlignment="1">
      <alignment horizontal="left"/>
    </xf>
    <xf numFmtId="0" fontId="71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1" fillId="0" borderId="2" xfId="13" applyFont="1" applyBorder="1" applyAlignment="1">
      <alignment horizontal="left"/>
    </xf>
    <xf numFmtId="167" fontId="71" fillId="0" borderId="2" xfId="9" applyNumberFormat="1" applyFont="1" applyBorder="1" applyAlignment="1"/>
    <xf numFmtId="167" fontId="61" fillId="0" borderId="0" xfId="106" applyNumberFormat="1" applyFont="1"/>
    <xf numFmtId="0" fontId="71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1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9" fillId="0" borderId="0" xfId="106" applyNumberFormat="1" applyFont="1" applyFill="1"/>
    <xf numFmtId="167" fontId="10" fillId="0" borderId="0" xfId="106" applyNumberFormat="1" applyFont="1" applyFill="1"/>
    <xf numFmtId="166" fontId="6" fillId="3" borderId="2" xfId="3" applyNumberFormat="1" applyFont="1" applyFill="1" applyBorder="1"/>
    <xf numFmtId="10" fontId="6" fillId="3" borderId="0" xfId="0" applyNumberFormat="1" applyFont="1" applyFill="1"/>
    <xf numFmtId="167" fontId="71" fillId="0" borderId="2" xfId="9" applyNumberFormat="1" applyFont="1" applyBorder="1" applyAlignment="1">
      <alignment horizontal="left"/>
    </xf>
    <xf numFmtId="3" fontId="71" fillId="3" borderId="2" xfId="12" applyNumberFormat="1" applyFont="1" applyFill="1" applyBorder="1" applyAlignment="1"/>
    <xf numFmtId="0" fontId="64" fillId="3" borderId="0" xfId="10" applyFont="1" applyFill="1"/>
    <xf numFmtId="10" fontId="6" fillId="10" borderId="0" xfId="0" applyNumberFormat="1" applyFont="1" applyFill="1"/>
    <xf numFmtId="166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3" fillId="0" borderId="0" xfId="11" applyFont="1" applyAlignment="1"/>
    <xf numFmtId="0" fontId="74" fillId="0" borderId="0" xfId="8" applyFont="1" applyAlignment="1">
      <alignment horizontal="center"/>
    </xf>
    <xf numFmtId="0" fontId="71" fillId="3" borderId="2" xfId="10" applyFont="1" applyFill="1" applyBorder="1" applyAlignment="1">
      <alignment horizontal="center" wrapText="1"/>
    </xf>
    <xf numFmtId="0" fontId="71" fillId="0" borderId="2" xfId="14" applyFont="1" applyBorder="1" applyAlignment="1">
      <alignment horizontal="center"/>
    </xf>
    <xf numFmtId="167" fontId="64" fillId="0" borderId="0" xfId="9" applyNumberFormat="1" applyFont="1"/>
    <xf numFmtId="3" fontId="72" fillId="0" borderId="0" xfId="8" applyNumberFormat="1" applyFont="1" applyAlignment="1"/>
    <xf numFmtId="167" fontId="20" fillId="3" borderId="2" xfId="10" applyNumberFormat="1" applyFont="1" applyFill="1" applyBorder="1"/>
    <xf numFmtId="3" fontId="20" fillId="0" borderId="2" xfId="12" applyNumberFormat="1" applyFont="1" applyBorder="1" applyAlignment="1"/>
    <xf numFmtId="167" fontId="75" fillId="0" borderId="0" xfId="106" applyNumberFormat="1" applyFont="1" applyAlignment="1"/>
    <xf numFmtId="167" fontId="74" fillId="0" borderId="0" xfId="9" applyNumberFormat="1" applyFont="1" applyAlignment="1"/>
    <xf numFmtId="167" fontId="71" fillId="3" borderId="2" xfId="9" applyNumberFormat="1" applyFont="1" applyFill="1" applyBorder="1" applyAlignment="1">
      <alignment horizontal="center" vertical="center"/>
    </xf>
    <xf numFmtId="0" fontId="71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194" fontId="71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0" fillId="0" borderId="0" xfId="0" applyNumberFormat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43" fontId="3" fillId="0" borderId="0" xfId="3" applyNumberFormat="1" applyFont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1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CONG\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%202005\T9-05\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G1" workbookViewId="0">
      <pane ySplit="9" topLeftCell="A28" activePane="bottomLeft" state="frozen"/>
      <selection pane="bottomLeft" activeCell="I35" sqref="I35"/>
    </sheetView>
  </sheetViews>
  <sheetFormatPr defaultRowHeight="15"/>
  <cols>
    <col min="1" max="1" width="5.5703125" style="28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4" width="9.7109375" style="24" customWidth="1"/>
    <col min="15" max="15" width="11" style="24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1" width="13.28515625" style="154" bestFit="1" customWidth="1"/>
    <col min="22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2">
      <c r="A1" s="32" t="s">
        <v>28</v>
      </c>
    </row>
    <row r="2" spans="1:22">
      <c r="A2" s="32" t="s">
        <v>29</v>
      </c>
    </row>
    <row r="3" spans="1:22">
      <c r="A3" s="32" t="s">
        <v>30</v>
      </c>
    </row>
    <row r="4" spans="1:22" ht="18.75" customHeight="1">
      <c r="A4" s="212" t="s">
        <v>83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2" ht="14.25" customHeight="1">
      <c r="A5" s="64"/>
      <c r="B5" s="64"/>
      <c r="C5" s="64" t="s">
        <v>23</v>
      </c>
      <c r="D5" s="64"/>
      <c r="E5" s="64"/>
      <c r="F5" s="2"/>
      <c r="G5" s="2"/>
      <c r="H5" s="2"/>
      <c r="I5" s="3"/>
      <c r="J5" s="4"/>
      <c r="K5" s="3"/>
      <c r="L5" s="5"/>
      <c r="M5" s="5"/>
      <c r="N5" s="5"/>
      <c r="O5" s="5"/>
    </row>
    <row r="6" spans="1:22" s="6" customFormat="1" ht="11.25" customHeight="1">
      <c r="A6" s="65" t="s">
        <v>1</v>
      </c>
      <c r="B6" s="66" t="s">
        <v>2</v>
      </c>
      <c r="C6" s="67"/>
      <c r="D6" s="67"/>
      <c r="E6" s="67"/>
      <c r="F6" s="67"/>
      <c r="G6" s="67"/>
      <c r="H6" s="67"/>
      <c r="I6" s="67"/>
      <c r="J6" s="67"/>
      <c r="K6" s="68"/>
      <c r="L6" s="218" t="s">
        <v>3</v>
      </c>
      <c r="M6" s="219"/>
      <c r="N6" s="219"/>
      <c r="O6" s="220"/>
      <c r="P6" s="224" t="s">
        <v>4</v>
      </c>
      <c r="Q6" s="224" t="s">
        <v>5</v>
      </c>
      <c r="R6" s="69" t="s">
        <v>6</v>
      </c>
      <c r="S6" s="224" t="s">
        <v>22</v>
      </c>
      <c r="T6" s="224" t="s">
        <v>7</v>
      </c>
      <c r="U6" s="155" t="s">
        <v>76</v>
      </c>
      <c r="V6" s="6" t="s">
        <v>77</v>
      </c>
    </row>
    <row r="7" spans="1:22" s="6" customFormat="1" ht="11.25" customHeight="1">
      <c r="A7" s="70"/>
      <c r="B7" s="213" t="s">
        <v>8</v>
      </c>
      <c r="C7" s="215"/>
      <c r="D7" s="215"/>
      <c r="E7" s="215"/>
      <c r="F7" s="215"/>
      <c r="G7" s="215"/>
      <c r="H7" s="214"/>
      <c r="I7" s="213" t="s">
        <v>9</v>
      </c>
      <c r="J7" s="214"/>
      <c r="K7" s="216" t="s">
        <v>10</v>
      </c>
      <c r="L7" s="221"/>
      <c r="M7" s="222"/>
      <c r="N7" s="222"/>
      <c r="O7" s="223"/>
      <c r="P7" s="225"/>
      <c r="Q7" s="225"/>
      <c r="R7" s="71"/>
      <c r="S7" s="225"/>
      <c r="T7" s="225"/>
      <c r="U7" s="156"/>
    </row>
    <row r="8" spans="1:22" s="6" customFormat="1" ht="12.75" customHeight="1">
      <c r="A8" s="72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17"/>
      <c r="L8" s="9" t="s">
        <v>18</v>
      </c>
      <c r="M8" s="10" t="s">
        <v>80</v>
      </c>
      <c r="N8" s="10" t="s">
        <v>79</v>
      </c>
      <c r="O8" s="31" t="s">
        <v>10</v>
      </c>
      <c r="P8" s="226"/>
      <c r="Q8" s="226"/>
      <c r="R8" s="73"/>
      <c r="S8" s="226"/>
      <c r="T8" s="226"/>
      <c r="U8" s="156"/>
    </row>
    <row r="9" spans="1:22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/>
      <c r="T9" s="12">
        <v>22</v>
      </c>
      <c r="U9" s="156"/>
    </row>
    <row r="10" spans="1:22" ht="18.75" customHeight="1">
      <c r="A10" s="13">
        <v>1</v>
      </c>
      <c r="B10" s="14">
        <v>17267000</v>
      </c>
      <c r="C10" s="14">
        <v>10023000</v>
      </c>
      <c r="D10" s="14">
        <v>5087000</v>
      </c>
      <c r="E10" s="14">
        <v>896000</v>
      </c>
      <c r="F10" s="14">
        <v>6800</v>
      </c>
      <c r="G10" s="14">
        <v>200</v>
      </c>
      <c r="H10" s="14">
        <f t="shared" ref="H10:H40" si="0">+B10+C10+D10+E10-F10-G10</f>
        <v>33266000</v>
      </c>
      <c r="I10" s="14"/>
      <c r="J10" s="14">
        <v>875000</v>
      </c>
      <c r="K10" s="14">
        <f t="shared" ref="K10:K40" si="1">+H10+I10+J10</f>
        <v>34141000</v>
      </c>
      <c r="L10" s="14"/>
      <c r="M10" s="14"/>
      <c r="N10" s="14"/>
      <c r="O10" s="14">
        <f t="shared" ref="O10:O40" si="2">SUM(L10:N10)</f>
        <v>0</v>
      </c>
      <c r="P10" s="15">
        <v>828000</v>
      </c>
      <c r="Q10" s="15">
        <v>33313000</v>
      </c>
      <c r="R10" s="15"/>
      <c r="S10" s="15">
        <v>0</v>
      </c>
      <c r="T10" s="16">
        <f t="shared" ref="T10:T40" si="3">+O10+P10+Q10+R10-K10</f>
        <v>0</v>
      </c>
      <c r="U10" s="154">
        <v>573000</v>
      </c>
      <c r="V10" s="162">
        <f t="shared" ref="V10:V40" si="4">U10/H10</f>
        <v>1.7224794084049779E-2</v>
      </c>
    </row>
    <row r="11" spans="1:22" ht="18.75" customHeight="1">
      <c r="A11" s="13">
        <v>2</v>
      </c>
      <c r="B11" s="14">
        <v>10911000</v>
      </c>
      <c r="C11" s="14">
        <v>6799000</v>
      </c>
      <c r="D11" s="14">
        <v>6176000</v>
      </c>
      <c r="E11" s="14">
        <v>160000</v>
      </c>
      <c r="F11" s="14">
        <v>32400</v>
      </c>
      <c r="G11" s="14">
        <v>600</v>
      </c>
      <c r="H11" s="14">
        <f t="shared" si="0"/>
        <v>24013000</v>
      </c>
      <c r="I11" s="14"/>
      <c r="J11" s="14">
        <v>550000</v>
      </c>
      <c r="K11" s="14">
        <f t="shared" si="1"/>
        <v>24563000</v>
      </c>
      <c r="L11" s="14"/>
      <c r="M11" s="14"/>
      <c r="N11" s="14"/>
      <c r="O11" s="14">
        <f t="shared" si="2"/>
        <v>0</v>
      </c>
      <c r="P11" s="15">
        <v>544000</v>
      </c>
      <c r="Q11" s="15">
        <v>24019000</v>
      </c>
      <c r="R11" s="15"/>
      <c r="S11" s="15">
        <v>0</v>
      </c>
      <c r="T11" s="16">
        <f t="shared" si="3"/>
        <v>0</v>
      </c>
      <c r="U11" s="154">
        <v>615000</v>
      </c>
      <c r="V11" s="158">
        <f t="shared" si="4"/>
        <v>2.561112730604256E-2</v>
      </c>
    </row>
    <row r="12" spans="1:22" ht="18.75" customHeight="1">
      <c r="A12" s="13">
        <v>3</v>
      </c>
      <c r="B12" s="14">
        <v>4223000</v>
      </c>
      <c r="C12" s="14">
        <v>3207000</v>
      </c>
      <c r="D12" s="14">
        <v>1013000</v>
      </c>
      <c r="E12" s="14">
        <v>164000</v>
      </c>
      <c r="F12" s="14">
        <v>185000</v>
      </c>
      <c r="G12" s="14">
        <v>500</v>
      </c>
      <c r="H12" s="14">
        <f t="shared" si="0"/>
        <v>8421500</v>
      </c>
      <c r="I12" s="14"/>
      <c r="J12" s="14">
        <v>200000</v>
      </c>
      <c r="K12" s="14">
        <f t="shared" si="1"/>
        <v>8621500</v>
      </c>
      <c r="L12" s="14"/>
      <c r="M12" s="14"/>
      <c r="N12" s="14"/>
      <c r="O12" s="14">
        <f t="shared" si="2"/>
        <v>0</v>
      </c>
      <c r="P12" s="15">
        <v>156000</v>
      </c>
      <c r="Q12" s="15">
        <v>8465500</v>
      </c>
      <c r="R12" s="15"/>
      <c r="S12" s="15">
        <v>0</v>
      </c>
      <c r="T12" s="16">
        <f t="shared" si="3"/>
        <v>0</v>
      </c>
      <c r="U12" s="154">
        <v>201000</v>
      </c>
      <c r="V12" s="158">
        <f t="shared" si="4"/>
        <v>2.3867482040016624E-2</v>
      </c>
    </row>
    <row r="13" spans="1:22" ht="18.75" customHeight="1">
      <c r="A13" s="13">
        <v>4</v>
      </c>
      <c r="B13" s="14">
        <v>6146000</v>
      </c>
      <c r="C13" s="14">
        <v>3161000</v>
      </c>
      <c r="D13" s="14">
        <v>850000</v>
      </c>
      <c r="E13" s="14">
        <v>40000</v>
      </c>
      <c r="F13" s="14"/>
      <c r="G13" s="14"/>
      <c r="H13" s="14">
        <f t="shared" si="0"/>
        <v>10197000</v>
      </c>
      <c r="I13" s="14"/>
      <c r="J13" s="14">
        <v>554000</v>
      </c>
      <c r="K13" s="14">
        <f t="shared" si="1"/>
        <v>10751000</v>
      </c>
      <c r="L13" s="14"/>
      <c r="M13" s="14"/>
      <c r="N13" s="14">
        <v>200000</v>
      </c>
      <c r="O13" s="14">
        <f t="shared" si="2"/>
        <v>200000</v>
      </c>
      <c r="P13" s="15">
        <v>260000</v>
      </c>
      <c r="Q13" s="15">
        <v>10291000</v>
      </c>
      <c r="R13" s="15"/>
      <c r="S13" s="15">
        <v>0</v>
      </c>
      <c r="T13" s="16">
        <f t="shared" si="3"/>
        <v>0</v>
      </c>
      <c r="U13" s="154">
        <v>279000</v>
      </c>
      <c r="V13" s="162">
        <f t="shared" si="4"/>
        <v>2.7360988526037071E-2</v>
      </c>
    </row>
    <row r="14" spans="1:22" ht="18.75" customHeight="1">
      <c r="A14" s="13">
        <v>5</v>
      </c>
      <c r="B14" s="14">
        <v>5389000</v>
      </c>
      <c r="C14" s="14">
        <v>3395000</v>
      </c>
      <c r="D14" s="14">
        <v>1185000</v>
      </c>
      <c r="E14" s="14">
        <v>108000</v>
      </c>
      <c r="F14" s="14">
        <v>130000</v>
      </c>
      <c r="G14" s="14"/>
      <c r="H14" s="14">
        <f t="shared" si="0"/>
        <v>9947000</v>
      </c>
      <c r="I14" s="14"/>
      <c r="J14" s="14">
        <v>175000</v>
      </c>
      <c r="K14" s="14">
        <f t="shared" si="1"/>
        <v>10122000</v>
      </c>
      <c r="L14" s="14"/>
      <c r="M14" s="14"/>
      <c r="N14" s="14"/>
      <c r="O14" s="14">
        <f t="shared" si="2"/>
        <v>0</v>
      </c>
      <c r="P14" s="15">
        <v>119000</v>
      </c>
      <c r="Q14" s="15">
        <v>10003000</v>
      </c>
      <c r="R14" s="15"/>
      <c r="S14" s="15">
        <v>0</v>
      </c>
      <c r="T14" s="16">
        <f>+O14+P14+Q14+R14-K14</f>
        <v>0</v>
      </c>
      <c r="U14" s="154">
        <v>221000</v>
      </c>
      <c r="V14" s="158">
        <f t="shared" si="4"/>
        <v>2.2217754096712578E-2</v>
      </c>
    </row>
    <row r="15" spans="1:22" ht="18.75" customHeight="1">
      <c r="A15" s="13">
        <v>6</v>
      </c>
      <c r="B15" s="14">
        <v>4691000</v>
      </c>
      <c r="C15" s="14">
        <v>3596000</v>
      </c>
      <c r="D15" s="14">
        <v>1012000</v>
      </c>
      <c r="E15" s="14">
        <v>276000</v>
      </c>
      <c r="F15" s="14">
        <v>73800</v>
      </c>
      <c r="G15" s="14">
        <v>200</v>
      </c>
      <c r="H15" s="14">
        <f t="shared" si="0"/>
        <v>9501000</v>
      </c>
      <c r="I15" s="14"/>
      <c r="J15" s="14">
        <v>150000</v>
      </c>
      <c r="K15" s="14">
        <f t="shared" si="1"/>
        <v>9651000</v>
      </c>
      <c r="L15" s="14"/>
      <c r="M15" s="14"/>
      <c r="N15" s="14"/>
      <c r="O15" s="14">
        <f t="shared" si="2"/>
        <v>0</v>
      </c>
      <c r="P15" s="15"/>
      <c r="Q15" s="15">
        <v>9651000</v>
      </c>
      <c r="R15" s="15"/>
      <c r="S15" s="15">
        <v>0</v>
      </c>
      <c r="T15" s="16">
        <f t="shared" si="3"/>
        <v>0</v>
      </c>
      <c r="U15" s="154">
        <v>164000</v>
      </c>
      <c r="V15" s="158">
        <f t="shared" si="4"/>
        <v>1.7261340911483E-2</v>
      </c>
    </row>
    <row r="16" spans="1:22" ht="18.75" customHeight="1">
      <c r="A16" s="13">
        <v>7</v>
      </c>
      <c r="B16" s="14">
        <v>11614000</v>
      </c>
      <c r="C16" s="14">
        <v>4449000</v>
      </c>
      <c r="D16" s="14">
        <v>2979000</v>
      </c>
      <c r="E16" s="14">
        <v>346000</v>
      </c>
      <c r="F16" s="14">
        <v>88200</v>
      </c>
      <c r="G16" s="14">
        <v>1300</v>
      </c>
      <c r="H16" s="14">
        <f t="shared" si="0"/>
        <v>19298500</v>
      </c>
      <c r="I16" s="14"/>
      <c r="J16" s="14"/>
      <c r="K16" s="14">
        <f t="shared" si="1"/>
        <v>19298500</v>
      </c>
      <c r="L16" s="14"/>
      <c r="M16" s="14"/>
      <c r="N16" s="14"/>
      <c r="O16" s="14">
        <f t="shared" si="2"/>
        <v>0</v>
      </c>
      <c r="P16" s="15">
        <v>282000</v>
      </c>
      <c r="Q16" s="15">
        <v>19016500</v>
      </c>
      <c r="R16" s="15"/>
      <c r="S16" s="15">
        <v>0</v>
      </c>
      <c r="T16" s="16">
        <f t="shared" si="3"/>
        <v>0</v>
      </c>
      <c r="U16" s="154">
        <v>519000</v>
      </c>
      <c r="V16" s="158">
        <f t="shared" si="4"/>
        <v>2.6893281861284556E-2</v>
      </c>
    </row>
    <row r="17" spans="1:22" ht="18.75" customHeight="1">
      <c r="A17" s="17">
        <v>8</v>
      </c>
      <c r="B17" s="14">
        <v>15616000</v>
      </c>
      <c r="C17" s="14">
        <v>9014000</v>
      </c>
      <c r="D17" s="14">
        <v>3443000</v>
      </c>
      <c r="E17" s="14">
        <v>584000</v>
      </c>
      <c r="F17" s="14">
        <v>76200</v>
      </c>
      <c r="G17" s="14">
        <v>800</v>
      </c>
      <c r="H17" s="14">
        <f t="shared" si="0"/>
        <v>28580000</v>
      </c>
      <c r="I17" s="14"/>
      <c r="J17" s="14"/>
      <c r="K17" s="14">
        <f t="shared" si="1"/>
        <v>28580000</v>
      </c>
      <c r="L17" s="14"/>
      <c r="M17" s="14"/>
      <c r="N17" s="14"/>
      <c r="O17" s="14">
        <f t="shared" si="2"/>
        <v>0</v>
      </c>
      <c r="P17" s="157">
        <v>670000</v>
      </c>
      <c r="Q17" s="15">
        <v>27910000</v>
      </c>
      <c r="R17" s="15"/>
      <c r="S17" s="15">
        <v>0</v>
      </c>
      <c r="T17" s="163">
        <f t="shared" si="3"/>
        <v>0</v>
      </c>
      <c r="U17" s="154">
        <v>828000</v>
      </c>
      <c r="V17" s="158">
        <f t="shared" si="4"/>
        <v>2.8971308607417774E-2</v>
      </c>
    </row>
    <row r="18" spans="1:22" ht="18.75" customHeight="1">
      <c r="A18" s="17">
        <v>9</v>
      </c>
      <c r="B18" s="14">
        <v>4918000</v>
      </c>
      <c r="C18" s="14">
        <v>2450000</v>
      </c>
      <c r="D18" s="14">
        <v>1036000</v>
      </c>
      <c r="E18" s="14">
        <v>203000</v>
      </c>
      <c r="F18" s="14">
        <v>113600</v>
      </c>
      <c r="G18" s="14">
        <v>900</v>
      </c>
      <c r="H18" s="14">
        <f t="shared" si="0"/>
        <v>8492500</v>
      </c>
      <c r="I18" s="14"/>
      <c r="J18" s="14"/>
      <c r="K18" s="14">
        <f t="shared" si="1"/>
        <v>8492500</v>
      </c>
      <c r="L18" s="14"/>
      <c r="M18" s="14"/>
      <c r="N18" s="14"/>
      <c r="O18" s="14">
        <f t="shared" si="2"/>
        <v>0</v>
      </c>
      <c r="P18" s="15">
        <v>378000</v>
      </c>
      <c r="Q18" s="15">
        <v>8114500</v>
      </c>
      <c r="R18" s="15"/>
      <c r="S18" s="15">
        <v>0</v>
      </c>
      <c r="T18" s="163">
        <f t="shared" si="3"/>
        <v>0</v>
      </c>
      <c r="U18" s="154">
        <v>371000</v>
      </c>
      <c r="V18" s="158">
        <f t="shared" si="4"/>
        <v>4.3685604945540184E-2</v>
      </c>
    </row>
    <row r="19" spans="1:22" ht="18.75" customHeight="1">
      <c r="A19" s="17">
        <v>10</v>
      </c>
      <c r="B19" s="14">
        <v>5583000</v>
      </c>
      <c r="C19" s="14">
        <v>2516000</v>
      </c>
      <c r="D19" s="14">
        <v>985000</v>
      </c>
      <c r="E19" s="14">
        <v>184000</v>
      </c>
      <c r="F19" s="14"/>
      <c r="G19" s="14"/>
      <c r="H19" s="14">
        <f t="shared" si="0"/>
        <v>9268000</v>
      </c>
      <c r="I19" s="14"/>
      <c r="J19" s="14"/>
      <c r="K19" s="14">
        <f t="shared" si="1"/>
        <v>9268000</v>
      </c>
      <c r="L19" s="14"/>
      <c r="M19" s="14"/>
      <c r="N19" s="14"/>
      <c r="O19" s="14">
        <f t="shared" si="2"/>
        <v>0</v>
      </c>
      <c r="P19" s="15">
        <v>224000</v>
      </c>
      <c r="Q19" s="15">
        <v>9044000</v>
      </c>
      <c r="R19" s="15"/>
      <c r="S19" s="15">
        <v>0</v>
      </c>
      <c r="T19" s="16">
        <f t="shared" si="3"/>
        <v>0</v>
      </c>
      <c r="U19" s="154">
        <v>472000</v>
      </c>
      <c r="V19" s="158">
        <f t="shared" si="4"/>
        <v>5.0927924039706515E-2</v>
      </c>
    </row>
    <row r="20" spans="1:22" ht="18.75" customHeight="1">
      <c r="A20" s="17">
        <v>11</v>
      </c>
      <c r="B20" s="14">
        <v>6382000</v>
      </c>
      <c r="C20" s="14">
        <v>2373000</v>
      </c>
      <c r="D20" s="14">
        <v>1550000</v>
      </c>
      <c r="E20" s="14">
        <v>146000</v>
      </c>
      <c r="F20" s="14">
        <v>13200</v>
      </c>
      <c r="G20" s="14">
        <v>300</v>
      </c>
      <c r="H20" s="14">
        <f>+B20+C20+D20+E20-F20-G20</f>
        <v>10437500</v>
      </c>
      <c r="I20" s="14"/>
      <c r="J20" s="14"/>
      <c r="K20" s="14">
        <f t="shared" si="1"/>
        <v>10437500</v>
      </c>
      <c r="L20" s="14"/>
      <c r="M20" s="14"/>
      <c r="N20" s="14"/>
      <c r="O20" s="14">
        <f t="shared" si="2"/>
        <v>0</v>
      </c>
      <c r="P20" s="15"/>
      <c r="Q20" s="15">
        <v>10437500</v>
      </c>
      <c r="R20" s="15"/>
      <c r="S20" s="15">
        <v>0</v>
      </c>
      <c r="T20" s="16">
        <f t="shared" si="3"/>
        <v>0</v>
      </c>
      <c r="U20" s="154">
        <v>254000</v>
      </c>
      <c r="V20" s="158">
        <f t="shared" si="4"/>
        <v>2.4335329341317366E-2</v>
      </c>
    </row>
    <row r="21" spans="1:22" ht="18.75" customHeight="1">
      <c r="A21" s="17">
        <v>12</v>
      </c>
      <c r="B21" s="14">
        <v>6560000</v>
      </c>
      <c r="C21" s="14">
        <v>4783000</v>
      </c>
      <c r="D21" s="14">
        <v>2059000</v>
      </c>
      <c r="E21" s="14">
        <v>514000</v>
      </c>
      <c r="F21" s="14">
        <v>166400</v>
      </c>
      <c r="G21" s="14">
        <v>1600</v>
      </c>
      <c r="H21" s="14">
        <f t="shared" si="0"/>
        <v>13748000</v>
      </c>
      <c r="I21" s="14"/>
      <c r="J21" s="14"/>
      <c r="K21" s="14">
        <f t="shared" si="1"/>
        <v>13748000</v>
      </c>
      <c r="L21" s="14"/>
      <c r="M21" s="14"/>
      <c r="N21" s="14"/>
      <c r="O21" s="14">
        <f t="shared" si="2"/>
        <v>0</v>
      </c>
      <c r="P21" s="15"/>
      <c r="Q21" s="15">
        <v>13748000</v>
      </c>
      <c r="R21" s="15"/>
      <c r="S21" s="15">
        <v>0</v>
      </c>
      <c r="T21" s="16">
        <f t="shared" si="3"/>
        <v>0</v>
      </c>
      <c r="U21" s="154">
        <v>305000</v>
      </c>
      <c r="V21" s="158">
        <f t="shared" si="4"/>
        <v>2.2185045097468721E-2</v>
      </c>
    </row>
    <row r="22" spans="1:22" ht="18.75" customHeight="1">
      <c r="A22" s="17">
        <v>13</v>
      </c>
      <c r="B22" s="14">
        <v>5641000</v>
      </c>
      <c r="C22" s="14">
        <v>3214000</v>
      </c>
      <c r="D22" s="14">
        <v>1463000</v>
      </c>
      <c r="E22" s="14">
        <v>151000</v>
      </c>
      <c r="F22" s="14"/>
      <c r="G22" s="14"/>
      <c r="H22" s="14">
        <f t="shared" si="0"/>
        <v>10469000</v>
      </c>
      <c r="I22" s="14"/>
      <c r="J22" s="14"/>
      <c r="K22" s="14">
        <f t="shared" si="1"/>
        <v>10469000</v>
      </c>
      <c r="L22" s="14"/>
      <c r="M22" s="14"/>
      <c r="N22" s="14"/>
      <c r="O22" s="14">
        <f t="shared" si="2"/>
        <v>0</v>
      </c>
      <c r="P22" s="15"/>
      <c r="Q22" s="157">
        <f>10469000</f>
        <v>10469000</v>
      </c>
      <c r="R22" s="15"/>
      <c r="S22" s="15">
        <v>0</v>
      </c>
      <c r="T22" s="16">
        <f t="shared" si="3"/>
        <v>0</v>
      </c>
      <c r="U22" s="154">
        <v>747000</v>
      </c>
      <c r="V22" s="158">
        <f t="shared" si="4"/>
        <v>7.1353519915942312E-2</v>
      </c>
    </row>
    <row r="23" spans="1:22" ht="18.75" customHeight="1">
      <c r="A23" s="17">
        <v>14</v>
      </c>
      <c r="B23" s="14">
        <v>12993000</v>
      </c>
      <c r="C23" s="14">
        <v>6534000</v>
      </c>
      <c r="D23" s="14">
        <v>2993000</v>
      </c>
      <c r="E23" s="14">
        <v>671000</v>
      </c>
      <c r="F23" s="14">
        <v>93200</v>
      </c>
      <c r="G23" s="14">
        <v>300</v>
      </c>
      <c r="H23" s="14">
        <f t="shared" si="0"/>
        <v>23097500</v>
      </c>
      <c r="I23" s="14"/>
      <c r="J23" s="14"/>
      <c r="K23" s="14">
        <f t="shared" si="1"/>
        <v>23097500</v>
      </c>
      <c r="L23" s="14"/>
      <c r="M23" s="14"/>
      <c r="N23" s="14"/>
      <c r="O23" s="14">
        <f t="shared" si="2"/>
        <v>0</v>
      </c>
      <c r="P23" s="15">
        <v>60500</v>
      </c>
      <c r="Q23" s="15">
        <v>23037000</v>
      </c>
      <c r="R23" s="15"/>
      <c r="S23" s="15">
        <v>0</v>
      </c>
      <c r="T23" s="16">
        <f t="shared" si="3"/>
        <v>0</v>
      </c>
      <c r="U23" s="154">
        <v>413000</v>
      </c>
      <c r="V23" s="158">
        <f t="shared" si="4"/>
        <v>1.7880723021972075E-2</v>
      </c>
    </row>
    <row r="24" spans="1:22" ht="18.75" customHeight="1">
      <c r="A24" s="17">
        <v>15</v>
      </c>
      <c r="B24" s="14">
        <v>15356000</v>
      </c>
      <c r="C24" s="14">
        <v>6355000</v>
      </c>
      <c r="D24" s="14">
        <v>4361000</v>
      </c>
      <c r="E24" s="14">
        <v>440000</v>
      </c>
      <c r="F24" s="14"/>
      <c r="G24" s="14"/>
      <c r="H24" s="14">
        <f t="shared" si="0"/>
        <v>26512000</v>
      </c>
      <c r="I24" s="14"/>
      <c r="J24" s="14"/>
      <c r="K24" s="14">
        <f t="shared" si="1"/>
        <v>26512000</v>
      </c>
      <c r="L24" s="14"/>
      <c r="M24" s="14"/>
      <c r="N24" s="14"/>
      <c r="O24" s="14">
        <f t="shared" si="2"/>
        <v>0</v>
      </c>
      <c r="P24" s="15">
        <v>592000</v>
      </c>
      <c r="Q24" s="15">
        <v>25920000</v>
      </c>
      <c r="R24" s="15"/>
      <c r="S24" s="15">
        <v>0</v>
      </c>
      <c r="T24" s="16">
        <f t="shared" si="3"/>
        <v>0</v>
      </c>
      <c r="U24" s="154">
        <v>519000</v>
      </c>
      <c r="V24" s="158">
        <f t="shared" si="4"/>
        <v>1.957604103802052E-2</v>
      </c>
    </row>
    <row r="25" spans="1:22" ht="18.75" customHeight="1">
      <c r="A25" s="17">
        <v>16</v>
      </c>
      <c r="B25" s="14">
        <v>5657000</v>
      </c>
      <c r="C25" s="14">
        <v>2302000</v>
      </c>
      <c r="D25" s="14">
        <v>1012000</v>
      </c>
      <c r="E25" s="14">
        <v>164000</v>
      </c>
      <c r="F25" s="14">
        <v>182300</v>
      </c>
      <c r="G25" s="14">
        <v>200</v>
      </c>
      <c r="H25" s="14">
        <f t="shared" si="0"/>
        <v>8952500</v>
      </c>
      <c r="I25" s="14"/>
      <c r="J25" s="14"/>
      <c r="K25" s="14">
        <f t="shared" si="1"/>
        <v>8952500</v>
      </c>
      <c r="L25" s="14"/>
      <c r="M25" s="14"/>
      <c r="N25" s="14"/>
      <c r="O25" s="14">
        <f t="shared" si="2"/>
        <v>0</v>
      </c>
      <c r="P25" s="15"/>
      <c r="Q25" s="15">
        <v>8952500</v>
      </c>
      <c r="R25" s="15"/>
      <c r="S25" s="15">
        <v>0</v>
      </c>
      <c r="T25" s="16">
        <f t="shared" si="3"/>
        <v>0</v>
      </c>
      <c r="U25" s="154">
        <v>200000</v>
      </c>
      <c r="V25" s="158">
        <f t="shared" si="4"/>
        <v>2.2340128455738621E-2</v>
      </c>
    </row>
    <row r="26" spans="1:22" ht="18.75" customHeight="1">
      <c r="A26" s="17">
        <v>17</v>
      </c>
      <c r="B26" s="14">
        <v>5897000</v>
      </c>
      <c r="C26" s="14">
        <v>3781000</v>
      </c>
      <c r="D26" s="14">
        <v>828000</v>
      </c>
      <c r="E26" s="14">
        <v>318000</v>
      </c>
      <c r="F26" s="14">
        <v>9800</v>
      </c>
      <c r="G26" s="14">
        <v>200</v>
      </c>
      <c r="H26" s="14">
        <f t="shared" si="0"/>
        <v>10814000</v>
      </c>
      <c r="I26" s="14"/>
      <c r="J26" s="14"/>
      <c r="K26" s="14">
        <f t="shared" si="1"/>
        <v>10814000</v>
      </c>
      <c r="L26" s="14"/>
      <c r="M26" s="14"/>
      <c r="N26" s="14"/>
      <c r="O26" s="14">
        <f t="shared" si="2"/>
        <v>0</v>
      </c>
      <c r="P26" s="15"/>
      <c r="Q26" s="15">
        <v>10814000</v>
      </c>
      <c r="R26" s="15"/>
      <c r="S26" s="15">
        <v>0</v>
      </c>
      <c r="T26" s="16">
        <f t="shared" si="3"/>
        <v>0</v>
      </c>
      <c r="U26" s="154">
        <v>278000</v>
      </c>
      <c r="V26" s="158">
        <f t="shared" si="4"/>
        <v>2.5707416312187904E-2</v>
      </c>
    </row>
    <row r="27" spans="1:22" ht="18.75" customHeight="1">
      <c r="A27" s="17">
        <v>18</v>
      </c>
      <c r="B27" s="14">
        <v>6076000</v>
      </c>
      <c r="C27" s="14">
        <v>4818000</v>
      </c>
      <c r="D27" s="14">
        <v>1084000</v>
      </c>
      <c r="E27" s="14">
        <v>88000</v>
      </c>
      <c r="F27" s="14">
        <v>5200</v>
      </c>
      <c r="G27" s="14">
        <v>300</v>
      </c>
      <c r="H27" s="14">
        <f t="shared" si="0"/>
        <v>12060500</v>
      </c>
      <c r="I27" s="14"/>
      <c r="J27" s="14"/>
      <c r="K27" s="14">
        <f t="shared" si="1"/>
        <v>12060500</v>
      </c>
      <c r="L27" s="14"/>
      <c r="M27" s="14"/>
      <c r="N27" s="14"/>
      <c r="O27" s="14">
        <f t="shared" si="2"/>
        <v>0</v>
      </c>
      <c r="P27" s="15">
        <v>167000</v>
      </c>
      <c r="Q27" s="15">
        <v>11893500</v>
      </c>
      <c r="R27" s="15"/>
      <c r="S27" s="15">
        <v>0</v>
      </c>
      <c r="T27" s="16">
        <f t="shared" si="3"/>
        <v>0</v>
      </c>
      <c r="U27" s="154">
        <v>415000</v>
      </c>
      <c r="V27" s="158">
        <f t="shared" si="4"/>
        <v>3.4409850337879855E-2</v>
      </c>
    </row>
    <row r="28" spans="1:22" ht="18.75" customHeight="1">
      <c r="A28" s="17">
        <v>19</v>
      </c>
      <c r="B28" s="14">
        <v>5768000</v>
      </c>
      <c r="C28" s="14">
        <v>2531000</v>
      </c>
      <c r="D28" s="14">
        <v>676000</v>
      </c>
      <c r="E28" s="14">
        <v>232000</v>
      </c>
      <c r="F28" s="14">
        <v>44200</v>
      </c>
      <c r="G28" s="14">
        <v>800</v>
      </c>
      <c r="H28" s="14">
        <f>+B28+C28+D28+E28-F28-G28</f>
        <v>9162000</v>
      </c>
      <c r="I28" s="14"/>
      <c r="J28" s="14"/>
      <c r="K28" s="14">
        <f t="shared" si="1"/>
        <v>9162000</v>
      </c>
      <c r="L28" s="14"/>
      <c r="M28" s="14"/>
      <c r="N28" s="14"/>
      <c r="O28" s="14">
        <f t="shared" si="2"/>
        <v>0</v>
      </c>
      <c r="P28" s="15">
        <v>504000</v>
      </c>
      <c r="Q28" s="15">
        <v>8658000</v>
      </c>
      <c r="R28" s="15"/>
      <c r="S28" s="15">
        <v>0</v>
      </c>
      <c r="T28" s="16">
        <f t="shared" si="3"/>
        <v>0</v>
      </c>
      <c r="U28" s="154">
        <v>409000</v>
      </c>
      <c r="V28" s="158">
        <f t="shared" si="4"/>
        <v>4.4640908098668414E-2</v>
      </c>
    </row>
    <row r="29" spans="1:22" ht="18.75" customHeight="1">
      <c r="A29" s="17">
        <v>20</v>
      </c>
      <c r="B29" s="14">
        <v>5834000</v>
      </c>
      <c r="C29" s="14">
        <v>3317000</v>
      </c>
      <c r="D29" s="14">
        <v>1755000</v>
      </c>
      <c r="E29" s="14">
        <v>182000</v>
      </c>
      <c r="F29" s="14">
        <v>71900</v>
      </c>
      <c r="G29" s="14">
        <v>100</v>
      </c>
      <c r="H29" s="14">
        <f t="shared" si="0"/>
        <v>11016000</v>
      </c>
      <c r="I29" s="14"/>
      <c r="J29" s="14">
        <v>205000</v>
      </c>
      <c r="K29" s="14">
        <f t="shared" si="1"/>
        <v>11221000</v>
      </c>
      <c r="L29" s="14"/>
      <c r="M29" s="14"/>
      <c r="N29" s="14">
        <v>200000</v>
      </c>
      <c r="O29" s="14">
        <f t="shared" si="2"/>
        <v>200000</v>
      </c>
      <c r="P29" s="15">
        <v>573000</v>
      </c>
      <c r="Q29" s="15">
        <v>10448000</v>
      </c>
      <c r="R29" s="15"/>
      <c r="S29" s="15">
        <v>0</v>
      </c>
      <c r="T29" s="16">
        <f t="shared" si="3"/>
        <v>0</v>
      </c>
      <c r="U29" s="154">
        <v>422000</v>
      </c>
      <c r="V29" s="158">
        <f t="shared" si="4"/>
        <v>3.8307915758896152E-2</v>
      </c>
    </row>
    <row r="30" spans="1:22" ht="18.75" customHeight="1">
      <c r="A30" s="17">
        <v>21</v>
      </c>
      <c r="B30" s="14">
        <v>14639000</v>
      </c>
      <c r="C30" s="14">
        <v>4634000</v>
      </c>
      <c r="D30" s="14">
        <v>2060000</v>
      </c>
      <c r="E30" s="14">
        <v>446000</v>
      </c>
      <c r="F30" s="14">
        <v>36000</v>
      </c>
      <c r="G30" s="14"/>
      <c r="H30" s="14">
        <f t="shared" si="0"/>
        <v>21743000</v>
      </c>
      <c r="I30" s="14"/>
      <c r="J30" s="14"/>
      <c r="K30" s="14">
        <f t="shared" si="1"/>
        <v>21743000</v>
      </c>
      <c r="L30" s="14"/>
      <c r="M30" s="14"/>
      <c r="N30" s="14"/>
      <c r="O30" s="14">
        <f t="shared" si="2"/>
        <v>0</v>
      </c>
      <c r="P30" s="15"/>
      <c r="Q30" s="15">
        <v>21743000</v>
      </c>
      <c r="R30" s="15"/>
      <c r="S30" s="15">
        <v>0</v>
      </c>
      <c r="T30" s="16">
        <f t="shared" si="3"/>
        <v>0</v>
      </c>
      <c r="U30" s="154">
        <v>851000</v>
      </c>
      <c r="V30" s="158">
        <f t="shared" si="4"/>
        <v>3.913903325208113E-2</v>
      </c>
    </row>
    <row r="31" spans="1:22" ht="18.75" customHeight="1">
      <c r="A31" s="17">
        <v>22</v>
      </c>
      <c r="B31" s="14">
        <v>12314000</v>
      </c>
      <c r="C31" s="14">
        <v>6490000</v>
      </c>
      <c r="D31" s="14">
        <v>2868000</v>
      </c>
      <c r="E31" s="14">
        <v>364000</v>
      </c>
      <c r="F31" s="14">
        <v>88600</v>
      </c>
      <c r="G31" s="14">
        <v>400</v>
      </c>
      <c r="H31" s="14">
        <f t="shared" si="0"/>
        <v>21947000</v>
      </c>
      <c r="I31" s="14"/>
      <c r="J31" s="14"/>
      <c r="K31" s="14">
        <f t="shared" si="1"/>
        <v>21947000</v>
      </c>
      <c r="L31" s="14"/>
      <c r="M31" s="30"/>
      <c r="N31" s="14"/>
      <c r="O31" s="14">
        <f t="shared" si="2"/>
        <v>0</v>
      </c>
      <c r="P31" s="15">
        <v>568000</v>
      </c>
      <c r="Q31" s="15">
        <v>21379000</v>
      </c>
      <c r="R31" s="15"/>
      <c r="S31" s="15">
        <v>0</v>
      </c>
      <c r="T31" s="16">
        <f t="shared" si="3"/>
        <v>0</v>
      </c>
      <c r="U31" s="154">
        <v>320000</v>
      </c>
      <c r="V31" s="158">
        <f t="shared" si="4"/>
        <v>1.4580580489360733E-2</v>
      </c>
    </row>
    <row r="32" spans="1:22" ht="18.75" customHeight="1">
      <c r="A32" s="17">
        <v>23</v>
      </c>
      <c r="B32" s="14">
        <v>6473000</v>
      </c>
      <c r="C32" s="14">
        <v>3428000</v>
      </c>
      <c r="D32" s="14">
        <v>1677000</v>
      </c>
      <c r="E32" s="14">
        <v>148000</v>
      </c>
      <c r="F32" s="14">
        <v>40600</v>
      </c>
      <c r="G32" s="14">
        <v>400</v>
      </c>
      <c r="H32" s="14">
        <f t="shared" si="0"/>
        <v>11685000</v>
      </c>
      <c r="I32" s="14"/>
      <c r="J32" s="14">
        <v>422000</v>
      </c>
      <c r="K32" s="14">
        <f t="shared" si="1"/>
        <v>12107000</v>
      </c>
      <c r="L32" s="14"/>
      <c r="M32" s="30">
        <v>200000</v>
      </c>
      <c r="N32" s="14">
        <v>200000</v>
      </c>
      <c r="O32" s="14">
        <f t="shared" si="2"/>
        <v>400000</v>
      </c>
      <c r="P32" s="15"/>
      <c r="Q32" s="15">
        <v>11707000</v>
      </c>
      <c r="R32" s="15"/>
      <c r="S32" s="15">
        <v>0</v>
      </c>
      <c r="T32" s="16">
        <f t="shared" si="3"/>
        <v>0</v>
      </c>
      <c r="U32" s="154">
        <v>241000</v>
      </c>
      <c r="V32" s="158">
        <f t="shared" si="4"/>
        <v>2.0624732563115106E-2</v>
      </c>
    </row>
    <row r="33" spans="1:22" ht="18.75" customHeight="1">
      <c r="A33" s="17">
        <v>24</v>
      </c>
      <c r="B33" s="14">
        <v>6065000</v>
      </c>
      <c r="C33" s="14">
        <v>2000000</v>
      </c>
      <c r="D33" s="14">
        <v>1081000</v>
      </c>
      <c r="E33" s="14">
        <v>559000</v>
      </c>
      <c r="F33" s="14">
        <v>10800</v>
      </c>
      <c r="G33" s="14">
        <v>200</v>
      </c>
      <c r="H33" s="14">
        <f t="shared" si="0"/>
        <v>9694000</v>
      </c>
      <c r="I33" s="14"/>
      <c r="J33" s="14"/>
      <c r="K33" s="14">
        <f t="shared" si="1"/>
        <v>9694000</v>
      </c>
      <c r="L33" s="14"/>
      <c r="M33" s="30"/>
      <c r="N33" s="14"/>
      <c r="O33" s="14">
        <f t="shared" si="2"/>
        <v>0</v>
      </c>
      <c r="P33" s="15"/>
      <c r="Q33" s="15">
        <v>9694000</v>
      </c>
      <c r="R33" s="15"/>
      <c r="S33" s="15">
        <v>0</v>
      </c>
      <c r="T33" s="16">
        <f t="shared" si="3"/>
        <v>0</v>
      </c>
      <c r="U33" s="154">
        <v>334000</v>
      </c>
      <c r="V33" s="162">
        <f t="shared" si="4"/>
        <v>3.4454301629874146E-2</v>
      </c>
    </row>
    <row r="34" spans="1:22" ht="18.75" customHeight="1">
      <c r="A34" s="17">
        <v>25</v>
      </c>
      <c r="B34" s="14">
        <v>7187000</v>
      </c>
      <c r="C34" s="14">
        <v>2855000</v>
      </c>
      <c r="D34" s="14">
        <v>2536000</v>
      </c>
      <c r="E34" s="14">
        <v>246000</v>
      </c>
      <c r="F34" s="14">
        <v>54400</v>
      </c>
      <c r="G34" s="14">
        <v>100</v>
      </c>
      <c r="H34" s="14">
        <f t="shared" si="0"/>
        <v>12769500</v>
      </c>
      <c r="I34" s="14"/>
      <c r="J34" s="14"/>
      <c r="K34" s="14">
        <f t="shared" si="1"/>
        <v>12769500</v>
      </c>
      <c r="L34" s="14"/>
      <c r="M34" s="14"/>
      <c r="N34" s="14"/>
      <c r="O34" s="14">
        <f t="shared" si="2"/>
        <v>0</v>
      </c>
      <c r="P34" s="15">
        <v>489500</v>
      </c>
      <c r="Q34" s="15">
        <v>12280000</v>
      </c>
      <c r="R34" s="15"/>
      <c r="S34" s="15">
        <v>0</v>
      </c>
      <c r="T34" s="16">
        <f t="shared" si="3"/>
        <v>0</v>
      </c>
      <c r="U34" s="154">
        <v>252000</v>
      </c>
      <c r="V34" s="158">
        <f t="shared" si="4"/>
        <v>1.9734523669681665E-2</v>
      </c>
    </row>
    <row r="35" spans="1:22" ht="18.75" customHeight="1">
      <c r="A35" s="17">
        <v>26</v>
      </c>
      <c r="B35" s="14">
        <v>4608000</v>
      </c>
      <c r="C35" s="14">
        <v>2993000</v>
      </c>
      <c r="D35" s="14">
        <v>2258000</v>
      </c>
      <c r="E35" s="14">
        <v>264000</v>
      </c>
      <c r="F35" s="14">
        <v>169400</v>
      </c>
      <c r="G35" s="14">
        <v>100</v>
      </c>
      <c r="H35" s="14">
        <f t="shared" si="0"/>
        <v>9953500</v>
      </c>
      <c r="I35" s="14"/>
      <c r="J35" s="14"/>
      <c r="K35" s="14">
        <f t="shared" si="1"/>
        <v>9953500</v>
      </c>
      <c r="L35" s="14"/>
      <c r="M35" s="14"/>
      <c r="N35" s="14"/>
      <c r="O35" s="14">
        <f t="shared" si="2"/>
        <v>0</v>
      </c>
      <c r="P35" s="15">
        <v>108000</v>
      </c>
      <c r="Q35" s="15">
        <v>9845500</v>
      </c>
      <c r="R35" s="15"/>
      <c r="S35" s="15">
        <v>0</v>
      </c>
      <c r="T35" s="16">
        <f t="shared" si="3"/>
        <v>0</v>
      </c>
      <c r="U35" s="154">
        <v>228000</v>
      </c>
      <c r="V35" s="158">
        <f t="shared" si="4"/>
        <v>2.290651529612699E-2</v>
      </c>
    </row>
    <row r="36" spans="1:22" ht="18.75" customHeight="1">
      <c r="A36" s="17">
        <v>27</v>
      </c>
      <c r="B36" s="14"/>
      <c r="C36" s="14"/>
      <c r="D36" s="14"/>
      <c r="E36" s="14"/>
      <c r="F36" s="14"/>
      <c r="G36" s="14"/>
      <c r="H36" s="14">
        <f t="shared" si="0"/>
        <v>0</v>
      </c>
      <c r="I36" s="14"/>
      <c r="J36" s="14"/>
      <c r="K36" s="14">
        <f t="shared" si="1"/>
        <v>0</v>
      </c>
      <c r="L36" s="14"/>
      <c r="M36" s="14"/>
      <c r="N36" s="14"/>
      <c r="O36" s="14">
        <f t="shared" si="2"/>
        <v>0</v>
      </c>
      <c r="P36" s="15"/>
      <c r="Q36" s="15"/>
      <c r="R36" s="15"/>
      <c r="S36" s="15">
        <v>0</v>
      </c>
      <c r="T36" s="16">
        <f t="shared" si="3"/>
        <v>0</v>
      </c>
      <c r="V36" s="158" t="e">
        <f t="shared" si="4"/>
        <v>#DIV/0!</v>
      </c>
    </row>
    <row r="37" spans="1:22" ht="18.75" customHeight="1">
      <c r="A37" s="17">
        <v>28</v>
      </c>
      <c r="B37" s="14"/>
      <c r="C37" s="14"/>
      <c r="D37" s="14"/>
      <c r="E37" s="14"/>
      <c r="F37" s="14"/>
      <c r="G37" s="14"/>
      <c r="H37" s="14">
        <f t="shared" si="0"/>
        <v>0</v>
      </c>
      <c r="I37" s="14"/>
      <c r="J37" s="14"/>
      <c r="K37" s="14">
        <f t="shared" si="1"/>
        <v>0</v>
      </c>
      <c r="L37" s="14"/>
      <c r="M37" s="14"/>
      <c r="N37" s="14"/>
      <c r="O37" s="14">
        <f t="shared" si="2"/>
        <v>0</v>
      </c>
      <c r="P37" s="15"/>
      <c r="Q37" s="15"/>
      <c r="R37" s="15"/>
      <c r="S37" s="15">
        <v>0</v>
      </c>
      <c r="T37" s="16">
        <f t="shared" si="3"/>
        <v>0</v>
      </c>
      <c r="V37" s="158" t="e">
        <f t="shared" si="4"/>
        <v>#DIV/0!</v>
      </c>
    </row>
    <row r="38" spans="1:22" ht="18.75" customHeight="1">
      <c r="A38" s="17">
        <v>29</v>
      </c>
      <c r="B38" s="14"/>
      <c r="C38" s="14"/>
      <c r="D38" s="14"/>
      <c r="E38" s="14"/>
      <c r="F38" s="14"/>
      <c r="G38" s="14"/>
      <c r="H38" s="14">
        <f t="shared" si="0"/>
        <v>0</v>
      </c>
      <c r="I38" s="14"/>
      <c r="J38" s="14"/>
      <c r="K38" s="14">
        <f t="shared" si="1"/>
        <v>0</v>
      </c>
      <c r="L38" s="14"/>
      <c r="M38" s="14"/>
      <c r="N38" s="14"/>
      <c r="O38" s="14">
        <f t="shared" si="2"/>
        <v>0</v>
      </c>
      <c r="P38" s="15"/>
      <c r="Q38" s="15"/>
      <c r="R38" s="15"/>
      <c r="S38" s="15">
        <v>0</v>
      </c>
      <c r="T38" s="16">
        <f t="shared" si="3"/>
        <v>0</v>
      </c>
      <c r="V38" s="158" t="e">
        <f t="shared" si="4"/>
        <v>#DIV/0!</v>
      </c>
    </row>
    <row r="39" spans="1:22" ht="18.75" customHeight="1">
      <c r="A39" s="17">
        <v>30</v>
      </c>
      <c r="B39" s="14"/>
      <c r="C39" s="14"/>
      <c r="D39" s="14"/>
      <c r="E39" s="14"/>
      <c r="F39" s="14"/>
      <c r="G39" s="14"/>
      <c r="H39" s="14">
        <f t="shared" si="0"/>
        <v>0</v>
      </c>
      <c r="I39" s="14"/>
      <c r="J39" s="14"/>
      <c r="K39" s="14">
        <f t="shared" si="1"/>
        <v>0</v>
      </c>
      <c r="L39" s="14"/>
      <c r="M39" s="14"/>
      <c r="N39" s="14"/>
      <c r="O39" s="14"/>
      <c r="P39" s="15"/>
      <c r="Q39" s="15"/>
      <c r="R39" s="15"/>
      <c r="S39" s="15">
        <v>0</v>
      </c>
      <c r="T39" s="16">
        <f t="shared" si="3"/>
        <v>0</v>
      </c>
      <c r="V39" s="158" t="e">
        <f t="shared" si="4"/>
        <v>#DIV/0!</v>
      </c>
    </row>
    <row r="40" spans="1:22" ht="18.75" customHeight="1">
      <c r="A40" s="17">
        <v>31</v>
      </c>
      <c r="B40" s="14">
        <v>19115000</v>
      </c>
      <c r="C40" s="14">
        <v>8289000</v>
      </c>
      <c r="D40" s="14">
        <v>7271000</v>
      </c>
      <c r="E40" s="14">
        <v>1113000</v>
      </c>
      <c r="F40" s="14">
        <v>30400</v>
      </c>
      <c r="G40" s="14">
        <v>600</v>
      </c>
      <c r="H40" s="14">
        <f t="shared" si="0"/>
        <v>35757000</v>
      </c>
      <c r="I40" s="14"/>
      <c r="J40" s="14">
        <v>231000</v>
      </c>
      <c r="K40" s="14">
        <f t="shared" si="1"/>
        <v>35988000</v>
      </c>
      <c r="L40" s="14"/>
      <c r="M40" s="14">
        <v>200000</v>
      </c>
      <c r="N40" s="14"/>
      <c r="O40" s="14">
        <f t="shared" si="2"/>
        <v>200000</v>
      </c>
      <c r="P40" s="15"/>
      <c r="Q40" s="15">
        <v>35788000</v>
      </c>
      <c r="R40" s="15"/>
      <c r="S40" s="15">
        <v>0</v>
      </c>
      <c r="T40" s="16">
        <f t="shared" si="3"/>
        <v>0</v>
      </c>
      <c r="U40" s="154">
        <v>551000</v>
      </c>
      <c r="V40" s="162">
        <f t="shared" si="4"/>
        <v>1.5409570154095702E-2</v>
      </c>
    </row>
    <row r="41" spans="1:22" s="19" customFormat="1" ht="18.75" customHeight="1">
      <c r="A41" s="74" t="s">
        <v>21</v>
      </c>
      <c r="B41" s="18">
        <f t="shared" ref="B41:T41" si="5">SUM(B10:B40)</f>
        <v>232923000</v>
      </c>
      <c r="C41" s="18">
        <f t="shared" si="5"/>
        <v>119307000</v>
      </c>
      <c r="D41" s="18">
        <f t="shared" si="5"/>
        <v>61298000</v>
      </c>
      <c r="E41" s="18">
        <f t="shared" si="5"/>
        <v>9007000</v>
      </c>
      <c r="F41" s="18">
        <f t="shared" si="5"/>
        <v>1722400</v>
      </c>
      <c r="G41" s="18">
        <f t="shared" si="5"/>
        <v>10100</v>
      </c>
      <c r="H41" s="18">
        <f t="shared" si="5"/>
        <v>420802500</v>
      </c>
      <c r="I41" s="18">
        <f t="shared" si="5"/>
        <v>0</v>
      </c>
      <c r="J41" s="18">
        <f t="shared" si="5"/>
        <v>3362000</v>
      </c>
      <c r="K41" s="18">
        <f>SUM(K10:K40)</f>
        <v>424164500</v>
      </c>
      <c r="L41" s="18">
        <f t="shared" si="5"/>
        <v>0</v>
      </c>
      <c r="M41" s="18">
        <f t="shared" si="5"/>
        <v>400000</v>
      </c>
      <c r="N41" s="18">
        <f t="shared" si="5"/>
        <v>600000</v>
      </c>
      <c r="O41" s="18">
        <f t="shared" si="5"/>
        <v>1000000</v>
      </c>
      <c r="P41" s="18">
        <f t="shared" si="5"/>
        <v>6523000</v>
      </c>
      <c r="Q41" s="18">
        <f t="shared" si="5"/>
        <v>416641500</v>
      </c>
      <c r="R41" s="18">
        <f t="shared" si="5"/>
        <v>0</v>
      </c>
      <c r="S41" s="18">
        <f t="shared" si="5"/>
        <v>0</v>
      </c>
      <c r="T41" s="18">
        <f t="shared" si="5"/>
        <v>0</v>
      </c>
      <c r="U41" s="155"/>
    </row>
    <row r="42" spans="1:22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78">
        <f>J41-O41</f>
        <v>2362000</v>
      </c>
      <c r="K42" s="22"/>
    </row>
    <row r="43" spans="1:22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209">
        <f>K41/488000000</f>
        <v>0.86918954918032787</v>
      </c>
      <c r="L43" s="22"/>
      <c r="M43" s="22"/>
      <c r="N43" s="22"/>
      <c r="O43" s="22"/>
      <c r="Q43" s="129"/>
    </row>
    <row r="44" spans="1:22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Q44" s="129"/>
    </row>
    <row r="45" spans="1:22">
      <c r="E45" s="26"/>
      <c r="F45" s="26"/>
      <c r="G45" s="26"/>
      <c r="H45" s="26"/>
    </row>
    <row r="46" spans="1:22">
      <c r="E46" s="26"/>
      <c r="F46" s="26"/>
      <c r="G46" s="26"/>
      <c r="H46" s="26"/>
    </row>
    <row r="47" spans="1:22">
      <c r="E47" s="26"/>
      <c r="F47" s="26"/>
      <c r="G47" s="26"/>
      <c r="H47" s="26"/>
    </row>
    <row r="48" spans="1:22">
      <c r="E48" s="26"/>
      <c r="F48" s="26"/>
      <c r="G48" s="26"/>
      <c r="H48" s="26"/>
    </row>
  </sheetData>
  <mergeCells count="9">
    <mergeCell ref="A4:T4"/>
    <mergeCell ref="I7:J7"/>
    <mergeCell ref="B7:H7"/>
    <mergeCell ref="K7:K8"/>
    <mergeCell ref="L6:O7"/>
    <mergeCell ref="P6:P8"/>
    <mergeCell ref="Q6:Q8"/>
    <mergeCell ref="S6:S8"/>
    <mergeCell ref="T6:T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7" topLeftCell="A59" activePane="bottomLeft" state="frozen"/>
      <selection pane="bottomLeft" activeCell="F71" sqref="F71"/>
    </sheetView>
  </sheetViews>
  <sheetFormatPr defaultRowHeight="15"/>
  <cols>
    <col min="1" max="2" width="12.85546875" style="35" customWidth="1"/>
    <col min="3" max="3" width="12.5703125" style="35" customWidth="1"/>
    <col min="4" max="4" width="13.5703125" style="35" customWidth="1"/>
    <col min="5" max="5" width="57.85546875" style="151" customWidth="1"/>
    <col min="6" max="6" width="19.42578125" style="170" customWidth="1"/>
    <col min="7" max="7" width="19.85546875" style="170" customWidth="1"/>
    <col min="8" max="8" width="20.85546875" style="151" customWidth="1"/>
    <col min="9" max="9" width="17.7109375" style="86" customWidth="1"/>
    <col min="10" max="16384" width="9.140625" style="35"/>
  </cols>
  <sheetData>
    <row r="1" spans="1:9">
      <c r="A1" s="32" t="s">
        <v>28</v>
      </c>
      <c r="B1" s="33"/>
      <c r="C1" s="34"/>
      <c r="D1" s="34"/>
      <c r="E1" s="165"/>
      <c r="H1" s="165"/>
    </row>
    <row r="2" spans="1:9">
      <c r="A2" s="32" t="s">
        <v>29</v>
      </c>
      <c r="B2" s="33"/>
      <c r="C2" s="34"/>
      <c r="D2" s="34"/>
      <c r="E2" s="165"/>
      <c r="H2" s="165"/>
    </row>
    <row r="3" spans="1:9">
      <c r="A3" s="32" t="s">
        <v>30</v>
      </c>
      <c r="B3" s="33"/>
      <c r="C3" s="34"/>
      <c r="D3" s="34"/>
      <c r="E3" s="165"/>
      <c r="H3" s="165"/>
    </row>
    <row r="4" spans="1:9" ht="30.75">
      <c r="A4" s="36"/>
      <c r="B4" s="36"/>
      <c r="C4" s="36"/>
      <c r="D4" s="36"/>
      <c r="E4" s="166" t="s">
        <v>82</v>
      </c>
      <c r="F4" s="166"/>
      <c r="G4" s="174"/>
      <c r="H4" s="36"/>
    </row>
    <row r="5" spans="1:9">
      <c r="A5" s="37"/>
      <c r="B5" s="37"/>
      <c r="C5" s="37"/>
      <c r="D5" s="37"/>
      <c r="E5" s="167"/>
      <c r="F5" s="175"/>
      <c r="G5" s="175"/>
      <c r="H5" s="171"/>
    </row>
    <row r="6" spans="1:9" ht="15" customHeight="1">
      <c r="A6" s="231" t="s">
        <v>31</v>
      </c>
      <c r="B6" s="231" t="s">
        <v>32</v>
      </c>
      <c r="C6" s="232" t="s">
        <v>24</v>
      </c>
      <c r="D6" s="232"/>
      <c r="E6" s="233" t="s">
        <v>25</v>
      </c>
      <c r="F6" s="228" t="s">
        <v>33</v>
      </c>
      <c r="G6" s="229"/>
      <c r="H6" s="230"/>
    </row>
    <row r="7" spans="1:9">
      <c r="A7" s="231"/>
      <c r="B7" s="231"/>
      <c r="C7" s="38" t="s">
        <v>34</v>
      </c>
      <c r="D7" s="39" t="s">
        <v>26</v>
      </c>
      <c r="E7" s="233"/>
      <c r="F7" s="176" t="s">
        <v>34</v>
      </c>
      <c r="G7" s="176" t="s">
        <v>26</v>
      </c>
      <c r="H7" s="40" t="s">
        <v>27</v>
      </c>
    </row>
    <row r="8" spans="1:9">
      <c r="A8" s="41"/>
      <c r="B8" s="41"/>
      <c r="C8" s="42"/>
      <c r="D8" s="42"/>
      <c r="E8" s="149" t="s">
        <v>35</v>
      </c>
      <c r="F8" s="147"/>
      <c r="G8" s="147"/>
      <c r="H8" s="164">
        <v>3352471</v>
      </c>
    </row>
    <row r="9" spans="1:9">
      <c r="A9" s="139">
        <v>42736</v>
      </c>
      <c r="B9" s="139">
        <v>42736</v>
      </c>
      <c r="C9" s="179" t="s">
        <v>87</v>
      </c>
      <c r="D9" s="140"/>
      <c r="E9" s="144" t="s">
        <v>88</v>
      </c>
      <c r="F9" s="141">
        <v>24443500</v>
      </c>
      <c r="G9" s="141"/>
      <c r="H9" s="164">
        <f>H8+F9-G9</f>
        <v>27795971</v>
      </c>
    </row>
    <row r="10" spans="1:9" s="151" customFormat="1">
      <c r="A10" s="139">
        <v>42737</v>
      </c>
      <c r="B10" s="139">
        <v>42737</v>
      </c>
      <c r="C10" s="140" t="s">
        <v>89</v>
      </c>
      <c r="D10" s="140"/>
      <c r="E10" s="146" t="s">
        <v>91</v>
      </c>
      <c r="F10" s="141">
        <v>33313000</v>
      </c>
      <c r="G10" s="141"/>
      <c r="H10" s="164">
        <f t="shared" ref="H10:H21" si="0">H9+F10-G10</f>
        <v>61108971</v>
      </c>
      <c r="I10" s="148"/>
    </row>
    <row r="11" spans="1:9" s="151" customFormat="1">
      <c r="A11" s="139">
        <v>42737</v>
      </c>
      <c r="B11" s="139">
        <v>42737</v>
      </c>
      <c r="C11" s="146"/>
      <c r="D11" s="140" t="s">
        <v>90</v>
      </c>
      <c r="E11" s="146" t="s">
        <v>92</v>
      </c>
      <c r="F11" s="141"/>
      <c r="G11" s="141">
        <f>F9+F10</f>
        <v>57756500</v>
      </c>
      <c r="H11" s="164">
        <f t="shared" si="0"/>
        <v>3352471</v>
      </c>
      <c r="I11" s="148"/>
    </row>
    <row r="12" spans="1:9" s="151" customFormat="1">
      <c r="A12" s="139">
        <v>42738</v>
      </c>
      <c r="B12" s="139">
        <v>42738</v>
      </c>
      <c r="C12" s="146" t="s">
        <v>93</v>
      </c>
      <c r="D12" s="140"/>
      <c r="E12" s="146" t="s">
        <v>95</v>
      </c>
      <c r="F12" s="147">
        <v>24019000</v>
      </c>
      <c r="G12" s="147"/>
      <c r="H12" s="164">
        <f t="shared" si="0"/>
        <v>27371471</v>
      </c>
      <c r="I12" s="148"/>
    </row>
    <row r="13" spans="1:9" s="152" customFormat="1">
      <c r="A13" s="139">
        <v>42738</v>
      </c>
      <c r="B13" s="139">
        <v>42738</v>
      </c>
      <c r="C13" s="140"/>
      <c r="D13" s="140" t="s">
        <v>94</v>
      </c>
      <c r="E13" s="146" t="s">
        <v>96</v>
      </c>
      <c r="F13" s="147"/>
      <c r="G13" s="147">
        <v>24019000</v>
      </c>
      <c r="H13" s="164">
        <f t="shared" si="0"/>
        <v>3352471</v>
      </c>
      <c r="I13" s="137"/>
    </row>
    <row r="14" spans="1:9" s="152" customFormat="1">
      <c r="A14" s="139">
        <v>42738</v>
      </c>
      <c r="B14" s="139">
        <v>42738</v>
      </c>
      <c r="C14" s="140" t="s">
        <v>98</v>
      </c>
      <c r="D14" s="140"/>
      <c r="E14" s="146" t="s">
        <v>99</v>
      </c>
      <c r="F14" s="141">
        <f>323165+309951+236000+385860+1179000+8000</f>
        <v>2441976</v>
      </c>
      <c r="G14" s="147"/>
      <c r="H14" s="164">
        <f t="shared" si="0"/>
        <v>5794447</v>
      </c>
      <c r="I14" s="137"/>
    </row>
    <row r="15" spans="1:9" s="152" customFormat="1">
      <c r="A15" s="139">
        <v>42738</v>
      </c>
      <c r="B15" s="139">
        <v>42738</v>
      </c>
      <c r="C15" s="140"/>
      <c r="D15" s="140" t="s">
        <v>100</v>
      </c>
      <c r="E15" s="146" t="s">
        <v>101</v>
      </c>
      <c r="F15" s="147"/>
      <c r="G15" s="147">
        <f>117876+112600</f>
        <v>230476</v>
      </c>
      <c r="H15" s="164">
        <f t="shared" si="0"/>
        <v>5563971</v>
      </c>
      <c r="I15" s="137"/>
    </row>
    <row r="16" spans="1:9" s="152" customFormat="1">
      <c r="A16" s="139">
        <v>42739</v>
      </c>
      <c r="B16" s="139">
        <v>42739</v>
      </c>
      <c r="C16" s="140" t="s">
        <v>102</v>
      </c>
      <c r="D16" s="140"/>
      <c r="E16" s="146" t="s">
        <v>104</v>
      </c>
      <c r="F16" s="141">
        <v>8465500</v>
      </c>
      <c r="G16" s="147"/>
      <c r="H16" s="164">
        <f t="shared" si="0"/>
        <v>14029471</v>
      </c>
      <c r="I16" s="137"/>
    </row>
    <row r="17" spans="1:9" s="161" customFormat="1">
      <c r="A17" s="139">
        <v>42739</v>
      </c>
      <c r="B17" s="139">
        <v>42739</v>
      </c>
      <c r="C17" s="140"/>
      <c r="D17" s="140" t="s">
        <v>103</v>
      </c>
      <c r="E17" s="146" t="s">
        <v>105</v>
      </c>
      <c r="F17" s="141"/>
      <c r="G17" s="141">
        <v>8465500</v>
      </c>
      <c r="H17" s="164">
        <f t="shared" si="0"/>
        <v>5563971</v>
      </c>
      <c r="I17" s="138"/>
    </row>
    <row r="18" spans="1:9" s="152" customFormat="1">
      <c r="A18" s="139">
        <v>42739</v>
      </c>
      <c r="B18" s="139">
        <v>42739</v>
      </c>
      <c r="C18" s="140"/>
      <c r="D18" s="140" t="s">
        <v>107</v>
      </c>
      <c r="E18" s="146" t="s">
        <v>108</v>
      </c>
      <c r="F18" s="147"/>
      <c r="G18" s="141">
        <f>154000</f>
        <v>154000</v>
      </c>
      <c r="H18" s="164">
        <f t="shared" si="0"/>
        <v>5409971</v>
      </c>
      <c r="I18" s="137"/>
    </row>
    <row r="19" spans="1:9" s="152" customFormat="1">
      <c r="A19" s="139">
        <v>42739</v>
      </c>
      <c r="B19" s="139">
        <v>42739</v>
      </c>
      <c r="C19" s="140"/>
      <c r="D19" s="140" t="s">
        <v>110</v>
      </c>
      <c r="E19" s="146" t="s">
        <v>109</v>
      </c>
      <c r="F19" s="147"/>
      <c r="G19" s="141">
        <f>260027</f>
        <v>260027</v>
      </c>
      <c r="H19" s="164">
        <f t="shared" si="0"/>
        <v>5149944</v>
      </c>
      <c r="I19" s="137"/>
    </row>
    <row r="20" spans="1:9" s="152" customFormat="1">
      <c r="A20" s="139">
        <v>42740</v>
      </c>
      <c r="B20" s="139">
        <v>42740</v>
      </c>
      <c r="C20" s="140" t="s">
        <v>111</v>
      </c>
      <c r="D20" s="140"/>
      <c r="E20" s="146" t="s">
        <v>113</v>
      </c>
      <c r="F20" s="141">
        <v>10291000</v>
      </c>
      <c r="G20" s="141"/>
      <c r="H20" s="164">
        <f>H19+F20-G20</f>
        <v>15440944</v>
      </c>
      <c r="I20" s="137"/>
    </row>
    <row r="21" spans="1:9" s="152" customFormat="1">
      <c r="A21" s="139">
        <v>42740</v>
      </c>
      <c r="B21" s="139">
        <v>42740</v>
      </c>
      <c r="C21" s="146"/>
      <c r="D21" s="140" t="s">
        <v>112</v>
      </c>
      <c r="E21" s="146" t="s">
        <v>114</v>
      </c>
      <c r="F21" s="147"/>
      <c r="G21" s="141">
        <v>10291000</v>
      </c>
      <c r="H21" s="164">
        <f t="shared" si="0"/>
        <v>5149944</v>
      </c>
      <c r="I21" s="137"/>
    </row>
    <row r="22" spans="1:9" s="152" customFormat="1">
      <c r="A22" s="139">
        <v>42741</v>
      </c>
      <c r="B22" s="139">
        <v>42741</v>
      </c>
      <c r="C22" s="146" t="s">
        <v>115</v>
      </c>
      <c r="D22" s="140"/>
      <c r="E22" s="146" t="s">
        <v>117</v>
      </c>
      <c r="F22" s="147">
        <v>10003000</v>
      </c>
      <c r="G22" s="141"/>
      <c r="H22" s="164">
        <f t="shared" ref="H22:H85" si="1">H21+F22-G22</f>
        <v>15152944</v>
      </c>
      <c r="I22" s="137"/>
    </row>
    <row r="23" spans="1:9" s="152" customFormat="1">
      <c r="A23" s="139">
        <v>42741</v>
      </c>
      <c r="B23" s="139">
        <v>42741</v>
      </c>
      <c r="C23" s="140"/>
      <c r="D23" s="140" t="s">
        <v>116</v>
      </c>
      <c r="E23" s="144" t="s">
        <v>121</v>
      </c>
      <c r="F23" s="141"/>
      <c r="G23" s="141">
        <v>10003000</v>
      </c>
      <c r="H23" s="164">
        <f t="shared" si="1"/>
        <v>5149944</v>
      </c>
      <c r="I23" s="137"/>
    </row>
    <row r="24" spans="1:9" s="152" customFormat="1">
      <c r="A24" s="139">
        <v>42742</v>
      </c>
      <c r="B24" s="139">
        <v>42742</v>
      </c>
      <c r="C24" s="140" t="s">
        <v>119</v>
      </c>
      <c r="D24" s="140"/>
      <c r="E24" s="146" t="s">
        <v>120</v>
      </c>
      <c r="F24" s="147">
        <v>9651000</v>
      </c>
      <c r="G24" s="147"/>
      <c r="H24" s="164">
        <f t="shared" si="1"/>
        <v>14800944</v>
      </c>
      <c r="I24" s="137"/>
    </row>
    <row r="25" spans="1:9" s="152" customFormat="1">
      <c r="A25" s="139">
        <v>42743</v>
      </c>
      <c r="B25" s="139">
        <v>42743</v>
      </c>
      <c r="C25" s="146" t="s">
        <v>123</v>
      </c>
      <c r="D25" s="140"/>
      <c r="E25" s="146" t="s">
        <v>124</v>
      </c>
      <c r="F25" s="141">
        <v>19016500</v>
      </c>
      <c r="G25" s="147"/>
      <c r="H25" s="164">
        <f t="shared" si="1"/>
        <v>33817444</v>
      </c>
      <c r="I25" s="137"/>
    </row>
    <row r="26" spans="1:9" s="152" customFormat="1">
      <c r="A26" s="139">
        <v>42743</v>
      </c>
      <c r="B26" s="139">
        <v>42743</v>
      </c>
      <c r="C26" s="140"/>
      <c r="D26" s="140" t="s">
        <v>126</v>
      </c>
      <c r="E26" s="146" t="s">
        <v>127</v>
      </c>
      <c r="F26" s="141"/>
      <c r="G26" s="141">
        <f>1179000</f>
        <v>1179000</v>
      </c>
      <c r="H26" s="164">
        <f t="shared" si="1"/>
        <v>32638444</v>
      </c>
      <c r="I26" s="137"/>
    </row>
    <row r="27" spans="1:9" s="152" customFormat="1">
      <c r="A27" s="139">
        <v>42744</v>
      </c>
      <c r="B27" s="139">
        <v>42744</v>
      </c>
      <c r="C27" s="140" t="s">
        <v>128</v>
      </c>
      <c r="D27" s="140"/>
      <c r="E27" s="146" t="s">
        <v>131</v>
      </c>
      <c r="F27" s="141">
        <v>27910000</v>
      </c>
      <c r="G27" s="141"/>
      <c r="H27" s="164">
        <f t="shared" si="1"/>
        <v>60548444</v>
      </c>
      <c r="I27" s="137"/>
    </row>
    <row r="28" spans="1:9" s="152" customFormat="1">
      <c r="A28" s="139">
        <v>42744</v>
      </c>
      <c r="B28" s="139">
        <v>42744</v>
      </c>
      <c r="C28" s="146"/>
      <c r="D28" s="140" t="s">
        <v>129</v>
      </c>
      <c r="E28" s="146" t="s">
        <v>130</v>
      </c>
      <c r="F28" s="141"/>
      <c r="G28" s="141">
        <f>F24+F25+F27</f>
        <v>56577500</v>
      </c>
      <c r="H28" s="164">
        <f t="shared" si="1"/>
        <v>3970944</v>
      </c>
      <c r="I28" s="137"/>
    </row>
    <row r="29" spans="1:9" s="152" customFormat="1">
      <c r="A29" s="139">
        <v>42744</v>
      </c>
      <c r="B29" s="139">
        <v>42744</v>
      </c>
      <c r="C29" s="146"/>
      <c r="D29" s="140" t="s">
        <v>134</v>
      </c>
      <c r="E29" s="146" t="s">
        <v>135</v>
      </c>
      <c r="F29" s="141"/>
      <c r="G29" s="141">
        <f>64200+202457</f>
        <v>266657</v>
      </c>
      <c r="H29" s="164">
        <f t="shared" si="1"/>
        <v>3704287</v>
      </c>
      <c r="I29" s="137"/>
    </row>
    <row r="30" spans="1:9" s="152" customFormat="1">
      <c r="A30" s="139">
        <v>42745</v>
      </c>
      <c r="B30" s="139">
        <v>42745</v>
      </c>
      <c r="C30" s="140" t="s">
        <v>136</v>
      </c>
      <c r="D30" s="146"/>
      <c r="E30" s="144" t="s">
        <v>138</v>
      </c>
      <c r="F30" s="141">
        <v>8114500</v>
      </c>
      <c r="G30" s="141"/>
      <c r="H30" s="164">
        <f t="shared" si="1"/>
        <v>11818787</v>
      </c>
      <c r="I30" s="137"/>
    </row>
    <row r="31" spans="1:9" s="152" customFormat="1">
      <c r="A31" s="139">
        <v>42745</v>
      </c>
      <c r="B31" s="139">
        <v>42745</v>
      </c>
      <c r="C31" s="140"/>
      <c r="D31" s="140" t="s">
        <v>137</v>
      </c>
      <c r="E31" s="146" t="s">
        <v>139</v>
      </c>
      <c r="F31" s="147"/>
      <c r="G31" s="147">
        <v>8114500</v>
      </c>
      <c r="H31" s="164">
        <f t="shared" si="1"/>
        <v>3704287</v>
      </c>
      <c r="I31" s="137"/>
    </row>
    <row r="32" spans="1:9" s="152" customFormat="1">
      <c r="A32" s="139">
        <v>42746</v>
      </c>
      <c r="B32" s="139">
        <v>42746</v>
      </c>
      <c r="C32" s="146" t="s">
        <v>140</v>
      </c>
      <c r="D32" s="177"/>
      <c r="E32" s="146" t="s">
        <v>142</v>
      </c>
      <c r="F32" s="147">
        <v>9044000</v>
      </c>
      <c r="G32" s="147"/>
      <c r="H32" s="164">
        <f t="shared" si="1"/>
        <v>12748287</v>
      </c>
      <c r="I32" s="137"/>
    </row>
    <row r="33" spans="1:9" s="152" customFormat="1">
      <c r="A33" s="139">
        <v>42746</v>
      </c>
      <c r="B33" s="139">
        <v>42746</v>
      </c>
      <c r="C33" s="177"/>
      <c r="D33" s="146" t="s">
        <v>141</v>
      </c>
      <c r="E33" s="146" t="s">
        <v>143</v>
      </c>
      <c r="F33" s="141"/>
      <c r="G33" s="141">
        <v>9044000</v>
      </c>
      <c r="H33" s="164">
        <f t="shared" si="1"/>
        <v>3704287</v>
      </c>
      <c r="I33" s="137"/>
    </row>
    <row r="34" spans="1:9" s="152" customFormat="1">
      <c r="A34" s="139">
        <v>42747</v>
      </c>
      <c r="B34" s="139">
        <v>42747</v>
      </c>
      <c r="C34" s="177" t="s">
        <v>145</v>
      </c>
      <c r="D34" s="177"/>
      <c r="E34" s="146" t="s">
        <v>147</v>
      </c>
      <c r="F34" s="141">
        <v>10473500</v>
      </c>
      <c r="G34" s="141"/>
      <c r="H34" s="164">
        <f t="shared" si="1"/>
        <v>14177787</v>
      </c>
      <c r="I34" s="137"/>
    </row>
    <row r="35" spans="1:9" s="152" customFormat="1">
      <c r="A35" s="139">
        <v>42747</v>
      </c>
      <c r="B35" s="139">
        <v>42747</v>
      </c>
      <c r="C35" s="146"/>
      <c r="D35" s="177" t="s">
        <v>146</v>
      </c>
      <c r="E35" s="146" t="s">
        <v>148</v>
      </c>
      <c r="F35" s="141"/>
      <c r="G35" s="141">
        <v>10473500</v>
      </c>
      <c r="H35" s="164">
        <f t="shared" si="1"/>
        <v>3704287</v>
      </c>
      <c r="I35" s="137"/>
    </row>
    <row r="36" spans="1:9" s="152" customFormat="1">
      <c r="A36" s="139">
        <v>42747</v>
      </c>
      <c r="B36" s="139">
        <v>42747</v>
      </c>
      <c r="C36" s="146"/>
      <c r="D36" s="177" t="s">
        <v>150</v>
      </c>
      <c r="E36" s="146" t="s">
        <v>151</v>
      </c>
      <c r="F36" s="141"/>
      <c r="G36" s="141">
        <v>235451</v>
      </c>
      <c r="H36" s="164">
        <f t="shared" si="1"/>
        <v>3468836</v>
      </c>
      <c r="I36" s="137"/>
    </row>
    <row r="37" spans="1:9" s="152" customFormat="1">
      <c r="A37" s="139">
        <v>42747</v>
      </c>
      <c r="B37" s="139">
        <v>42747</v>
      </c>
      <c r="C37" s="177" t="s">
        <v>152</v>
      </c>
      <c r="D37" s="146"/>
      <c r="E37" s="144" t="s">
        <v>99</v>
      </c>
      <c r="F37" s="141">
        <v>205828</v>
      </c>
      <c r="G37" s="141"/>
      <c r="H37" s="164">
        <f t="shared" si="1"/>
        <v>3674664</v>
      </c>
      <c r="I37" s="137"/>
    </row>
    <row r="38" spans="1:9" s="152" customFormat="1">
      <c r="A38" s="139">
        <v>42748</v>
      </c>
      <c r="B38" s="139">
        <v>42748</v>
      </c>
      <c r="C38" s="177" t="s">
        <v>153</v>
      </c>
      <c r="D38" s="177"/>
      <c r="E38" s="146" t="s">
        <v>155</v>
      </c>
      <c r="F38" s="141">
        <v>13748000</v>
      </c>
      <c r="G38" s="141"/>
      <c r="H38" s="164">
        <f t="shared" si="1"/>
        <v>17422664</v>
      </c>
      <c r="I38" s="137"/>
    </row>
    <row r="39" spans="1:9" s="152" customFormat="1">
      <c r="A39" s="139">
        <v>42748</v>
      </c>
      <c r="B39" s="139">
        <v>42748</v>
      </c>
      <c r="C39" s="146"/>
      <c r="D39" s="177" t="s">
        <v>154</v>
      </c>
      <c r="E39" s="146" t="s">
        <v>156</v>
      </c>
      <c r="F39" s="147"/>
      <c r="G39" s="141">
        <v>13748000</v>
      </c>
      <c r="H39" s="164">
        <f t="shared" si="1"/>
        <v>3674664</v>
      </c>
      <c r="I39" s="137"/>
    </row>
    <row r="40" spans="1:9" s="152" customFormat="1">
      <c r="A40" s="139">
        <v>42749</v>
      </c>
      <c r="B40" s="139">
        <v>42749</v>
      </c>
      <c r="C40" s="146" t="s">
        <v>158</v>
      </c>
      <c r="D40" s="177"/>
      <c r="E40" s="146" t="s">
        <v>160</v>
      </c>
      <c r="F40" s="147">
        <v>10469000</v>
      </c>
      <c r="G40" s="141"/>
      <c r="H40" s="164">
        <f t="shared" si="1"/>
        <v>14143664</v>
      </c>
      <c r="I40" s="137"/>
    </row>
    <row r="41" spans="1:9" s="152" customFormat="1">
      <c r="A41" s="139">
        <v>42749</v>
      </c>
      <c r="B41" s="139">
        <v>42749</v>
      </c>
      <c r="C41" s="177"/>
      <c r="D41" s="177" t="s">
        <v>159</v>
      </c>
      <c r="E41" s="144" t="s">
        <v>161</v>
      </c>
      <c r="F41" s="141"/>
      <c r="G41" s="141">
        <v>10469000</v>
      </c>
      <c r="H41" s="164">
        <f t="shared" si="1"/>
        <v>3674664</v>
      </c>
      <c r="I41" s="137"/>
    </row>
    <row r="42" spans="1:9" s="152" customFormat="1">
      <c r="A42" s="139">
        <v>42750</v>
      </c>
      <c r="B42" s="139">
        <v>42750</v>
      </c>
      <c r="C42" s="177"/>
      <c r="D42" s="177" t="s">
        <v>162</v>
      </c>
      <c r="E42" s="146" t="s">
        <v>163</v>
      </c>
      <c r="F42" s="141"/>
      <c r="G42" s="141">
        <f>892304</f>
        <v>892304</v>
      </c>
      <c r="H42" s="164">
        <f t="shared" si="1"/>
        <v>2782360</v>
      </c>
      <c r="I42" s="137"/>
    </row>
    <row r="43" spans="1:9" s="152" customFormat="1">
      <c r="A43" s="139">
        <v>42750</v>
      </c>
      <c r="B43" s="139">
        <v>42750</v>
      </c>
      <c r="C43" s="146"/>
      <c r="D43" s="177" t="s">
        <v>164</v>
      </c>
      <c r="E43" s="146" t="s">
        <v>127</v>
      </c>
      <c r="F43" s="141"/>
      <c r="G43" s="141">
        <f>1179000</f>
        <v>1179000</v>
      </c>
      <c r="H43" s="164">
        <f t="shared" si="1"/>
        <v>1603360</v>
      </c>
      <c r="I43" s="137"/>
    </row>
    <row r="44" spans="1:9" s="152" customFormat="1">
      <c r="A44" s="139">
        <v>42750</v>
      </c>
      <c r="B44" s="139">
        <v>42750</v>
      </c>
      <c r="C44" s="177" t="s">
        <v>165</v>
      </c>
      <c r="D44" s="177"/>
      <c r="E44" s="153" t="s">
        <v>166</v>
      </c>
      <c r="F44" s="141">
        <v>23037000</v>
      </c>
      <c r="G44" s="141"/>
      <c r="H44" s="164">
        <f t="shared" si="1"/>
        <v>24640360</v>
      </c>
      <c r="I44" s="137"/>
    </row>
    <row r="45" spans="1:9" s="152" customFormat="1">
      <c r="A45" s="139">
        <v>42751</v>
      </c>
      <c r="B45" s="139">
        <v>42751</v>
      </c>
      <c r="C45" s="146" t="s">
        <v>169</v>
      </c>
      <c r="D45" s="177"/>
      <c r="E45" s="146" t="s">
        <v>171</v>
      </c>
      <c r="F45" s="141">
        <v>25920000</v>
      </c>
      <c r="G45" s="141"/>
      <c r="H45" s="164">
        <f t="shared" si="1"/>
        <v>50560360</v>
      </c>
      <c r="I45" s="137"/>
    </row>
    <row r="46" spans="1:9" s="152" customFormat="1">
      <c r="A46" s="139">
        <v>42751</v>
      </c>
      <c r="B46" s="139">
        <v>42751</v>
      </c>
      <c r="C46" s="146"/>
      <c r="D46" s="177" t="s">
        <v>170</v>
      </c>
      <c r="E46" s="146" t="s">
        <v>172</v>
      </c>
      <c r="F46" s="141"/>
      <c r="G46" s="141">
        <f>F44+F45</f>
        <v>48957000</v>
      </c>
      <c r="H46" s="164">
        <f t="shared" si="1"/>
        <v>1603360</v>
      </c>
      <c r="I46" s="137"/>
    </row>
    <row r="47" spans="1:9" s="152" customFormat="1">
      <c r="A47" s="139">
        <v>42751</v>
      </c>
      <c r="B47" s="139">
        <v>42751</v>
      </c>
      <c r="C47" s="146"/>
      <c r="D47" s="177" t="s">
        <v>174</v>
      </c>
      <c r="E47" s="146" t="s">
        <v>175</v>
      </c>
      <c r="F47" s="141"/>
      <c r="G47" s="141">
        <f>230365+114600</f>
        <v>344965</v>
      </c>
      <c r="H47" s="164">
        <f t="shared" si="1"/>
        <v>1258395</v>
      </c>
      <c r="I47" s="137"/>
    </row>
    <row r="48" spans="1:9" s="152" customFormat="1">
      <c r="A48" s="139">
        <v>42752</v>
      </c>
      <c r="B48" s="139">
        <v>42752</v>
      </c>
      <c r="C48" s="146" t="s">
        <v>176</v>
      </c>
      <c r="D48" s="177"/>
      <c r="E48" s="146" t="s">
        <v>178</v>
      </c>
      <c r="F48" s="141">
        <v>8952500</v>
      </c>
      <c r="G48" s="141"/>
      <c r="H48" s="164">
        <f t="shared" si="1"/>
        <v>10210895</v>
      </c>
      <c r="I48" s="137"/>
    </row>
    <row r="49" spans="1:9" s="152" customFormat="1">
      <c r="A49" s="139">
        <v>42752</v>
      </c>
      <c r="B49" s="139">
        <v>42752</v>
      </c>
      <c r="C49" s="146"/>
      <c r="D49" s="177" t="s">
        <v>177</v>
      </c>
      <c r="E49" s="146" t="s">
        <v>179</v>
      </c>
      <c r="F49" s="141"/>
      <c r="G49" s="141">
        <v>8952500</v>
      </c>
      <c r="H49" s="164">
        <f t="shared" si="1"/>
        <v>1258395</v>
      </c>
      <c r="I49" s="137"/>
    </row>
    <row r="50" spans="1:9" s="152" customFormat="1">
      <c r="A50" s="139">
        <v>42752</v>
      </c>
      <c r="B50" s="139">
        <v>42752</v>
      </c>
      <c r="C50" s="146" t="s">
        <v>181</v>
      </c>
      <c r="D50" s="177"/>
      <c r="E50" s="146" t="s">
        <v>99</v>
      </c>
      <c r="F50" s="141">
        <f>154000+490503+1179000</f>
        <v>1823503</v>
      </c>
      <c r="G50" s="141"/>
      <c r="H50" s="164">
        <f t="shared" si="1"/>
        <v>3081898</v>
      </c>
      <c r="I50" s="137"/>
    </row>
    <row r="51" spans="1:9" s="152" customFormat="1">
      <c r="A51" s="139">
        <v>42753</v>
      </c>
      <c r="B51" s="139">
        <v>42753</v>
      </c>
      <c r="C51" s="146" t="s">
        <v>182</v>
      </c>
      <c r="D51" s="177"/>
      <c r="E51" s="146" t="s">
        <v>184</v>
      </c>
      <c r="F51" s="141">
        <v>10814000</v>
      </c>
      <c r="G51" s="147"/>
      <c r="H51" s="164">
        <f t="shared" si="1"/>
        <v>13895898</v>
      </c>
      <c r="I51" s="137"/>
    </row>
    <row r="52" spans="1:9" s="152" customFormat="1">
      <c r="A52" s="139">
        <v>42753</v>
      </c>
      <c r="B52" s="139">
        <v>42753</v>
      </c>
      <c r="C52" s="177"/>
      <c r="D52" s="177" t="s">
        <v>183</v>
      </c>
      <c r="E52" s="144" t="s">
        <v>185</v>
      </c>
      <c r="F52" s="141"/>
      <c r="G52" s="141">
        <v>10814000</v>
      </c>
      <c r="H52" s="164">
        <f t="shared" si="1"/>
        <v>3081898</v>
      </c>
      <c r="I52" s="137"/>
    </row>
    <row r="53" spans="1:9" s="152" customFormat="1">
      <c r="A53" s="139">
        <v>42754</v>
      </c>
      <c r="B53" s="139">
        <v>42754</v>
      </c>
      <c r="C53" s="177" t="s">
        <v>187</v>
      </c>
      <c r="D53" s="177"/>
      <c r="E53" s="146" t="s">
        <v>189</v>
      </c>
      <c r="F53" s="141">
        <v>11893500</v>
      </c>
      <c r="G53" s="141"/>
      <c r="H53" s="164">
        <f t="shared" si="1"/>
        <v>14975398</v>
      </c>
      <c r="I53" s="137"/>
    </row>
    <row r="54" spans="1:9" s="152" customFormat="1">
      <c r="A54" s="139">
        <v>42754</v>
      </c>
      <c r="B54" s="139">
        <v>42754</v>
      </c>
      <c r="C54" s="177"/>
      <c r="D54" s="177" t="s">
        <v>188</v>
      </c>
      <c r="E54" s="146" t="s">
        <v>190</v>
      </c>
      <c r="F54" s="147"/>
      <c r="G54" s="147">
        <v>11893500</v>
      </c>
      <c r="H54" s="164">
        <f t="shared" si="1"/>
        <v>3081898</v>
      </c>
      <c r="I54" s="137"/>
    </row>
    <row r="55" spans="1:9" s="152" customFormat="1">
      <c r="A55" s="139">
        <v>42754</v>
      </c>
      <c r="B55" s="139">
        <v>42754</v>
      </c>
      <c r="C55" s="146"/>
      <c r="D55" s="177" t="s">
        <v>192</v>
      </c>
      <c r="E55" s="146" t="s">
        <v>193</v>
      </c>
      <c r="F55" s="141"/>
      <c r="G55" s="147">
        <v>189974</v>
      </c>
      <c r="H55" s="164">
        <f t="shared" si="1"/>
        <v>2891924</v>
      </c>
      <c r="I55" s="137"/>
    </row>
    <row r="56" spans="1:9" s="152" customFormat="1">
      <c r="A56" s="139">
        <v>42755</v>
      </c>
      <c r="B56" s="139">
        <v>42755</v>
      </c>
      <c r="C56" s="177" t="s">
        <v>194</v>
      </c>
      <c r="D56" s="146"/>
      <c r="E56" s="144" t="s">
        <v>196</v>
      </c>
      <c r="F56" s="141">
        <v>8658000</v>
      </c>
      <c r="G56" s="141"/>
      <c r="H56" s="164">
        <f t="shared" si="1"/>
        <v>11549924</v>
      </c>
      <c r="I56" s="137"/>
    </row>
    <row r="57" spans="1:9" s="152" customFormat="1">
      <c r="A57" s="139">
        <v>42755</v>
      </c>
      <c r="B57" s="139">
        <v>42755</v>
      </c>
      <c r="C57" s="177"/>
      <c r="D57" s="177" t="s">
        <v>195</v>
      </c>
      <c r="E57" s="146" t="s">
        <v>197</v>
      </c>
      <c r="F57" s="141"/>
      <c r="G57" s="141">
        <v>8658000</v>
      </c>
      <c r="H57" s="164">
        <f t="shared" si="1"/>
        <v>2891924</v>
      </c>
      <c r="I57" s="137"/>
    </row>
    <row r="58" spans="1:9" s="152" customFormat="1">
      <c r="A58" s="139">
        <v>42756</v>
      </c>
      <c r="B58" s="139">
        <v>42756</v>
      </c>
      <c r="C58" s="146" t="s">
        <v>199</v>
      </c>
      <c r="D58" s="177"/>
      <c r="E58" s="146" t="s">
        <v>201</v>
      </c>
      <c r="F58" s="147">
        <v>10448000</v>
      </c>
      <c r="G58" s="141"/>
      <c r="H58" s="164">
        <f t="shared" si="1"/>
        <v>13339924</v>
      </c>
      <c r="I58" s="137"/>
    </row>
    <row r="59" spans="1:9" s="152" customFormat="1">
      <c r="A59" s="139">
        <v>42756</v>
      </c>
      <c r="B59" s="139">
        <v>42756</v>
      </c>
      <c r="C59" s="146"/>
      <c r="D59" s="177" t="s">
        <v>200</v>
      </c>
      <c r="E59" s="146" t="s">
        <v>202</v>
      </c>
      <c r="F59" s="147"/>
      <c r="G59" s="141">
        <v>10448000</v>
      </c>
      <c r="H59" s="164">
        <f t="shared" si="1"/>
        <v>2891924</v>
      </c>
      <c r="I59" s="137"/>
    </row>
    <row r="60" spans="1:9" s="152" customFormat="1">
      <c r="A60" s="139">
        <v>42757</v>
      </c>
      <c r="B60" s="139">
        <v>42757</v>
      </c>
      <c r="C60" s="177" t="s">
        <v>204</v>
      </c>
      <c r="D60" s="146"/>
      <c r="E60" s="144" t="s">
        <v>205</v>
      </c>
      <c r="F60" s="141">
        <v>21743000</v>
      </c>
      <c r="G60" s="141"/>
      <c r="H60" s="164">
        <f t="shared" si="1"/>
        <v>24634924</v>
      </c>
      <c r="I60" s="137"/>
    </row>
    <row r="61" spans="1:9" s="152" customFormat="1">
      <c r="A61" s="139">
        <v>42758</v>
      </c>
      <c r="B61" s="139">
        <v>42758</v>
      </c>
      <c r="C61" s="177" t="s">
        <v>207</v>
      </c>
      <c r="D61" s="177"/>
      <c r="E61" s="146" t="s">
        <v>209</v>
      </c>
      <c r="F61" s="141">
        <v>21379000</v>
      </c>
      <c r="G61" s="141"/>
      <c r="H61" s="164">
        <f t="shared" si="1"/>
        <v>46013924</v>
      </c>
      <c r="I61" s="137"/>
    </row>
    <row r="62" spans="1:9" s="152" customFormat="1">
      <c r="A62" s="139">
        <v>42758</v>
      </c>
      <c r="B62" s="139">
        <v>42758</v>
      </c>
      <c r="C62" s="146"/>
      <c r="D62" s="177" t="s">
        <v>208</v>
      </c>
      <c r="E62" s="146" t="s">
        <v>210</v>
      </c>
      <c r="F62" s="141"/>
      <c r="G62" s="141">
        <f>F60+F61</f>
        <v>43122000</v>
      </c>
      <c r="H62" s="164">
        <f t="shared" si="1"/>
        <v>2891924</v>
      </c>
      <c r="I62" s="137"/>
    </row>
    <row r="63" spans="1:9" s="152" customFormat="1">
      <c r="A63" s="139">
        <v>42758</v>
      </c>
      <c r="B63" s="139">
        <v>42758</v>
      </c>
      <c r="C63" s="146"/>
      <c r="D63" s="177" t="s">
        <v>212</v>
      </c>
      <c r="E63" s="146" t="s">
        <v>213</v>
      </c>
      <c r="F63" s="141"/>
      <c r="G63" s="141">
        <f>255655+64200</f>
        <v>319855</v>
      </c>
      <c r="H63" s="164">
        <f t="shared" si="1"/>
        <v>2572069</v>
      </c>
      <c r="I63" s="137"/>
    </row>
    <row r="64" spans="1:9" s="152" customFormat="1">
      <c r="A64" s="139">
        <v>42759</v>
      </c>
      <c r="B64" s="139">
        <v>42759</v>
      </c>
      <c r="C64" s="177" t="s">
        <v>214</v>
      </c>
      <c r="D64" s="177"/>
      <c r="E64" s="144" t="s">
        <v>215</v>
      </c>
      <c r="F64" s="141">
        <v>11707000</v>
      </c>
      <c r="G64" s="141"/>
      <c r="H64" s="164">
        <f t="shared" si="1"/>
        <v>14279069</v>
      </c>
      <c r="I64" s="137"/>
    </row>
    <row r="65" spans="1:9" s="152" customFormat="1">
      <c r="A65" s="139">
        <v>42759</v>
      </c>
      <c r="B65" s="139">
        <v>42759</v>
      </c>
      <c r="C65" s="177"/>
      <c r="D65" s="177" t="s">
        <v>220</v>
      </c>
      <c r="E65" s="146" t="s">
        <v>216</v>
      </c>
      <c r="F65" s="141"/>
      <c r="G65" s="141">
        <v>11707000</v>
      </c>
      <c r="H65" s="164">
        <f t="shared" si="1"/>
        <v>2572069</v>
      </c>
      <c r="I65" s="137"/>
    </row>
    <row r="66" spans="1:9" s="152" customFormat="1">
      <c r="A66" s="139">
        <v>42760</v>
      </c>
      <c r="B66" s="139">
        <v>42760</v>
      </c>
      <c r="C66" s="146" t="s">
        <v>218</v>
      </c>
      <c r="D66" s="177"/>
      <c r="E66" s="146" t="s">
        <v>221</v>
      </c>
      <c r="F66" s="141">
        <v>9694000</v>
      </c>
      <c r="G66" s="141"/>
      <c r="H66" s="164">
        <f t="shared" si="1"/>
        <v>12266069</v>
      </c>
      <c r="I66" s="137"/>
    </row>
    <row r="67" spans="1:9" s="152" customFormat="1">
      <c r="A67" s="139">
        <v>42760</v>
      </c>
      <c r="B67" s="139">
        <v>42760</v>
      </c>
      <c r="C67" s="146"/>
      <c r="D67" s="177" t="s">
        <v>219</v>
      </c>
      <c r="E67" s="146" t="s">
        <v>222</v>
      </c>
      <c r="F67" s="141"/>
      <c r="G67" s="141">
        <v>9694000</v>
      </c>
      <c r="H67" s="164">
        <f t="shared" si="1"/>
        <v>2572069</v>
      </c>
      <c r="I67" s="137"/>
    </row>
    <row r="68" spans="1:9" s="152" customFormat="1">
      <c r="A68" s="139">
        <v>42761</v>
      </c>
      <c r="B68" s="139">
        <v>42761</v>
      </c>
      <c r="C68" s="177" t="s">
        <v>224</v>
      </c>
      <c r="D68" s="177"/>
      <c r="E68" s="144" t="s">
        <v>226</v>
      </c>
      <c r="F68" s="141">
        <v>12280000</v>
      </c>
      <c r="G68" s="141"/>
      <c r="H68" s="164">
        <f t="shared" si="1"/>
        <v>14852069</v>
      </c>
      <c r="I68" s="137"/>
    </row>
    <row r="69" spans="1:9" s="152" customFormat="1">
      <c r="A69" s="139">
        <v>42761</v>
      </c>
      <c r="B69" s="139">
        <v>42761</v>
      </c>
      <c r="C69" s="177"/>
      <c r="D69" s="177" t="s">
        <v>225</v>
      </c>
      <c r="E69" s="144" t="s">
        <v>227</v>
      </c>
      <c r="F69" s="141"/>
      <c r="G69" s="141">
        <v>12280000</v>
      </c>
      <c r="H69" s="164">
        <f t="shared" si="1"/>
        <v>2572069</v>
      </c>
      <c r="I69" s="137"/>
    </row>
    <row r="70" spans="1:9" s="152" customFormat="1">
      <c r="A70" s="139">
        <v>42762</v>
      </c>
      <c r="B70" s="139">
        <v>42762</v>
      </c>
      <c r="C70" s="177" t="s">
        <v>229</v>
      </c>
      <c r="D70" s="177"/>
      <c r="E70" s="146" t="s">
        <v>230</v>
      </c>
      <c r="F70" s="141">
        <v>9845500</v>
      </c>
      <c r="G70" s="141"/>
      <c r="H70" s="164">
        <f t="shared" si="1"/>
        <v>12417569</v>
      </c>
      <c r="I70" s="137"/>
    </row>
    <row r="71" spans="1:9" s="152" customFormat="1">
      <c r="A71" s="139">
        <v>42762</v>
      </c>
      <c r="B71" s="139">
        <v>42762</v>
      </c>
      <c r="C71" s="146" t="s">
        <v>232</v>
      </c>
      <c r="D71" s="177"/>
      <c r="E71" s="146" t="s">
        <v>99</v>
      </c>
      <c r="F71" s="141">
        <f>892304+1179000+502108</f>
        <v>2573412</v>
      </c>
      <c r="G71" s="141"/>
      <c r="H71" s="164">
        <f t="shared" si="1"/>
        <v>14990981</v>
      </c>
      <c r="I71" s="137"/>
    </row>
    <row r="72" spans="1:9" s="152" customFormat="1">
      <c r="A72" s="139">
        <v>42767</v>
      </c>
      <c r="B72" s="139">
        <v>42767</v>
      </c>
      <c r="C72" s="177" t="s">
        <v>233</v>
      </c>
      <c r="D72" s="177"/>
      <c r="E72" s="144" t="s">
        <v>234</v>
      </c>
      <c r="F72" s="141">
        <v>35788000</v>
      </c>
      <c r="G72" s="141"/>
      <c r="H72" s="164">
        <f t="shared" si="1"/>
        <v>50778981</v>
      </c>
      <c r="I72" s="137"/>
    </row>
    <row r="73" spans="1:9" s="152" customFormat="1">
      <c r="A73" s="139"/>
      <c r="B73" s="139"/>
      <c r="C73" s="177"/>
      <c r="D73" s="177"/>
      <c r="E73" s="146"/>
      <c r="F73" s="147"/>
      <c r="G73" s="147">
        <f>F70+F72</f>
        <v>45633500</v>
      </c>
      <c r="H73" s="164">
        <f t="shared" si="1"/>
        <v>5145481</v>
      </c>
      <c r="I73" s="137"/>
    </row>
    <row r="74" spans="1:9" s="152" customFormat="1">
      <c r="A74" s="139"/>
      <c r="B74" s="139"/>
      <c r="C74" s="146"/>
      <c r="D74" s="177"/>
      <c r="E74" s="146"/>
      <c r="F74" s="143"/>
      <c r="G74" s="147"/>
      <c r="H74" s="164">
        <f t="shared" si="1"/>
        <v>5145481</v>
      </c>
      <c r="I74" s="137"/>
    </row>
    <row r="75" spans="1:9" s="152" customFormat="1">
      <c r="A75" s="139"/>
      <c r="B75" s="139"/>
      <c r="C75" s="146"/>
      <c r="D75" s="177"/>
      <c r="E75" s="146"/>
      <c r="F75" s="143"/>
      <c r="G75" s="147"/>
      <c r="H75" s="164">
        <f t="shared" si="1"/>
        <v>5145481</v>
      </c>
      <c r="I75" s="137"/>
    </row>
    <row r="76" spans="1:9" s="152" customFormat="1">
      <c r="A76" s="139"/>
      <c r="B76" s="139"/>
      <c r="C76" s="177"/>
      <c r="D76" s="177"/>
      <c r="E76" s="144"/>
      <c r="F76" s="141"/>
      <c r="G76" s="141"/>
      <c r="H76" s="164">
        <f t="shared" si="1"/>
        <v>5145481</v>
      </c>
      <c r="I76" s="137"/>
    </row>
    <row r="77" spans="1:9" s="152" customFormat="1">
      <c r="A77" s="139"/>
      <c r="B77" s="139"/>
      <c r="C77" s="177"/>
      <c r="D77" s="177"/>
      <c r="E77" s="146"/>
      <c r="F77" s="159"/>
      <c r="G77" s="159"/>
      <c r="H77" s="164">
        <f t="shared" si="1"/>
        <v>5145481</v>
      </c>
      <c r="I77" s="137"/>
    </row>
    <row r="78" spans="1:9" s="152" customFormat="1">
      <c r="A78" s="139"/>
      <c r="B78" s="139"/>
      <c r="C78" s="177"/>
      <c r="D78" s="177"/>
      <c r="E78" s="146"/>
      <c r="F78" s="147"/>
      <c r="G78" s="147"/>
      <c r="H78" s="164">
        <f t="shared" si="1"/>
        <v>5145481</v>
      </c>
      <c r="I78" s="137"/>
    </row>
    <row r="79" spans="1:9" s="152" customFormat="1">
      <c r="A79" s="139"/>
      <c r="B79" s="139"/>
      <c r="C79" s="146"/>
      <c r="D79" s="177"/>
      <c r="E79" s="146"/>
      <c r="F79" s="141"/>
      <c r="G79" s="147"/>
      <c r="H79" s="164">
        <f t="shared" si="1"/>
        <v>5145481</v>
      </c>
      <c r="I79" s="137"/>
    </row>
    <row r="80" spans="1:9" s="152" customFormat="1">
      <c r="A80" s="139"/>
      <c r="B80" s="139"/>
      <c r="C80" s="177"/>
      <c r="D80" s="177"/>
      <c r="E80" s="144"/>
      <c r="F80" s="141"/>
      <c r="G80" s="141"/>
      <c r="H80" s="164">
        <f t="shared" si="1"/>
        <v>5145481</v>
      </c>
      <c r="I80" s="137"/>
    </row>
    <row r="81" spans="1:9" s="152" customFormat="1">
      <c r="A81" s="139"/>
      <c r="B81" s="139"/>
      <c r="C81" s="177"/>
      <c r="D81" s="177"/>
      <c r="E81" s="146"/>
      <c r="F81" s="141"/>
      <c r="G81" s="141"/>
      <c r="H81" s="164">
        <f t="shared" si="1"/>
        <v>5145481</v>
      </c>
      <c r="I81" s="137"/>
    </row>
    <row r="82" spans="1:9" s="152" customFormat="1">
      <c r="A82" s="180"/>
      <c r="B82" s="180"/>
      <c r="C82" s="146"/>
      <c r="D82" s="177"/>
      <c r="E82" s="146"/>
      <c r="F82" s="141"/>
      <c r="G82" s="141"/>
      <c r="H82" s="164">
        <f t="shared" si="1"/>
        <v>5145481</v>
      </c>
      <c r="I82" s="137"/>
    </row>
    <row r="83" spans="1:9" s="152" customFormat="1">
      <c r="A83" s="180"/>
      <c r="B83" s="180"/>
      <c r="C83" s="177"/>
      <c r="D83" s="146"/>
      <c r="E83" s="144"/>
      <c r="F83" s="141"/>
      <c r="G83" s="141"/>
      <c r="H83" s="164">
        <f t="shared" si="1"/>
        <v>5145481</v>
      </c>
      <c r="I83" s="137"/>
    </row>
    <row r="84" spans="1:9" s="152" customFormat="1">
      <c r="A84" s="139"/>
      <c r="B84" s="139"/>
      <c r="C84" s="177"/>
      <c r="D84" s="177"/>
      <c r="E84" s="146"/>
      <c r="F84" s="141"/>
      <c r="G84" s="141"/>
      <c r="H84" s="164">
        <f t="shared" si="1"/>
        <v>5145481</v>
      </c>
      <c r="I84" s="137"/>
    </row>
    <row r="85" spans="1:9" s="152" customFormat="1">
      <c r="A85" s="139"/>
      <c r="B85" s="139"/>
      <c r="C85" s="146"/>
      <c r="D85" s="177"/>
      <c r="E85" s="146"/>
      <c r="F85" s="141"/>
      <c r="G85" s="141"/>
      <c r="H85" s="164">
        <f t="shared" si="1"/>
        <v>5145481</v>
      </c>
      <c r="I85" s="137"/>
    </row>
    <row r="86" spans="1:9" s="152" customFormat="1">
      <c r="A86" s="139"/>
      <c r="B86" s="139"/>
      <c r="C86" s="177"/>
      <c r="D86" s="177"/>
      <c r="E86" s="144"/>
      <c r="F86" s="141"/>
      <c r="G86" s="141"/>
      <c r="H86" s="164">
        <f t="shared" ref="H86:H92" si="2">H85+F86-G86</f>
        <v>5145481</v>
      </c>
      <c r="I86" s="137"/>
    </row>
    <row r="87" spans="1:9" s="152" customFormat="1">
      <c r="A87" s="139"/>
      <c r="B87" s="139"/>
      <c r="C87" s="177"/>
      <c r="D87" s="177"/>
      <c r="E87" s="146"/>
      <c r="F87" s="141"/>
      <c r="G87" s="141"/>
      <c r="H87" s="164">
        <f t="shared" si="2"/>
        <v>5145481</v>
      </c>
      <c r="I87" s="137"/>
    </row>
    <row r="88" spans="1:9" s="152" customFormat="1">
      <c r="A88" s="139"/>
      <c r="B88" s="139"/>
      <c r="C88" s="146"/>
      <c r="D88" s="177"/>
      <c r="E88" s="146"/>
      <c r="F88" s="147"/>
      <c r="G88" s="141"/>
      <c r="H88" s="164">
        <f t="shared" si="2"/>
        <v>5145481</v>
      </c>
      <c r="I88" s="227"/>
    </row>
    <row r="89" spans="1:9" s="152" customFormat="1">
      <c r="A89" s="139"/>
      <c r="B89" s="139"/>
      <c r="C89" s="177"/>
      <c r="D89" s="177"/>
      <c r="E89" s="144"/>
      <c r="F89" s="141"/>
      <c r="G89" s="141"/>
      <c r="H89" s="164">
        <f t="shared" si="2"/>
        <v>5145481</v>
      </c>
      <c r="I89" s="227"/>
    </row>
    <row r="90" spans="1:9" s="152" customFormat="1">
      <c r="A90" s="139"/>
      <c r="B90" s="139"/>
      <c r="C90" s="177"/>
      <c r="D90" s="177"/>
      <c r="E90" s="144"/>
      <c r="F90" s="141"/>
      <c r="G90" s="141"/>
      <c r="H90" s="164">
        <f t="shared" si="2"/>
        <v>5145481</v>
      </c>
      <c r="I90" s="135"/>
    </row>
    <row r="91" spans="1:9" s="152" customFormat="1">
      <c r="A91" s="139"/>
      <c r="B91" s="139"/>
      <c r="C91" s="140"/>
      <c r="D91" s="140"/>
      <c r="E91" s="146"/>
      <c r="F91" s="147"/>
      <c r="G91" s="147"/>
      <c r="H91" s="164">
        <f t="shared" si="2"/>
        <v>5145481</v>
      </c>
      <c r="I91" s="135"/>
    </row>
    <row r="92" spans="1:9" s="152" customFormat="1">
      <c r="A92" s="139"/>
      <c r="B92" s="139"/>
      <c r="C92" s="140"/>
      <c r="D92" s="140"/>
      <c r="E92" s="140"/>
      <c r="F92" s="141"/>
      <c r="G92" s="147"/>
      <c r="H92" s="164">
        <f t="shared" si="2"/>
        <v>5145481</v>
      </c>
      <c r="I92" s="135"/>
    </row>
    <row r="93" spans="1:9" s="152" customFormat="1">
      <c r="A93" s="139"/>
      <c r="B93" s="139"/>
      <c r="C93" s="140"/>
      <c r="D93" s="140"/>
      <c r="E93" s="146"/>
      <c r="F93" s="141"/>
      <c r="G93" s="141"/>
      <c r="H93" s="142"/>
      <c r="I93" s="135"/>
    </row>
    <row r="94" spans="1:9" s="152" customFormat="1">
      <c r="A94" s="139"/>
      <c r="B94" s="139"/>
      <c r="C94" s="140"/>
      <c r="D94" s="140"/>
      <c r="E94" s="144"/>
      <c r="F94" s="141"/>
      <c r="G94" s="141"/>
      <c r="H94" s="142"/>
      <c r="I94" s="135"/>
    </row>
    <row r="95" spans="1:9" s="152" customFormat="1">
      <c r="A95" s="139"/>
      <c r="B95" s="139"/>
      <c r="C95" s="140"/>
      <c r="D95" s="140"/>
      <c r="E95" s="146"/>
      <c r="F95" s="141"/>
      <c r="G95" s="141"/>
      <c r="H95" s="142"/>
      <c r="I95" s="135"/>
    </row>
    <row r="96" spans="1:9" s="152" customFormat="1">
      <c r="A96" s="139"/>
      <c r="B96" s="139"/>
      <c r="C96" s="149"/>
      <c r="D96" s="140"/>
      <c r="E96" s="146"/>
      <c r="F96" s="141"/>
      <c r="G96" s="141"/>
      <c r="H96" s="142"/>
      <c r="I96" s="135"/>
    </row>
    <row r="97" spans="1:9" s="152" customFormat="1">
      <c r="A97" s="139"/>
      <c r="B97" s="139"/>
      <c r="C97" s="140"/>
      <c r="D97" s="140"/>
      <c r="E97" s="168"/>
      <c r="F97" s="141"/>
      <c r="G97" s="141"/>
      <c r="H97" s="172"/>
      <c r="I97" s="135"/>
    </row>
    <row r="98" spans="1:9" s="152" customFormat="1">
      <c r="A98" s="139"/>
      <c r="B98" s="139"/>
      <c r="C98" s="140"/>
      <c r="D98" s="140"/>
      <c r="E98" s="146"/>
      <c r="F98" s="141"/>
      <c r="G98" s="141"/>
      <c r="H98" s="142"/>
      <c r="I98" s="135"/>
    </row>
    <row r="99" spans="1:9" s="152" customFormat="1">
      <c r="A99" s="139"/>
      <c r="B99" s="139"/>
      <c r="C99" s="149"/>
      <c r="D99" s="140"/>
      <c r="E99" s="146"/>
      <c r="F99" s="141"/>
      <c r="G99" s="141"/>
      <c r="H99" s="142"/>
      <c r="I99" s="137"/>
    </row>
    <row r="100" spans="1:9" s="152" customFormat="1">
      <c r="A100" s="139"/>
      <c r="B100" s="139"/>
      <c r="C100" s="149"/>
      <c r="D100" s="140"/>
      <c r="E100" s="146"/>
      <c r="F100" s="141"/>
      <c r="G100" s="141"/>
      <c r="H100" s="142"/>
      <c r="I100" s="137"/>
    </row>
    <row r="101" spans="1:9" s="152" customFormat="1">
      <c r="A101" s="139"/>
      <c r="B101" s="139"/>
      <c r="C101" s="140"/>
      <c r="D101" s="149"/>
      <c r="E101" s="168"/>
      <c r="F101" s="141"/>
      <c r="G101" s="141"/>
      <c r="H101" s="172"/>
      <c r="I101" s="137"/>
    </row>
    <row r="102" spans="1:9" s="152" customFormat="1">
      <c r="A102" s="139"/>
      <c r="B102" s="139"/>
      <c r="C102" s="140"/>
      <c r="D102" s="140"/>
      <c r="E102" s="146"/>
      <c r="F102" s="141"/>
      <c r="G102" s="141"/>
      <c r="H102" s="142"/>
      <c r="I102" s="137"/>
    </row>
    <row r="103" spans="1:9" s="152" customFormat="1">
      <c r="A103" s="139"/>
      <c r="B103" s="139"/>
      <c r="C103" s="149"/>
      <c r="D103" s="140"/>
      <c r="E103" s="146"/>
      <c r="F103" s="141"/>
      <c r="G103" s="141"/>
      <c r="H103" s="142"/>
      <c r="I103" s="137"/>
    </row>
    <row r="104" spans="1:9" s="152" customFormat="1">
      <c r="A104" s="139"/>
      <c r="B104" s="139"/>
      <c r="C104" s="140"/>
      <c r="D104" s="149"/>
      <c r="E104" s="168"/>
      <c r="F104" s="141"/>
      <c r="G104" s="141"/>
      <c r="H104" s="172"/>
      <c r="I104" s="137"/>
    </row>
    <row r="105" spans="1:9" s="152" customFormat="1">
      <c r="A105" s="139"/>
      <c r="B105" s="139"/>
      <c r="C105" s="140"/>
      <c r="D105" s="140"/>
      <c r="E105" s="146"/>
      <c r="F105" s="141"/>
      <c r="G105" s="141"/>
      <c r="H105" s="142"/>
      <c r="I105" s="137"/>
    </row>
    <row r="106" spans="1:9" s="152" customFormat="1">
      <c r="A106" s="139"/>
      <c r="B106" s="139"/>
      <c r="C106" s="149"/>
      <c r="D106" s="140"/>
      <c r="E106" s="146"/>
      <c r="F106" s="147"/>
      <c r="G106" s="141"/>
      <c r="H106" s="160"/>
      <c r="I106" s="137"/>
    </row>
    <row r="107" spans="1:9" s="152" customFormat="1">
      <c r="A107" s="139"/>
      <c r="B107" s="139"/>
      <c r="C107" s="140"/>
      <c r="D107" s="140"/>
      <c r="E107" s="168"/>
      <c r="F107" s="141"/>
      <c r="G107" s="141"/>
      <c r="H107" s="172"/>
      <c r="I107" s="137"/>
    </row>
    <row r="108" spans="1:9">
      <c r="A108" s="43"/>
      <c r="B108" s="43"/>
      <c r="C108" s="44"/>
      <c r="D108" s="44"/>
      <c r="E108" s="169" t="s">
        <v>36</v>
      </c>
      <c r="F108" s="147"/>
      <c r="G108" s="147"/>
      <c r="H108" s="173">
        <f>H107</f>
        <v>0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abSelected="1" zoomScale="96" zoomScaleNormal="96" workbookViewId="0">
      <pane xSplit="1" ySplit="7" topLeftCell="Z8" activePane="bottomRight" state="frozen"/>
      <selection pane="topRight" activeCell="B1" sqref="B1"/>
      <selection pane="bottomLeft" activeCell="A8" sqref="A8"/>
      <selection pane="bottomRight" activeCell="AF9" sqref="AF9"/>
    </sheetView>
  </sheetViews>
  <sheetFormatPr defaultColWidth="17.85546875" defaultRowHeight="15"/>
  <cols>
    <col min="1" max="1" width="56.85546875" style="46" customWidth="1"/>
    <col min="2" max="2" width="16.140625" style="46" customWidth="1"/>
    <col min="3" max="3" width="14.85546875" style="46" bestFit="1" customWidth="1"/>
    <col min="4" max="4" width="14.5703125" style="46" bestFit="1" customWidth="1"/>
    <col min="5" max="8" width="13.85546875" style="46" bestFit="1" customWidth="1"/>
    <col min="9" max="10" width="14.85546875" style="46" bestFit="1" customWidth="1"/>
    <col min="11" max="16" width="13.85546875" style="46" bestFit="1" customWidth="1"/>
    <col min="17" max="17" width="14.85546875" style="46" bestFit="1" customWidth="1"/>
    <col min="18" max="23" width="13.85546875" style="46" bestFit="1" customWidth="1"/>
    <col min="24" max="24" width="14.85546875" style="46" bestFit="1" customWidth="1"/>
    <col min="25" max="25" width="15" style="46" customWidth="1"/>
    <col min="26" max="26" width="15.140625" style="46" customWidth="1"/>
    <col min="27" max="27" width="15.85546875" style="46" customWidth="1"/>
    <col min="28" max="28" width="15" style="46" customWidth="1"/>
    <col min="29" max="32" width="14" style="46" customWidth="1"/>
    <col min="33" max="33" width="16.5703125" style="46" bestFit="1" customWidth="1"/>
    <col min="34" max="16384" width="17.85546875" style="46"/>
  </cols>
  <sheetData>
    <row r="1" spans="1:33" ht="15.75">
      <c r="A1" s="32" t="s">
        <v>28</v>
      </c>
      <c r="B1" s="32"/>
      <c r="C1" s="45"/>
    </row>
    <row r="2" spans="1:33" ht="15.75">
      <c r="A2" s="32" t="s">
        <v>29</v>
      </c>
      <c r="B2" s="32"/>
      <c r="C2" s="45"/>
    </row>
    <row r="3" spans="1:33" ht="15.75">
      <c r="A3" s="32" t="s">
        <v>30</v>
      </c>
      <c r="B3" s="32"/>
      <c r="C3" s="45"/>
    </row>
    <row r="5" spans="1:33" ht="30">
      <c r="A5" s="234" t="s">
        <v>39</v>
      </c>
      <c r="B5" s="234"/>
      <c r="C5" s="234"/>
      <c r="D5" s="234"/>
      <c r="E5" s="234"/>
      <c r="F5" s="234"/>
      <c r="G5" s="234"/>
      <c r="H5" s="234"/>
      <c r="I5" s="234"/>
      <c r="J5" s="234"/>
    </row>
    <row r="6" spans="1:33" ht="18.75">
      <c r="A6" s="47"/>
      <c r="B6" s="47"/>
      <c r="C6" s="47"/>
      <c r="D6" s="47"/>
      <c r="E6" s="47"/>
      <c r="F6" s="47"/>
    </row>
    <row r="7" spans="1:33" s="51" customFormat="1" ht="14.25">
      <c r="A7" s="52" t="s">
        <v>1</v>
      </c>
      <c r="B7" s="53">
        <v>42736</v>
      </c>
      <c r="C7" s="53">
        <f>B7+1</f>
        <v>42737</v>
      </c>
      <c r="D7" s="53">
        <f t="shared" ref="D7:AC7" si="0">C7+1</f>
        <v>42738</v>
      </c>
      <c r="E7" s="53">
        <f t="shared" si="0"/>
        <v>42739</v>
      </c>
      <c r="F7" s="53">
        <f t="shared" si="0"/>
        <v>42740</v>
      </c>
      <c r="G7" s="53">
        <f t="shared" si="0"/>
        <v>42741</v>
      </c>
      <c r="H7" s="53">
        <f t="shared" si="0"/>
        <v>42742</v>
      </c>
      <c r="I7" s="53">
        <f t="shared" si="0"/>
        <v>42743</v>
      </c>
      <c r="J7" s="53">
        <f t="shared" si="0"/>
        <v>42744</v>
      </c>
      <c r="K7" s="53">
        <f t="shared" si="0"/>
        <v>42745</v>
      </c>
      <c r="L7" s="53">
        <f t="shared" si="0"/>
        <v>42746</v>
      </c>
      <c r="M7" s="53">
        <f t="shared" si="0"/>
        <v>42747</v>
      </c>
      <c r="N7" s="53">
        <f t="shared" si="0"/>
        <v>42748</v>
      </c>
      <c r="O7" s="53">
        <f t="shared" si="0"/>
        <v>42749</v>
      </c>
      <c r="P7" s="53">
        <f t="shared" si="0"/>
        <v>42750</v>
      </c>
      <c r="Q7" s="53">
        <f t="shared" si="0"/>
        <v>42751</v>
      </c>
      <c r="R7" s="53">
        <f t="shared" si="0"/>
        <v>42752</v>
      </c>
      <c r="S7" s="53">
        <f t="shared" si="0"/>
        <v>42753</v>
      </c>
      <c r="T7" s="53">
        <f t="shared" si="0"/>
        <v>42754</v>
      </c>
      <c r="U7" s="53">
        <f t="shared" si="0"/>
        <v>42755</v>
      </c>
      <c r="V7" s="53">
        <f t="shared" si="0"/>
        <v>42756</v>
      </c>
      <c r="W7" s="53">
        <f t="shared" si="0"/>
        <v>42757</v>
      </c>
      <c r="X7" s="53">
        <f t="shared" si="0"/>
        <v>42758</v>
      </c>
      <c r="Y7" s="53">
        <f t="shared" si="0"/>
        <v>42759</v>
      </c>
      <c r="Z7" s="53">
        <f t="shared" si="0"/>
        <v>42760</v>
      </c>
      <c r="AA7" s="53">
        <f t="shared" si="0"/>
        <v>42761</v>
      </c>
      <c r="AB7" s="53">
        <f t="shared" si="0"/>
        <v>42762</v>
      </c>
      <c r="AC7" s="53">
        <f t="shared" si="0"/>
        <v>42763</v>
      </c>
      <c r="AD7" s="53">
        <f t="shared" ref="AD7:AF7" si="1">AC7+1</f>
        <v>42764</v>
      </c>
      <c r="AE7" s="53">
        <f t="shared" ref="AE7" si="2">AD7+1</f>
        <v>42765</v>
      </c>
      <c r="AF7" s="53">
        <f t="shared" si="1"/>
        <v>42766</v>
      </c>
      <c r="AG7" s="52" t="s">
        <v>10</v>
      </c>
    </row>
    <row r="8" spans="1:33" ht="15.75">
      <c r="A8" s="54" t="s">
        <v>40</v>
      </c>
      <c r="B8" s="128">
        <v>33313000</v>
      </c>
      <c r="C8" s="55">
        <v>24019000</v>
      </c>
      <c r="D8" s="55">
        <v>8465500</v>
      </c>
      <c r="E8" s="55">
        <v>10291000</v>
      </c>
      <c r="F8" s="55">
        <v>10003000</v>
      </c>
      <c r="G8" s="56">
        <v>9651000</v>
      </c>
      <c r="H8" s="56">
        <v>19016500</v>
      </c>
      <c r="I8" s="56">
        <v>27910000</v>
      </c>
      <c r="J8" s="55">
        <v>8114500</v>
      </c>
      <c r="K8" s="55">
        <v>9044000</v>
      </c>
      <c r="L8" s="55">
        <v>10473500</v>
      </c>
      <c r="M8" s="55">
        <v>13748000</v>
      </c>
      <c r="N8" s="55">
        <v>10469000</v>
      </c>
      <c r="O8" s="55">
        <v>23037000</v>
      </c>
      <c r="P8" s="57">
        <v>25920000</v>
      </c>
      <c r="Q8" s="55">
        <v>8952500</v>
      </c>
      <c r="R8" s="55">
        <v>10814000</v>
      </c>
      <c r="S8" s="55">
        <v>11893500</v>
      </c>
      <c r="T8" s="55">
        <v>9658000</v>
      </c>
      <c r="U8" s="55">
        <v>10448000</v>
      </c>
      <c r="V8" s="55">
        <v>21743000</v>
      </c>
      <c r="W8" s="55">
        <v>21379000</v>
      </c>
      <c r="X8" s="55">
        <v>11707000</v>
      </c>
      <c r="Y8" s="55">
        <v>9694000</v>
      </c>
      <c r="Z8" s="55">
        <v>12280000</v>
      </c>
      <c r="AA8" s="55">
        <v>9845500</v>
      </c>
      <c r="AB8" s="55"/>
      <c r="AC8" s="55"/>
      <c r="AD8" s="55"/>
      <c r="AE8" s="55"/>
      <c r="AF8" s="55">
        <v>35788000</v>
      </c>
      <c r="AG8" s="49">
        <f>SUM(B8:AF8)</f>
        <v>417677500</v>
      </c>
    </row>
    <row r="9" spans="1:33" ht="15.75">
      <c r="A9" s="54" t="s">
        <v>37</v>
      </c>
      <c r="B9" s="55">
        <v>828000</v>
      </c>
      <c r="C9" s="55">
        <v>544000</v>
      </c>
      <c r="D9" s="55">
        <v>156000</v>
      </c>
      <c r="E9" s="55">
        <v>260000</v>
      </c>
      <c r="F9" s="55">
        <v>119000</v>
      </c>
      <c r="G9" s="56"/>
      <c r="H9" s="56">
        <v>282000</v>
      </c>
      <c r="I9" s="56">
        <v>670000</v>
      </c>
      <c r="J9" s="58">
        <v>378000</v>
      </c>
      <c r="K9" s="55">
        <v>224000</v>
      </c>
      <c r="L9" s="55"/>
      <c r="M9" s="55"/>
      <c r="N9" s="55"/>
      <c r="O9" s="55">
        <v>60500</v>
      </c>
      <c r="P9" s="55">
        <v>592000</v>
      </c>
      <c r="Q9" s="55"/>
      <c r="R9" s="55"/>
      <c r="S9" s="55">
        <v>167000</v>
      </c>
      <c r="T9" s="55"/>
      <c r="U9" s="55">
        <v>573000</v>
      </c>
      <c r="V9" s="55"/>
      <c r="W9" s="55">
        <v>568000</v>
      </c>
      <c r="X9" s="55"/>
      <c r="Y9" s="55"/>
      <c r="Z9" s="55">
        <v>489500</v>
      </c>
      <c r="AA9" s="55">
        <v>108000</v>
      </c>
      <c r="AB9" s="55"/>
      <c r="AC9" s="55"/>
      <c r="AD9" s="55"/>
      <c r="AE9" s="55"/>
      <c r="AF9" s="55"/>
      <c r="AG9" s="49">
        <f>SUM(C9:AF9)</f>
        <v>5191000</v>
      </c>
    </row>
    <row r="10" spans="1:33">
      <c r="A10" s="59" t="s">
        <v>38</v>
      </c>
      <c r="B10" s="54"/>
      <c r="C10" s="130"/>
      <c r="D10" s="49"/>
      <c r="E10" s="60"/>
      <c r="F10" s="60"/>
      <c r="G10" s="50"/>
      <c r="H10" s="50"/>
      <c r="I10" s="61"/>
      <c r="J10" s="55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4"/>
      <c r="AA10" s="54"/>
      <c r="AB10" s="54"/>
      <c r="AC10" s="54"/>
      <c r="AD10" s="55"/>
      <c r="AE10" s="128"/>
      <c r="AF10" s="128"/>
      <c r="AG10" s="49">
        <f>SUM(C10:AF10)</f>
        <v>0</v>
      </c>
    </row>
    <row r="11" spans="1:33" s="63" customFormat="1" ht="14.25">
      <c r="A11" s="48" t="s">
        <v>10</v>
      </c>
      <c r="B11" s="62">
        <f>SUM(B8:B10)</f>
        <v>34141000</v>
      </c>
      <c r="C11" s="62">
        <f>SUM(C8:C10)</f>
        <v>24563000</v>
      </c>
      <c r="D11" s="62">
        <f>SUM(D8:D10)</f>
        <v>8621500</v>
      </c>
      <c r="E11" s="62">
        <f t="shared" ref="E11:AG11" si="3">SUM(E8:E10)</f>
        <v>10551000</v>
      </c>
      <c r="F11" s="62">
        <f t="shared" si="3"/>
        <v>10122000</v>
      </c>
      <c r="G11" s="62">
        <f t="shared" si="3"/>
        <v>9651000</v>
      </c>
      <c r="H11" s="62">
        <f t="shared" si="3"/>
        <v>19298500</v>
      </c>
      <c r="I11" s="62">
        <f t="shared" si="3"/>
        <v>28580000</v>
      </c>
      <c r="J11" s="62">
        <f t="shared" si="3"/>
        <v>8492500</v>
      </c>
      <c r="K11" s="62">
        <f t="shared" si="3"/>
        <v>9268000</v>
      </c>
      <c r="L11" s="62">
        <f t="shared" si="3"/>
        <v>10473500</v>
      </c>
      <c r="M11" s="62">
        <f t="shared" si="3"/>
        <v>13748000</v>
      </c>
      <c r="N11" s="62">
        <f t="shared" si="3"/>
        <v>10469000</v>
      </c>
      <c r="O11" s="62">
        <f t="shared" si="3"/>
        <v>23097500</v>
      </c>
      <c r="P11" s="62">
        <f t="shared" si="3"/>
        <v>26512000</v>
      </c>
      <c r="Q11" s="62">
        <f t="shared" si="3"/>
        <v>8952500</v>
      </c>
      <c r="R11" s="62">
        <f t="shared" si="3"/>
        <v>10814000</v>
      </c>
      <c r="S11" s="62">
        <f t="shared" si="3"/>
        <v>12060500</v>
      </c>
      <c r="T11" s="62">
        <f t="shared" si="3"/>
        <v>9658000</v>
      </c>
      <c r="U11" s="62">
        <f t="shared" si="3"/>
        <v>11021000</v>
      </c>
      <c r="V11" s="62">
        <f t="shared" si="3"/>
        <v>21743000</v>
      </c>
      <c r="W11" s="62">
        <f t="shared" si="3"/>
        <v>21947000</v>
      </c>
      <c r="X11" s="62">
        <f t="shared" si="3"/>
        <v>11707000</v>
      </c>
      <c r="Y11" s="62">
        <f t="shared" si="3"/>
        <v>9694000</v>
      </c>
      <c r="Z11" s="62">
        <f t="shared" si="3"/>
        <v>12769500</v>
      </c>
      <c r="AA11" s="62">
        <f t="shared" si="3"/>
        <v>9953500</v>
      </c>
      <c r="AB11" s="62">
        <f t="shared" si="3"/>
        <v>0</v>
      </c>
      <c r="AC11" s="62">
        <f t="shared" si="3"/>
        <v>0</v>
      </c>
      <c r="AD11" s="62">
        <f t="shared" si="3"/>
        <v>0</v>
      </c>
      <c r="AE11" s="62">
        <f t="shared" si="3"/>
        <v>0</v>
      </c>
      <c r="AF11" s="62">
        <f t="shared" si="3"/>
        <v>35788000</v>
      </c>
      <c r="AG11" s="62">
        <f t="shared" si="3"/>
        <v>422868500</v>
      </c>
    </row>
    <row r="13" spans="1:33">
      <c r="AG13" s="75"/>
    </row>
    <row r="14" spans="1:33">
      <c r="AG14" s="75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0"/>
  <sheetViews>
    <sheetView topLeftCell="A371" zoomScaleNormal="100" workbookViewId="0">
      <selection activeCell="J381" sqref="J381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6" t="s">
        <v>84</v>
      </c>
    </row>
    <row r="3" spans="1:7" ht="18.75">
      <c r="B3" s="76"/>
    </row>
    <row r="4" spans="1:7">
      <c r="A4" s="77" t="s">
        <v>41</v>
      </c>
      <c r="B4" s="77" t="s">
        <v>42</v>
      </c>
      <c r="C4" s="77" t="s">
        <v>43</v>
      </c>
      <c r="D4" s="77" t="s">
        <v>44</v>
      </c>
      <c r="E4" s="78" t="s">
        <v>45</v>
      </c>
      <c r="F4" s="78" t="s">
        <v>46</v>
      </c>
      <c r="G4" s="78" t="s">
        <v>47</v>
      </c>
    </row>
    <row r="5" spans="1:7">
      <c r="A5" s="79">
        <v>1</v>
      </c>
      <c r="B5" s="80" t="s">
        <v>48</v>
      </c>
      <c r="C5" s="81">
        <v>33313000</v>
      </c>
      <c r="D5" s="82">
        <v>500000</v>
      </c>
      <c r="E5" s="80">
        <v>38</v>
      </c>
      <c r="F5" s="81">
        <f t="shared" ref="F5:F14" si="0">D5*E5</f>
        <v>19000000</v>
      </c>
      <c r="G5" s="80"/>
    </row>
    <row r="6" spans="1:7">
      <c r="A6" s="79"/>
      <c r="B6" s="80"/>
      <c r="C6" s="80"/>
      <c r="D6" s="82">
        <v>200000</v>
      </c>
      <c r="E6" s="80">
        <v>30</v>
      </c>
      <c r="F6" s="81">
        <f t="shared" si="0"/>
        <v>6000000</v>
      </c>
      <c r="G6" s="80"/>
    </row>
    <row r="7" spans="1:7">
      <c r="A7" s="79">
        <v>2</v>
      </c>
      <c r="B7" s="80" t="s">
        <v>49</v>
      </c>
      <c r="C7" s="81">
        <v>828000</v>
      </c>
      <c r="D7" s="82">
        <v>100000</v>
      </c>
      <c r="E7" s="80">
        <v>75</v>
      </c>
      <c r="F7" s="81">
        <f t="shared" si="0"/>
        <v>7500000</v>
      </c>
      <c r="G7" s="80"/>
    </row>
    <row r="8" spans="1:7">
      <c r="A8" s="79"/>
      <c r="B8" s="80"/>
      <c r="C8" s="80"/>
      <c r="D8" s="82">
        <v>50000</v>
      </c>
      <c r="E8" s="80">
        <v>15</v>
      </c>
      <c r="F8" s="81">
        <f t="shared" si="0"/>
        <v>750000</v>
      </c>
      <c r="G8" s="80"/>
    </row>
    <row r="9" spans="1:7">
      <c r="A9" s="79">
        <v>3</v>
      </c>
      <c r="B9" s="80" t="s">
        <v>50</v>
      </c>
      <c r="C9" s="81"/>
      <c r="D9" s="82">
        <v>20000</v>
      </c>
      <c r="E9" s="80">
        <v>1</v>
      </c>
      <c r="F9" s="81">
        <f t="shared" si="0"/>
        <v>20000</v>
      </c>
      <c r="G9" s="80"/>
    </row>
    <row r="10" spans="1:7">
      <c r="A10" s="80"/>
      <c r="B10" s="83"/>
      <c r="C10" s="80"/>
      <c r="D10" s="82">
        <v>10000</v>
      </c>
      <c r="E10" s="80">
        <v>4</v>
      </c>
      <c r="F10" s="81">
        <f t="shared" si="0"/>
        <v>40000</v>
      </c>
      <c r="G10" s="80"/>
    </row>
    <row r="11" spans="1:7">
      <c r="A11" s="79">
        <v>4</v>
      </c>
      <c r="B11" s="80" t="s">
        <v>51</v>
      </c>
      <c r="C11" s="81">
        <v>875000</v>
      </c>
      <c r="D11" s="84">
        <v>5000</v>
      </c>
      <c r="E11" s="80"/>
      <c r="F11" s="81">
        <f t="shared" si="0"/>
        <v>0</v>
      </c>
      <c r="G11" s="80"/>
    </row>
    <row r="12" spans="1:7">
      <c r="A12" s="80"/>
      <c r="B12" s="80"/>
      <c r="C12" s="81"/>
      <c r="D12" s="84">
        <v>2000</v>
      </c>
      <c r="E12" s="80">
        <v>1</v>
      </c>
      <c r="F12" s="81">
        <f t="shared" si="0"/>
        <v>2000</v>
      </c>
      <c r="G12" s="80"/>
    </row>
    <row r="13" spans="1:7">
      <c r="A13" s="79">
        <v>5</v>
      </c>
      <c r="B13" s="80" t="s">
        <v>52</v>
      </c>
      <c r="C13" s="80"/>
      <c r="D13" s="84">
        <v>1000</v>
      </c>
      <c r="E13" s="80">
        <v>1</v>
      </c>
      <c r="F13" s="81">
        <f t="shared" si="0"/>
        <v>1000</v>
      </c>
      <c r="G13" s="80"/>
    </row>
    <row r="14" spans="1:7">
      <c r="A14" s="80"/>
      <c r="B14" s="80"/>
      <c r="C14" s="80"/>
      <c r="D14" s="84">
        <v>500</v>
      </c>
      <c r="E14" s="80"/>
      <c r="F14" s="81">
        <f t="shared" si="0"/>
        <v>0</v>
      </c>
      <c r="G14" s="80"/>
    </row>
    <row r="15" spans="1:7">
      <c r="A15" s="80"/>
      <c r="B15" s="83" t="s">
        <v>10</v>
      </c>
      <c r="C15" s="80"/>
      <c r="D15" s="84"/>
      <c r="E15" s="80"/>
      <c r="F15" s="81">
        <f>SUM(F5:F14)</f>
        <v>33313000</v>
      </c>
      <c r="G15" s="80"/>
    </row>
    <row r="17" spans="1:7" ht="18.75">
      <c r="B17" s="76" t="s">
        <v>97</v>
      </c>
    </row>
    <row r="18" spans="1:7" ht="18.75">
      <c r="B18" s="76"/>
    </row>
    <row r="19" spans="1:7">
      <c r="A19" s="186" t="s">
        <v>41</v>
      </c>
      <c r="B19" s="186" t="s">
        <v>42</v>
      </c>
      <c r="C19" s="186" t="s">
        <v>43</v>
      </c>
      <c r="D19" s="186" t="s">
        <v>44</v>
      </c>
      <c r="E19" s="78" t="s">
        <v>45</v>
      </c>
      <c r="F19" s="78" t="s">
        <v>46</v>
      </c>
      <c r="G19" s="78" t="s">
        <v>47</v>
      </c>
    </row>
    <row r="20" spans="1:7">
      <c r="A20" s="79">
        <v>1</v>
      </c>
      <c r="B20" s="80" t="s">
        <v>48</v>
      </c>
      <c r="C20" s="81">
        <v>24019000</v>
      </c>
      <c r="D20" s="82">
        <v>500000</v>
      </c>
      <c r="E20" s="80">
        <v>23</v>
      </c>
      <c r="F20" s="81">
        <f t="shared" ref="F20:F29" si="1">D20*E20</f>
        <v>11500000</v>
      </c>
      <c r="G20" s="80"/>
    </row>
    <row r="21" spans="1:7">
      <c r="A21" s="79"/>
      <c r="B21" s="80"/>
      <c r="C21" s="80"/>
      <c r="D21" s="82">
        <v>200000</v>
      </c>
      <c r="E21" s="80">
        <v>21</v>
      </c>
      <c r="F21" s="81">
        <f t="shared" si="1"/>
        <v>4200000</v>
      </c>
      <c r="G21" s="80"/>
    </row>
    <row r="22" spans="1:7">
      <c r="A22" s="79">
        <v>2</v>
      </c>
      <c r="B22" s="80" t="s">
        <v>49</v>
      </c>
      <c r="C22" s="81">
        <v>544000</v>
      </c>
      <c r="D22" s="82">
        <v>100000</v>
      </c>
      <c r="E22" s="80">
        <v>54</v>
      </c>
      <c r="F22" s="81">
        <f t="shared" si="1"/>
        <v>5400000</v>
      </c>
      <c r="G22" s="80"/>
    </row>
    <row r="23" spans="1:7">
      <c r="A23" s="79"/>
      <c r="B23" s="80"/>
      <c r="C23" s="80"/>
      <c r="D23" s="82">
        <v>50000</v>
      </c>
      <c r="E23" s="80">
        <v>56</v>
      </c>
      <c r="F23" s="81">
        <f t="shared" si="1"/>
        <v>2800000</v>
      </c>
      <c r="G23" s="80"/>
    </row>
    <row r="24" spans="1:7">
      <c r="A24" s="79">
        <v>3</v>
      </c>
      <c r="B24" s="80" t="s">
        <v>50</v>
      </c>
      <c r="C24" s="81"/>
      <c r="D24" s="82">
        <v>20000</v>
      </c>
      <c r="E24" s="80">
        <v>2</v>
      </c>
      <c r="F24" s="81">
        <f t="shared" si="1"/>
        <v>40000</v>
      </c>
      <c r="G24" s="80"/>
    </row>
    <row r="25" spans="1:7">
      <c r="A25" s="80"/>
      <c r="B25" s="83"/>
      <c r="C25" s="80"/>
      <c r="D25" s="82">
        <v>10000</v>
      </c>
      <c r="E25" s="80">
        <v>7</v>
      </c>
      <c r="F25" s="81">
        <f t="shared" si="1"/>
        <v>70000</v>
      </c>
      <c r="G25" s="80"/>
    </row>
    <row r="26" spans="1:7">
      <c r="A26" s="79">
        <v>4</v>
      </c>
      <c r="B26" s="80" t="s">
        <v>51</v>
      </c>
      <c r="C26" s="81">
        <v>550000</v>
      </c>
      <c r="D26" s="84">
        <v>5000</v>
      </c>
      <c r="E26" s="80">
        <v>1</v>
      </c>
      <c r="F26" s="81">
        <f t="shared" si="1"/>
        <v>5000</v>
      </c>
      <c r="G26" s="80"/>
    </row>
    <row r="27" spans="1:7">
      <c r="A27" s="80"/>
      <c r="B27" s="80"/>
      <c r="C27" s="81"/>
      <c r="D27" s="84">
        <v>2000</v>
      </c>
      <c r="E27" s="80">
        <v>1</v>
      </c>
      <c r="F27" s="81">
        <f t="shared" si="1"/>
        <v>2000</v>
      </c>
      <c r="G27" s="80"/>
    </row>
    <row r="28" spans="1:7">
      <c r="A28" s="79">
        <v>5</v>
      </c>
      <c r="B28" s="80" t="s">
        <v>52</v>
      </c>
      <c r="C28" s="80"/>
      <c r="D28" s="84">
        <v>1000</v>
      </c>
      <c r="E28" s="80">
        <v>2</v>
      </c>
      <c r="F28" s="81">
        <f t="shared" si="1"/>
        <v>2000</v>
      </c>
      <c r="G28" s="80"/>
    </row>
    <row r="29" spans="1:7">
      <c r="A29" s="80"/>
      <c r="B29" s="80"/>
      <c r="C29" s="80"/>
      <c r="D29" s="84">
        <v>500</v>
      </c>
      <c r="E29" s="80"/>
      <c r="F29" s="81">
        <f t="shared" si="1"/>
        <v>0</v>
      </c>
      <c r="G29" s="80"/>
    </row>
    <row r="30" spans="1:7">
      <c r="A30" s="80"/>
      <c r="B30" s="83" t="s">
        <v>10</v>
      </c>
      <c r="C30" s="80"/>
      <c r="D30" s="84"/>
      <c r="E30" s="80"/>
      <c r="F30" s="81">
        <f>SUM(F20:F29)</f>
        <v>24019000</v>
      </c>
      <c r="G30" s="80"/>
    </row>
    <row r="32" spans="1:7" ht="18.75">
      <c r="B32" s="76" t="s">
        <v>106</v>
      </c>
    </row>
    <row r="33" spans="1:7" ht="18.75">
      <c r="B33" s="76"/>
    </row>
    <row r="34" spans="1:7">
      <c r="A34" s="187" t="s">
        <v>41</v>
      </c>
      <c r="B34" s="187" t="s">
        <v>42</v>
      </c>
      <c r="C34" s="187" t="s">
        <v>43</v>
      </c>
      <c r="D34" s="187" t="s">
        <v>44</v>
      </c>
      <c r="E34" s="78" t="s">
        <v>45</v>
      </c>
      <c r="F34" s="78" t="s">
        <v>46</v>
      </c>
      <c r="G34" s="78" t="s">
        <v>47</v>
      </c>
    </row>
    <row r="35" spans="1:7">
      <c r="A35" s="79">
        <v>1</v>
      </c>
      <c r="B35" s="80" t="s">
        <v>48</v>
      </c>
      <c r="C35" s="81">
        <v>8465500</v>
      </c>
      <c r="D35" s="82">
        <v>500000</v>
      </c>
      <c r="E35" s="80">
        <v>16</v>
      </c>
      <c r="F35" s="81">
        <f t="shared" ref="F35:F44" si="2">D35*E35</f>
        <v>8000000</v>
      </c>
      <c r="G35" s="80"/>
    </row>
    <row r="36" spans="1:7">
      <c r="A36" s="79"/>
      <c r="B36" s="80"/>
      <c r="C36" s="80"/>
      <c r="D36" s="82">
        <v>200000</v>
      </c>
      <c r="E36" s="80">
        <v>1</v>
      </c>
      <c r="F36" s="81">
        <f t="shared" si="2"/>
        <v>200000</v>
      </c>
      <c r="G36" s="80"/>
    </row>
    <row r="37" spans="1:7">
      <c r="A37" s="79">
        <v>2</v>
      </c>
      <c r="B37" s="80" t="s">
        <v>49</v>
      </c>
      <c r="C37" s="81">
        <v>156000</v>
      </c>
      <c r="D37" s="82">
        <v>100000</v>
      </c>
      <c r="E37" s="80">
        <v>1</v>
      </c>
      <c r="F37" s="81">
        <f t="shared" si="2"/>
        <v>100000</v>
      </c>
      <c r="G37" s="80"/>
    </row>
    <row r="38" spans="1:7">
      <c r="A38" s="79"/>
      <c r="B38" s="80"/>
      <c r="C38" s="80"/>
      <c r="D38" s="82">
        <v>50000</v>
      </c>
      <c r="E38" s="80">
        <v>1</v>
      </c>
      <c r="F38" s="81">
        <f t="shared" si="2"/>
        <v>50000</v>
      </c>
      <c r="G38" s="80"/>
    </row>
    <row r="39" spans="1:7">
      <c r="A39" s="79">
        <v>3</v>
      </c>
      <c r="B39" s="80" t="s">
        <v>50</v>
      </c>
      <c r="C39" s="81"/>
      <c r="D39" s="82">
        <v>20000</v>
      </c>
      <c r="E39" s="80">
        <v>1</v>
      </c>
      <c r="F39" s="81">
        <f t="shared" si="2"/>
        <v>20000</v>
      </c>
      <c r="G39" s="80"/>
    </row>
    <row r="40" spans="1:7">
      <c r="A40" s="80"/>
      <c r="B40" s="83"/>
      <c r="C40" s="80"/>
      <c r="D40" s="82">
        <v>10000</v>
      </c>
      <c r="E40" s="80">
        <v>8</v>
      </c>
      <c r="F40" s="81">
        <f t="shared" si="2"/>
        <v>80000</v>
      </c>
      <c r="G40" s="80"/>
    </row>
    <row r="41" spans="1:7">
      <c r="A41" s="79">
        <v>4</v>
      </c>
      <c r="B41" s="80" t="s">
        <v>51</v>
      </c>
      <c r="C41" s="81">
        <v>200000</v>
      </c>
      <c r="D41" s="84">
        <v>5000</v>
      </c>
      <c r="E41" s="80">
        <v>1</v>
      </c>
      <c r="F41" s="81">
        <f t="shared" si="2"/>
        <v>5000</v>
      </c>
      <c r="G41" s="80"/>
    </row>
    <row r="42" spans="1:7">
      <c r="A42" s="80"/>
      <c r="B42" s="80"/>
      <c r="C42" s="81"/>
      <c r="D42" s="84">
        <v>2000</v>
      </c>
      <c r="E42" s="80">
        <v>2</v>
      </c>
      <c r="F42" s="81">
        <f t="shared" si="2"/>
        <v>4000</v>
      </c>
      <c r="G42" s="80"/>
    </row>
    <row r="43" spans="1:7">
      <c r="A43" s="79">
        <v>5</v>
      </c>
      <c r="B43" s="80" t="s">
        <v>52</v>
      </c>
      <c r="C43" s="80"/>
      <c r="D43" s="84">
        <v>1000</v>
      </c>
      <c r="E43" s="80">
        <v>6</v>
      </c>
      <c r="F43" s="81">
        <f t="shared" si="2"/>
        <v>6000</v>
      </c>
      <c r="G43" s="80"/>
    </row>
    <row r="44" spans="1:7">
      <c r="A44" s="80"/>
      <c r="B44" s="80"/>
      <c r="C44" s="80"/>
      <c r="D44" s="84">
        <v>500</v>
      </c>
      <c r="E44" s="80">
        <v>1</v>
      </c>
      <c r="F44" s="81">
        <f t="shared" si="2"/>
        <v>500</v>
      </c>
      <c r="G44" s="80"/>
    </row>
    <row r="45" spans="1:7">
      <c r="A45" s="80"/>
      <c r="B45" s="83" t="s">
        <v>10</v>
      </c>
      <c r="C45" s="80"/>
      <c r="D45" s="84"/>
      <c r="E45" s="80"/>
      <c r="F45" s="81">
        <f>SUM(F35:F44)</f>
        <v>8465500</v>
      </c>
      <c r="G45" s="80"/>
    </row>
    <row r="47" spans="1:7" ht="18.75">
      <c r="B47" s="76" t="s">
        <v>118</v>
      </c>
    </row>
    <row r="48" spans="1:7" ht="18.75">
      <c r="B48" s="76"/>
    </row>
    <row r="49" spans="1:7">
      <c r="A49" s="188" t="s">
        <v>41</v>
      </c>
      <c r="B49" s="188" t="s">
        <v>42</v>
      </c>
      <c r="C49" s="188" t="s">
        <v>43</v>
      </c>
      <c r="D49" s="188" t="s">
        <v>44</v>
      </c>
      <c r="E49" s="78" t="s">
        <v>45</v>
      </c>
      <c r="F49" s="78" t="s">
        <v>46</v>
      </c>
      <c r="G49" s="78" t="s">
        <v>47</v>
      </c>
    </row>
    <row r="50" spans="1:7">
      <c r="A50" s="79">
        <v>1</v>
      </c>
      <c r="B50" s="80" t="s">
        <v>48</v>
      </c>
      <c r="C50" s="81">
        <v>10003000</v>
      </c>
      <c r="D50" s="82">
        <v>500000</v>
      </c>
      <c r="E50" s="80">
        <v>13</v>
      </c>
      <c r="F50" s="81">
        <f t="shared" ref="F50:F59" si="3">D50*E50</f>
        <v>6500000</v>
      </c>
      <c r="G50" s="80"/>
    </row>
    <row r="51" spans="1:7">
      <c r="A51" s="79"/>
      <c r="B51" s="80"/>
      <c r="C51" s="80"/>
      <c r="D51" s="82">
        <v>200000</v>
      </c>
      <c r="E51" s="80">
        <v>12</v>
      </c>
      <c r="F51" s="81">
        <f t="shared" si="3"/>
        <v>2400000</v>
      </c>
      <c r="G51" s="80"/>
    </row>
    <row r="52" spans="1:7">
      <c r="A52" s="79">
        <v>2</v>
      </c>
      <c r="B52" s="80" t="s">
        <v>49</v>
      </c>
      <c r="C52" s="81">
        <v>119000</v>
      </c>
      <c r="D52" s="82">
        <v>100000</v>
      </c>
      <c r="E52" s="80">
        <v>9</v>
      </c>
      <c r="F52" s="81">
        <f t="shared" si="3"/>
        <v>900000</v>
      </c>
      <c r="G52" s="80"/>
    </row>
    <row r="53" spans="1:7">
      <c r="A53" s="79"/>
      <c r="B53" s="80"/>
      <c r="C53" s="80"/>
      <c r="D53" s="82">
        <v>50000</v>
      </c>
      <c r="E53" s="80">
        <v>2</v>
      </c>
      <c r="F53" s="81">
        <f t="shared" si="3"/>
        <v>100000</v>
      </c>
      <c r="G53" s="80"/>
    </row>
    <row r="54" spans="1:7">
      <c r="A54" s="79">
        <v>3</v>
      </c>
      <c r="B54" s="80" t="s">
        <v>50</v>
      </c>
      <c r="C54" s="81"/>
      <c r="D54" s="82">
        <v>20000</v>
      </c>
      <c r="E54" s="80">
        <v>1</v>
      </c>
      <c r="F54" s="81">
        <f t="shared" si="3"/>
        <v>20000</v>
      </c>
      <c r="G54" s="80"/>
    </row>
    <row r="55" spans="1:7">
      <c r="A55" s="80"/>
      <c r="B55" s="83"/>
      <c r="C55" s="80"/>
      <c r="D55" s="82">
        <v>10000</v>
      </c>
      <c r="E55" s="80">
        <v>4</v>
      </c>
      <c r="F55" s="81">
        <f t="shared" si="3"/>
        <v>40000</v>
      </c>
      <c r="G55" s="80"/>
    </row>
    <row r="56" spans="1:7">
      <c r="A56" s="79">
        <v>4</v>
      </c>
      <c r="B56" s="80" t="s">
        <v>51</v>
      </c>
      <c r="C56" s="81">
        <v>175000</v>
      </c>
      <c r="D56" s="84">
        <v>5000</v>
      </c>
      <c r="E56" s="80">
        <v>8</v>
      </c>
      <c r="F56" s="81">
        <f t="shared" si="3"/>
        <v>40000</v>
      </c>
      <c r="G56" s="80"/>
    </row>
    <row r="57" spans="1:7">
      <c r="A57" s="80"/>
      <c r="B57" s="80"/>
      <c r="C57" s="81"/>
      <c r="D57" s="84">
        <v>2000</v>
      </c>
      <c r="E57" s="80">
        <v>1</v>
      </c>
      <c r="F57" s="81">
        <f t="shared" si="3"/>
        <v>2000</v>
      </c>
      <c r="G57" s="80"/>
    </row>
    <row r="58" spans="1:7">
      <c r="A58" s="79">
        <v>5</v>
      </c>
      <c r="B58" s="80" t="s">
        <v>52</v>
      </c>
      <c r="C58" s="80"/>
      <c r="D58" s="84">
        <v>1000</v>
      </c>
      <c r="E58" s="80">
        <v>1</v>
      </c>
      <c r="F58" s="81">
        <f t="shared" si="3"/>
        <v>1000</v>
      </c>
      <c r="G58" s="80"/>
    </row>
    <row r="59" spans="1:7">
      <c r="A59" s="80"/>
      <c r="B59" s="80"/>
      <c r="C59" s="80"/>
      <c r="D59" s="84">
        <v>500</v>
      </c>
      <c r="E59" s="80"/>
      <c r="F59" s="81">
        <f t="shared" si="3"/>
        <v>0</v>
      </c>
      <c r="G59" s="80"/>
    </row>
    <row r="60" spans="1:7">
      <c r="A60" s="80"/>
      <c r="B60" s="83" t="s">
        <v>10</v>
      </c>
      <c r="C60" s="80"/>
      <c r="D60" s="84"/>
      <c r="E60" s="80"/>
      <c r="F60" s="81">
        <f>SUM(F50:F59)</f>
        <v>10003000</v>
      </c>
      <c r="G60" s="80"/>
    </row>
    <row r="62" spans="1:7" ht="18.75">
      <c r="B62" s="76" t="s">
        <v>122</v>
      </c>
    </row>
    <row r="63" spans="1:7" ht="18.75">
      <c r="B63" s="76"/>
    </row>
    <row r="64" spans="1:7">
      <c r="A64" s="189" t="s">
        <v>41</v>
      </c>
      <c r="B64" s="189" t="s">
        <v>42</v>
      </c>
      <c r="C64" s="189" t="s">
        <v>43</v>
      </c>
      <c r="D64" s="189" t="s">
        <v>44</v>
      </c>
      <c r="E64" s="78" t="s">
        <v>45</v>
      </c>
      <c r="F64" s="78" t="s">
        <v>46</v>
      </c>
      <c r="G64" s="78" t="s">
        <v>47</v>
      </c>
    </row>
    <row r="65" spans="1:7">
      <c r="A65" s="79">
        <v>1</v>
      </c>
      <c r="B65" s="80" t="s">
        <v>48</v>
      </c>
      <c r="C65" s="81">
        <v>9651000</v>
      </c>
      <c r="D65" s="82">
        <v>500000</v>
      </c>
      <c r="E65" s="80">
        <v>13</v>
      </c>
      <c r="F65" s="81">
        <f t="shared" ref="F65:F74" si="4">D65*E65</f>
        <v>6500000</v>
      </c>
      <c r="G65" s="80"/>
    </row>
    <row r="66" spans="1:7">
      <c r="A66" s="79"/>
      <c r="B66" s="80"/>
      <c r="C66" s="80"/>
      <c r="D66" s="82">
        <v>200000</v>
      </c>
      <c r="E66" s="80">
        <v>1</v>
      </c>
      <c r="F66" s="81">
        <f t="shared" si="4"/>
        <v>200000</v>
      </c>
      <c r="G66" s="80"/>
    </row>
    <row r="67" spans="1:7">
      <c r="A67" s="79">
        <v>2</v>
      </c>
      <c r="B67" s="80" t="s">
        <v>49</v>
      </c>
      <c r="C67" s="81"/>
      <c r="D67" s="82">
        <v>100000</v>
      </c>
      <c r="E67" s="80">
        <v>15</v>
      </c>
      <c r="F67" s="81">
        <f t="shared" si="4"/>
        <v>1500000</v>
      </c>
      <c r="G67" s="80"/>
    </row>
    <row r="68" spans="1:7">
      <c r="A68" s="79"/>
      <c r="B68" s="80"/>
      <c r="C68" s="80"/>
      <c r="D68" s="82">
        <v>50000</v>
      </c>
      <c r="E68" s="80">
        <v>28</v>
      </c>
      <c r="F68" s="81">
        <f t="shared" si="4"/>
        <v>1400000</v>
      </c>
      <c r="G68" s="80"/>
    </row>
    <row r="69" spans="1:7">
      <c r="A69" s="79">
        <v>3</v>
      </c>
      <c r="B69" s="80" t="s">
        <v>50</v>
      </c>
      <c r="C69" s="81"/>
      <c r="D69" s="82">
        <v>20000</v>
      </c>
      <c r="E69" s="80">
        <v>1</v>
      </c>
      <c r="F69" s="81">
        <f t="shared" si="4"/>
        <v>20000</v>
      </c>
      <c r="G69" s="80"/>
    </row>
    <row r="70" spans="1:7">
      <c r="A70" s="80"/>
      <c r="B70" s="83"/>
      <c r="C70" s="80"/>
      <c r="D70" s="82">
        <v>10000</v>
      </c>
      <c r="E70" s="80">
        <v>2</v>
      </c>
      <c r="F70" s="81">
        <f t="shared" si="4"/>
        <v>20000</v>
      </c>
      <c r="G70" s="80"/>
    </row>
    <row r="71" spans="1:7">
      <c r="A71" s="79">
        <v>4</v>
      </c>
      <c r="B71" s="80" t="s">
        <v>51</v>
      </c>
      <c r="C71" s="81">
        <v>150000</v>
      </c>
      <c r="D71" s="84">
        <v>5000</v>
      </c>
      <c r="E71" s="80">
        <v>1</v>
      </c>
      <c r="F71" s="81">
        <f t="shared" si="4"/>
        <v>5000</v>
      </c>
      <c r="G71" s="80"/>
    </row>
    <row r="72" spans="1:7">
      <c r="A72" s="80"/>
      <c r="B72" s="80"/>
      <c r="C72" s="81"/>
      <c r="D72" s="84">
        <v>2000</v>
      </c>
      <c r="E72" s="80">
        <v>3</v>
      </c>
      <c r="F72" s="81">
        <f t="shared" si="4"/>
        <v>6000</v>
      </c>
      <c r="G72" s="80"/>
    </row>
    <row r="73" spans="1:7">
      <c r="A73" s="79">
        <v>5</v>
      </c>
      <c r="B73" s="80" t="s">
        <v>52</v>
      </c>
      <c r="C73" s="80"/>
      <c r="D73" s="84">
        <v>1000</v>
      </c>
      <c r="E73" s="80"/>
      <c r="F73" s="81">
        <f t="shared" si="4"/>
        <v>0</v>
      </c>
      <c r="G73" s="80"/>
    </row>
    <row r="74" spans="1:7">
      <c r="A74" s="80"/>
      <c r="B74" s="80"/>
      <c r="C74" s="80"/>
      <c r="D74" s="84">
        <v>500</v>
      </c>
      <c r="E74" s="80"/>
      <c r="F74" s="81">
        <f t="shared" si="4"/>
        <v>0</v>
      </c>
      <c r="G74" s="80"/>
    </row>
    <row r="75" spans="1:7">
      <c r="A75" s="80"/>
      <c r="B75" s="83" t="s">
        <v>10</v>
      </c>
      <c r="C75" s="80"/>
      <c r="D75" s="84"/>
      <c r="E75" s="80"/>
      <c r="F75" s="81">
        <f>SUM(F65:F74)</f>
        <v>9651000</v>
      </c>
      <c r="G75" s="80"/>
    </row>
    <row r="77" spans="1:7" ht="18.75">
      <c r="B77" s="76" t="s">
        <v>125</v>
      </c>
    </row>
    <row r="78" spans="1:7" ht="18.75">
      <c r="B78" s="76"/>
    </row>
    <row r="79" spans="1:7">
      <c r="A79" s="190" t="s">
        <v>41</v>
      </c>
      <c r="B79" s="190" t="s">
        <v>42</v>
      </c>
      <c r="C79" s="190" t="s">
        <v>43</v>
      </c>
      <c r="D79" s="190" t="s">
        <v>44</v>
      </c>
      <c r="E79" s="78" t="s">
        <v>45</v>
      </c>
      <c r="F79" s="78" t="s">
        <v>46</v>
      </c>
      <c r="G79" s="78" t="s">
        <v>47</v>
      </c>
    </row>
    <row r="80" spans="1:7">
      <c r="A80" s="79">
        <v>1</v>
      </c>
      <c r="B80" s="80" t="s">
        <v>48</v>
      </c>
      <c r="C80" s="81">
        <v>19016500</v>
      </c>
      <c r="D80" s="82">
        <v>500000</v>
      </c>
      <c r="E80" s="80">
        <v>25</v>
      </c>
      <c r="F80" s="81">
        <f t="shared" ref="F80:F89" si="5">D80*E80</f>
        <v>12500000</v>
      </c>
      <c r="G80" s="80"/>
    </row>
    <row r="81" spans="1:7">
      <c r="A81" s="79"/>
      <c r="B81" s="80"/>
      <c r="C81" s="80"/>
      <c r="D81" s="82">
        <v>200000</v>
      </c>
      <c r="E81" s="80">
        <v>11</v>
      </c>
      <c r="F81" s="81">
        <f t="shared" si="5"/>
        <v>2200000</v>
      </c>
      <c r="G81" s="80"/>
    </row>
    <row r="82" spans="1:7">
      <c r="A82" s="79">
        <v>2</v>
      </c>
      <c r="B82" s="80" t="s">
        <v>49</v>
      </c>
      <c r="C82" s="81">
        <v>282000</v>
      </c>
      <c r="D82" s="82">
        <v>100000</v>
      </c>
      <c r="E82" s="80">
        <v>23</v>
      </c>
      <c r="F82" s="81">
        <f t="shared" si="5"/>
        <v>2300000</v>
      </c>
      <c r="G82" s="80"/>
    </row>
    <row r="83" spans="1:7">
      <c r="A83" s="79"/>
      <c r="B83" s="80"/>
      <c r="C83" s="80"/>
      <c r="D83" s="82">
        <v>50000</v>
      </c>
      <c r="E83" s="80">
        <v>40</v>
      </c>
      <c r="F83" s="81">
        <f t="shared" si="5"/>
        <v>2000000</v>
      </c>
      <c r="G83" s="80"/>
    </row>
    <row r="84" spans="1:7">
      <c r="A84" s="79">
        <v>3</v>
      </c>
      <c r="B84" s="80" t="s">
        <v>50</v>
      </c>
      <c r="C84" s="81"/>
      <c r="D84" s="82">
        <v>20000</v>
      </c>
      <c r="E84" s="80"/>
      <c r="F84" s="81">
        <f t="shared" si="5"/>
        <v>0</v>
      </c>
      <c r="G84" s="80"/>
    </row>
    <row r="85" spans="1:7">
      <c r="A85" s="80"/>
      <c r="B85" s="83"/>
      <c r="C85" s="80"/>
      <c r="D85" s="82">
        <v>10000</v>
      </c>
      <c r="E85" s="80">
        <v>1</v>
      </c>
      <c r="F85" s="81">
        <f t="shared" si="5"/>
        <v>10000</v>
      </c>
      <c r="G85" s="80"/>
    </row>
    <row r="86" spans="1:7">
      <c r="A86" s="79">
        <v>4</v>
      </c>
      <c r="B86" s="80" t="s">
        <v>51</v>
      </c>
      <c r="C86" s="81"/>
      <c r="D86" s="84">
        <v>5000</v>
      </c>
      <c r="E86" s="80">
        <v>1</v>
      </c>
      <c r="F86" s="81">
        <f t="shared" si="5"/>
        <v>5000</v>
      </c>
      <c r="G86" s="80"/>
    </row>
    <row r="87" spans="1:7">
      <c r="A87" s="80"/>
      <c r="B87" s="80"/>
      <c r="C87" s="81"/>
      <c r="D87" s="84">
        <v>2000</v>
      </c>
      <c r="E87" s="80"/>
      <c r="F87" s="81">
        <f t="shared" si="5"/>
        <v>0</v>
      </c>
      <c r="G87" s="80"/>
    </row>
    <row r="88" spans="1:7">
      <c r="A88" s="79">
        <v>5</v>
      </c>
      <c r="B88" s="80" t="s">
        <v>52</v>
      </c>
      <c r="C88" s="80"/>
      <c r="D88" s="84">
        <v>1000</v>
      </c>
      <c r="E88" s="80">
        <v>1</v>
      </c>
      <c r="F88" s="81">
        <f t="shared" si="5"/>
        <v>1000</v>
      </c>
      <c r="G88" s="80"/>
    </row>
    <row r="89" spans="1:7">
      <c r="A89" s="80"/>
      <c r="B89" s="80"/>
      <c r="C89" s="80"/>
      <c r="D89" s="84">
        <v>500</v>
      </c>
      <c r="E89" s="80">
        <v>1</v>
      </c>
      <c r="F89" s="81">
        <f t="shared" si="5"/>
        <v>500</v>
      </c>
      <c r="G89" s="80"/>
    </row>
    <row r="90" spans="1:7">
      <c r="A90" s="80"/>
      <c r="B90" s="83" t="s">
        <v>10</v>
      </c>
      <c r="C90" s="80"/>
      <c r="D90" s="84"/>
      <c r="E90" s="80"/>
      <c r="F90" s="81">
        <f>SUM(F80:F89)</f>
        <v>19016500</v>
      </c>
      <c r="G90" s="80"/>
    </row>
    <row r="91" spans="1:7">
      <c r="F91" s="192"/>
    </row>
    <row r="92" spans="1:7" ht="18.75">
      <c r="B92" s="76" t="s">
        <v>132</v>
      </c>
    </row>
    <row r="93" spans="1:7" ht="18.75">
      <c r="B93" s="76"/>
    </row>
    <row r="94" spans="1:7">
      <c r="A94" s="191" t="s">
        <v>41</v>
      </c>
      <c r="B94" s="191" t="s">
        <v>42</v>
      </c>
      <c r="C94" s="191" t="s">
        <v>43</v>
      </c>
      <c r="D94" s="191" t="s">
        <v>44</v>
      </c>
      <c r="E94" s="78" t="s">
        <v>45</v>
      </c>
      <c r="F94" s="78" t="s">
        <v>46</v>
      </c>
      <c r="G94" s="78" t="s">
        <v>47</v>
      </c>
    </row>
    <row r="95" spans="1:7">
      <c r="A95" s="79">
        <v>1</v>
      </c>
      <c r="B95" s="80" t="s">
        <v>48</v>
      </c>
      <c r="C95" s="81">
        <v>27910000</v>
      </c>
      <c r="D95" s="82">
        <v>500000</v>
      </c>
      <c r="E95" s="80">
        <v>30</v>
      </c>
      <c r="F95" s="81">
        <f t="shared" ref="F95:F104" si="6">D95*E95</f>
        <v>15000000</v>
      </c>
      <c r="G95" s="80"/>
    </row>
    <row r="96" spans="1:7">
      <c r="A96" s="79"/>
      <c r="B96" s="80"/>
      <c r="C96" s="80"/>
      <c r="D96" s="82">
        <v>200000</v>
      </c>
      <c r="E96" s="80">
        <v>19</v>
      </c>
      <c r="F96" s="81">
        <f t="shared" si="6"/>
        <v>3800000</v>
      </c>
      <c r="G96" s="80"/>
    </row>
    <row r="97" spans="1:7">
      <c r="A97" s="79">
        <v>2</v>
      </c>
      <c r="B97" s="80" t="s">
        <v>49</v>
      </c>
      <c r="C97" s="81">
        <v>670000</v>
      </c>
      <c r="D97" s="82">
        <v>100000</v>
      </c>
      <c r="E97" s="80">
        <v>68</v>
      </c>
      <c r="F97" s="81">
        <f t="shared" si="6"/>
        <v>6800000</v>
      </c>
      <c r="G97" s="80"/>
    </row>
    <row r="98" spans="1:7">
      <c r="A98" s="79"/>
      <c r="B98" s="80"/>
      <c r="C98" s="80"/>
      <c r="D98" s="82">
        <v>50000</v>
      </c>
      <c r="E98" s="80">
        <v>46</v>
      </c>
      <c r="F98" s="81">
        <f t="shared" si="6"/>
        <v>2300000</v>
      </c>
      <c r="G98" s="80"/>
    </row>
    <row r="99" spans="1:7">
      <c r="A99" s="79">
        <v>3</v>
      </c>
      <c r="B99" s="80" t="s">
        <v>50</v>
      </c>
      <c r="C99" s="81"/>
      <c r="D99" s="82">
        <v>20000</v>
      </c>
      <c r="E99" s="80"/>
      <c r="F99" s="81">
        <f t="shared" si="6"/>
        <v>0</v>
      </c>
      <c r="G99" s="80"/>
    </row>
    <row r="100" spans="1:7">
      <c r="A100" s="80"/>
      <c r="B100" s="83"/>
      <c r="C100" s="80"/>
      <c r="D100" s="82">
        <v>10000</v>
      </c>
      <c r="E100" s="80">
        <v>1</v>
      </c>
      <c r="F100" s="81">
        <f t="shared" si="6"/>
        <v>10000</v>
      </c>
      <c r="G100" s="80"/>
    </row>
    <row r="101" spans="1:7">
      <c r="A101" s="79">
        <v>4</v>
      </c>
      <c r="B101" s="80" t="s">
        <v>51</v>
      </c>
      <c r="C101" s="81"/>
      <c r="D101" s="84">
        <v>5000</v>
      </c>
      <c r="E101" s="80"/>
      <c r="F101" s="81">
        <f t="shared" si="6"/>
        <v>0</v>
      </c>
      <c r="G101" s="80"/>
    </row>
    <row r="102" spans="1:7">
      <c r="A102" s="80"/>
      <c r="B102" s="80"/>
      <c r="C102" s="81"/>
      <c r="D102" s="84">
        <v>2000</v>
      </c>
      <c r="E102" s="80"/>
      <c r="F102" s="81">
        <f t="shared" si="6"/>
        <v>0</v>
      </c>
      <c r="G102" s="80"/>
    </row>
    <row r="103" spans="1:7">
      <c r="A103" s="79">
        <v>5</v>
      </c>
      <c r="B103" s="80" t="s">
        <v>52</v>
      </c>
      <c r="C103" s="80"/>
      <c r="D103" s="84">
        <v>1000</v>
      </c>
      <c r="E103" s="80"/>
      <c r="F103" s="81">
        <f t="shared" si="6"/>
        <v>0</v>
      </c>
      <c r="G103" s="80"/>
    </row>
    <row r="104" spans="1:7">
      <c r="A104" s="80"/>
      <c r="B104" s="80"/>
      <c r="C104" s="80"/>
      <c r="D104" s="84">
        <v>500</v>
      </c>
      <c r="E104" s="80"/>
      <c r="F104" s="81">
        <f t="shared" si="6"/>
        <v>0</v>
      </c>
      <c r="G104" s="80"/>
    </row>
    <row r="105" spans="1:7">
      <c r="A105" s="80"/>
      <c r="B105" s="83" t="s">
        <v>10</v>
      </c>
      <c r="C105" s="80"/>
      <c r="D105" s="84"/>
      <c r="E105" s="80"/>
      <c r="F105" s="81">
        <f>SUM(F95:F104)</f>
        <v>27910000</v>
      </c>
      <c r="G105" s="80"/>
    </row>
    <row r="107" spans="1:7" ht="18.75">
      <c r="B107" s="76" t="s">
        <v>133</v>
      </c>
    </row>
    <row r="108" spans="1:7" ht="18.75">
      <c r="B108" s="76"/>
    </row>
    <row r="109" spans="1:7">
      <c r="A109" s="191" t="s">
        <v>41</v>
      </c>
      <c r="B109" s="191" t="s">
        <v>42</v>
      </c>
      <c r="C109" s="191" t="s">
        <v>43</v>
      </c>
      <c r="D109" s="191" t="s">
        <v>44</v>
      </c>
      <c r="E109" s="78" t="s">
        <v>45</v>
      </c>
      <c r="F109" s="78" t="s">
        <v>46</v>
      </c>
      <c r="G109" s="78" t="s">
        <v>47</v>
      </c>
    </row>
    <row r="110" spans="1:7">
      <c r="A110" s="79">
        <v>1</v>
      </c>
      <c r="B110" s="80" t="s">
        <v>48</v>
      </c>
      <c r="C110" s="81">
        <v>8114500</v>
      </c>
      <c r="D110" s="82">
        <v>500000</v>
      </c>
      <c r="E110" s="80">
        <v>5</v>
      </c>
      <c r="F110" s="81">
        <f t="shared" ref="F110:F119" si="7">D110*E110</f>
        <v>2500000</v>
      </c>
      <c r="G110" s="80"/>
    </row>
    <row r="111" spans="1:7">
      <c r="A111" s="79"/>
      <c r="B111" s="80"/>
      <c r="C111" s="80"/>
      <c r="D111" s="82">
        <v>200000</v>
      </c>
      <c r="E111" s="80">
        <v>5</v>
      </c>
      <c r="F111" s="81">
        <f t="shared" si="7"/>
        <v>1000000</v>
      </c>
      <c r="G111" s="80"/>
    </row>
    <row r="112" spans="1:7">
      <c r="A112" s="79">
        <v>2</v>
      </c>
      <c r="B112" s="80" t="s">
        <v>49</v>
      </c>
      <c r="C112" s="81">
        <v>378000</v>
      </c>
      <c r="D112" s="82">
        <v>100000</v>
      </c>
      <c r="E112" s="80">
        <v>45</v>
      </c>
      <c r="F112" s="81">
        <f t="shared" si="7"/>
        <v>4500000</v>
      </c>
      <c r="G112" s="80"/>
    </row>
    <row r="113" spans="1:7">
      <c r="A113" s="79"/>
      <c r="B113" s="80"/>
      <c r="C113" s="80"/>
      <c r="D113" s="82">
        <v>50000</v>
      </c>
      <c r="E113" s="80">
        <v>1</v>
      </c>
      <c r="F113" s="81">
        <f t="shared" si="7"/>
        <v>50000</v>
      </c>
      <c r="G113" s="80"/>
    </row>
    <row r="114" spans="1:7">
      <c r="A114" s="79">
        <v>3</v>
      </c>
      <c r="B114" s="80" t="s">
        <v>50</v>
      </c>
      <c r="C114" s="81"/>
      <c r="D114" s="82">
        <v>20000</v>
      </c>
      <c r="E114" s="80">
        <v>1</v>
      </c>
      <c r="F114" s="81">
        <f t="shared" si="7"/>
        <v>20000</v>
      </c>
      <c r="G114" s="80"/>
    </row>
    <row r="115" spans="1:7">
      <c r="A115" s="80"/>
      <c r="B115" s="83"/>
      <c r="C115" s="80"/>
      <c r="D115" s="82">
        <v>10000</v>
      </c>
      <c r="E115" s="80">
        <v>4</v>
      </c>
      <c r="F115" s="81">
        <f t="shared" si="7"/>
        <v>40000</v>
      </c>
      <c r="G115" s="80"/>
    </row>
    <row r="116" spans="1:7">
      <c r="A116" s="79">
        <v>4</v>
      </c>
      <c r="B116" s="80" t="s">
        <v>51</v>
      </c>
      <c r="C116" s="81"/>
      <c r="D116" s="84">
        <v>5000</v>
      </c>
      <c r="E116" s="80"/>
      <c r="F116" s="81">
        <f t="shared" si="7"/>
        <v>0</v>
      </c>
      <c r="G116" s="80"/>
    </row>
    <row r="117" spans="1:7">
      <c r="A117" s="80"/>
      <c r="B117" s="80"/>
      <c r="C117" s="81"/>
      <c r="D117" s="84">
        <v>2000</v>
      </c>
      <c r="E117" s="80">
        <v>2</v>
      </c>
      <c r="F117" s="81">
        <f t="shared" si="7"/>
        <v>4000</v>
      </c>
      <c r="G117" s="80"/>
    </row>
    <row r="118" spans="1:7">
      <c r="A118" s="79">
        <v>5</v>
      </c>
      <c r="B118" s="80" t="s">
        <v>52</v>
      </c>
      <c r="C118" s="80"/>
      <c r="D118" s="84">
        <v>1000</v>
      </c>
      <c r="E118" s="80"/>
      <c r="F118" s="81">
        <f t="shared" si="7"/>
        <v>0</v>
      </c>
      <c r="G118" s="80"/>
    </row>
    <row r="119" spans="1:7">
      <c r="A119" s="80"/>
      <c r="B119" s="80"/>
      <c r="C119" s="80"/>
      <c r="D119" s="84">
        <v>500</v>
      </c>
      <c r="E119" s="80">
        <v>1</v>
      </c>
      <c r="F119" s="81">
        <f t="shared" si="7"/>
        <v>500</v>
      </c>
      <c r="G119" s="80"/>
    </row>
    <row r="120" spans="1:7">
      <c r="A120" s="80"/>
      <c r="B120" s="83" t="s">
        <v>10</v>
      </c>
      <c r="C120" s="80"/>
      <c r="D120" s="84"/>
      <c r="E120" s="80"/>
      <c r="F120" s="81">
        <f>SUM(F110:F119)</f>
        <v>8114500</v>
      </c>
      <c r="G120" s="80"/>
    </row>
    <row r="122" spans="1:7" ht="18.75">
      <c r="B122" s="76" t="s">
        <v>144</v>
      </c>
    </row>
    <row r="123" spans="1:7" ht="18.75">
      <c r="B123" s="76"/>
    </row>
    <row r="124" spans="1:7">
      <c r="A124" s="193" t="s">
        <v>41</v>
      </c>
      <c r="B124" s="193" t="s">
        <v>42</v>
      </c>
      <c r="C124" s="193" t="s">
        <v>43</v>
      </c>
      <c r="D124" s="193" t="s">
        <v>44</v>
      </c>
      <c r="E124" s="78" t="s">
        <v>45</v>
      </c>
      <c r="F124" s="78" t="s">
        <v>46</v>
      </c>
      <c r="G124" s="78" t="s">
        <v>47</v>
      </c>
    </row>
    <row r="125" spans="1:7">
      <c r="A125" s="79">
        <v>1</v>
      </c>
      <c r="B125" s="80" t="s">
        <v>48</v>
      </c>
      <c r="C125" s="81">
        <v>9044000</v>
      </c>
      <c r="D125" s="82">
        <v>500000</v>
      </c>
      <c r="E125" s="80">
        <v>5</v>
      </c>
      <c r="F125" s="81">
        <f t="shared" ref="F125:F134" si="8">D125*E125</f>
        <v>2500000</v>
      </c>
      <c r="G125" s="80"/>
    </row>
    <row r="126" spans="1:7">
      <c r="A126" s="79"/>
      <c r="B126" s="80"/>
      <c r="C126" s="80"/>
      <c r="D126" s="82">
        <v>200000</v>
      </c>
      <c r="E126" s="80">
        <v>14</v>
      </c>
      <c r="F126" s="81">
        <f t="shared" si="8"/>
        <v>2800000</v>
      </c>
      <c r="G126" s="80"/>
    </row>
    <row r="127" spans="1:7">
      <c r="A127" s="79">
        <v>2</v>
      </c>
      <c r="B127" s="80" t="s">
        <v>49</v>
      </c>
      <c r="C127" s="81">
        <v>224000</v>
      </c>
      <c r="D127" s="82">
        <v>100000</v>
      </c>
      <c r="E127" s="80">
        <v>32</v>
      </c>
      <c r="F127" s="81">
        <f t="shared" si="8"/>
        <v>3200000</v>
      </c>
      <c r="G127" s="80"/>
    </row>
    <row r="128" spans="1:7">
      <c r="A128" s="79"/>
      <c r="B128" s="80"/>
      <c r="C128" s="80"/>
      <c r="D128" s="82">
        <v>50000</v>
      </c>
      <c r="E128" s="80">
        <v>9</v>
      </c>
      <c r="F128" s="81">
        <f t="shared" si="8"/>
        <v>450000</v>
      </c>
      <c r="G128" s="80"/>
    </row>
    <row r="129" spans="1:7">
      <c r="A129" s="79">
        <v>3</v>
      </c>
      <c r="B129" s="80" t="s">
        <v>50</v>
      </c>
      <c r="C129" s="81"/>
      <c r="D129" s="82">
        <v>20000</v>
      </c>
      <c r="E129" s="80"/>
      <c r="F129" s="81">
        <f t="shared" si="8"/>
        <v>0</v>
      </c>
      <c r="G129" s="80"/>
    </row>
    <row r="130" spans="1:7">
      <c r="A130" s="80"/>
      <c r="B130" s="83"/>
      <c r="C130" s="80"/>
      <c r="D130" s="82">
        <v>10000</v>
      </c>
      <c r="E130" s="80">
        <v>6</v>
      </c>
      <c r="F130" s="81">
        <f t="shared" si="8"/>
        <v>60000</v>
      </c>
      <c r="G130" s="80"/>
    </row>
    <row r="131" spans="1:7">
      <c r="A131" s="79">
        <v>4</v>
      </c>
      <c r="B131" s="80" t="s">
        <v>51</v>
      </c>
      <c r="C131" s="81"/>
      <c r="D131" s="84">
        <v>5000</v>
      </c>
      <c r="E131" s="80">
        <v>2</v>
      </c>
      <c r="F131" s="81">
        <f t="shared" si="8"/>
        <v>10000</v>
      </c>
      <c r="G131" s="80"/>
    </row>
    <row r="132" spans="1:7">
      <c r="A132" s="80"/>
      <c r="B132" s="80"/>
      <c r="C132" s="81"/>
      <c r="D132" s="84">
        <v>2000</v>
      </c>
      <c r="E132" s="80">
        <v>8</v>
      </c>
      <c r="F132" s="81">
        <f t="shared" si="8"/>
        <v>16000</v>
      </c>
      <c r="G132" s="80"/>
    </row>
    <row r="133" spans="1:7">
      <c r="A133" s="79">
        <v>5</v>
      </c>
      <c r="B133" s="80" t="s">
        <v>52</v>
      </c>
      <c r="C133" s="80"/>
      <c r="D133" s="84">
        <v>1000</v>
      </c>
      <c r="E133" s="80">
        <v>7</v>
      </c>
      <c r="F133" s="81">
        <f t="shared" si="8"/>
        <v>7000</v>
      </c>
      <c r="G133" s="80"/>
    </row>
    <row r="134" spans="1:7">
      <c r="A134" s="80"/>
      <c r="B134" s="80"/>
      <c r="C134" s="80"/>
      <c r="D134" s="84">
        <v>500</v>
      </c>
      <c r="E134" s="80">
        <v>2</v>
      </c>
      <c r="F134" s="81">
        <f t="shared" si="8"/>
        <v>1000</v>
      </c>
      <c r="G134" s="80"/>
    </row>
    <row r="135" spans="1:7">
      <c r="A135" s="80"/>
      <c r="B135" s="83" t="s">
        <v>10</v>
      </c>
      <c r="C135" s="80"/>
      <c r="D135" s="84"/>
      <c r="E135" s="80"/>
      <c r="F135" s="81">
        <f>SUM(F125:F134)</f>
        <v>9044000</v>
      </c>
      <c r="G135" s="80"/>
    </row>
    <row r="137" spans="1:7" ht="18.75">
      <c r="B137" s="76" t="s">
        <v>149</v>
      </c>
    </row>
    <row r="138" spans="1:7" ht="18.75">
      <c r="B138" s="76"/>
    </row>
    <row r="139" spans="1:7">
      <c r="A139" s="194" t="s">
        <v>41</v>
      </c>
      <c r="B139" s="194" t="s">
        <v>42</v>
      </c>
      <c r="C139" s="194" t="s">
        <v>43</v>
      </c>
      <c r="D139" s="194" t="s">
        <v>44</v>
      </c>
      <c r="E139" s="78" t="s">
        <v>45</v>
      </c>
      <c r="F139" s="78" t="s">
        <v>46</v>
      </c>
      <c r="G139" s="78" t="s">
        <v>47</v>
      </c>
    </row>
    <row r="140" spans="1:7">
      <c r="A140" s="79">
        <v>1</v>
      </c>
      <c r="B140" s="80" t="s">
        <v>48</v>
      </c>
      <c r="C140" s="81">
        <v>10437500</v>
      </c>
      <c r="D140" s="82">
        <v>500000</v>
      </c>
      <c r="E140" s="80">
        <v>12</v>
      </c>
      <c r="F140" s="81">
        <f t="shared" ref="F140:F149" si="9">D140*E140</f>
        <v>6000000</v>
      </c>
      <c r="G140" s="80"/>
    </row>
    <row r="141" spans="1:7">
      <c r="A141" s="79"/>
      <c r="B141" s="80"/>
      <c r="C141" s="80"/>
      <c r="D141" s="82">
        <v>200000</v>
      </c>
      <c r="E141" s="80">
        <v>7</v>
      </c>
      <c r="F141" s="81">
        <f t="shared" si="9"/>
        <v>1400000</v>
      </c>
      <c r="G141" s="80"/>
    </row>
    <row r="142" spans="1:7">
      <c r="A142" s="79">
        <v>2</v>
      </c>
      <c r="B142" s="80" t="s">
        <v>49</v>
      </c>
      <c r="C142" s="81"/>
      <c r="D142" s="82">
        <v>100000</v>
      </c>
      <c r="E142" s="80">
        <v>20</v>
      </c>
      <c r="F142" s="81">
        <f t="shared" si="9"/>
        <v>2000000</v>
      </c>
      <c r="G142" s="80"/>
    </row>
    <row r="143" spans="1:7">
      <c r="A143" s="79"/>
      <c r="B143" s="80"/>
      <c r="C143" s="80"/>
      <c r="D143" s="82">
        <v>50000</v>
      </c>
      <c r="E143" s="80">
        <v>19</v>
      </c>
      <c r="F143" s="81">
        <f t="shared" si="9"/>
        <v>950000</v>
      </c>
      <c r="G143" s="80"/>
    </row>
    <row r="144" spans="1:7">
      <c r="A144" s="79">
        <v>3</v>
      </c>
      <c r="B144" s="80" t="s">
        <v>50</v>
      </c>
      <c r="C144" s="81"/>
      <c r="D144" s="82">
        <v>20000</v>
      </c>
      <c r="E144" s="80">
        <v>3</v>
      </c>
      <c r="F144" s="81">
        <f t="shared" si="9"/>
        <v>60000</v>
      </c>
      <c r="G144" s="80"/>
    </row>
    <row r="145" spans="1:7">
      <c r="A145" s="80"/>
      <c r="B145" s="83"/>
      <c r="C145" s="80"/>
      <c r="D145" s="82">
        <v>10000</v>
      </c>
      <c r="E145" s="80">
        <v>2</v>
      </c>
      <c r="F145" s="81">
        <f t="shared" si="9"/>
        <v>20000</v>
      </c>
      <c r="G145" s="80"/>
    </row>
    <row r="146" spans="1:7">
      <c r="A146" s="79">
        <v>4</v>
      </c>
      <c r="B146" s="80" t="s">
        <v>51</v>
      </c>
      <c r="C146" s="81"/>
      <c r="D146" s="84">
        <v>5000</v>
      </c>
      <c r="E146" s="80"/>
      <c r="F146" s="81">
        <f t="shared" si="9"/>
        <v>0</v>
      </c>
      <c r="G146" s="80"/>
    </row>
    <row r="147" spans="1:7">
      <c r="A147" s="80"/>
      <c r="B147" s="80"/>
      <c r="C147" s="81"/>
      <c r="D147" s="84">
        <v>2000</v>
      </c>
      <c r="E147" s="80">
        <v>3</v>
      </c>
      <c r="F147" s="81">
        <f t="shared" si="9"/>
        <v>6000</v>
      </c>
      <c r="G147" s="80"/>
    </row>
    <row r="148" spans="1:7">
      <c r="A148" s="79">
        <v>5</v>
      </c>
      <c r="B148" s="80" t="s">
        <v>52</v>
      </c>
      <c r="C148" s="80"/>
      <c r="D148" s="84">
        <v>1000</v>
      </c>
      <c r="E148" s="80">
        <v>2</v>
      </c>
      <c r="F148" s="81">
        <f t="shared" si="9"/>
        <v>2000</v>
      </c>
      <c r="G148" s="80"/>
    </row>
    <row r="149" spans="1:7">
      <c r="A149" s="80"/>
      <c r="B149" s="80"/>
      <c r="C149" s="80"/>
      <c r="D149" s="84">
        <v>500</v>
      </c>
      <c r="E149" s="80"/>
      <c r="F149" s="81">
        <f t="shared" si="9"/>
        <v>0</v>
      </c>
      <c r="G149" s="80"/>
    </row>
    <row r="150" spans="1:7">
      <c r="A150" s="80"/>
      <c r="B150" s="83" t="s">
        <v>10</v>
      </c>
      <c r="C150" s="80"/>
      <c r="D150" s="84"/>
      <c r="E150" s="80"/>
      <c r="F150" s="81">
        <f>SUM(F140:F149)</f>
        <v>10438000</v>
      </c>
      <c r="G150" s="80"/>
    </row>
    <row r="152" spans="1:7" ht="18.75">
      <c r="B152" s="76" t="s">
        <v>157</v>
      </c>
    </row>
    <row r="153" spans="1:7" ht="18.75">
      <c r="B153" s="76"/>
    </row>
    <row r="154" spans="1:7">
      <c r="A154" s="195" t="s">
        <v>41</v>
      </c>
      <c r="B154" s="195" t="s">
        <v>42</v>
      </c>
      <c r="C154" s="195" t="s">
        <v>43</v>
      </c>
      <c r="D154" s="195" t="s">
        <v>44</v>
      </c>
      <c r="E154" s="78" t="s">
        <v>45</v>
      </c>
      <c r="F154" s="78" t="s">
        <v>46</v>
      </c>
      <c r="G154" s="78" t="s">
        <v>47</v>
      </c>
    </row>
    <row r="155" spans="1:7">
      <c r="A155" s="79">
        <v>1</v>
      </c>
      <c r="B155" s="80" t="s">
        <v>48</v>
      </c>
      <c r="C155" s="81">
        <v>13748000</v>
      </c>
      <c r="D155" s="82">
        <v>500000</v>
      </c>
      <c r="E155" s="80">
        <v>14</v>
      </c>
      <c r="F155" s="81">
        <f t="shared" ref="F155:F164" si="10">D155*E155</f>
        <v>7000000</v>
      </c>
      <c r="G155" s="80"/>
    </row>
    <row r="156" spans="1:7">
      <c r="A156" s="79"/>
      <c r="B156" s="80"/>
      <c r="C156" s="80"/>
      <c r="D156" s="82">
        <v>200000</v>
      </c>
      <c r="E156" s="80">
        <v>21</v>
      </c>
      <c r="F156" s="81">
        <f t="shared" si="10"/>
        <v>4200000</v>
      </c>
      <c r="G156" s="80"/>
    </row>
    <row r="157" spans="1:7">
      <c r="A157" s="79">
        <v>2</v>
      </c>
      <c r="B157" s="80" t="s">
        <v>49</v>
      </c>
      <c r="C157" s="81"/>
      <c r="D157" s="82">
        <v>100000</v>
      </c>
      <c r="E157" s="80">
        <v>24</v>
      </c>
      <c r="F157" s="81">
        <f t="shared" si="10"/>
        <v>2400000</v>
      </c>
      <c r="G157" s="80"/>
    </row>
    <row r="158" spans="1:7">
      <c r="A158" s="79"/>
      <c r="B158" s="80"/>
      <c r="C158" s="80"/>
      <c r="D158" s="82">
        <v>50000</v>
      </c>
      <c r="E158" s="80">
        <v>2</v>
      </c>
      <c r="F158" s="81">
        <f t="shared" si="10"/>
        <v>100000</v>
      </c>
      <c r="G158" s="80"/>
    </row>
    <row r="159" spans="1:7">
      <c r="A159" s="79">
        <v>3</v>
      </c>
      <c r="B159" s="80" t="s">
        <v>50</v>
      </c>
      <c r="C159" s="81"/>
      <c r="D159" s="82">
        <v>20000</v>
      </c>
      <c r="E159" s="80">
        <v>2</v>
      </c>
      <c r="F159" s="81">
        <f t="shared" si="10"/>
        <v>40000</v>
      </c>
      <c r="G159" s="80"/>
    </row>
    <row r="160" spans="1:7">
      <c r="A160" s="80"/>
      <c r="B160" s="83"/>
      <c r="C160" s="80"/>
      <c r="D160" s="82">
        <v>10000</v>
      </c>
      <c r="E160" s="80"/>
      <c r="F160" s="81">
        <f t="shared" si="10"/>
        <v>0</v>
      </c>
      <c r="G160" s="80"/>
    </row>
    <row r="161" spans="1:7">
      <c r="A161" s="79">
        <v>4</v>
      </c>
      <c r="B161" s="80" t="s">
        <v>51</v>
      </c>
      <c r="C161" s="81"/>
      <c r="D161" s="84">
        <v>5000</v>
      </c>
      <c r="E161" s="80">
        <v>1</v>
      </c>
      <c r="F161" s="81">
        <f t="shared" si="10"/>
        <v>5000</v>
      </c>
      <c r="G161" s="80"/>
    </row>
    <row r="162" spans="1:7">
      <c r="A162" s="80"/>
      <c r="B162" s="80"/>
      <c r="C162" s="81"/>
      <c r="D162" s="84">
        <v>2000</v>
      </c>
      <c r="E162" s="80"/>
      <c r="F162" s="81">
        <f t="shared" si="10"/>
        <v>0</v>
      </c>
      <c r="G162" s="80"/>
    </row>
    <row r="163" spans="1:7">
      <c r="A163" s="79">
        <v>5</v>
      </c>
      <c r="B163" s="80" t="s">
        <v>52</v>
      </c>
      <c r="C163" s="80"/>
      <c r="D163" s="84">
        <v>1000</v>
      </c>
      <c r="E163" s="80">
        <v>3</v>
      </c>
      <c r="F163" s="81">
        <f t="shared" si="10"/>
        <v>3000</v>
      </c>
      <c r="G163" s="80"/>
    </row>
    <row r="164" spans="1:7">
      <c r="A164" s="80"/>
      <c r="B164" s="80"/>
      <c r="C164" s="80"/>
      <c r="D164" s="84">
        <v>500</v>
      </c>
      <c r="E164" s="80"/>
      <c r="F164" s="81">
        <f t="shared" si="10"/>
        <v>0</v>
      </c>
      <c r="G164" s="80"/>
    </row>
    <row r="165" spans="1:7">
      <c r="A165" s="80"/>
      <c r="B165" s="83" t="s">
        <v>10</v>
      </c>
      <c r="C165" s="80"/>
      <c r="D165" s="84"/>
      <c r="E165" s="80"/>
      <c r="F165" s="81">
        <f>SUM(F155:F164)</f>
        <v>13748000</v>
      </c>
      <c r="G165" s="80"/>
    </row>
    <row r="167" spans="1:7" ht="18.75">
      <c r="B167" s="76" t="s">
        <v>167</v>
      </c>
    </row>
    <row r="168" spans="1:7" ht="18.75">
      <c r="B168" s="76"/>
    </row>
    <row r="169" spans="1:7">
      <c r="A169" s="196" t="s">
        <v>41</v>
      </c>
      <c r="B169" s="196" t="s">
        <v>42</v>
      </c>
      <c r="C169" s="196" t="s">
        <v>43</v>
      </c>
      <c r="D169" s="196" t="s">
        <v>44</v>
      </c>
      <c r="E169" s="78" t="s">
        <v>45</v>
      </c>
      <c r="F169" s="78" t="s">
        <v>46</v>
      </c>
      <c r="G169" s="78" t="s">
        <v>47</v>
      </c>
    </row>
    <row r="170" spans="1:7">
      <c r="A170" s="79">
        <v>1</v>
      </c>
      <c r="B170" s="80" t="s">
        <v>48</v>
      </c>
      <c r="C170" s="81">
        <v>10469000</v>
      </c>
      <c r="D170" s="82">
        <v>500000</v>
      </c>
      <c r="E170" s="80">
        <v>20</v>
      </c>
      <c r="F170" s="81">
        <f t="shared" ref="F170:F179" si="11">D170*E170</f>
        <v>10000000</v>
      </c>
      <c r="G170" s="80"/>
    </row>
    <row r="171" spans="1:7">
      <c r="A171" s="79"/>
      <c r="B171" s="80"/>
      <c r="C171" s="80"/>
      <c r="D171" s="82">
        <v>200000</v>
      </c>
      <c r="E171" s="80">
        <v>1</v>
      </c>
      <c r="F171" s="81">
        <f t="shared" si="11"/>
        <v>200000</v>
      </c>
      <c r="G171" s="80"/>
    </row>
    <row r="172" spans="1:7">
      <c r="A172" s="79">
        <v>2</v>
      </c>
      <c r="B172" s="80" t="s">
        <v>49</v>
      </c>
      <c r="C172" s="81"/>
      <c r="D172" s="82">
        <v>100000</v>
      </c>
      <c r="E172" s="80">
        <v>2</v>
      </c>
      <c r="F172" s="81">
        <f t="shared" si="11"/>
        <v>200000</v>
      </c>
      <c r="G172" s="80"/>
    </row>
    <row r="173" spans="1:7">
      <c r="A173" s="79"/>
      <c r="B173" s="80"/>
      <c r="C173" s="80"/>
      <c r="D173" s="82">
        <v>50000</v>
      </c>
      <c r="E173" s="80">
        <v>1</v>
      </c>
      <c r="F173" s="81">
        <f t="shared" si="11"/>
        <v>50000</v>
      </c>
      <c r="G173" s="80"/>
    </row>
    <row r="174" spans="1:7">
      <c r="A174" s="79">
        <v>3</v>
      </c>
      <c r="B174" s="80" t="s">
        <v>50</v>
      </c>
      <c r="C174" s="81"/>
      <c r="D174" s="82">
        <v>20000</v>
      </c>
      <c r="E174" s="80"/>
      <c r="F174" s="81">
        <f t="shared" si="11"/>
        <v>0</v>
      </c>
      <c r="G174" s="80"/>
    </row>
    <row r="175" spans="1:7">
      <c r="A175" s="80"/>
      <c r="B175" s="83"/>
      <c r="C175" s="80"/>
      <c r="D175" s="82">
        <v>10000</v>
      </c>
      <c r="E175" s="80">
        <v>1</v>
      </c>
      <c r="F175" s="81">
        <f t="shared" si="11"/>
        <v>10000</v>
      </c>
      <c r="G175" s="80"/>
    </row>
    <row r="176" spans="1:7">
      <c r="A176" s="79">
        <v>4</v>
      </c>
      <c r="B176" s="80" t="s">
        <v>51</v>
      </c>
      <c r="C176" s="81"/>
      <c r="D176" s="84">
        <v>5000</v>
      </c>
      <c r="E176" s="80"/>
      <c r="F176" s="81">
        <f t="shared" si="11"/>
        <v>0</v>
      </c>
      <c r="G176" s="80"/>
    </row>
    <row r="177" spans="1:7">
      <c r="A177" s="80"/>
      <c r="B177" s="80"/>
      <c r="C177" s="81"/>
      <c r="D177" s="84">
        <v>2000</v>
      </c>
      <c r="E177" s="80">
        <v>1</v>
      </c>
      <c r="F177" s="81">
        <f t="shared" si="11"/>
        <v>2000</v>
      </c>
      <c r="G177" s="80"/>
    </row>
    <row r="178" spans="1:7">
      <c r="A178" s="79">
        <v>5</v>
      </c>
      <c r="B178" s="80" t="s">
        <v>52</v>
      </c>
      <c r="C178" s="80"/>
      <c r="D178" s="84">
        <v>1000</v>
      </c>
      <c r="E178" s="80">
        <v>7</v>
      </c>
      <c r="F178" s="81">
        <f t="shared" si="11"/>
        <v>7000</v>
      </c>
      <c r="G178" s="80"/>
    </row>
    <row r="179" spans="1:7">
      <c r="A179" s="80"/>
      <c r="B179" s="80"/>
      <c r="C179" s="80"/>
      <c r="D179" s="84">
        <v>500</v>
      </c>
      <c r="E179" s="80"/>
      <c r="F179" s="81">
        <f t="shared" si="11"/>
        <v>0</v>
      </c>
      <c r="G179" s="80"/>
    </row>
    <row r="180" spans="1:7">
      <c r="A180" s="80"/>
      <c r="B180" s="83" t="s">
        <v>10</v>
      </c>
      <c r="C180" s="80"/>
      <c r="D180" s="84"/>
      <c r="E180" s="80"/>
      <c r="F180" s="81">
        <f>SUM(F170:F179)</f>
        <v>10469000</v>
      </c>
      <c r="G180" s="80"/>
    </row>
    <row r="182" spans="1:7" ht="18.75">
      <c r="B182" s="76" t="s">
        <v>168</v>
      </c>
    </row>
    <row r="183" spans="1:7" ht="18.75">
      <c r="B183" s="76"/>
    </row>
    <row r="184" spans="1:7">
      <c r="A184" s="197" t="s">
        <v>41</v>
      </c>
      <c r="B184" s="197" t="s">
        <v>42</v>
      </c>
      <c r="C184" s="197" t="s">
        <v>43</v>
      </c>
      <c r="D184" s="197" t="s">
        <v>44</v>
      </c>
      <c r="E184" s="78" t="s">
        <v>45</v>
      </c>
      <c r="F184" s="78" t="s">
        <v>46</v>
      </c>
      <c r="G184" s="78" t="s">
        <v>47</v>
      </c>
    </row>
    <row r="185" spans="1:7">
      <c r="A185" s="79">
        <v>1</v>
      </c>
      <c r="B185" s="80" t="s">
        <v>48</v>
      </c>
      <c r="C185" s="81">
        <v>23037000</v>
      </c>
      <c r="D185" s="82">
        <v>500000</v>
      </c>
      <c r="E185" s="80">
        <v>28</v>
      </c>
      <c r="F185" s="81">
        <f t="shared" ref="F185:F194" si="12">D185*E185</f>
        <v>14000000</v>
      </c>
      <c r="G185" s="80"/>
    </row>
    <row r="186" spans="1:7">
      <c r="A186" s="79"/>
      <c r="B186" s="80"/>
      <c r="C186" s="80"/>
      <c r="D186" s="82">
        <v>200000</v>
      </c>
      <c r="E186" s="80">
        <v>21</v>
      </c>
      <c r="F186" s="81">
        <f t="shared" si="12"/>
        <v>4200000</v>
      </c>
      <c r="G186" s="80"/>
    </row>
    <row r="187" spans="1:7">
      <c r="A187" s="79">
        <v>2</v>
      </c>
      <c r="B187" s="80" t="s">
        <v>49</v>
      </c>
      <c r="C187" s="81">
        <v>60500</v>
      </c>
      <c r="D187" s="82">
        <v>100000</v>
      </c>
      <c r="E187" s="80">
        <v>32</v>
      </c>
      <c r="F187" s="81">
        <f t="shared" si="12"/>
        <v>3200000</v>
      </c>
      <c r="G187" s="80"/>
    </row>
    <row r="188" spans="1:7">
      <c r="A188" s="79"/>
      <c r="B188" s="80"/>
      <c r="C188" s="80"/>
      <c r="D188" s="82">
        <v>50000</v>
      </c>
      <c r="E188" s="80">
        <v>27</v>
      </c>
      <c r="F188" s="81">
        <f t="shared" si="12"/>
        <v>1350000</v>
      </c>
      <c r="G188" s="80"/>
    </row>
    <row r="189" spans="1:7">
      <c r="A189" s="79">
        <v>3</v>
      </c>
      <c r="B189" s="80" t="s">
        <v>50</v>
      </c>
      <c r="C189" s="81"/>
      <c r="D189" s="82">
        <v>20000</v>
      </c>
      <c r="E189" s="80">
        <v>10</v>
      </c>
      <c r="F189" s="81">
        <f t="shared" si="12"/>
        <v>200000</v>
      </c>
      <c r="G189" s="80"/>
    </row>
    <row r="190" spans="1:7">
      <c r="A190" s="80"/>
      <c r="B190" s="83"/>
      <c r="C190" s="80"/>
      <c r="D190" s="82">
        <v>10000</v>
      </c>
      <c r="E190" s="80">
        <v>8</v>
      </c>
      <c r="F190" s="81">
        <f t="shared" si="12"/>
        <v>80000</v>
      </c>
      <c r="G190" s="80"/>
    </row>
    <row r="191" spans="1:7">
      <c r="A191" s="79">
        <v>4</v>
      </c>
      <c r="B191" s="80" t="s">
        <v>51</v>
      </c>
      <c r="C191" s="81"/>
      <c r="D191" s="84">
        <v>5000</v>
      </c>
      <c r="E191" s="80"/>
      <c r="F191" s="81">
        <f t="shared" si="12"/>
        <v>0</v>
      </c>
      <c r="G191" s="80"/>
    </row>
    <row r="192" spans="1:7">
      <c r="A192" s="80"/>
      <c r="B192" s="80"/>
      <c r="C192" s="81"/>
      <c r="D192" s="84">
        <v>2000</v>
      </c>
      <c r="E192" s="80">
        <v>1</v>
      </c>
      <c r="F192" s="81">
        <f t="shared" si="12"/>
        <v>2000</v>
      </c>
      <c r="G192" s="80"/>
    </row>
    <row r="193" spans="1:7">
      <c r="A193" s="79">
        <v>5</v>
      </c>
      <c r="B193" s="80" t="s">
        <v>52</v>
      </c>
      <c r="C193" s="80"/>
      <c r="D193" s="84">
        <v>1000</v>
      </c>
      <c r="E193" s="80">
        <v>5</v>
      </c>
      <c r="F193" s="81">
        <f t="shared" si="12"/>
        <v>5000</v>
      </c>
      <c r="G193" s="80"/>
    </row>
    <row r="194" spans="1:7">
      <c r="A194" s="80"/>
      <c r="B194" s="80"/>
      <c r="C194" s="80"/>
      <c r="D194" s="84">
        <v>500</v>
      </c>
      <c r="E194" s="80"/>
      <c r="F194" s="81">
        <f t="shared" si="12"/>
        <v>0</v>
      </c>
      <c r="G194" s="80"/>
    </row>
    <row r="195" spans="1:7">
      <c r="A195" s="80"/>
      <c r="B195" s="83" t="s">
        <v>10</v>
      </c>
      <c r="C195" s="80"/>
      <c r="D195" s="84"/>
      <c r="E195" s="80"/>
      <c r="F195" s="81">
        <f>SUM(F185:F194)</f>
        <v>23037000</v>
      </c>
      <c r="G195" s="80"/>
    </row>
    <row r="197" spans="1:7" ht="18.75">
      <c r="B197" s="76" t="s">
        <v>173</v>
      </c>
    </row>
    <row r="198" spans="1:7" ht="18.75">
      <c r="B198" s="76"/>
    </row>
    <row r="199" spans="1:7">
      <c r="A199" s="198" t="s">
        <v>41</v>
      </c>
      <c r="B199" s="198" t="s">
        <v>42</v>
      </c>
      <c r="C199" s="198" t="s">
        <v>43</v>
      </c>
      <c r="D199" s="198" t="s">
        <v>44</v>
      </c>
      <c r="E199" s="78" t="s">
        <v>45</v>
      </c>
      <c r="F199" s="78" t="s">
        <v>46</v>
      </c>
      <c r="G199" s="78" t="s">
        <v>47</v>
      </c>
    </row>
    <row r="200" spans="1:7">
      <c r="A200" s="79">
        <v>1</v>
      </c>
      <c r="B200" s="80" t="s">
        <v>48</v>
      </c>
      <c r="C200" s="81">
        <v>25920000</v>
      </c>
      <c r="D200" s="82">
        <v>500000</v>
      </c>
      <c r="E200" s="80">
        <v>21</v>
      </c>
      <c r="F200" s="81">
        <f t="shared" ref="F200:F209" si="13">D200*E200</f>
        <v>10500000</v>
      </c>
      <c r="G200" s="80"/>
    </row>
    <row r="201" spans="1:7">
      <c r="A201" s="79"/>
      <c r="B201" s="80"/>
      <c r="C201" s="80"/>
      <c r="D201" s="82">
        <v>200000</v>
      </c>
      <c r="E201" s="80">
        <v>24</v>
      </c>
      <c r="F201" s="81">
        <f t="shared" si="13"/>
        <v>4800000</v>
      </c>
      <c r="G201" s="80"/>
    </row>
    <row r="202" spans="1:7">
      <c r="A202" s="79">
        <v>2</v>
      </c>
      <c r="B202" s="80" t="s">
        <v>49</v>
      </c>
      <c r="C202" s="81">
        <v>592000</v>
      </c>
      <c r="D202" s="82">
        <v>100000</v>
      </c>
      <c r="E202" s="80">
        <f>35+37</f>
        <v>72</v>
      </c>
      <c r="F202" s="81">
        <f t="shared" si="13"/>
        <v>7200000</v>
      </c>
      <c r="G202" s="80"/>
    </row>
    <row r="203" spans="1:7">
      <c r="A203" s="79"/>
      <c r="B203" s="80"/>
      <c r="C203" s="80"/>
      <c r="D203" s="82">
        <v>50000</v>
      </c>
      <c r="E203" s="80">
        <v>66</v>
      </c>
      <c r="F203" s="81">
        <f t="shared" si="13"/>
        <v>3300000</v>
      </c>
      <c r="G203" s="80"/>
    </row>
    <row r="204" spans="1:7">
      <c r="A204" s="79">
        <v>3</v>
      </c>
      <c r="B204" s="80" t="s">
        <v>50</v>
      </c>
      <c r="C204" s="81"/>
      <c r="D204" s="82">
        <v>20000</v>
      </c>
      <c r="E204" s="80">
        <v>1</v>
      </c>
      <c r="F204" s="81">
        <f t="shared" si="13"/>
        <v>20000</v>
      </c>
      <c r="G204" s="80"/>
    </row>
    <row r="205" spans="1:7">
      <c r="A205" s="80"/>
      <c r="B205" s="83"/>
      <c r="C205" s="80"/>
      <c r="D205" s="82">
        <v>10000</v>
      </c>
      <c r="E205" s="80">
        <v>9</v>
      </c>
      <c r="F205" s="81">
        <f t="shared" si="13"/>
        <v>90000</v>
      </c>
      <c r="G205" s="80"/>
    </row>
    <row r="206" spans="1:7">
      <c r="A206" s="79">
        <v>4</v>
      </c>
      <c r="B206" s="80" t="s">
        <v>51</v>
      </c>
      <c r="C206" s="81"/>
      <c r="D206" s="84">
        <v>5000</v>
      </c>
      <c r="E206" s="80">
        <v>1</v>
      </c>
      <c r="F206" s="81">
        <f t="shared" si="13"/>
        <v>5000</v>
      </c>
      <c r="G206" s="80"/>
    </row>
    <row r="207" spans="1:7">
      <c r="A207" s="80"/>
      <c r="B207" s="80"/>
      <c r="C207" s="81"/>
      <c r="D207" s="84">
        <v>2000</v>
      </c>
      <c r="E207" s="80"/>
      <c r="F207" s="81">
        <f t="shared" si="13"/>
        <v>0</v>
      </c>
      <c r="G207" s="80"/>
    </row>
    <row r="208" spans="1:7">
      <c r="A208" s="79">
        <v>5</v>
      </c>
      <c r="B208" s="80" t="s">
        <v>52</v>
      </c>
      <c r="C208" s="80"/>
      <c r="D208" s="84">
        <v>1000</v>
      </c>
      <c r="E208" s="80">
        <v>3</v>
      </c>
      <c r="F208" s="81">
        <f t="shared" si="13"/>
        <v>3000</v>
      </c>
      <c r="G208" s="80"/>
    </row>
    <row r="209" spans="1:7">
      <c r="A209" s="80"/>
      <c r="B209" s="80"/>
      <c r="C209" s="80"/>
      <c r="D209" s="84">
        <v>500</v>
      </c>
      <c r="E209" s="80">
        <v>4</v>
      </c>
      <c r="F209" s="81">
        <f t="shared" si="13"/>
        <v>2000</v>
      </c>
      <c r="G209" s="80"/>
    </row>
    <row r="210" spans="1:7">
      <c r="A210" s="80"/>
      <c r="B210" s="83" t="s">
        <v>10</v>
      </c>
      <c r="C210" s="80"/>
      <c r="D210" s="84"/>
      <c r="E210" s="80"/>
      <c r="F210" s="81">
        <f>SUM(F200:F209)</f>
        <v>25920000</v>
      </c>
      <c r="G210" s="80"/>
    </row>
    <row r="212" spans="1:7" ht="18.75">
      <c r="B212" s="76" t="s">
        <v>180</v>
      </c>
    </row>
    <row r="213" spans="1:7" ht="18.75">
      <c r="B213" s="76"/>
    </row>
    <row r="214" spans="1:7">
      <c r="A214" s="199" t="s">
        <v>41</v>
      </c>
      <c r="B214" s="199" t="s">
        <v>42</v>
      </c>
      <c r="C214" s="199" t="s">
        <v>43</v>
      </c>
      <c r="D214" s="199" t="s">
        <v>44</v>
      </c>
      <c r="E214" s="78" t="s">
        <v>45</v>
      </c>
      <c r="F214" s="78" t="s">
        <v>46</v>
      </c>
      <c r="G214" s="78" t="s">
        <v>47</v>
      </c>
    </row>
    <row r="215" spans="1:7">
      <c r="A215" s="79">
        <v>1</v>
      </c>
      <c r="B215" s="80" t="s">
        <v>48</v>
      </c>
      <c r="C215" s="81">
        <v>8952500</v>
      </c>
      <c r="D215" s="82">
        <v>500000</v>
      </c>
      <c r="E215" s="80">
        <v>4</v>
      </c>
      <c r="F215" s="81">
        <f t="shared" ref="F215:F224" si="14">D215*E215</f>
        <v>2000000</v>
      </c>
      <c r="G215" s="80"/>
    </row>
    <row r="216" spans="1:7">
      <c r="A216" s="79"/>
      <c r="B216" s="80"/>
      <c r="C216" s="80"/>
      <c r="D216" s="82">
        <v>200000</v>
      </c>
      <c r="E216" s="80">
        <v>5</v>
      </c>
      <c r="F216" s="81">
        <f t="shared" si="14"/>
        <v>1000000</v>
      </c>
      <c r="G216" s="80"/>
    </row>
    <row r="217" spans="1:7">
      <c r="A217" s="79">
        <v>2</v>
      </c>
      <c r="B217" s="80" t="s">
        <v>49</v>
      </c>
      <c r="C217" s="81"/>
      <c r="D217" s="82">
        <v>100000</v>
      </c>
      <c r="E217" s="80">
        <v>15</v>
      </c>
      <c r="F217" s="81">
        <f t="shared" si="14"/>
        <v>1500000</v>
      </c>
      <c r="G217" s="80"/>
    </row>
    <row r="218" spans="1:7">
      <c r="A218" s="79"/>
      <c r="B218" s="80"/>
      <c r="C218" s="80"/>
      <c r="D218" s="82">
        <v>50000</v>
      </c>
      <c r="E218" s="80">
        <v>88</v>
      </c>
      <c r="F218" s="81">
        <f t="shared" si="14"/>
        <v>4400000</v>
      </c>
      <c r="G218" s="80"/>
    </row>
    <row r="219" spans="1:7">
      <c r="A219" s="79">
        <v>3</v>
      </c>
      <c r="B219" s="80" t="s">
        <v>50</v>
      </c>
      <c r="C219" s="81"/>
      <c r="D219" s="82">
        <v>20000</v>
      </c>
      <c r="E219" s="80"/>
      <c r="F219" s="81">
        <f t="shared" si="14"/>
        <v>0</v>
      </c>
      <c r="G219" s="80"/>
    </row>
    <row r="220" spans="1:7">
      <c r="A220" s="80"/>
      <c r="B220" s="83"/>
      <c r="C220" s="80"/>
      <c r="D220" s="82">
        <v>10000</v>
      </c>
      <c r="E220" s="80">
        <v>5</v>
      </c>
      <c r="F220" s="81">
        <f t="shared" si="14"/>
        <v>50000</v>
      </c>
      <c r="G220" s="80"/>
    </row>
    <row r="221" spans="1:7">
      <c r="A221" s="79">
        <v>4</v>
      </c>
      <c r="B221" s="80" t="s">
        <v>51</v>
      </c>
      <c r="C221" s="81"/>
      <c r="D221" s="84">
        <v>5000</v>
      </c>
      <c r="E221" s="80"/>
      <c r="F221" s="81">
        <f t="shared" si="14"/>
        <v>0</v>
      </c>
      <c r="G221" s="80"/>
    </row>
    <row r="222" spans="1:7">
      <c r="A222" s="80"/>
      <c r="B222" s="80"/>
      <c r="C222" s="81"/>
      <c r="D222" s="84">
        <v>2000</v>
      </c>
      <c r="E222" s="80">
        <v>1</v>
      </c>
      <c r="F222" s="81">
        <f t="shared" si="14"/>
        <v>2000</v>
      </c>
      <c r="G222" s="80"/>
    </row>
    <row r="223" spans="1:7">
      <c r="A223" s="79">
        <v>5</v>
      </c>
      <c r="B223" s="80" t="s">
        <v>52</v>
      </c>
      <c r="C223" s="80"/>
      <c r="D223" s="84">
        <v>1000</v>
      </c>
      <c r="E223" s="80"/>
      <c r="F223" s="81">
        <f t="shared" si="14"/>
        <v>0</v>
      </c>
      <c r="G223" s="80"/>
    </row>
    <row r="224" spans="1:7">
      <c r="A224" s="80"/>
      <c r="B224" s="80"/>
      <c r="C224" s="80"/>
      <c r="D224" s="84">
        <v>500</v>
      </c>
      <c r="E224" s="80">
        <v>1</v>
      </c>
      <c r="F224" s="81">
        <f t="shared" si="14"/>
        <v>500</v>
      </c>
      <c r="G224" s="80"/>
    </row>
    <row r="225" spans="1:7">
      <c r="A225" s="80"/>
      <c r="B225" s="83" t="s">
        <v>10</v>
      </c>
      <c r="C225" s="80"/>
      <c r="D225" s="84"/>
      <c r="E225" s="80"/>
      <c r="F225" s="81">
        <f>SUM(F215:F224)</f>
        <v>8952500</v>
      </c>
      <c r="G225" s="80"/>
    </row>
    <row r="227" spans="1:7" ht="18.75">
      <c r="B227" s="76" t="s">
        <v>186</v>
      </c>
    </row>
    <row r="228" spans="1:7" ht="18.75">
      <c r="B228" s="76"/>
    </row>
    <row r="229" spans="1:7">
      <c r="A229" s="200" t="s">
        <v>41</v>
      </c>
      <c r="B229" s="200" t="s">
        <v>42</v>
      </c>
      <c r="C229" s="200" t="s">
        <v>43</v>
      </c>
      <c r="D229" s="200" t="s">
        <v>44</v>
      </c>
      <c r="E229" s="78" t="s">
        <v>45</v>
      </c>
      <c r="F229" s="78" t="s">
        <v>46</v>
      </c>
      <c r="G229" s="78" t="s">
        <v>47</v>
      </c>
    </row>
    <row r="230" spans="1:7">
      <c r="A230" s="79">
        <v>1</v>
      </c>
      <c r="B230" s="80" t="s">
        <v>48</v>
      </c>
      <c r="C230" s="81">
        <v>10814000</v>
      </c>
      <c r="D230" s="82">
        <v>500000</v>
      </c>
      <c r="E230" s="80">
        <v>12</v>
      </c>
      <c r="F230" s="81">
        <f t="shared" ref="F230:F239" si="15">D230*E230</f>
        <v>6000000</v>
      </c>
      <c r="G230" s="80"/>
    </row>
    <row r="231" spans="1:7">
      <c r="A231" s="79"/>
      <c r="B231" s="80"/>
      <c r="C231" s="80"/>
      <c r="D231" s="82">
        <v>200000</v>
      </c>
      <c r="E231" s="80">
        <v>3</v>
      </c>
      <c r="F231" s="81">
        <f t="shared" si="15"/>
        <v>600000</v>
      </c>
      <c r="G231" s="80"/>
    </row>
    <row r="232" spans="1:7">
      <c r="A232" s="79">
        <v>2</v>
      </c>
      <c r="B232" s="80" t="s">
        <v>49</v>
      </c>
      <c r="C232" s="81"/>
      <c r="D232" s="82">
        <v>100000</v>
      </c>
      <c r="E232" s="80">
        <v>25</v>
      </c>
      <c r="F232" s="81">
        <f t="shared" si="15"/>
        <v>2500000</v>
      </c>
      <c r="G232" s="80"/>
    </row>
    <row r="233" spans="1:7">
      <c r="A233" s="79"/>
      <c r="B233" s="80"/>
      <c r="C233" s="80"/>
      <c r="D233" s="82">
        <v>50000</v>
      </c>
      <c r="E233" s="80">
        <v>34</v>
      </c>
      <c r="F233" s="81">
        <f t="shared" si="15"/>
        <v>1700000</v>
      </c>
      <c r="G233" s="80"/>
    </row>
    <row r="234" spans="1:7">
      <c r="A234" s="79">
        <v>3</v>
      </c>
      <c r="B234" s="80" t="s">
        <v>50</v>
      </c>
      <c r="C234" s="81"/>
      <c r="D234" s="82">
        <v>20000</v>
      </c>
      <c r="E234" s="80"/>
      <c r="F234" s="81">
        <f t="shared" si="15"/>
        <v>0</v>
      </c>
      <c r="G234" s="80"/>
    </row>
    <row r="235" spans="1:7">
      <c r="A235" s="80"/>
      <c r="B235" s="83"/>
      <c r="C235" s="80"/>
      <c r="D235" s="82">
        <v>10000</v>
      </c>
      <c r="E235" s="80">
        <v>1</v>
      </c>
      <c r="F235" s="81">
        <f t="shared" si="15"/>
        <v>10000</v>
      </c>
      <c r="G235" s="80"/>
    </row>
    <row r="236" spans="1:7">
      <c r="A236" s="79">
        <v>4</v>
      </c>
      <c r="B236" s="80" t="s">
        <v>51</v>
      </c>
      <c r="C236" s="81"/>
      <c r="D236" s="84">
        <v>5000</v>
      </c>
      <c r="E236" s="80"/>
      <c r="F236" s="81">
        <f t="shared" si="15"/>
        <v>0</v>
      </c>
      <c r="G236" s="80"/>
    </row>
    <row r="237" spans="1:7">
      <c r="A237" s="80"/>
      <c r="B237" s="80"/>
      <c r="C237" s="81"/>
      <c r="D237" s="84">
        <v>2000</v>
      </c>
      <c r="E237" s="80">
        <v>1</v>
      </c>
      <c r="F237" s="81">
        <f t="shared" si="15"/>
        <v>2000</v>
      </c>
      <c r="G237" s="80"/>
    </row>
    <row r="238" spans="1:7">
      <c r="A238" s="79">
        <v>5</v>
      </c>
      <c r="B238" s="80" t="s">
        <v>52</v>
      </c>
      <c r="C238" s="80"/>
      <c r="D238" s="84">
        <v>1000</v>
      </c>
      <c r="E238" s="80">
        <v>2</v>
      </c>
      <c r="F238" s="81">
        <f t="shared" si="15"/>
        <v>2000</v>
      </c>
      <c r="G238" s="80"/>
    </row>
    <row r="239" spans="1:7">
      <c r="A239" s="80"/>
      <c r="B239" s="80"/>
      <c r="C239" s="80"/>
      <c r="D239" s="84">
        <v>500</v>
      </c>
      <c r="E239" s="80"/>
      <c r="F239" s="81">
        <f t="shared" si="15"/>
        <v>0</v>
      </c>
      <c r="G239" s="80"/>
    </row>
    <row r="240" spans="1:7">
      <c r="A240" s="80"/>
      <c r="B240" s="83" t="s">
        <v>10</v>
      </c>
      <c r="C240" s="80"/>
      <c r="D240" s="84"/>
      <c r="E240" s="80"/>
      <c r="F240" s="81">
        <f>SUM(F230:F239)</f>
        <v>10814000</v>
      </c>
      <c r="G240" s="80"/>
    </row>
    <row r="242" spans="1:7" ht="18.75">
      <c r="B242" s="76" t="s">
        <v>191</v>
      </c>
    </row>
    <row r="243" spans="1:7" ht="18.75">
      <c r="B243" s="76"/>
    </row>
    <row r="244" spans="1:7">
      <c r="A244" s="201" t="s">
        <v>41</v>
      </c>
      <c r="B244" s="201" t="s">
        <v>42</v>
      </c>
      <c r="C244" s="201" t="s">
        <v>43</v>
      </c>
      <c r="D244" s="201" t="s">
        <v>44</v>
      </c>
      <c r="E244" s="78" t="s">
        <v>45</v>
      </c>
      <c r="F244" s="78" t="s">
        <v>46</v>
      </c>
      <c r="G244" s="78" t="s">
        <v>47</v>
      </c>
    </row>
    <row r="245" spans="1:7">
      <c r="A245" s="79">
        <v>1</v>
      </c>
      <c r="B245" s="80" t="s">
        <v>48</v>
      </c>
      <c r="C245" s="81">
        <v>11893500</v>
      </c>
      <c r="D245" s="82">
        <v>500000</v>
      </c>
      <c r="E245" s="80">
        <v>14</v>
      </c>
      <c r="F245" s="81">
        <f t="shared" ref="F245:F254" si="16">D245*E245</f>
        <v>7000000</v>
      </c>
      <c r="G245" s="80"/>
    </row>
    <row r="246" spans="1:7">
      <c r="A246" s="79"/>
      <c r="B246" s="80"/>
      <c r="C246" s="80"/>
      <c r="D246" s="82">
        <v>200000</v>
      </c>
      <c r="E246" s="80">
        <v>15</v>
      </c>
      <c r="F246" s="81">
        <f t="shared" si="16"/>
        <v>3000000</v>
      </c>
      <c r="G246" s="80"/>
    </row>
    <row r="247" spans="1:7">
      <c r="A247" s="79">
        <v>2</v>
      </c>
      <c r="B247" s="80" t="s">
        <v>49</v>
      </c>
      <c r="C247" s="81">
        <v>167000</v>
      </c>
      <c r="D247" s="82">
        <v>100000</v>
      </c>
      <c r="E247" s="80">
        <v>15</v>
      </c>
      <c r="F247" s="81">
        <f t="shared" si="16"/>
        <v>1500000</v>
      </c>
      <c r="G247" s="80"/>
    </row>
    <row r="248" spans="1:7">
      <c r="A248" s="79"/>
      <c r="B248" s="80"/>
      <c r="C248" s="80"/>
      <c r="D248" s="82">
        <v>50000</v>
      </c>
      <c r="E248" s="80">
        <v>7</v>
      </c>
      <c r="F248" s="81">
        <f t="shared" si="16"/>
        <v>350000</v>
      </c>
      <c r="G248" s="80"/>
    </row>
    <row r="249" spans="1:7">
      <c r="A249" s="79">
        <v>3</v>
      </c>
      <c r="B249" s="80" t="s">
        <v>50</v>
      </c>
      <c r="C249" s="81"/>
      <c r="D249" s="82">
        <v>20000</v>
      </c>
      <c r="E249" s="80"/>
      <c r="F249" s="81">
        <f t="shared" si="16"/>
        <v>0</v>
      </c>
      <c r="G249" s="80"/>
    </row>
    <row r="250" spans="1:7">
      <c r="A250" s="80"/>
      <c r="B250" s="83"/>
      <c r="C250" s="80"/>
      <c r="D250" s="82">
        <v>10000</v>
      </c>
      <c r="E250" s="80"/>
      <c r="F250" s="81">
        <f t="shared" si="16"/>
        <v>0</v>
      </c>
      <c r="G250" s="80"/>
    </row>
    <row r="251" spans="1:7">
      <c r="A251" s="79">
        <v>4</v>
      </c>
      <c r="B251" s="80" t="s">
        <v>51</v>
      </c>
      <c r="C251" s="81"/>
      <c r="D251" s="84">
        <v>5000</v>
      </c>
      <c r="E251" s="80">
        <v>7</v>
      </c>
      <c r="F251" s="81">
        <f t="shared" si="16"/>
        <v>35000</v>
      </c>
      <c r="G251" s="80"/>
    </row>
    <row r="252" spans="1:7">
      <c r="A252" s="80"/>
      <c r="B252" s="80"/>
      <c r="C252" s="81"/>
      <c r="D252" s="84">
        <v>2000</v>
      </c>
      <c r="E252" s="80"/>
      <c r="F252" s="81">
        <f t="shared" si="16"/>
        <v>0</v>
      </c>
      <c r="G252" s="80"/>
    </row>
    <row r="253" spans="1:7">
      <c r="A253" s="79">
        <v>5</v>
      </c>
      <c r="B253" s="80" t="s">
        <v>52</v>
      </c>
      <c r="C253" s="80"/>
      <c r="D253" s="84">
        <v>1000</v>
      </c>
      <c r="E253" s="80">
        <v>9</v>
      </c>
      <c r="F253" s="81">
        <f t="shared" si="16"/>
        <v>9000</v>
      </c>
      <c r="G253" s="80"/>
    </row>
    <row r="254" spans="1:7">
      <c r="A254" s="80"/>
      <c r="B254" s="80"/>
      <c r="C254" s="80"/>
      <c r="D254" s="84">
        <v>500</v>
      </c>
      <c r="E254" s="80"/>
      <c r="F254" s="81">
        <f t="shared" si="16"/>
        <v>0</v>
      </c>
      <c r="G254" s="80"/>
    </row>
    <row r="255" spans="1:7">
      <c r="A255" s="80"/>
      <c r="B255" s="83" t="s">
        <v>10</v>
      </c>
      <c r="C255" s="80"/>
      <c r="D255" s="84"/>
      <c r="E255" s="80"/>
      <c r="F255" s="81">
        <f>SUM(F245:F254)</f>
        <v>11894000</v>
      </c>
      <c r="G255" s="80"/>
    </row>
    <row r="257" spans="1:7" ht="18.75">
      <c r="B257" s="76" t="s">
        <v>198</v>
      </c>
    </row>
    <row r="258" spans="1:7" ht="18.75">
      <c r="B258" s="76"/>
    </row>
    <row r="259" spans="1:7">
      <c r="A259" s="202" t="s">
        <v>41</v>
      </c>
      <c r="B259" s="202" t="s">
        <v>42</v>
      </c>
      <c r="C259" s="202" t="s">
        <v>43</v>
      </c>
      <c r="D259" s="202" t="s">
        <v>44</v>
      </c>
      <c r="E259" s="78" t="s">
        <v>45</v>
      </c>
      <c r="F259" s="78" t="s">
        <v>46</v>
      </c>
      <c r="G259" s="78" t="s">
        <v>47</v>
      </c>
    </row>
    <row r="260" spans="1:7">
      <c r="A260" s="79">
        <v>1</v>
      </c>
      <c r="B260" s="80" t="s">
        <v>48</v>
      </c>
      <c r="C260" s="81">
        <v>8658000</v>
      </c>
      <c r="D260" s="82">
        <v>500000</v>
      </c>
      <c r="E260" s="80">
        <v>9</v>
      </c>
      <c r="F260" s="81">
        <f t="shared" ref="F260:F269" si="17">D260*E260</f>
        <v>4500000</v>
      </c>
      <c r="G260" s="80"/>
    </row>
    <row r="261" spans="1:7">
      <c r="A261" s="79"/>
      <c r="B261" s="80"/>
      <c r="C261" s="80"/>
      <c r="D261" s="82">
        <v>200000</v>
      </c>
      <c r="E261" s="80">
        <v>9</v>
      </c>
      <c r="F261" s="81">
        <f t="shared" si="17"/>
        <v>1800000</v>
      </c>
      <c r="G261" s="80"/>
    </row>
    <row r="262" spans="1:7">
      <c r="A262" s="79">
        <v>2</v>
      </c>
      <c r="B262" s="80" t="s">
        <v>49</v>
      </c>
      <c r="C262" s="81">
        <v>504000</v>
      </c>
      <c r="D262" s="82">
        <v>100000</v>
      </c>
      <c r="E262" s="80">
        <v>17</v>
      </c>
      <c r="F262" s="81">
        <f t="shared" si="17"/>
        <v>1700000</v>
      </c>
      <c r="G262" s="80"/>
    </row>
    <row r="263" spans="1:7">
      <c r="A263" s="79"/>
      <c r="B263" s="80"/>
      <c r="C263" s="80"/>
      <c r="D263" s="82">
        <v>50000</v>
      </c>
      <c r="E263" s="80">
        <v>12</v>
      </c>
      <c r="F263" s="81">
        <f t="shared" si="17"/>
        <v>600000</v>
      </c>
      <c r="G263" s="80"/>
    </row>
    <row r="264" spans="1:7">
      <c r="A264" s="79">
        <v>3</v>
      </c>
      <c r="B264" s="80" t="s">
        <v>50</v>
      </c>
      <c r="C264" s="81"/>
      <c r="D264" s="82">
        <v>20000</v>
      </c>
      <c r="E264" s="80">
        <v>2</v>
      </c>
      <c r="F264" s="81">
        <f t="shared" si="17"/>
        <v>40000</v>
      </c>
      <c r="G264" s="80"/>
    </row>
    <row r="265" spans="1:7">
      <c r="A265" s="80"/>
      <c r="B265" s="83"/>
      <c r="C265" s="80"/>
      <c r="D265" s="82">
        <v>10000</v>
      </c>
      <c r="E265" s="80">
        <v>1</v>
      </c>
      <c r="F265" s="81">
        <f t="shared" si="17"/>
        <v>10000</v>
      </c>
      <c r="G265" s="80"/>
    </row>
    <row r="266" spans="1:7">
      <c r="A266" s="79">
        <v>4</v>
      </c>
      <c r="B266" s="80" t="s">
        <v>51</v>
      </c>
      <c r="C266" s="81"/>
      <c r="D266" s="84">
        <v>5000</v>
      </c>
      <c r="E266" s="80">
        <v>1</v>
      </c>
      <c r="F266" s="81">
        <f t="shared" si="17"/>
        <v>5000</v>
      </c>
      <c r="G266" s="80"/>
    </row>
    <row r="267" spans="1:7">
      <c r="A267" s="80"/>
      <c r="B267" s="80"/>
      <c r="C267" s="81"/>
      <c r="D267" s="84">
        <v>2000</v>
      </c>
      <c r="E267" s="80"/>
      <c r="F267" s="81">
        <f t="shared" si="17"/>
        <v>0</v>
      </c>
      <c r="G267" s="80"/>
    </row>
    <row r="268" spans="1:7">
      <c r="A268" s="79">
        <v>5</v>
      </c>
      <c r="B268" s="80" t="s">
        <v>52</v>
      </c>
      <c r="C268" s="80"/>
      <c r="D268" s="84">
        <v>1000</v>
      </c>
      <c r="E268" s="80">
        <v>3</v>
      </c>
      <c r="F268" s="81">
        <f t="shared" si="17"/>
        <v>3000</v>
      </c>
      <c r="G268" s="80"/>
    </row>
    <row r="269" spans="1:7">
      <c r="A269" s="80"/>
      <c r="B269" s="80"/>
      <c r="C269" s="80"/>
      <c r="D269" s="84">
        <v>500</v>
      </c>
      <c r="E269" s="80"/>
      <c r="F269" s="81">
        <f t="shared" si="17"/>
        <v>0</v>
      </c>
      <c r="G269" s="80"/>
    </row>
    <row r="270" spans="1:7">
      <c r="A270" s="80"/>
      <c r="B270" s="83" t="s">
        <v>10</v>
      </c>
      <c r="C270" s="80"/>
      <c r="D270" s="84"/>
      <c r="E270" s="80"/>
      <c r="F270" s="81">
        <f>SUM(F260:F269)</f>
        <v>8658000</v>
      </c>
      <c r="G270" s="80"/>
    </row>
    <row r="272" spans="1:7" ht="18.75">
      <c r="B272" s="76" t="s">
        <v>203</v>
      </c>
    </row>
    <row r="273" spans="1:7" ht="18.75">
      <c r="B273" s="76"/>
    </row>
    <row r="274" spans="1:7">
      <c r="A274" s="203" t="s">
        <v>41</v>
      </c>
      <c r="B274" s="203" t="s">
        <v>42</v>
      </c>
      <c r="C274" s="203" t="s">
        <v>43</v>
      </c>
      <c r="D274" s="203" t="s">
        <v>44</v>
      </c>
      <c r="E274" s="78" t="s">
        <v>45</v>
      </c>
      <c r="F274" s="78" t="s">
        <v>46</v>
      </c>
      <c r="G274" s="78" t="s">
        <v>47</v>
      </c>
    </row>
    <row r="275" spans="1:7">
      <c r="A275" s="79">
        <v>1</v>
      </c>
      <c r="B275" s="80" t="s">
        <v>48</v>
      </c>
      <c r="C275" s="81">
        <v>10448000</v>
      </c>
      <c r="D275" s="82">
        <v>500000</v>
      </c>
      <c r="E275" s="80">
        <v>10</v>
      </c>
      <c r="F275" s="81">
        <f t="shared" ref="F275:F284" si="18">D275*E275</f>
        <v>5000000</v>
      </c>
      <c r="G275" s="80"/>
    </row>
    <row r="276" spans="1:7">
      <c r="A276" s="79"/>
      <c r="B276" s="80"/>
      <c r="C276" s="80"/>
      <c r="D276" s="82">
        <v>200000</v>
      </c>
      <c r="E276" s="80">
        <v>13</v>
      </c>
      <c r="F276" s="81">
        <f t="shared" si="18"/>
        <v>2600000</v>
      </c>
      <c r="G276" s="80"/>
    </row>
    <row r="277" spans="1:7">
      <c r="A277" s="79">
        <v>2</v>
      </c>
      <c r="B277" s="80" t="s">
        <v>49</v>
      </c>
      <c r="C277" s="81">
        <v>573000</v>
      </c>
      <c r="D277" s="82">
        <v>100000</v>
      </c>
      <c r="E277" s="80">
        <v>21</v>
      </c>
      <c r="F277" s="81">
        <f t="shared" si="18"/>
        <v>2100000</v>
      </c>
      <c r="G277" s="80"/>
    </row>
    <row r="278" spans="1:7">
      <c r="A278" s="79"/>
      <c r="B278" s="80"/>
      <c r="C278" s="80"/>
      <c r="D278" s="82">
        <v>50000</v>
      </c>
      <c r="E278" s="80">
        <v>15</v>
      </c>
      <c r="F278" s="81">
        <f t="shared" si="18"/>
        <v>750000</v>
      </c>
      <c r="G278" s="80"/>
    </row>
    <row r="279" spans="1:7">
      <c r="A279" s="79">
        <v>3</v>
      </c>
      <c r="B279" s="80" t="s">
        <v>50</v>
      </c>
      <c r="C279" s="81">
        <v>200000</v>
      </c>
      <c r="D279" s="82">
        <v>20000</v>
      </c>
      <c r="E279" s="80"/>
      <c r="F279" s="81">
        <f t="shared" si="18"/>
        <v>0</v>
      </c>
      <c r="G279" s="80"/>
    </row>
    <row r="280" spans="1:7">
      <c r="A280" s="80"/>
      <c r="B280" s="83"/>
      <c r="C280" s="80"/>
      <c r="D280" s="82">
        <v>10000</v>
      </c>
      <c r="E280" s="80"/>
      <c r="F280" s="81">
        <f t="shared" si="18"/>
        <v>0</v>
      </c>
      <c r="G280" s="80"/>
    </row>
    <row r="281" spans="1:7">
      <c r="A281" s="79">
        <v>4</v>
      </c>
      <c r="B281" s="80" t="s">
        <v>51</v>
      </c>
      <c r="C281" s="81">
        <v>5000</v>
      </c>
      <c r="D281" s="84">
        <v>5000</v>
      </c>
      <c r="E281" s="80"/>
      <c r="F281" s="81">
        <f t="shared" si="18"/>
        <v>0</v>
      </c>
      <c r="G281" s="80"/>
    </row>
    <row r="282" spans="1:7">
      <c r="A282" s="80"/>
      <c r="B282" s="80"/>
      <c r="C282" s="81"/>
      <c r="D282" s="84">
        <v>2000</v>
      </c>
      <c r="E282" s="80"/>
      <c r="F282" s="81">
        <f t="shared" si="18"/>
        <v>0</v>
      </c>
      <c r="G282" s="80"/>
    </row>
    <row r="283" spans="1:7">
      <c r="A283" s="79">
        <v>5</v>
      </c>
      <c r="B283" s="80" t="s">
        <v>52</v>
      </c>
      <c r="C283" s="80"/>
      <c r="D283" s="84">
        <v>1000</v>
      </c>
      <c r="E283" s="80"/>
      <c r="F283" s="81">
        <f t="shared" si="18"/>
        <v>0</v>
      </c>
      <c r="G283" s="80"/>
    </row>
    <row r="284" spans="1:7">
      <c r="A284" s="80"/>
      <c r="B284" s="80"/>
      <c r="C284" s="80"/>
      <c r="D284" s="84">
        <v>500</v>
      </c>
      <c r="E284" s="80"/>
      <c r="F284" s="81">
        <f t="shared" si="18"/>
        <v>0</v>
      </c>
      <c r="G284" s="80"/>
    </row>
    <row r="285" spans="1:7">
      <c r="A285" s="80"/>
      <c r="B285" s="83" t="s">
        <v>10</v>
      </c>
      <c r="C285" s="80"/>
      <c r="D285" s="84"/>
      <c r="E285" s="80"/>
      <c r="F285" s="81">
        <f>SUM(F275:F284)</f>
        <v>10450000</v>
      </c>
      <c r="G285" s="80"/>
    </row>
    <row r="287" spans="1:7" ht="18.75">
      <c r="B287" s="76" t="s">
        <v>206</v>
      </c>
    </row>
    <row r="288" spans="1:7" ht="18.75">
      <c r="B288" s="76"/>
    </row>
    <row r="289" spans="1:7">
      <c r="A289" s="204" t="s">
        <v>41</v>
      </c>
      <c r="B289" s="204" t="s">
        <v>42</v>
      </c>
      <c r="C289" s="204" t="s">
        <v>43</v>
      </c>
      <c r="D289" s="204" t="s">
        <v>44</v>
      </c>
      <c r="E289" s="78" t="s">
        <v>45</v>
      </c>
      <c r="F289" s="78" t="s">
        <v>46</v>
      </c>
      <c r="G289" s="78" t="s">
        <v>47</v>
      </c>
    </row>
    <row r="290" spans="1:7">
      <c r="A290" s="79">
        <v>1</v>
      </c>
      <c r="B290" s="80" t="s">
        <v>48</v>
      </c>
      <c r="C290" s="81">
        <v>21743000</v>
      </c>
      <c r="D290" s="82">
        <v>500000</v>
      </c>
      <c r="E290" s="80">
        <v>18</v>
      </c>
      <c r="F290" s="81">
        <f t="shared" ref="F290:F299" si="19">D290*E290</f>
        <v>9000000</v>
      </c>
      <c r="G290" s="80"/>
    </row>
    <row r="291" spans="1:7">
      <c r="A291" s="79"/>
      <c r="B291" s="80"/>
      <c r="C291" s="80"/>
      <c r="D291" s="82">
        <v>200000</v>
      </c>
      <c r="E291" s="80">
        <v>21</v>
      </c>
      <c r="F291" s="81">
        <f t="shared" si="19"/>
        <v>4200000</v>
      </c>
      <c r="G291" s="80"/>
    </row>
    <row r="292" spans="1:7">
      <c r="A292" s="79">
        <v>2</v>
      </c>
      <c r="B292" s="80" t="s">
        <v>49</v>
      </c>
      <c r="C292" s="81"/>
      <c r="D292" s="82">
        <v>100000</v>
      </c>
      <c r="E292" s="80">
        <v>76</v>
      </c>
      <c r="F292" s="81">
        <f t="shared" si="19"/>
        <v>7600000</v>
      </c>
      <c r="G292" s="80"/>
    </row>
    <row r="293" spans="1:7">
      <c r="A293" s="79"/>
      <c r="B293" s="80"/>
      <c r="C293" s="80"/>
      <c r="D293" s="82">
        <v>50000</v>
      </c>
      <c r="E293" s="80">
        <v>17</v>
      </c>
      <c r="F293" s="81">
        <f t="shared" si="19"/>
        <v>850000</v>
      </c>
      <c r="G293" s="80"/>
    </row>
    <row r="294" spans="1:7">
      <c r="A294" s="79">
        <v>3</v>
      </c>
      <c r="B294" s="80" t="s">
        <v>50</v>
      </c>
      <c r="C294" s="81"/>
      <c r="D294" s="82">
        <v>20000</v>
      </c>
      <c r="E294" s="80">
        <v>3</v>
      </c>
      <c r="F294" s="81">
        <f t="shared" si="19"/>
        <v>60000</v>
      </c>
      <c r="G294" s="80"/>
    </row>
    <row r="295" spans="1:7">
      <c r="A295" s="80"/>
      <c r="B295" s="83"/>
      <c r="C295" s="80"/>
      <c r="D295" s="82">
        <v>10000</v>
      </c>
      <c r="E295" s="80">
        <v>3</v>
      </c>
      <c r="F295" s="81">
        <f t="shared" si="19"/>
        <v>30000</v>
      </c>
      <c r="G295" s="80"/>
    </row>
    <row r="296" spans="1:7">
      <c r="A296" s="79">
        <v>4</v>
      </c>
      <c r="B296" s="80" t="s">
        <v>51</v>
      </c>
      <c r="C296" s="81"/>
      <c r="D296" s="84">
        <v>5000</v>
      </c>
      <c r="E296" s="80"/>
      <c r="F296" s="81">
        <f t="shared" si="19"/>
        <v>0</v>
      </c>
      <c r="G296" s="80"/>
    </row>
    <row r="297" spans="1:7">
      <c r="A297" s="80"/>
      <c r="B297" s="80"/>
      <c r="C297" s="81"/>
      <c r="D297" s="84">
        <v>2000</v>
      </c>
      <c r="E297" s="80">
        <v>1</v>
      </c>
      <c r="F297" s="81">
        <f t="shared" si="19"/>
        <v>2000</v>
      </c>
      <c r="G297" s="80"/>
    </row>
    <row r="298" spans="1:7">
      <c r="A298" s="79">
        <v>5</v>
      </c>
      <c r="B298" s="80" t="s">
        <v>52</v>
      </c>
      <c r="C298" s="80"/>
      <c r="D298" s="84">
        <v>1000</v>
      </c>
      <c r="E298" s="80">
        <v>1</v>
      </c>
      <c r="F298" s="81">
        <f t="shared" si="19"/>
        <v>1000</v>
      </c>
      <c r="G298" s="80"/>
    </row>
    <row r="299" spans="1:7">
      <c r="A299" s="80"/>
      <c r="B299" s="80"/>
      <c r="C299" s="80"/>
      <c r="D299" s="84">
        <v>500</v>
      </c>
      <c r="E299" s="80"/>
      <c r="F299" s="81">
        <f t="shared" si="19"/>
        <v>0</v>
      </c>
      <c r="G299" s="80"/>
    </row>
    <row r="300" spans="1:7">
      <c r="A300" s="80"/>
      <c r="B300" s="83" t="s">
        <v>10</v>
      </c>
      <c r="C300" s="80"/>
      <c r="D300" s="84"/>
      <c r="E300" s="80"/>
      <c r="F300" s="81">
        <f>SUM(F290:F299)</f>
        <v>21743000</v>
      </c>
      <c r="G300" s="80"/>
    </row>
    <row r="302" spans="1:7" ht="18.75">
      <c r="B302" s="76" t="s">
        <v>211</v>
      </c>
    </row>
    <row r="303" spans="1:7" ht="18.75">
      <c r="B303" s="76"/>
    </row>
    <row r="304" spans="1:7">
      <c r="A304" s="205" t="s">
        <v>41</v>
      </c>
      <c r="B304" s="205" t="s">
        <v>42</v>
      </c>
      <c r="C304" s="205" t="s">
        <v>43</v>
      </c>
      <c r="D304" s="205" t="s">
        <v>44</v>
      </c>
      <c r="E304" s="78" t="s">
        <v>45</v>
      </c>
      <c r="F304" s="78" t="s">
        <v>46</v>
      </c>
      <c r="G304" s="78" t="s">
        <v>47</v>
      </c>
    </row>
    <row r="305" spans="1:7">
      <c r="A305" s="79">
        <v>1</v>
      </c>
      <c r="B305" s="80" t="s">
        <v>48</v>
      </c>
      <c r="C305" s="81">
        <v>21379000</v>
      </c>
      <c r="D305" s="82">
        <v>500000</v>
      </c>
      <c r="E305" s="80">
        <v>14</v>
      </c>
      <c r="F305" s="81">
        <f t="shared" ref="F305:F314" si="20">D305*E305</f>
        <v>7000000</v>
      </c>
      <c r="G305" s="80"/>
    </row>
    <row r="306" spans="1:7">
      <c r="A306" s="79"/>
      <c r="B306" s="80"/>
      <c r="C306" s="80"/>
      <c r="D306" s="82">
        <v>200000</v>
      </c>
      <c r="E306" s="80">
        <v>20</v>
      </c>
      <c r="F306" s="81">
        <f t="shared" si="20"/>
        <v>4000000</v>
      </c>
      <c r="G306" s="80"/>
    </row>
    <row r="307" spans="1:7">
      <c r="A307" s="79">
        <v>2</v>
      </c>
      <c r="B307" s="80" t="s">
        <v>49</v>
      </c>
      <c r="C307" s="81">
        <v>568000</v>
      </c>
      <c r="D307" s="82">
        <v>100000</v>
      </c>
      <c r="E307" s="80">
        <v>64</v>
      </c>
      <c r="F307" s="81">
        <f t="shared" si="20"/>
        <v>6400000</v>
      </c>
      <c r="G307" s="80"/>
    </row>
    <row r="308" spans="1:7">
      <c r="A308" s="79"/>
      <c r="B308" s="80"/>
      <c r="C308" s="80"/>
      <c r="D308" s="82">
        <v>50000</v>
      </c>
      <c r="E308" s="80">
        <v>76</v>
      </c>
      <c r="F308" s="81">
        <f t="shared" si="20"/>
        <v>3800000</v>
      </c>
      <c r="G308" s="80"/>
    </row>
    <row r="309" spans="1:7">
      <c r="A309" s="79">
        <v>3</v>
      </c>
      <c r="B309" s="80" t="s">
        <v>50</v>
      </c>
      <c r="C309" s="81"/>
      <c r="D309" s="82">
        <v>20000</v>
      </c>
      <c r="E309" s="80">
        <v>7</v>
      </c>
      <c r="F309" s="81">
        <f t="shared" si="20"/>
        <v>140000</v>
      </c>
      <c r="G309" s="80"/>
    </row>
    <row r="310" spans="1:7">
      <c r="A310" s="80"/>
      <c r="B310" s="83"/>
      <c r="C310" s="80"/>
      <c r="D310" s="82">
        <v>10000</v>
      </c>
      <c r="E310" s="80">
        <v>3</v>
      </c>
      <c r="F310" s="81">
        <f t="shared" si="20"/>
        <v>30000</v>
      </c>
      <c r="G310" s="80"/>
    </row>
    <row r="311" spans="1:7">
      <c r="A311" s="79">
        <v>4</v>
      </c>
      <c r="B311" s="80" t="s">
        <v>51</v>
      </c>
      <c r="C311" s="81"/>
      <c r="D311" s="84">
        <v>5000</v>
      </c>
      <c r="E311" s="80">
        <v>1</v>
      </c>
      <c r="F311" s="81">
        <f t="shared" si="20"/>
        <v>5000</v>
      </c>
      <c r="G311" s="80"/>
    </row>
    <row r="312" spans="1:7">
      <c r="A312" s="80"/>
      <c r="B312" s="80"/>
      <c r="C312" s="81"/>
      <c r="D312" s="84">
        <v>2000</v>
      </c>
      <c r="E312" s="80"/>
      <c r="F312" s="81">
        <f t="shared" si="20"/>
        <v>0</v>
      </c>
      <c r="G312" s="80"/>
    </row>
    <row r="313" spans="1:7">
      <c r="A313" s="79">
        <v>5</v>
      </c>
      <c r="B313" s="80" t="s">
        <v>52</v>
      </c>
      <c r="C313" s="80"/>
      <c r="D313" s="84">
        <v>1000</v>
      </c>
      <c r="E313" s="80">
        <v>4</v>
      </c>
      <c r="F313" s="81">
        <f t="shared" si="20"/>
        <v>4000</v>
      </c>
      <c r="G313" s="80"/>
    </row>
    <row r="314" spans="1:7">
      <c r="A314" s="80"/>
      <c r="B314" s="80"/>
      <c r="C314" s="80"/>
      <c r="D314" s="84">
        <v>500</v>
      </c>
      <c r="E314" s="80"/>
      <c r="F314" s="81">
        <f t="shared" si="20"/>
        <v>0</v>
      </c>
      <c r="G314" s="80"/>
    </row>
    <row r="315" spans="1:7">
      <c r="A315" s="80"/>
      <c r="B315" s="83" t="s">
        <v>10</v>
      </c>
      <c r="C315" s="80"/>
      <c r="D315" s="84"/>
      <c r="E315" s="80"/>
      <c r="F315" s="81">
        <f>SUM(F305:F314)</f>
        <v>21379000</v>
      </c>
      <c r="G315" s="80"/>
    </row>
    <row r="317" spans="1:7" ht="18.75">
      <c r="B317" s="76" t="s">
        <v>217</v>
      </c>
    </row>
    <row r="318" spans="1:7" ht="18.75">
      <c r="B318" s="76"/>
    </row>
    <row r="319" spans="1:7">
      <c r="A319" s="206" t="s">
        <v>41</v>
      </c>
      <c r="B319" s="206" t="s">
        <v>42</v>
      </c>
      <c r="C319" s="206" t="s">
        <v>43</v>
      </c>
      <c r="D319" s="206" t="s">
        <v>44</v>
      </c>
      <c r="E319" s="78" t="s">
        <v>45</v>
      </c>
      <c r="F319" s="78" t="s">
        <v>46</v>
      </c>
      <c r="G319" s="78" t="s">
        <v>47</v>
      </c>
    </row>
    <row r="320" spans="1:7">
      <c r="A320" s="79">
        <v>1</v>
      </c>
      <c r="B320" s="80" t="s">
        <v>48</v>
      </c>
      <c r="C320" s="81">
        <v>11707000</v>
      </c>
      <c r="D320" s="82">
        <v>500000</v>
      </c>
      <c r="E320" s="80">
        <v>14</v>
      </c>
      <c r="F320" s="81">
        <f t="shared" ref="F320:F329" si="21">D320*E320</f>
        <v>7000000</v>
      </c>
      <c r="G320" s="80"/>
    </row>
    <row r="321" spans="1:7">
      <c r="A321" s="79"/>
      <c r="B321" s="80"/>
      <c r="C321" s="80"/>
      <c r="D321" s="82">
        <v>200000</v>
      </c>
      <c r="E321" s="80">
        <v>8</v>
      </c>
      <c r="F321" s="81">
        <f t="shared" si="21"/>
        <v>1600000</v>
      </c>
      <c r="G321" s="80"/>
    </row>
    <row r="322" spans="1:7">
      <c r="A322" s="79">
        <v>2</v>
      </c>
      <c r="B322" s="80" t="s">
        <v>49</v>
      </c>
      <c r="C322" s="81"/>
      <c r="D322" s="82">
        <v>100000</v>
      </c>
      <c r="E322" s="80">
        <v>26</v>
      </c>
      <c r="F322" s="81">
        <f t="shared" si="21"/>
        <v>2600000</v>
      </c>
      <c r="G322" s="80"/>
    </row>
    <row r="323" spans="1:7">
      <c r="A323" s="79"/>
      <c r="B323" s="80"/>
      <c r="C323" s="80"/>
      <c r="D323" s="82">
        <v>50000</v>
      </c>
      <c r="E323" s="80">
        <v>8</v>
      </c>
      <c r="F323" s="81">
        <f t="shared" si="21"/>
        <v>400000</v>
      </c>
      <c r="G323" s="80"/>
    </row>
    <row r="324" spans="1:7">
      <c r="A324" s="79">
        <v>3</v>
      </c>
      <c r="B324" s="80" t="s">
        <v>50</v>
      </c>
      <c r="C324" s="81">
        <v>400000</v>
      </c>
      <c r="D324" s="82">
        <v>20000</v>
      </c>
      <c r="E324" s="80">
        <v>3</v>
      </c>
      <c r="F324" s="81">
        <f t="shared" si="21"/>
        <v>60000</v>
      </c>
      <c r="G324" s="80"/>
    </row>
    <row r="325" spans="1:7">
      <c r="A325" s="80"/>
      <c r="B325" s="83"/>
      <c r="C325" s="80"/>
      <c r="D325" s="82">
        <v>10000</v>
      </c>
      <c r="E325" s="80">
        <v>4</v>
      </c>
      <c r="F325" s="81">
        <f t="shared" si="21"/>
        <v>40000</v>
      </c>
      <c r="G325" s="80"/>
    </row>
    <row r="326" spans="1:7">
      <c r="A326" s="79">
        <v>4</v>
      </c>
      <c r="B326" s="80" t="s">
        <v>51</v>
      </c>
      <c r="C326" s="81">
        <v>22000</v>
      </c>
      <c r="D326" s="84">
        <v>5000</v>
      </c>
      <c r="E326" s="80"/>
      <c r="F326" s="81">
        <f t="shared" si="21"/>
        <v>0</v>
      </c>
      <c r="G326" s="80"/>
    </row>
    <row r="327" spans="1:7">
      <c r="A327" s="80"/>
      <c r="B327" s="80"/>
      <c r="C327" s="81"/>
      <c r="D327" s="84">
        <v>2000</v>
      </c>
      <c r="E327" s="80">
        <v>3</v>
      </c>
      <c r="F327" s="81">
        <f t="shared" si="21"/>
        <v>6000</v>
      </c>
      <c r="G327" s="80"/>
    </row>
    <row r="328" spans="1:7">
      <c r="A328" s="79">
        <v>5</v>
      </c>
      <c r="B328" s="80" t="s">
        <v>52</v>
      </c>
      <c r="C328" s="80"/>
      <c r="D328" s="84">
        <v>1000</v>
      </c>
      <c r="E328" s="80">
        <v>1</v>
      </c>
      <c r="F328" s="81">
        <f t="shared" si="21"/>
        <v>1000</v>
      </c>
      <c r="G328" s="80"/>
    </row>
    <row r="329" spans="1:7">
      <c r="A329" s="80"/>
      <c r="B329" s="80"/>
      <c r="C329" s="80"/>
      <c r="D329" s="84">
        <v>500</v>
      </c>
      <c r="E329" s="80"/>
      <c r="F329" s="81">
        <f t="shared" si="21"/>
        <v>0</v>
      </c>
      <c r="G329" s="80"/>
    </row>
    <row r="330" spans="1:7">
      <c r="A330" s="80"/>
      <c r="B330" s="83" t="s">
        <v>10</v>
      </c>
      <c r="C330" s="80"/>
      <c r="D330" s="84"/>
      <c r="E330" s="80"/>
      <c r="F330" s="81">
        <f>SUM(F320:F329)</f>
        <v>11707000</v>
      </c>
      <c r="G330" s="80"/>
    </row>
    <row r="332" spans="1:7" ht="18.75">
      <c r="B332" s="76" t="s">
        <v>223</v>
      </c>
    </row>
    <row r="333" spans="1:7" ht="18.75">
      <c r="B333" s="76"/>
    </row>
    <row r="334" spans="1:7">
      <c r="A334" s="207" t="s">
        <v>41</v>
      </c>
      <c r="B334" s="207" t="s">
        <v>42</v>
      </c>
      <c r="C334" s="207" t="s">
        <v>43</v>
      </c>
      <c r="D334" s="207" t="s">
        <v>44</v>
      </c>
      <c r="E334" s="78" t="s">
        <v>45</v>
      </c>
      <c r="F334" s="78" t="s">
        <v>46</v>
      </c>
      <c r="G334" s="78" t="s">
        <v>47</v>
      </c>
    </row>
    <row r="335" spans="1:7">
      <c r="A335" s="79">
        <v>1</v>
      </c>
      <c r="B335" s="80" t="s">
        <v>48</v>
      </c>
      <c r="C335" s="81">
        <v>9694000</v>
      </c>
      <c r="D335" s="82">
        <v>500000</v>
      </c>
      <c r="E335" s="80">
        <v>2</v>
      </c>
      <c r="F335" s="81">
        <f t="shared" ref="F335:F344" si="22">D335*E335</f>
        <v>1000000</v>
      </c>
      <c r="G335" s="80"/>
    </row>
    <row r="336" spans="1:7">
      <c r="A336" s="79"/>
      <c r="B336" s="80"/>
      <c r="C336" s="80"/>
      <c r="D336" s="82">
        <v>200000</v>
      </c>
      <c r="E336" s="80">
        <v>11</v>
      </c>
      <c r="F336" s="81">
        <f t="shared" si="22"/>
        <v>2200000</v>
      </c>
      <c r="G336" s="80"/>
    </row>
    <row r="337" spans="1:7">
      <c r="A337" s="79">
        <v>2</v>
      </c>
      <c r="B337" s="80" t="s">
        <v>49</v>
      </c>
      <c r="C337" s="81"/>
      <c r="D337" s="82">
        <v>100000</v>
      </c>
      <c r="E337" s="80">
        <v>36</v>
      </c>
      <c r="F337" s="81">
        <f t="shared" si="22"/>
        <v>3600000</v>
      </c>
      <c r="G337" s="80"/>
    </row>
    <row r="338" spans="1:7">
      <c r="A338" s="79"/>
      <c r="B338" s="80"/>
      <c r="C338" s="80"/>
      <c r="D338" s="82">
        <v>50000</v>
      </c>
      <c r="E338" s="80">
        <v>54</v>
      </c>
      <c r="F338" s="81">
        <f t="shared" si="22"/>
        <v>2700000</v>
      </c>
      <c r="G338" s="80"/>
    </row>
    <row r="339" spans="1:7">
      <c r="A339" s="79">
        <v>3</v>
      </c>
      <c r="B339" s="80" t="s">
        <v>50</v>
      </c>
      <c r="C339" s="81"/>
      <c r="D339" s="82">
        <v>20000</v>
      </c>
      <c r="E339" s="80">
        <v>2</v>
      </c>
      <c r="F339" s="81">
        <f t="shared" si="22"/>
        <v>40000</v>
      </c>
      <c r="G339" s="80"/>
    </row>
    <row r="340" spans="1:7">
      <c r="A340" s="80"/>
      <c r="B340" s="83"/>
      <c r="C340" s="80"/>
      <c r="D340" s="82">
        <v>10000</v>
      </c>
      <c r="E340" s="80">
        <v>5</v>
      </c>
      <c r="F340" s="81">
        <f t="shared" si="22"/>
        <v>50000</v>
      </c>
      <c r="G340" s="80"/>
    </row>
    <row r="341" spans="1:7">
      <c r="A341" s="79">
        <v>4</v>
      </c>
      <c r="B341" s="80" t="s">
        <v>51</v>
      </c>
      <c r="C341" s="81"/>
      <c r="D341" s="84">
        <v>5000</v>
      </c>
      <c r="E341" s="80">
        <v>17</v>
      </c>
      <c r="F341" s="81">
        <f t="shared" si="22"/>
        <v>85000</v>
      </c>
      <c r="G341" s="80"/>
    </row>
    <row r="342" spans="1:7">
      <c r="A342" s="80"/>
      <c r="B342" s="80"/>
      <c r="C342" s="81"/>
      <c r="D342" s="84">
        <v>2000</v>
      </c>
      <c r="E342" s="80">
        <v>4</v>
      </c>
      <c r="F342" s="81">
        <f t="shared" si="22"/>
        <v>8000</v>
      </c>
      <c r="G342" s="80"/>
    </row>
    <row r="343" spans="1:7">
      <c r="A343" s="79">
        <v>5</v>
      </c>
      <c r="B343" s="80" t="s">
        <v>52</v>
      </c>
      <c r="C343" s="80"/>
      <c r="D343" s="84">
        <v>1000</v>
      </c>
      <c r="E343" s="80">
        <v>10</v>
      </c>
      <c r="F343" s="81">
        <f t="shared" si="22"/>
        <v>10000</v>
      </c>
      <c r="G343" s="80"/>
    </row>
    <row r="344" spans="1:7">
      <c r="A344" s="80"/>
      <c r="B344" s="80"/>
      <c r="C344" s="80"/>
      <c r="D344" s="84">
        <v>500</v>
      </c>
      <c r="E344" s="80">
        <v>2</v>
      </c>
      <c r="F344" s="81">
        <f t="shared" si="22"/>
        <v>1000</v>
      </c>
      <c r="G344" s="80"/>
    </row>
    <row r="345" spans="1:7">
      <c r="A345" s="80"/>
      <c r="B345" s="83" t="s">
        <v>10</v>
      </c>
      <c r="C345" s="80"/>
      <c r="D345" s="84"/>
      <c r="E345" s="80"/>
      <c r="F345" s="81">
        <f>SUM(F335:F344)</f>
        <v>9694000</v>
      </c>
      <c r="G345" s="80"/>
    </row>
    <row r="347" spans="1:7" ht="18.75">
      <c r="B347" s="76" t="s">
        <v>228</v>
      </c>
    </row>
    <row r="348" spans="1:7" ht="18.75">
      <c r="B348" s="76"/>
    </row>
    <row r="349" spans="1:7">
      <c r="A349" s="208" t="s">
        <v>41</v>
      </c>
      <c r="B349" s="208" t="s">
        <v>42</v>
      </c>
      <c r="C349" s="208" t="s">
        <v>43</v>
      </c>
      <c r="D349" s="208" t="s">
        <v>44</v>
      </c>
      <c r="E349" s="78" t="s">
        <v>45</v>
      </c>
      <c r="F349" s="78" t="s">
        <v>46</v>
      </c>
      <c r="G349" s="78" t="s">
        <v>47</v>
      </c>
    </row>
    <row r="350" spans="1:7">
      <c r="A350" s="79">
        <v>1</v>
      </c>
      <c r="B350" s="80" t="s">
        <v>48</v>
      </c>
      <c r="C350" s="81">
        <v>12280000</v>
      </c>
      <c r="D350" s="82">
        <v>500000</v>
      </c>
      <c r="E350" s="80">
        <v>5</v>
      </c>
      <c r="F350" s="81">
        <f t="shared" ref="F350:F359" si="23">D350*E350</f>
        <v>2500000</v>
      </c>
      <c r="G350" s="80"/>
    </row>
    <row r="351" spans="1:7">
      <c r="A351" s="79"/>
      <c r="B351" s="80"/>
      <c r="C351" s="80"/>
      <c r="D351" s="82">
        <v>200000</v>
      </c>
      <c r="E351" s="80">
        <v>10</v>
      </c>
      <c r="F351" s="81">
        <f t="shared" si="23"/>
        <v>2000000</v>
      </c>
      <c r="G351" s="80"/>
    </row>
    <row r="352" spans="1:7">
      <c r="A352" s="79">
        <v>2</v>
      </c>
      <c r="B352" s="80" t="s">
        <v>49</v>
      </c>
      <c r="C352" s="81">
        <v>489500</v>
      </c>
      <c r="D352" s="82">
        <v>100000</v>
      </c>
      <c r="E352" s="80">
        <v>29</v>
      </c>
      <c r="F352" s="81">
        <f t="shared" si="23"/>
        <v>2900000</v>
      </c>
      <c r="G352" s="80"/>
    </row>
    <row r="353" spans="1:7">
      <c r="A353" s="79"/>
      <c r="B353" s="80"/>
      <c r="C353" s="80"/>
      <c r="D353" s="82">
        <v>50000</v>
      </c>
      <c r="E353" s="80">
        <v>97</v>
      </c>
      <c r="F353" s="81">
        <f t="shared" si="23"/>
        <v>4850000</v>
      </c>
      <c r="G353" s="80"/>
    </row>
    <row r="354" spans="1:7">
      <c r="A354" s="79">
        <v>3</v>
      </c>
      <c r="B354" s="80" t="s">
        <v>50</v>
      </c>
      <c r="C354" s="81"/>
      <c r="D354" s="82">
        <v>20000</v>
      </c>
      <c r="E354" s="80"/>
      <c r="F354" s="81">
        <f t="shared" si="23"/>
        <v>0</v>
      </c>
      <c r="G354" s="80"/>
    </row>
    <row r="355" spans="1:7">
      <c r="A355" s="80"/>
      <c r="B355" s="83"/>
      <c r="C355" s="80"/>
      <c r="D355" s="82">
        <v>10000</v>
      </c>
      <c r="E355" s="80">
        <v>2</v>
      </c>
      <c r="F355" s="81">
        <f t="shared" si="23"/>
        <v>20000</v>
      </c>
      <c r="G355" s="80"/>
    </row>
    <row r="356" spans="1:7">
      <c r="A356" s="79">
        <v>4</v>
      </c>
      <c r="B356" s="80" t="s">
        <v>51</v>
      </c>
      <c r="C356" s="81"/>
      <c r="D356" s="84">
        <v>5000</v>
      </c>
      <c r="E356" s="80">
        <v>2</v>
      </c>
      <c r="F356" s="81">
        <f t="shared" si="23"/>
        <v>10000</v>
      </c>
      <c r="G356" s="80"/>
    </row>
    <row r="357" spans="1:7">
      <c r="A357" s="80"/>
      <c r="B357" s="80"/>
      <c r="C357" s="81"/>
      <c r="D357" s="84">
        <v>2000</v>
      </c>
      <c r="E357" s="80"/>
      <c r="F357" s="81">
        <f t="shared" si="23"/>
        <v>0</v>
      </c>
      <c r="G357" s="80"/>
    </row>
    <row r="358" spans="1:7">
      <c r="A358" s="79">
        <v>5</v>
      </c>
      <c r="B358" s="80" t="s">
        <v>52</v>
      </c>
      <c r="C358" s="80"/>
      <c r="D358" s="84">
        <v>1000</v>
      </c>
      <c r="E358" s="80"/>
      <c r="F358" s="81">
        <f t="shared" si="23"/>
        <v>0</v>
      </c>
      <c r="G358" s="80"/>
    </row>
    <row r="359" spans="1:7">
      <c r="A359" s="80"/>
      <c r="B359" s="80"/>
      <c r="C359" s="80"/>
      <c r="D359" s="84">
        <v>500</v>
      </c>
      <c r="E359" s="80"/>
      <c r="F359" s="81">
        <f t="shared" si="23"/>
        <v>0</v>
      </c>
      <c r="G359" s="80"/>
    </row>
    <row r="360" spans="1:7">
      <c r="A360" s="80"/>
      <c r="B360" s="83" t="s">
        <v>10</v>
      </c>
      <c r="C360" s="80"/>
      <c r="D360" s="84"/>
      <c r="E360" s="80"/>
      <c r="F360" s="81">
        <f>SUM(F350:F359)</f>
        <v>12280000</v>
      </c>
      <c r="G360" s="80"/>
    </row>
    <row r="362" spans="1:7" ht="18.75">
      <c r="B362" s="76" t="s">
        <v>231</v>
      </c>
    </row>
    <row r="363" spans="1:7" ht="18.75">
      <c r="B363" s="76"/>
    </row>
    <row r="364" spans="1:7">
      <c r="A364" s="210" t="s">
        <v>41</v>
      </c>
      <c r="B364" s="210" t="s">
        <v>42</v>
      </c>
      <c r="C364" s="210" t="s">
        <v>43</v>
      </c>
      <c r="D364" s="210" t="s">
        <v>44</v>
      </c>
      <c r="E364" s="78" t="s">
        <v>45</v>
      </c>
      <c r="F364" s="78" t="s">
        <v>46</v>
      </c>
      <c r="G364" s="78" t="s">
        <v>47</v>
      </c>
    </row>
    <row r="365" spans="1:7">
      <c r="A365" s="79">
        <v>1</v>
      </c>
      <c r="B365" s="80" t="s">
        <v>48</v>
      </c>
      <c r="C365" s="81">
        <v>9845500</v>
      </c>
      <c r="D365" s="82">
        <v>500000</v>
      </c>
      <c r="E365" s="80">
        <v>3</v>
      </c>
      <c r="F365" s="81">
        <f t="shared" ref="F365:F374" si="24">D365*E365</f>
        <v>1500000</v>
      </c>
      <c r="G365" s="80"/>
    </row>
    <row r="366" spans="1:7">
      <c r="A366" s="79"/>
      <c r="B366" s="80"/>
      <c r="C366" s="80"/>
      <c r="D366" s="82">
        <v>200000</v>
      </c>
      <c r="E366" s="80">
        <v>21</v>
      </c>
      <c r="F366" s="81">
        <f t="shared" si="24"/>
        <v>4200000</v>
      </c>
      <c r="G366" s="80"/>
    </row>
    <row r="367" spans="1:7">
      <c r="A367" s="79">
        <v>2</v>
      </c>
      <c r="B367" s="80" t="s">
        <v>49</v>
      </c>
      <c r="C367" s="81">
        <v>108000</v>
      </c>
      <c r="D367" s="82">
        <v>100000</v>
      </c>
      <c r="E367" s="80">
        <v>19</v>
      </c>
      <c r="F367" s="81">
        <f t="shared" si="24"/>
        <v>1900000</v>
      </c>
      <c r="G367" s="80"/>
    </row>
    <row r="368" spans="1:7">
      <c r="A368" s="79"/>
      <c r="B368" s="80"/>
      <c r="C368" s="80"/>
      <c r="D368" s="82">
        <v>50000</v>
      </c>
      <c r="E368" s="80">
        <v>21</v>
      </c>
      <c r="F368" s="81">
        <f t="shared" si="24"/>
        <v>1050000</v>
      </c>
      <c r="G368" s="80"/>
    </row>
    <row r="369" spans="1:7">
      <c r="A369" s="79">
        <v>3</v>
      </c>
      <c r="B369" s="80" t="s">
        <v>50</v>
      </c>
      <c r="C369" s="81"/>
      <c r="D369" s="82">
        <v>20000</v>
      </c>
      <c r="E369" s="80">
        <v>55</v>
      </c>
      <c r="F369" s="81">
        <f t="shared" si="24"/>
        <v>1100000</v>
      </c>
      <c r="G369" s="80"/>
    </row>
    <row r="370" spans="1:7">
      <c r="A370" s="80"/>
      <c r="B370" s="83"/>
      <c r="C370" s="80"/>
      <c r="D370" s="82">
        <v>10000</v>
      </c>
      <c r="E370" s="80">
        <v>5</v>
      </c>
      <c r="F370" s="81">
        <f t="shared" si="24"/>
        <v>50000</v>
      </c>
      <c r="G370" s="80"/>
    </row>
    <row r="371" spans="1:7">
      <c r="A371" s="79">
        <v>4</v>
      </c>
      <c r="B371" s="80" t="s">
        <v>51</v>
      </c>
      <c r="C371" s="81"/>
      <c r="D371" s="84">
        <v>5000</v>
      </c>
      <c r="E371" s="80">
        <v>9</v>
      </c>
      <c r="F371" s="81">
        <f t="shared" si="24"/>
        <v>45000</v>
      </c>
      <c r="G371" s="80"/>
    </row>
    <row r="372" spans="1:7">
      <c r="A372" s="80"/>
      <c r="B372" s="80"/>
      <c r="C372" s="81"/>
      <c r="D372" s="84">
        <v>2000</v>
      </c>
      <c r="E372" s="80"/>
      <c r="F372" s="81">
        <f t="shared" si="24"/>
        <v>0</v>
      </c>
      <c r="G372" s="80"/>
    </row>
    <row r="373" spans="1:7">
      <c r="A373" s="79">
        <v>5</v>
      </c>
      <c r="B373" s="80" t="s">
        <v>52</v>
      </c>
      <c r="C373" s="80"/>
      <c r="D373" s="84">
        <v>1000</v>
      </c>
      <c r="E373" s="80"/>
      <c r="F373" s="81">
        <f t="shared" si="24"/>
        <v>0</v>
      </c>
      <c r="G373" s="80"/>
    </row>
    <row r="374" spans="1:7">
      <c r="A374" s="80"/>
      <c r="B374" s="80"/>
      <c r="C374" s="80"/>
      <c r="D374" s="84">
        <v>500</v>
      </c>
      <c r="E374" s="80">
        <v>1</v>
      </c>
      <c r="F374" s="81">
        <f t="shared" si="24"/>
        <v>500</v>
      </c>
      <c r="G374" s="80"/>
    </row>
    <row r="375" spans="1:7">
      <c r="A375" s="80"/>
      <c r="B375" s="83" t="s">
        <v>10</v>
      </c>
      <c r="C375" s="80"/>
      <c r="D375" s="84"/>
      <c r="E375" s="80"/>
      <c r="F375" s="81">
        <f>SUM(F365:F374)</f>
        <v>9845500</v>
      </c>
      <c r="G375" s="80"/>
    </row>
    <row r="377" spans="1:7" ht="18.75">
      <c r="B377" s="76" t="s">
        <v>235</v>
      </c>
    </row>
    <row r="378" spans="1:7" ht="18.75">
      <c r="B378" s="76"/>
    </row>
    <row r="379" spans="1:7">
      <c r="A379" s="211" t="s">
        <v>41</v>
      </c>
      <c r="B379" s="211" t="s">
        <v>42</v>
      </c>
      <c r="C379" s="211" t="s">
        <v>43</v>
      </c>
      <c r="D379" s="211" t="s">
        <v>44</v>
      </c>
      <c r="E379" s="78" t="s">
        <v>45</v>
      </c>
      <c r="F379" s="78" t="s">
        <v>46</v>
      </c>
      <c r="G379" s="78" t="s">
        <v>47</v>
      </c>
    </row>
    <row r="380" spans="1:7">
      <c r="A380" s="79">
        <v>1</v>
      </c>
      <c r="B380" s="80" t="s">
        <v>48</v>
      </c>
      <c r="C380" s="81">
        <v>35788000</v>
      </c>
      <c r="D380" s="82">
        <v>500000</v>
      </c>
      <c r="E380" s="80">
        <v>23</v>
      </c>
      <c r="F380" s="81">
        <f t="shared" ref="F380:F389" si="25">D380*E380</f>
        <v>11500000</v>
      </c>
      <c r="G380" s="80"/>
    </row>
    <row r="381" spans="1:7">
      <c r="A381" s="79"/>
      <c r="B381" s="80"/>
      <c r="C381" s="80"/>
      <c r="D381" s="82">
        <v>200000</v>
      </c>
      <c r="E381" s="80">
        <v>31</v>
      </c>
      <c r="F381" s="81">
        <f t="shared" si="25"/>
        <v>6200000</v>
      </c>
      <c r="G381" s="80"/>
    </row>
    <row r="382" spans="1:7">
      <c r="A382" s="79">
        <v>2</v>
      </c>
      <c r="B382" s="80" t="s">
        <v>49</v>
      </c>
      <c r="C382" s="81"/>
      <c r="D382" s="82">
        <v>100000</v>
      </c>
      <c r="E382" s="80">
        <v>101</v>
      </c>
      <c r="F382" s="81">
        <f t="shared" si="25"/>
        <v>10100000</v>
      </c>
      <c r="G382" s="80"/>
    </row>
    <row r="383" spans="1:7">
      <c r="A383" s="79"/>
      <c r="B383" s="80"/>
      <c r="C383" s="80"/>
      <c r="D383" s="82">
        <v>50000</v>
      </c>
      <c r="E383" s="80">
        <v>159</v>
      </c>
      <c r="F383" s="81">
        <f t="shared" si="25"/>
        <v>7950000</v>
      </c>
      <c r="G383" s="80"/>
    </row>
    <row r="384" spans="1:7">
      <c r="A384" s="79">
        <v>3</v>
      </c>
      <c r="B384" s="80" t="s">
        <v>50</v>
      </c>
      <c r="C384" s="81">
        <v>200000</v>
      </c>
      <c r="D384" s="82">
        <v>20000</v>
      </c>
      <c r="E384" s="80"/>
      <c r="F384" s="81">
        <f t="shared" si="25"/>
        <v>0</v>
      </c>
      <c r="G384" s="80"/>
    </row>
    <row r="385" spans="1:7">
      <c r="A385" s="80"/>
      <c r="B385" s="83"/>
      <c r="C385" s="80"/>
      <c r="D385" s="82">
        <v>10000</v>
      </c>
      <c r="E385" s="80">
        <v>3</v>
      </c>
      <c r="F385" s="81">
        <f t="shared" si="25"/>
        <v>30000</v>
      </c>
      <c r="G385" s="80"/>
    </row>
    <row r="386" spans="1:7">
      <c r="A386" s="79">
        <v>4</v>
      </c>
      <c r="B386" s="80" t="s">
        <v>51</v>
      </c>
      <c r="C386" s="81">
        <v>31000</v>
      </c>
      <c r="D386" s="84">
        <v>5000</v>
      </c>
      <c r="E386" s="80">
        <v>1</v>
      </c>
      <c r="F386" s="81">
        <f t="shared" si="25"/>
        <v>5000</v>
      </c>
      <c r="G386" s="80"/>
    </row>
    <row r="387" spans="1:7">
      <c r="A387" s="80"/>
      <c r="B387" s="80"/>
      <c r="C387" s="81"/>
      <c r="D387" s="84">
        <v>2000</v>
      </c>
      <c r="E387" s="80"/>
      <c r="F387" s="81">
        <f t="shared" si="25"/>
        <v>0</v>
      </c>
      <c r="G387" s="80"/>
    </row>
    <row r="388" spans="1:7">
      <c r="A388" s="79">
        <v>5</v>
      </c>
      <c r="B388" s="80" t="s">
        <v>52</v>
      </c>
      <c r="C388" s="80"/>
      <c r="D388" s="84">
        <v>1000</v>
      </c>
      <c r="E388" s="80">
        <v>3</v>
      </c>
      <c r="F388" s="81">
        <f t="shared" si="25"/>
        <v>3000</v>
      </c>
      <c r="G388" s="80"/>
    </row>
    <row r="389" spans="1:7">
      <c r="A389" s="80"/>
      <c r="B389" s="80"/>
      <c r="C389" s="80"/>
      <c r="D389" s="84">
        <v>500</v>
      </c>
      <c r="E389" s="80"/>
      <c r="F389" s="81">
        <f t="shared" si="25"/>
        <v>0</v>
      </c>
      <c r="G389" s="80"/>
    </row>
    <row r="390" spans="1:7">
      <c r="A390" s="80"/>
      <c r="B390" s="83" t="s">
        <v>10</v>
      </c>
      <c r="C390" s="80"/>
      <c r="D390" s="84"/>
      <c r="E390" s="80"/>
      <c r="F390" s="81">
        <f>SUM(F380:F389)</f>
        <v>35788000</v>
      </c>
      <c r="G390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I8" sqref="I8"/>
    </sheetView>
  </sheetViews>
  <sheetFormatPr defaultRowHeight="15"/>
  <cols>
    <col min="1" max="1" width="11.5703125" style="94" customWidth="1"/>
    <col min="2" max="2" width="25.42578125" style="93" customWidth="1"/>
    <col min="3" max="3" width="9.5703125" style="95" customWidth="1"/>
    <col min="4" max="4" width="10.42578125" style="91" customWidth="1"/>
    <col min="5" max="5" width="11.7109375" style="91" customWidth="1"/>
    <col min="6" max="6" width="13.28515625" style="91" customWidth="1"/>
    <col min="7" max="9" width="14" style="92" customWidth="1"/>
    <col min="10" max="10" width="18.42578125" style="93" customWidth="1"/>
    <col min="11" max="258" width="9.140625" style="93"/>
    <col min="259" max="259" width="11.5703125" style="93" customWidth="1"/>
    <col min="260" max="260" width="25.42578125" style="93" customWidth="1"/>
    <col min="261" max="261" width="9.5703125" style="93" customWidth="1"/>
    <col min="262" max="263" width="10.42578125" style="93" customWidth="1"/>
    <col min="264" max="264" width="11.28515625" style="93" customWidth="1"/>
    <col min="265" max="265" width="14" style="93" customWidth="1"/>
    <col min="266" max="514" width="9.140625" style="93"/>
    <col min="515" max="515" width="11.5703125" style="93" customWidth="1"/>
    <col min="516" max="516" width="25.42578125" style="93" customWidth="1"/>
    <col min="517" max="517" width="9.5703125" style="93" customWidth="1"/>
    <col min="518" max="519" width="10.42578125" style="93" customWidth="1"/>
    <col min="520" max="520" width="11.28515625" style="93" customWidth="1"/>
    <col min="521" max="521" width="14" style="93" customWidth="1"/>
    <col min="522" max="770" width="9.140625" style="93"/>
    <col min="771" max="771" width="11.5703125" style="93" customWidth="1"/>
    <col min="772" max="772" width="25.42578125" style="93" customWidth="1"/>
    <col min="773" max="773" width="9.5703125" style="93" customWidth="1"/>
    <col min="774" max="775" width="10.42578125" style="93" customWidth="1"/>
    <col min="776" max="776" width="11.28515625" style="93" customWidth="1"/>
    <col min="777" max="777" width="14" style="93" customWidth="1"/>
    <col min="778" max="1026" width="9.140625" style="93"/>
    <col min="1027" max="1027" width="11.5703125" style="93" customWidth="1"/>
    <col min="1028" max="1028" width="25.42578125" style="93" customWidth="1"/>
    <col min="1029" max="1029" width="9.5703125" style="93" customWidth="1"/>
    <col min="1030" max="1031" width="10.42578125" style="93" customWidth="1"/>
    <col min="1032" max="1032" width="11.28515625" style="93" customWidth="1"/>
    <col min="1033" max="1033" width="14" style="93" customWidth="1"/>
    <col min="1034" max="1282" width="9.140625" style="93"/>
    <col min="1283" max="1283" width="11.5703125" style="93" customWidth="1"/>
    <col min="1284" max="1284" width="25.42578125" style="93" customWidth="1"/>
    <col min="1285" max="1285" width="9.5703125" style="93" customWidth="1"/>
    <col min="1286" max="1287" width="10.42578125" style="93" customWidth="1"/>
    <col min="1288" max="1288" width="11.28515625" style="93" customWidth="1"/>
    <col min="1289" max="1289" width="14" style="93" customWidth="1"/>
    <col min="1290" max="1538" width="9.140625" style="93"/>
    <col min="1539" max="1539" width="11.5703125" style="93" customWidth="1"/>
    <col min="1540" max="1540" width="25.42578125" style="93" customWidth="1"/>
    <col min="1541" max="1541" width="9.5703125" style="93" customWidth="1"/>
    <col min="1542" max="1543" width="10.42578125" style="93" customWidth="1"/>
    <col min="1544" max="1544" width="11.28515625" style="93" customWidth="1"/>
    <col min="1545" max="1545" width="14" style="93" customWidth="1"/>
    <col min="1546" max="1794" width="9.140625" style="93"/>
    <col min="1795" max="1795" width="11.5703125" style="93" customWidth="1"/>
    <col min="1796" max="1796" width="25.42578125" style="93" customWidth="1"/>
    <col min="1797" max="1797" width="9.5703125" style="93" customWidth="1"/>
    <col min="1798" max="1799" width="10.42578125" style="93" customWidth="1"/>
    <col min="1800" max="1800" width="11.28515625" style="93" customWidth="1"/>
    <col min="1801" max="1801" width="14" style="93" customWidth="1"/>
    <col min="1802" max="2050" width="9.140625" style="93"/>
    <col min="2051" max="2051" width="11.5703125" style="93" customWidth="1"/>
    <col min="2052" max="2052" width="25.42578125" style="93" customWidth="1"/>
    <col min="2053" max="2053" width="9.5703125" style="93" customWidth="1"/>
    <col min="2054" max="2055" width="10.42578125" style="93" customWidth="1"/>
    <col min="2056" max="2056" width="11.28515625" style="93" customWidth="1"/>
    <col min="2057" max="2057" width="14" style="93" customWidth="1"/>
    <col min="2058" max="2306" width="9.140625" style="93"/>
    <col min="2307" max="2307" width="11.5703125" style="93" customWidth="1"/>
    <col min="2308" max="2308" width="25.42578125" style="93" customWidth="1"/>
    <col min="2309" max="2309" width="9.5703125" style="93" customWidth="1"/>
    <col min="2310" max="2311" width="10.42578125" style="93" customWidth="1"/>
    <col min="2312" max="2312" width="11.28515625" style="93" customWidth="1"/>
    <col min="2313" max="2313" width="14" style="93" customWidth="1"/>
    <col min="2314" max="2562" width="9.140625" style="93"/>
    <col min="2563" max="2563" width="11.5703125" style="93" customWidth="1"/>
    <col min="2564" max="2564" width="25.42578125" style="93" customWidth="1"/>
    <col min="2565" max="2565" width="9.5703125" style="93" customWidth="1"/>
    <col min="2566" max="2567" width="10.42578125" style="93" customWidth="1"/>
    <col min="2568" max="2568" width="11.28515625" style="93" customWidth="1"/>
    <col min="2569" max="2569" width="14" style="93" customWidth="1"/>
    <col min="2570" max="2818" width="9.140625" style="93"/>
    <col min="2819" max="2819" width="11.5703125" style="93" customWidth="1"/>
    <col min="2820" max="2820" width="25.42578125" style="93" customWidth="1"/>
    <col min="2821" max="2821" width="9.5703125" style="93" customWidth="1"/>
    <col min="2822" max="2823" width="10.42578125" style="93" customWidth="1"/>
    <col min="2824" max="2824" width="11.28515625" style="93" customWidth="1"/>
    <col min="2825" max="2825" width="14" style="93" customWidth="1"/>
    <col min="2826" max="3074" width="9.140625" style="93"/>
    <col min="3075" max="3075" width="11.5703125" style="93" customWidth="1"/>
    <col min="3076" max="3076" width="25.42578125" style="93" customWidth="1"/>
    <col min="3077" max="3077" width="9.5703125" style="93" customWidth="1"/>
    <col min="3078" max="3079" width="10.42578125" style="93" customWidth="1"/>
    <col min="3080" max="3080" width="11.28515625" style="93" customWidth="1"/>
    <col min="3081" max="3081" width="14" style="93" customWidth="1"/>
    <col min="3082" max="3330" width="9.140625" style="93"/>
    <col min="3331" max="3331" width="11.5703125" style="93" customWidth="1"/>
    <col min="3332" max="3332" width="25.42578125" style="93" customWidth="1"/>
    <col min="3333" max="3333" width="9.5703125" style="93" customWidth="1"/>
    <col min="3334" max="3335" width="10.42578125" style="93" customWidth="1"/>
    <col min="3336" max="3336" width="11.28515625" style="93" customWidth="1"/>
    <col min="3337" max="3337" width="14" style="93" customWidth="1"/>
    <col min="3338" max="3586" width="9.140625" style="93"/>
    <col min="3587" max="3587" width="11.5703125" style="93" customWidth="1"/>
    <col min="3588" max="3588" width="25.42578125" style="93" customWidth="1"/>
    <col min="3589" max="3589" width="9.5703125" style="93" customWidth="1"/>
    <col min="3590" max="3591" width="10.42578125" style="93" customWidth="1"/>
    <col min="3592" max="3592" width="11.28515625" style="93" customWidth="1"/>
    <col min="3593" max="3593" width="14" style="93" customWidth="1"/>
    <col min="3594" max="3842" width="9.140625" style="93"/>
    <col min="3843" max="3843" width="11.5703125" style="93" customWidth="1"/>
    <col min="3844" max="3844" width="25.42578125" style="93" customWidth="1"/>
    <col min="3845" max="3845" width="9.5703125" style="93" customWidth="1"/>
    <col min="3846" max="3847" width="10.42578125" style="93" customWidth="1"/>
    <col min="3848" max="3848" width="11.28515625" style="93" customWidth="1"/>
    <col min="3849" max="3849" width="14" style="93" customWidth="1"/>
    <col min="3850" max="4098" width="9.140625" style="93"/>
    <col min="4099" max="4099" width="11.5703125" style="93" customWidth="1"/>
    <col min="4100" max="4100" width="25.42578125" style="93" customWidth="1"/>
    <col min="4101" max="4101" width="9.5703125" style="93" customWidth="1"/>
    <col min="4102" max="4103" width="10.42578125" style="93" customWidth="1"/>
    <col min="4104" max="4104" width="11.28515625" style="93" customWidth="1"/>
    <col min="4105" max="4105" width="14" style="93" customWidth="1"/>
    <col min="4106" max="4354" width="9.140625" style="93"/>
    <col min="4355" max="4355" width="11.5703125" style="93" customWidth="1"/>
    <col min="4356" max="4356" width="25.42578125" style="93" customWidth="1"/>
    <col min="4357" max="4357" width="9.5703125" style="93" customWidth="1"/>
    <col min="4358" max="4359" width="10.42578125" style="93" customWidth="1"/>
    <col min="4360" max="4360" width="11.28515625" style="93" customWidth="1"/>
    <col min="4361" max="4361" width="14" style="93" customWidth="1"/>
    <col min="4362" max="4610" width="9.140625" style="93"/>
    <col min="4611" max="4611" width="11.5703125" style="93" customWidth="1"/>
    <col min="4612" max="4612" width="25.42578125" style="93" customWidth="1"/>
    <col min="4613" max="4613" width="9.5703125" style="93" customWidth="1"/>
    <col min="4614" max="4615" width="10.42578125" style="93" customWidth="1"/>
    <col min="4616" max="4616" width="11.28515625" style="93" customWidth="1"/>
    <col min="4617" max="4617" width="14" style="93" customWidth="1"/>
    <col min="4618" max="4866" width="9.140625" style="93"/>
    <col min="4867" max="4867" width="11.5703125" style="93" customWidth="1"/>
    <col min="4868" max="4868" width="25.42578125" style="93" customWidth="1"/>
    <col min="4869" max="4869" width="9.5703125" style="93" customWidth="1"/>
    <col min="4870" max="4871" width="10.42578125" style="93" customWidth="1"/>
    <col min="4872" max="4872" width="11.28515625" style="93" customWidth="1"/>
    <col min="4873" max="4873" width="14" style="93" customWidth="1"/>
    <col min="4874" max="5122" width="9.140625" style="93"/>
    <col min="5123" max="5123" width="11.5703125" style="93" customWidth="1"/>
    <col min="5124" max="5124" width="25.42578125" style="93" customWidth="1"/>
    <col min="5125" max="5125" width="9.5703125" style="93" customWidth="1"/>
    <col min="5126" max="5127" width="10.42578125" style="93" customWidth="1"/>
    <col min="5128" max="5128" width="11.28515625" style="93" customWidth="1"/>
    <col min="5129" max="5129" width="14" style="93" customWidth="1"/>
    <col min="5130" max="5378" width="9.140625" style="93"/>
    <col min="5379" max="5379" width="11.5703125" style="93" customWidth="1"/>
    <col min="5380" max="5380" width="25.42578125" style="93" customWidth="1"/>
    <col min="5381" max="5381" width="9.5703125" style="93" customWidth="1"/>
    <col min="5382" max="5383" width="10.42578125" style="93" customWidth="1"/>
    <col min="5384" max="5384" width="11.28515625" style="93" customWidth="1"/>
    <col min="5385" max="5385" width="14" style="93" customWidth="1"/>
    <col min="5386" max="5634" width="9.140625" style="93"/>
    <col min="5635" max="5635" width="11.5703125" style="93" customWidth="1"/>
    <col min="5636" max="5636" width="25.42578125" style="93" customWidth="1"/>
    <col min="5637" max="5637" width="9.5703125" style="93" customWidth="1"/>
    <col min="5638" max="5639" width="10.42578125" style="93" customWidth="1"/>
    <col min="5640" max="5640" width="11.28515625" style="93" customWidth="1"/>
    <col min="5641" max="5641" width="14" style="93" customWidth="1"/>
    <col min="5642" max="5890" width="9.140625" style="93"/>
    <col min="5891" max="5891" width="11.5703125" style="93" customWidth="1"/>
    <col min="5892" max="5892" width="25.42578125" style="93" customWidth="1"/>
    <col min="5893" max="5893" width="9.5703125" style="93" customWidth="1"/>
    <col min="5894" max="5895" width="10.42578125" style="93" customWidth="1"/>
    <col min="5896" max="5896" width="11.28515625" style="93" customWidth="1"/>
    <col min="5897" max="5897" width="14" style="93" customWidth="1"/>
    <col min="5898" max="6146" width="9.140625" style="93"/>
    <col min="6147" max="6147" width="11.5703125" style="93" customWidth="1"/>
    <col min="6148" max="6148" width="25.42578125" style="93" customWidth="1"/>
    <col min="6149" max="6149" width="9.5703125" style="93" customWidth="1"/>
    <col min="6150" max="6151" width="10.42578125" style="93" customWidth="1"/>
    <col min="6152" max="6152" width="11.28515625" style="93" customWidth="1"/>
    <col min="6153" max="6153" width="14" style="93" customWidth="1"/>
    <col min="6154" max="6402" width="9.140625" style="93"/>
    <col min="6403" max="6403" width="11.5703125" style="93" customWidth="1"/>
    <col min="6404" max="6404" width="25.42578125" style="93" customWidth="1"/>
    <col min="6405" max="6405" width="9.5703125" style="93" customWidth="1"/>
    <col min="6406" max="6407" width="10.42578125" style="93" customWidth="1"/>
    <col min="6408" max="6408" width="11.28515625" style="93" customWidth="1"/>
    <col min="6409" max="6409" width="14" style="93" customWidth="1"/>
    <col min="6410" max="6658" width="9.140625" style="93"/>
    <col min="6659" max="6659" width="11.5703125" style="93" customWidth="1"/>
    <col min="6660" max="6660" width="25.42578125" style="93" customWidth="1"/>
    <col min="6661" max="6661" width="9.5703125" style="93" customWidth="1"/>
    <col min="6662" max="6663" width="10.42578125" style="93" customWidth="1"/>
    <col min="6664" max="6664" width="11.28515625" style="93" customWidth="1"/>
    <col min="6665" max="6665" width="14" style="93" customWidth="1"/>
    <col min="6666" max="6914" width="9.140625" style="93"/>
    <col min="6915" max="6915" width="11.5703125" style="93" customWidth="1"/>
    <col min="6916" max="6916" width="25.42578125" style="93" customWidth="1"/>
    <col min="6917" max="6917" width="9.5703125" style="93" customWidth="1"/>
    <col min="6918" max="6919" width="10.42578125" style="93" customWidth="1"/>
    <col min="6920" max="6920" width="11.28515625" style="93" customWidth="1"/>
    <col min="6921" max="6921" width="14" style="93" customWidth="1"/>
    <col min="6922" max="7170" width="9.140625" style="93"/>
    <col min="7171" max="7171" width="11.5703125" style="93" customWidth="1"/>
    <col min="7172" max="7172" width="25.42578125" style="93" customWidth="1"/>
    <col min="7173" max="7173" width="9.5703125" style="93" customWidth="1"/>
    <col min="7174" max="7175" width="10.42578125" style="93" customWidth="1"/>
    <col min="7176" max="7176" width="11.28515625" style="93" customWidth="1"/>
    <col min="7177" max="7177" width="14" style="93" customWidth="1"/>
    <col min="7178" max="7426" width="9.140625" style="93"/>
    <col min="7427" max="7427" width="11.5703125" style="93" customWidth="1"/>
    <col min="7428" max="7428" width="25.42578125" style="93" customWidth="1"/>
    <col min="7429" max="7429" width="9.5703125" style="93" customWidth="1"/>
    <col min="7430" max="7431" width="10.42578125" style="93" customWidth="1"/>
    <col min="7432" max="7432" width="11.28515625" style="93" customWidth="1"/>
    <col min="7433" max="7433" width="14" style="93" customWidth="1"/>
    <col min="7434" max="7682" width="9.140625" style="93"/>
    <col min="7683" max="7683" width="11.5703125" style="93" customWidth="1"/>
    <col min="7684" max="7684" width="25.42578125" style="93" customWidth="1"/>
    <col min="7685" max="7685" width="9.5703125" style="93" customWidth="1"/>
    <col min="7686" max="7687" width="10.42578125" style="93" customWidth="1"/>
    <col min="7688" max="7688" width="11.28515625" style="93" customWidth="1"/>
    <col min="7689" max="7689" width="14" style="93" customWidth="1"/>
    <col min="7690" max="7938" width="9.140625" style="93"/>
    <col min="7939" max="7939" width="11.5703125" style="93" customWidth="1"/>
    <col min="7940" max="7940" width="25.42578125" style="93" customWidth="1"/>
    <col min="7941" max="7941" width="9.5703125" style="93" customWidth="1"/>
    <col min="7942" max="7943" width="10.42578125" style="93" customWidth="1"/>
    <col min="7944" max="7944" width="11.28515625" style="93" customWidth="1"/>
    <col min="7945" max="7945" width="14" style="93" customWidth="1"/>
    <col min="7946" max="8194" width="9.140625" style="93"/>
    <col min="8195" max="8195" width="11.5703125" style="93" customWidth="1"/>
    <col min="8196" max="8196" width="25.42578125" style="93" customWidth="1"/>
    <col min="8197" max="8197" width="9.5703125" style="93" customWidth="1"/>
    <col min="8198" max="8199" width="10.42578125" style="93" customWidth="1"/>
    <col min="8200" max="8200" width="11.28515625" style="93" customWidth="1"/>
    <col min="8201" max="8201" width="14" style="93" customWidth="1"/>
    <col min="8202" max="8450" width="9.140625" style="93"/>
    <col min="8451" max="8451" width="11.5703125" style="93" customWidth="1"/>
    <col min="8452" max="8452" width="25.42578125" style="93" customWidth="1"/>
    <col min="8453" max="8453" width="9.5703125" style="93" customWidth="1"/>
    <col min="8454" max="8455" width="10.42578125" style="93" customWidth="1"/>
    <col min="8456" max="8456" width="11.28515625" style="93" customWidth="1"/>
    <col min="8457" max="8457" width="14" style="93" customWidth="1"/>
    <col min="8458" max="8706" width="9.140625" style="93"/>
    <col min="8707" max="8707" width="11.5703125" style="93" customWidth="1"/>
    <col min="8708" max="8708" width="25.42578125" style="93" customWidth="1"/>
    <col min="8709" max="8709" width="9.5703125" style="93" customWidth="1"/>
    <col min="8710" max="8711" width="10.42578125" style="93" customWidth="1"/>
    <col min="8712" max="8712" width="11.28515625" style="93" customWidth="1"/>
    <col min="8713" max="8713" width="14" style="93" customWidth="1"/>
    <col min="8714" max="8962" width="9.140625" style="93"/>
    <col min="8963" max="8963" width="11.5703125" style="93" customWidth="1"/>
    <col min="8964" max="8964" width="25.42578125" style="93" customWidth="1"/>
    <col min="8965" max="8965" width="9.5703125" style="93" customWidth="1"/>
    <col min="8966" max="8967" width="10.42578125" style="93" customWidth="1"/>
    <col min="8968" max="8968" width="11.28515625" style="93" customWidth="1"/>
    <col min="8969" max="8969" width="14" style="93" customWidth="1"/>
    <col min="8970" max="9218" width="9.140625" style="93"/>
    <col min="9219" max="9219" width="11.5703125" style="93" customWidth="1"/>
    <col min="9220" max="9220" width="25.42578125" style="93" customWidth="1"/>
    <col min="9221" max="9221" width="9.5703125" style="93" customWidth="1"/>
    <col min="9222" max="9223" width="10.42578125" style="93" customWidth="1"/>
    <col min="9224" max="9224" width="11.28515625" style="93" customWidth="1"/>
    <col min="9225" max="9225" width="14" style="93" customWidth="1"/>
    <col min="9226" max="9474" width="9.140625" style="93"/>
    <col min="9475" max="9475" width="11.5703125" style="93" customWidth="1"/>
    <col min="9476" max="9476" width="25.42578125" style="93" customWidth="1"/>
    <col min="9477" max="9477" width="9.5703125" style="93" customWidth="1"/>
    <col min="9478" max="9479" width="10.42578125" style="93" customWidth="1"/>
    <col min="9480" max="9480" width="11.28515625" style="93" customWidth="1"/>
    <col min="9481" max="9481" width="14" style="93" customWidth="1"/>
    <col min="9482" max="9730" width="9.140625" style="93"/>
    <col min="9731" max="9731" width="11.5703125" style="93" customWidth="1"/>
    <col min="9732" max="9732" width="25.42578125" style="93" customWidth="1"/>
    <col min="9733" max="9733" width="9.5703125" style="93" customWidth="1"/>
    <col min="9734" max="9735" width="10.42578125" style="93" customWidth="1"/>
    <col min="9736" max="9736" width="11.28515625" style="93" customWidth="1"/>
    <col min="9737" max="9737" width="14" style="93" customWidth="1"/>
    <col min="9738" max="9986" width="9.140625" style="93"/>
    <col min="9987" max="9987" width="11.5703125" style="93" customWidth="1"/>
    <col min="9988" max="9988" width="25.42578125" style="93" customWidth="1"/>
    <col min="9989" max="9989" width="9.5703125" style="93" customWidth="1"/>
    <col min="9990" max="9991" width="10.42578125" style="93" customWidth="1"/>
    <col min="9992" max="9992" width="11.28515625" style="93" customWidth="1"/>
    <col min="9993" max="9993" width="14" style="93" customWidth="1"/>
    <col min="9994" max="10242" width="9.140625" style="93"/>
    <col min="10243" max="10243" width="11.5703125" style="93" customWidth="1"/>
    <col min="10244" max="10244" width="25.42578125" style="93" customWidth="1"/>
    <col min="10245" max="10245" width="9.5703125" style="93" customWidth="1"/>
    <col min="10246" max="10247" width="10.42578125" style="93" customWidth="1"/>
    <col min="10248" max="10248" width="11.28515625" style="93" customWidth="1"/>
    <col min="10249" max="10249" width="14" style="93" customWidth="1"/>
    <col min="10250" max="10498" width="9.140625" style="93"/>
    <col min="10499" max="10499" width="11.5703125" style="93" customWidth="1"/>
    <col min="10500" max="10500" width="25.42578125" style="93" customWidth="1"/>
    <col min="10501" max="10501" width="9.5703125" style="93" customWidth="1"/>
    <col min="10502" max="10503" width="10.42578125" style="93" customWidth="1"/>
    <col min="10504" max="10504" width="11.28515625" style="93" customWidth="1"/>
    <col min="10505" max="10505" width="14" style="93" customWidth="1"/>
    <col min="10506" max="10754" width="9.140625" style="93"/>
    <col min="10755" max="10755" width="11.5703125" style="93" customWidth="1"/>
    <col min="10756" max="10756" width="25.42578125" style="93" customWidth="1"/>
    <col min="10757" max="10757" width="9.5703125" style="93" customWidth="1"/>
    <col min="10758" max="10759" width="10.42578125" style="93" customWidth="1"/>
    <col min="10760" max="10760" width="11.28515625" style="93" customWidth="1"/>
    <col min="10761" max="10761" width="14" style="93" customWidth="1"/>
    <col min="10762" max="11010" width="9.140625" style="93"/>
    <col min="11011" max="11011" width="11.5703125" style="93" customWidth="1"/>
    <col min="11012" max="11012" width="25.42578125" style="93" customWidth="1"/>
    <col min="11013" max="11013" width="9.5703125" style="93" customWidth="1"/>
    <col min="11014" max="11015" width="10.42578125" style="93" customWidth="1"/>
    <col min="11016" max="11016" width="11.28515625" style="93" customWidth="1"/>
    <col min="11017" max="11017" width="14" style="93" customWidth="1"/>
    <col min="11018" max="11266" width="9.140625" style="93"/>
    <col min="11267" max="11267" width="11.5703125" style="93" customWidth="1"/>
    <col min="11268" max="11268" width="25.42578125" style="93" customWidth="1"/>
    <col min="11269" max="11269" width="9.5703125" style="93" customWidth="1"/>
    <col min="11270" max="11271" width="10.42578125" style="93" customWidth="1"/>
    <col min="11272" max="11272" width="11.28515625" style="93" customWidth="1"/>
    <col min="11273" max="11273" width="14" style="93" customWidth="1"/>
    <col min="11274" max="11522" width="9.140625" style="93"/>
    <col min="11523" max="11523" width="11.5703125" style="93" customWidth="1"/>
    <col min="11524" max="11524" width="25.42578125" style="93" customWidth="1"/>
    <col min="11525" max="11525" width="9.5703125" style="93" customWidth="1"/>
    <col min="11526" max="11527" width="10.42578125" style="93" customWidth="1"/>
    <col min="11528" max="11528" width="11.28515625" style="93" customWidth="1"/>
    <col min="11529" max="11529" width="14" style="93" customWidth="1"/>
    <col min="11530" max="11778" width="9.140625" style="93"/>
    <col min="11779" max="11779" width="11.5703125" style="93" customWidth="1"/>
    <col min="11780" max="11780" width="25.42578125" style="93" customWidth="1"/>
    <col min="11781" max="11781" width="9.5703125" style="93" customWidth="1"/>
    <col min="11782" max="11783" width="10.42578125" style="93" customWidth="1"/>
    <col min="11784" max="11784" width="11.28515625" style="93" customWidth="1"/>
    <col min="11785" max="11785" width="14" style="93" customWidth="1"/>
    <col min="11786" max="12034" width="9.140625" style="93"/>
    <col min="12035" max="12035" width="11.5703125" style="93" customWidth="1"/>
    <col min="12036" max="12036" width="25.42578125" style="93" customWidth="1"/>
    <col min="12037" max="12037" width="9.5703125" style="93" customWidth="1"/>
    <col min="12038" max="12039" width="10.42578125" style="93" customWidth="1"/>
    <col min="12040" max="12040" width="11.28515625" style="93" customWidth="1"/>
    <col min="12041" max="12041" width="14" style="93" customWidth="1"/>
    <col min="12042" max="12290" width="9.140625" style="93"/>
    <col min="12291" max="12291" width="11.5703125" style="93" customWidth="1"/>
    <col min="12292" max="12292" width="25.42578125" style="93" customWidth="1"/>
    <col min="12293" max="12293" width="9.5703125" style="93" customWidth="1"/>
    <col min="12294" max="12295" width="10.42578125" style="93" customWidth="1"/>
    <col min="12296" max="12296" width="11.28515625" style="93" customWidth="1"/>
    <col min="12297" max="12297" width="14" style="93" customWidth="1"/>
    <col min="12298" max="12546" width="9.140625" style="93"/>
    <col min="12547" max="12547" width="11.5703125" style="93" customWidth="1"/>
    <col min="12548" max="12548" width="25.42578125" style="93" customWidth="1"/>
    <col min="12549" max="12549" width="9.5703125" style="93" customWidth="1"/>
    <col min="12550" max="12551" width="10.42578125" style="93" customWidth="1"/>
    <col min="12552" max="12552" width="11.28515625" style="93" customWidth="1"/>
    <col min="12553" max="12553" width="14" style="93" customWidth="1"/>
    <col min="12554" max="12802" width="9.140625" style="93"/>
    <col min="12803" max="12803" width="11.5703125" style="93" customWidth="1"/>
    <col min="12804" max="12804" width="25.42578125" style="93" customWidth="1"/>
    <col min="12805" max="12805" width="9.5703125" style="93" customWidth="1"/>
    <col min="12806" max="12807" width="10.42578125" style="93" customWidth="1"/>
    <col min="12808" max="12808" width="11.28515625" style="93" customWidth="1"/>
    <col min="12809" max="12809" width="14" style="93" customWidth="1"/>
    <col min="12810" max="13058" width="9.140625" style="93"/>
    <col min="13059" max="13059" width="11.5703125" style="93" customWidth="1"/>
    <col min="13060" max="13060" width="25.42578125" style="93" customWidth="1"/>
    <col min="13061" max="13061" width="9.5703125" style="93" customWidth="1"/>
    <col min="13062" max="13063" width="10.42578125" style="93" customWidth="1"/>
    <col min="13064" max="13064" width="11.28515625" style="93" customWidth="1"/>
    <col min="13065" max="13065" width="14" style="93" customWidth="1"/>
    <col min="13066" max="13314" width="9.140625" style="93"/>
    <col min="13315" max="13315" width="11.5703125" style="93" customWidth="1"/>
    <col min="13316" max="13316" width="25.42578125" style="93" customWidth="1"/>
    <col min="13317" max="13317" width="9.5703125" style="93" customWidth="1"/>
    <col min="13318" max="13319" width="10.42578125" style="93" customWidth="1"/>
    <col min="13320" max="13320" width="11.28515625" style="93" customWidth="1"/>
    <col min="13321" max="13321" width="14" style="93" customWidth="1"/>
    <col min="13322" max="13570" width="9.140625" style="93"/>
    <col min="13571" max="13571" width="11.5703125" style="93" customWidth="1"/>
    <col min="13572" max="13572" width="25.42578125" style="93" customWidth="1"/>
    <col min="13573" max="13573" width="9.5703125" style="93" customWidth="1"/>
    <col min="13574" max="13575" width="10.42578125" style="93" customWidth="1"/>
    <col min="13576" max="13576" width="11.28515625" style="93" customWidth="1"/>
    <col min="13577" max="13577" width="14" style="93" customWidth="1"/>
    <col min="13578" max="13826" width="9.140625" style="93"/>
    <col min="13827" max="13827" width="11.5703125" style="93" customWidth="1"/>
    <col min="13828" max="13828" width="25.42578125" style="93" customWidth="1"/>
    <col min="13829" max="13829" width="9.5703125" style="93" customWidth="1"/>
    <col min="13830" max="13831" width="10.42578125" style="93" customWidth="1"/>
    <col min="13832" max="13832" width="11.28515625" style="93" customWidth="1"/>
    <col min="13833" max="13833" width="14" style="93" customWidth="1"/>
    <col min="13834" max="14082" width="9.140625" style="93"/>
    <col min="14083" max="14083" width="11.5703125" style="93" customWidth="1"/>
    <col min="14084" max="14084" width="25.42578125" style="93" customWidth="1"/>
    <col min="14085" max="14085" width="9.5703125" style="93" customWidth="1"/>
    <col min="14086" max="14087" width="10.42578125" style="93" customWidth="1"/>
    <col min="14088" max="14088" width="11.28515625" style="93" customWidth="1"/>
    <col min="14089" max="14089" width="14" style="93" customWidth="1"/>
    <col min="14090" max="14338" width="9.140625" style="93"/>
    <col min="14339" max="14339" width="11.5703125" style="93" customWidth="1"/>
    <col min="14340" max="14340" width="25.42578125" style="93" customWidth="1"/>
    <col min="14341" max="14341" width="9.5703125" style="93" customWidth="1"/>
    <col min="14342" max="14343" width="10.42578125" style="93" customWidth="1"/>
    <col min="14344" max="14344" width="11.28515625" style="93" customWidth="1"/>
    <col min="14345" max="14345" width="14" style="93" customWidth="1"/>
    <col min="14346" max="14594" width="9.140625" style="93"/>
    <col min="14595" max="14595" width="11.5703125" style="93" customWidth="1"/>
    <col min="14596" max="14596" width="25.42578125" style="93" customWidth="1"/>
    <col min="14597" max="14597" width="9.5703125" style="93" customWidth="1"/>
    <col min="14598" max="14599" width="10.42578125" style="93" customWidth="1"/>
    <col min="14600" max="14600" width="11.28515625" style="93" customWidth="1"/>
    <col min="14601" max="14601" width="14" style="93" customWidth="1"/>
    <col min="14602" max="14850" width="9.140625" style="93"/>
    <col min="14851" max="14851" width="11.5703125" style="93" customWidth="1"/>
    <col min="14852" max="14852" width="25.42578125" style="93" customWidth="1"/>
    <col min="14853" max="14853" width="9.5703125" style="93" customWidth="1"/>
    <col min="14854" max="14855" width="10.42578125" style="93" customWidth="1"/>
    <col min="14856" max="14856" width="11.28515625" style="93" customWidth="1"/>
    <col min="14857" max="14857" width="14" style="93" customWidth="1"/>
    <col min="14858" max="15106" width="9.140625" style="93"/>
    <col min="15107" max="15107" width="11.5703125" style="93" customWidth="1"/>
    <col min="15108" max="15108" width="25.42578125" style="93" customWidth="1"/>
    <col min="15109" max="15109" width="9.5703125" style="93" customWidth="1"/>
    <col min="15110" max="15111" width="10.42578125" style="93" customWidth="1"/>
    <col min="15112" max="15112" width="11.28515625" style="93" customWidth="1"/>
    <col min="15113" max="15113" width="14" style="93" customWidth="1"/>
    <col min="15114" max="15362" width="9.140625" style="93"/>
    <col min="15363" max="15363" width="11.5703125" style="93" customWidth="1"/>
    <col min="15364" max="15364" width="25.42578125" style="93" customWidth="1"/>
    <col min="15365" max="15365" width="9.5703125" style="93" customWidth="1"/>
    <col min="15366" max="15367" width="10.42578125" style="93" customWidth="1"/>
    <col min="15368" max="15368" width="11.28515625" style="93" customWidth="1"/>
    <col min="15369" max="15369" width="14" style="93" customWidth="1"/>
    <col min="15370" max="15618" width="9.140625" style="93"/>
    <col min="15619" max="15619" width="11.5703125" style="93" customWidth="1"/>
    <col min="15620" max="15620" width="25.42578125" style="93" customWidth="1"/>
    <col min="15621" max="15621" width="9.5703125" style="93" customWidth="1"/>
    <col min="15622" max="15623" width="10.42578125" style="93" customWidth="1"/>
    <col min="15624" max="15624" width="11.28515625" style="93" customWidth="1"/>
    <col min="15625" max="15625" width="14" style="93" customWidth="1"/>
    <col min="15626" max="15874" width="9.140625" style="93"/>
    <col min="15875" max="15875" width="11.5703125" style="93" customWidth="1"/>
    <col min="15876" max="15876" width="25.42578125" style="93" customWidth="1"/>
    <col min="15877" max="15877" width="9.5703125" style="93" customWidth="1"/>
    <col min="15878" max="15879" width="10.42578125" style="93" customWidth="1"/>
    <col min="15880" max="15880" width="11.28515625" style="93" customWidth="1"/>
    <col min="15881" max="15881" width="14" style="93" customWidth="1"/>
    <col min="15882" max="16130" width="9.140625" style="93"/>
    <col min="16131" max="16131" width="11.5703125" style="93" customWidth="1"/>
    <col min="16132" max="16132" width="25.42578125" style="93" customWidth="1"/>
    <col min="16133" max="16133" width="9.5703125" style="93" customWidth="1"/>
    <col min="16134" max="16135" width="10.42578125" style="93" customWidth="1"/>
    <col min="16136" max="16136" width="11.28515625" style="93" customWidth="1"/>
    <col min="16137" max="16137" width="14" style="93" customWidth="1"/>
    <col min="16138" max="16384" width="9.140625" style="93"/>
  </cols>
  <sheetData>
    <row r="1" spans="1:10" ht="19.5">
      <c r="A1" s="87" t="s">
        <v>86</v>
      </c>
      <c r="B1" s="88"/>
      <c r="C1" s="89"/>
      <c r="D1" s="90"/>
      <c r="E1" s="90"/>
    </row>
    <row r="2" spans="1:10">
      <c r="D2" s="96"/>
      <c r="E2" s="96"/>
    </row>
    <row r="3" spans="1:10">
      <c r="A3" s="97" t="s">
        <v>53</v>
      </c>
      <c r="B3" s="98" t="s">
        <v>54</v>
      </c>
      <c r="C3" s="98" t="s">
        <v>55</v>
      </c>
      <c r="D3" s="99" t="s">
        <v>56</v>
      </c>
      <c r="E3" s="99" t="s">
        <v>57</v>
      </c>
      <c r="F3" s="99" t="s">
        <v>58</v>
      </c>
      <c r="G3" s="100" t="s">
        <v>59</v>
      </c>
      <c r="H3" s="100" t="s">
        <v>74</v>
      </c>
      <c r="I3" s="100" t="s">
        <v>75</v>
      </c>
      <c r="J3" s="100" t="s">
        <v>60</v>
      </c>
    </row>
    <row r="4" spans="1:10">
      <c r="A4" s="183"/>
      <c r="B4" s="102"/>
      <c r="C4" s="103"/>
      <c r="D4" s="104"/>
      <c r="E4" s="104">
        <v>0</v>
      </c>
      <c r="F4" s="104">
        <f t="shared" ref="F4:F18" si="0">C4*D4</f>
        <v>0</v>
      </c>
      <c r="G4" s="145">
        <f t="shared" ref="G4:G18" si="1">F4</f>
        <v>0</v>
      </c>
      <c r="H4" s="185"/>
      <c r="I4" s="185">
        <f>G4+G5-H4</f>
        <v>0</v>
      </c>
      <c r="J4" s="102"/>
    </row>
    <row r="5" spans="1:10">
      <c r="A5" s="183"/>
      <c r="B5" s="102"/>
      <c r="C5" s="103"/>
      <c r="D5" s="104"/>
      <c r="E5" s="104">
        <v>0</v>
      </c>
      <c r="F5" s="104">
        <f t="shared" si="0"/>
        <v>0</v>
      </c>
      <c r="G5" s="145">
        <f t="shared" si="1"/>
        <v>0</v>
      </c>
      <c r="H5" s="185"/>
      <c r="I5" s="185"/>
      <c r="J5" s="102"/>
    </row>
    <row r="6" spans="1:10" s="88" customFormat="1">
      <c r="A6" s="183"/>
      <c r="B6" s="102"/>
      <c r="C6" s="103"/>
      <c r="D6" s="104"/>
      <c r="E6" s="104"/>
      <c r="F6" s="104"/>
      <c r="G6" s="145"/>
      <c r="H6" s="185"/>
      <c r="I6" s="185"/>
      <c r="J6" s="100"/>
    </row>
    <row r="7" spans="1:10" s="88" customFormat="1">
      <c r="A7" s="183"/>
      <c r="B7" s="102"/>
      <c r="C7" s="103"/>
      <c r="D7" s="104"/>
      <c r="E7" s="104"/>
      <c r="F7" s="104"/>
      <c r="G7" s="145"/>
      <c r="H7" s="185"/>
      <c r="I7" s="185"/>
      <c r="J7" s="100"/>
    </row>
    <row r="8" spans="1:10" s="88" customFormat="1">
      <c r="A8" s="183"/>
      <c r="B8" s="102"/>
      <c r="C8" s="103"/>
      <c r="D8" s="104"/>
      <c r="E8" s="104">
        <v>0</v>
      </c>
      <c r="F8" s="104">
        <f t="shared" si="0"/>
        <v>0</v>
      </c>
      <c r="G8" s="145">
        <f t="shared" si="1"/>
        <v>0</v>
      </c>
      <c r="H8" s="185"/>
      <c r="I8" s="185"/>
      <c r="J8" s="100"/>
    </row>
    <row r="9" spans="1:10" s="88" customFormat="1">
      <c r="A9" s="183"/>
      <c r="B9" s="102"/>
      <c r="C9" s="103"/>
      <c r="D9" s="104"/>
      <c r="E9" s="104">
        <v>0</v>
      </c>
      <c r="F9" s="104">
        <f t="shared" si="0"/>
        <v>0</v>
      </c>
      <c r="G9" s="145">
        <f t="shared" si="1"/>
        <v>0</v>
      </c>
      <c r="H9" s="185"/>
      <c r="I9" s="185"/>
      <c r="J9" s="100"/>
    </row>
    <row r="10" spans="1:10" s="88" customFormat="1">
      <c r="A10" s="183"/>
      <c r="B10" s="102"/>
      <c r="C10" s="103"/>
      <c r="D10" s="104"/>
      <c r="E10" s="104">
        <v>0</v>
      </c>
      <c r="F10" s="104">
        <f t="shared" si="0"/>
        <v>0</v>
      </c>
      <c r="G10" s="145">
        <f t="shared" si="1"/>
        <v>0</v>
      </c>
      <c r="H10" s="185"/>
      <c r="I10" s="185"/>
      <c r="J10" s="100"/>
    </row>
    <row r="11" spans="1:10" s="88" customFormat="1">
      <c r="A11" s="183"/>
      <c r="B11" s="102"/>
      <c r="C11" s="103"/>
      <c r="D11" s="104"/>
      <c r="E11" s="104">
        <v>0</v>
      </c>
      <c r="F11" s="104">
        <f t="shared" si="0"/>
        <v>0</v>
      </c>
      <c r="G11" s="145">
        <f t="shared" si="1"/>
        <v>0</v>
      </c>
      <c r="H11" s="185"/>
      <c r="I11" s="185"/>
      <c r="J11" s="100"/>
    </row>
    <row r="12" spans="1:10" s="88" customFormat="1">
      <c r="A12" s="183"/>
      <c r="B12" s="102"/>
      <c r="C12" s="103"/>
      <c r="D12" s="104"/>
      <c r="E12" s="104">
        <v>0</v>
      </c>
      <c r="F12" s="104">
        <f t="shared" si="0"/>
        <v>0</v>
      </c>
      <c r="G12" s="145">
        <f t="shared" si="1"/>
        <v>0</v>
      </c>
      <c r="H12" s="185"/>
      <c r="I12" s="145"/>
      <c r="J12" s="100"/>
    </row>
    <row r="13" spans="1:10" s="88" customFormat="1">
      <c r="A13" s="183"/>
      <c r="B13" s="102"/>
      <c r="C13" s="103"/>
      <c r="D13" s="104"/>
      <c r="E13" s="104">
        <v>0</v>
      </c>
      <c r="F13" s="104">
        <f t="shared" si="0"/>
        <v>0</v>
      </c>
      <c r="G13" s="145">
        <f t="shared" si="1"/>
        <v>0</v>
      </c>
      <c r="H13" s="185"/>
      <c r="I13" s="145"/>
      <c r="J13" s="100"/>
    </row>
    <row r="14" spans="1:10" s="88" customFormat="1">
      <c r="A14" s="183"/>
      <c r="B14" s="102"/>
      <c r="C14" s="103"/>
      <c r="D14" s="104"/>
      <c r="E14" s="104">
        <v>0</v>
      </c>
      <c r="F14" s="104">
        <f t="shared" si="0"/>
        <v>0</v>
      </c>
      <c r="G14" s="145">
        <f t="shared" si="1"/>
        <v>0</v>
      </c>
      <c r="H14" s="185"/>
      <c r="I14" s="145"/>
      <c r="J14" s="100"/>
    </row>
    <row r="15" spans="1:10" s="88" customFormat="1">
      <c r="A15" s="183"/>
      <c r="B15" s="102"/>
      <c r="C15" s="103"/>
      <c r="D15" s="104"/>
      <c r="E15" s="104">
        <v>0</v>
      </c>
      <c r="F15" s="104">
        <f t="shared" si="0"/>
        <v>0</v>
      </c>
      <c r="G15" s="145">
        <f t="shared" si="1"/>
        <v>0</v>
      </c>
      <c r="H15" s="185"/>
      <c r="I15" s="145"/>
      <c r="J15" s="100"/>
    </row>
    <row r="16" spans="1:10" s="88" customFormat="1">
      <c r="A16" s="183"/>
      <c r="B16" s="102"/>
      <c r="C16" s="103"/>
      <c r="D16" s="104"/>
      <c r="E16" s="104">
        <v>0</v>
      </c>
      <c r="F16" s="104">
        <f t="shared" si="0"/>
        <v>0</v>
      </c>
      <c r="G16" s="145">
        <f t="shared" si="1"/>
        <v>0</v>
      </c>
      <c r="H16" s="185"/>
      <c r="I16" s="145"/>
      <c r="J16" s="100"/>
    </row>
    <row r="17" spans="1:10" s="88" customFormat="1">
      <c r="A17" s="183"/>
      <c r="B17" s="102"/>
      <c r="C17" s="103"/>
      <c r="D17" s="104"/>
      <c r="E17" s="104">
        <v>0</v>
      </c>
      <c r="F17" s="104">
        <f t="shared" si="0"/>
        <v>0</v>
      </c>
      <c r="G17" s="145">
        <f t="shared" si="1"/>
        <v>0</v>
      </c>
      <c r="H17" s="145"/>
      <c r="I17" s="145"/>
      <c r="J17" s="100"/>
    </row>
    <row r="18" spans="1:10" s="88" customFormat="1">
      <c r="A18" s="183"/>
      <c r="B18" s="102"/>
      <c r="C18" s="103"/>
      <c r="D18" s="104"/>
      <c r="E18" s="104">
        <v>0</v>
      </c>
      <c r="F18" s="104">
        <f t="shared" si="0"/>
        <v>0</v>
      </c>
      <c r="G18" s="145">
        <f t="shared" si="1"/>
        <v>0</v>
      </c>
      <c r="H18" s="145"/>
      <c r="I18" s="145"/>
      <c r="J18" s="100"/>
    </row>
    <row r="19" spans="1:10" s="88" customFormat="1">
      <c r="A19" s="183"/>
      <c r="B19" s="102"/>
      <c r="C19" s="103"/>
      <c r="D19" s="104"/>
      <c r="E19" s="104">
        <v>0</v>
      </c>
      <c r="F19" s="104">
        <f t="shared" ref="F19" si="2">C19*D19</f>
        <v>0</v>
      </c>
      <c r="G19" s="145">
        <f t="shared" ref="G19:G45" si="3">F19</f>
        <v>0</v>
      </c>
      <c r="H19" s="145"/>
      <c r="I19" s="145"/>
      <c r="J19" s="100"/>
    </row>
    <row r="20" spans="1:10" s="88" customFormat="1">
      <c r="A20" s="183"/>
      <c r="B20" s="102"/>
      <c r="C20" s="103"/>
      <c r="D20" s="104"/>
      <c r="E20" s="104">
        <v>0</v>
      </c>
      <c r="F20" s="104">
        <f t="shared" ref="F20" si="4">C20*D20</f>
        <v>0</v>
      </c>
      <c r="G20" s="145">
        <f t="shared" si="3"/>
        <v>0</v>
      </c>
      <c r="H20" s="145"/>
      <c r="I20" s="145"/>
      <c r="J20" s="100"/>
    </row>
    <row r="21" spans="1:10" s="88" customFormat="1">
      <c r="A21" s="183"/>
      <c r="B21" s="102"/>
      <c r="C21" s="103"/>
      <c r="D21" s="104"/>
      <c r="E21" s="104">
        <v>0</v>
      </c>
      <c r="F21" s="104">
        <f t="shared" ref="F21" si="5">C21*D21</f>
        <v>0</v>
      </c>
      <c r="G21" s="145">
        <f t="shared" si="3"/>
        <v>0</v>
      </c>
      <c r="H21" s="145"/>
      <c r="I21" s="145"/>
      <c r="J21" s="100"/>
    </row>
    <row r="22" spans="1:10" s="88" customFormat="1">
      <c r="A22" s="183"/>
      <c r="B22" s="102"/>
      <c r="C22" s="103"/>
      <c r="D22" s="104"/>
      <c r="E22" s="104">
        <v>0</v>
      </c>
      <c r="F22" s="104">
        <f t="shared" ref="F22" si="6">C22*D22</f>
        <v>0</v>
      </c>
      <c r="G22" s="145">
        <f t="shared" si="3"/>
        <v>0</v>
      </c>
      <c r="H22" s="145"/>
      <c r="I22" s="145"/>
      <c r="J22" s="100"/>
    </row>
    <row r="23" spans="1:10" s="88" customFormat="1">
      <c r="A23" s="183"/>
      <c r="B23" s="102"/>
      <c r="C23" s="103"/>
      <c r="D23" s="104"/>
      <c r="E23" s="104">
        <v>0</v>
      </c>
      <c r="F23" s="104">
        <f t="shared" ref="F23" si="7">C23*D23</f>
        <v>0</v>
      </c>
      <c r="G23" s="145">
        <f t="shared" si="3"/>
        <v>0</v>
      </c>
      <c r="H23" s="145"/>
      <c r="I23" s="145"/>
      <c r="J23" s="100"/>
    </row>
    <row r="24" spans="1:10" s="88" customFormat="1">
      <c r="A24" s="183"/>
      <c r="B24" s="102"/>
      <c r="C24" s="103"/>
      <c r="D24" s="104"/>
      <c r="E24" s="104">
        <v>0</v>
      </c>
      <c r="F24" s="104">
        <f t="shared" ref="F24" si="8">C24*D24</f>
        <v>0</v>
      </c>
      <c r="G24" s="145">
        <f t="shared" si="3"/>
        <v>0</v>
      </c>
      <c r="H24" s="145"/>
      <c r="I24" s="145"/>
      <c r="J24" s="100"/>
    </row>
    <row r="25" spans="1:10" s="88" customFormat="1">
      <c r="A25" s="183"/>
      <c r="B25" s="102"/>
      <c r="C25" s="103"/>
      <c r="D25" s="104"/>
      <c r="E25" s="104">
        <v>0</v>
      </c>
      <c r="F25" s="104">
        <f t="shared" ref="F25:F43" si="9">C25*D25</f>
        <v>0</v>
      </c>
      <c r="G25" s="145">
        <f t="shared" si="3"/>
        <v>0</v>
      </c>
      <c r="H25" s="145"/>
      <c r="I25" s="145"/>
      <c r="J25" s="100"/>
    </row>
    <row r="26" spans="1:10" s="88" customFormat="1">
      <c r="A26" s="183"/>
      <c r="B26" s="102"/>
      <c r="C26" s="103"/>
      <c r="D26" s="104"/>
      <c r="E26" s="104"/>
      <c r="F26" s="104">
        <f t="shared" si="9"/>
        <v>0</v>
      </c>
      <c r="G26" s="145">
        <f t="shared" si="3"/>
        <v>0</v>
      </c>
      <c r="H26" s="145"/>
      <c r="I26" s="145"/>
      <c r="J26" s="100"/>
    </row>
    <row r="27" spans="1:10" s="88" customFormat="1">
      <c r="A27" s="183"/>
      <c r="B27" s="102"/>
      <c r="C27" s="103"/>
      <c r="D27" s="104"/>
      <c r="E27" s="104"/>
      <c r="F27" s="104">
        <f t="shared" si="9"/>
        <v>0</v>
      </c>
      <c r="G27" s="145">
        <f t="shared" si="3"/>
        <v>0</v>
      </c>
      <c r="H27" s="145"/>
      <c r="I27" s="145"/>
      <c r="J27" s="100"/>
    </row>
    <row r="28" spans="1:10" s="88" customFormat="1">
      <c r="A28" s="183"/>
      <c r="B28" s="102"/>
      <c r="C28" s="103"/>
      <c r="D28" s="104"/>
      <c r="E28" s="104"/>
      <c r="F28" s="104">
        <f t="shared" si="9"/>
        <v>0</v>
      </c>
      <c r="G28" s="145">
        <f t="shared" si="3"/>
        <v>0</v>
      </c>
      <c r="H28" s="145"/>
      <c r="I28" s="145"/>
      <c r="J28" s="100"/>
    </row>
    <row r="29" spans="1:10" s="88" customFormat="1">
      <c r="A29" s="183"/>
      <c r="B29" s="102"/>
      <c r="C29" s="103"/>
      <c r="D29" s="104"/>
      <c r="E29" s="104"/>
      <c r="F29" s="104">
        <f t="shared" si="9"/>
        <v>0</v>
      </c>
      <c r="G29" s="145">
        <f t="shared" si="3"/>
        <v>0</v>
      </c>
      <c r="H29" s="145"/>
      <c r="I29" s="145"/>
      <c r="J29" s="100"/>
    </row>
    <row r="30" spans="1:10" s="88" customFormat="1">
      <c r="A30" s="183"/>
      <c r="B30" s="102"/>
      <c r="C30" s="103"/>
      <c r="D30" s="104"/>
      <c r="E30" s="104"/>
      <c r="F30" s="104">
        <f t="shared" si="9"/>
        <v>0</v>
      </c>
      <c r="G30" s="145">
        <f t="shared" si="3"/>
        <v>0</v>
      </c>
      <c r="H30" s="145"/>
      <c r="I30" s="145"/>
      <c r="J30" s="100"/>
    </row>
    <row r="31" spans="1:10" s="88" customFormat="1">
      <c r="A31" s="183"/>
      <c r="B31" s="102"/>
      <c r="C31" s="103"/>
      <c r="D31" s="104"/>
      <c r="E31" s="104"/>
      <c r="F31" s="104">
        <f t="shared" si="9"/>
        <v>0</v>
      </c>
      <c r="G31" s="145">
        <f t="shared" si="3"/>
        <v>0</v>
      </c>
      <c r="H31" s="145"/>
      <c r="I31" s="145"/>
      <c r="J31" s="100"/>
    </row>
    <row r="32" spans="1:10" s="88" customFormat="1">
      <c r="A32" s="183"/>
      <c r="B32" s="102"/>
      <c r="C32" s="103"/>
      <c r="D32" s="104"/>
      <c r="E32" s="104"/>
      <c r="F32" s="104">
        <f t="shared" si="9"/>
        <v>0</v>
      </c>
      <c r="G32" s="145">
        <f t="shared" si="3"/>
        <v>0</v>
      </c>
      <c r="H32" s="145"/>
      <c r="I32" s="145"/>
      <c r="J32" s="100"/>
    </row>
    <row r="33" spans="1:10" s="88" customFormat="1">
      <c r="A33" s="183"/>
      <c r="B33" s="102"/>
      <c r="C33" s="103"/>
      <c r="D33" s="104"/>
      <c r="E33" s="104"/>
      <c r="F33" s="104">
        <f t="shared" si="9"/>
        <v>0</v>
      </c>
      <c r="G33" s="145">
        <f t="shared" si="3"/>
        <v>0</v>
      </c>
      <c r="H33" s="145"/>
      <c r="I33" s="145"/>
      <c r="J33" s="100"/>
    </row>
    <row r="34" spans="1:10" s="88" customFormat="1">
      <c r="A34" s="183"/>
      <c r="B34" s="102"/>
      <c r="C34" s="103"/>
      <c r="D34" s="104"/>
      <c r="E34" s="104"/>
      <c r="F34" s="104">
        <f t="shared" si="9"/>
        <v>0</v>
      </c>
      <c r="G34" s="145">
        <f t="shared" si="3"/>
        <v>0</v>
      </c>
      <c r="H34" s="145"/>
      <c r="I34" s="145"/>
      <c r="J34" s="100"/>
    </row>
    <row r="35" spans="1:10" s="88" customFormat="1">
      <c r="A35" s="183"/>
      <c r="B35" s="102"/>
      <c r="C35" s="103"/>
      <c r="D35" s="104"/>
      <c r="E35" s="104"/>
      <c r="F35" s="104">
        <f t="shared" si="9"/>
        <v>0</v>
      </c>
      <c r="G35" s="145">
        <f t="shared" si="3"/>
        <v>0</v>
      </c>
      <c r="H35" s="145"/>
      <c r="I35" s="145"/>
      <c r="J35" s="100"/>
    </row>
    <row r="36" spans="1:10" s="88" customFormat="1">
      <c r="A36" s="183"/>
      <c r="B36" s="102"/>
      <c r="C36" s="103"/>
      <c r="D36" s="104"/>
      <c r="E36" s="104"/>
      <c r="F36" s="104">
        <f t="shared" si="9"/>
        <v>0</v>
      </c>
      <c r="G36" s="145">
        <f t="shared" si="3"/>
        <v>0</v>
      </c>
      <c r="H36" s="145"/>
      <c r="I36" s="145"/>
      <c r="J36" s="100"/>
    </row>
    <row r="37" spans="1:10" s="88" customFormat="1">
      <c r="A37" s="183"/>
      <c r="B37" s="102"/>
      <c r="C37" s="103"/>
      <c r="D37" s="104"/>
      <c r="E37" s="104"/>
      <c r="F37" s="104">
        <f t="shared" si="9"/>
        <v>0</v>
      </c>
      <c r="G37" s="145">
        <f t="shared" si="3"/>
        <v>0</v>
      </c>
      <c r="H37" s="145"/>
      <c r="I37" s="145"/>
      <c r="J37" s="100"/>
    </row>
    <row r="38" spans="1:10" s="88" customFormat="1">
      <c r="A38" s="183"/>
      <c r="B38" s="102"/>
      <c r="C38" s="103"/>
      <c r="D38" s="104"/>
      <c r="E38" s="104"/>
      <c r="F38" s="104">
        <f t="shared" si="9"/>
        <v>0</v>
      </c>
      <c r="G38" s="145">
        <f t="shared" si="3"/>
        <v>0</v>
      </c>
      <c r="H38" s="145"/>
      <c r="I38" s="145"/>
      <c r="J38" s="100"/>
    </row>
    <row r="39" spans="1:10" s="88" customFormat="1">
      <c r="A39" s="184"/>
      <c r="B39" s="102"/>
      <c r="C39" s="103"/>
      <c r="D39" s="104"/>
      <c r="E39" s="104"/>
      <c r="F39" s="104">
        <f t="shared" si="9"/>
        <v>0</v>
      </c>
      <c r="G39" s="145">
        <f t="shared" si="3"/>
        <v>0</v>
      </c>
      <c r="H39" s="182"/>
      <c r="I39" s="182"/>
      <c r="J39" s="100"/>
    </row>
    <row r="40" spans="1:10" s="88" customFormat="1">
      <c r="A40" s="184"/>
      <c r="B40" s="102"/>
      <c r="C40" s="103"/>
      <c r="D40" s="104"/>
      <c r="E40" s="104"/>
      <c r="F40" s="104">
        <f t="shared" si="9"/>
        <v>0</v>
      </c>
      <c r="G40" s="145">
        <f t="shared" si="3"/>
        <v>0</v>
      </c>
      <c r="H40" s="182"/>
      <c r="I40" s="182"/>
      <c r="J40" s="100"/>
    </row>
    <row r="41" spans="1:10" s="88" customFormat="1">
      <c r="A41" s="184"/>
      <c r="B41" s="102"/>
      <c r="C41" s="103"/>
      <c r="D41" s="104"/>
      <c r="E41" s="104"/>
      <c r="F41" s="104">
        <f t="shared" si="9"/>
        <v>0</v>
      </c>
      <c r="G41" s="145">
        <f t="shared" si="3"/>
        <v>0</v>
      </c>
      <c r="H41" s="182"/>
      <c r="I41" s="182"/>
      <c r="J41" s="100"/>
    </row>
    <row r="42" spans="1:10" s="88" customFormat="1">
      <c r="A42" s="181"/>
      <c r="B42" s="102"/>
      <c r="C42" s="103"/>
      <c r="D42" s="104"/>
      <c r="E42" s="104"/>
      <c r="F42" s="104">
        <f t="shared" si="9"/>
        <v>0</v>
      </c>
      <c r="G42" s="145">
        <f t="shared" si="3"/>
        <v>0</v>
      </c>
      <c r="H42" s="182"/>
      <c r="I42" s="182"/>
      <c r="J42" s="100"/>
    </row>
    <row r="43" spans="1:10" s="88" customFormat="1">
      <c r="A43" s="181"/>
      <c r="B43" s="102"/>
      <c r="C43" s="103"/>
      <c r="D43" s="104"/>
      <c r="E43" s="104"/>
      <c r="F43" s="104">
        <f t="shared" si="9"/>
        <v>0</v>
      </c>
      <c r="G43" s="145">
        <f t="shared" si="3"/>
        <v>0</v>
      </c>
      <c r="H43" s="182"/>
      <c r="I43" s="182"/>
      <c r="J43" s="100"/>
    </row>
    <row r="44" spans="1:10" s="88" customFormat="1">
      <c r="A44" s="101"/>
      <c r="B44" s="102"/>
      <c r="C44" s="103"/>
      <c r="D44" s="104"/>
      <c r="E44" s="104">
        <v>0</v>
      </c>
      <c r="F44" s="104">
        <f t="shared" ref="F44" si="10">C44*D44</f>
        <v>0</v>
      </c>
      <c r="G44" s="145">
        <f t="shared" si="3"/>
        <v>0</v>
      </c>
      <c r="H44" s="145"/>
      <c r="I44" s="145">
        <f t="shared" ref="I44" si="11">G44-H44</f>
        <v>0</v>
      </c>
      <c r="J44" s="100"/>
    </row>
    <row r="45" spans="1:10">
      <c r="A45" s="101"/>
      <c r="B45" s="98" t="s">
        <v>10</v>
      </c>
      <c r="C45" s="103"/>
      <c r="D45" s="104"/>
      <c r="E45" s="104"/>
      <c r="F45" s="105">
        <f>SUM(F4:F44)</f>
        <v>0</v>
      </c>
      <c r="G45" s="145">
        <f t="shared" si="3"/>
        <v>0</v>
      </c>
      <c r="H45" s="105">
        <f>SUM(H4:H44)</f>
        <v>0</v>
      </c>
      <c r="I45" s="105">
        <f>SUM(I4:I44)</f>
        <v>0</v>
      </c>
      <c r="J45" s="10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6" sqref="A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10">
      <c r="A1" s="32" t="s">
        <v>61</v>
      </c>
    </row>
    <row r="2" spans="1:10">
      <c r="A2" s="32" t="s">
        <v>29</v>
      </c>
    </row>
    <row r="3" spans="1:10">
      <c r="A3" s="32" t="s">
        <v>30</v>
      </c>
    </row>
    <row r="4" spans="1:10">
      <c r="A4" s="32"/>
    </row>
    <row r="5" spans="1:10" ht="22.5">
      <c r="A5" s="237" t="s">
        <v>85</v>
      </c>
      <c r="B5" s="237"/>
      <c r="C5" s="237"/>
      <c r="D5" s="237"/>
      <c r="E5" s="237"/>
      <c r="F5" s="237"/>
      <c r="G5" s="237"/>
      <c r="H5" s="237"/>
    </row>
    <row r="6" spans="1:10">
      <c r="A6" s="106"/>
    </row>
    <row r="7" spans="1:10">
      <c r="A7" s="238" t="s">
        <v>3</v>
      </c>
      <c r="B7" s="239"/>
      <c r="C7" s="242" t="s">
        <v>81</v>
      </c>
      <c r="D7" s="242"/>
      <c r="E7" s="242" t="s">
        <v>62</v>
      </c>
      <c r="F7" s="242"/>
      <c r="G7" s="242" t="s">
        <v>63</v>
      </c>
      <c r="H7" s="242"/>
      <c r="I7" s="235" t="s">
        <v>64</v>
      </c>
    </row>
    <row r="8" spans="1:10">
      <c r="A8" s="240"/>
      <c r="B8" s="241"/>
      <c r="C8" s="77" t="s">
        <v>65</v>
      </c>
      <c r="D8" s="77" t="s">
        <v>58</v>
      </c>
      <c r="E8" s="77" t="s">
        <v>65</v>
      </c>
      <c r="F8" s="77" t="s">
        <v>58</v>
      </c>
      <c r="G8" s="77" t="s">
        <v>65</v>
      </c>
      <c r="H8" s="77" t="s">
        <v>58</v>
      </c>
      <c r="I8" s="236"/>
    </row>
    <row r="9" spans="1:10">
      <c r="A9" s="107" t="s">
        <v>66</v>
      </c>
      <c r="B9" s="108">
        <v>50000</v>
      </c>
      <c r="C9" s="80"/>
      <c r="D9" s="109">
        <f>B9*C9</f>
        <v>0</v>
      </c>
      <c r="E9" s="85">
        <f>B50</f>
        <v>0</v>
      </c>
      <c r="F9" s="85">
        <v>0</v>
      </c>
      <c r="G9" s="109">
        <f>C9-E9</f>
        <v>0</v>
      </c>
      <c r="H9" s="85">
        <f>G9*B9</f>
        <v>0</v>
      </c>
      <c r="I9" s="80" t="s">
        <v>73</v>
      </c>
    </row>
    <row r="10" spans="1:10">
      <c r="A10" s="110"/>
      <c r="B10" s="80"/>
      <c r="C10" s="80"/>
      <c r="D10" s="80"/>
      <c r="E10" s="85"/>
      <c r="F10" s="85"/>
      <c r="G10" s="80"/>
      <c r="H10" s="85"/>
      <c r="I10" s="80"/>
    </row>
    <row r="11" spans="1:10">
      <c r="A11" s="111" t="s">
        <v>66</v>
      </c>
      <c r="B11" s="112">
        <v>100000</v>
      </c>
      <c r="C11" s="80"/>
      <c r="D11" s="109">
        <f>B11*C11</f>
        <v>0</v>
      </c>
      <c r="E11" s="85"/>
      <c r="F11" s="85">
        <f>E11*B11</f>
        <v>0</v>
      </c>
      <c r="G11" s="109">
        <f>C11-E11</f>
        <v>0</v>
      </c>
      <c r="H11" s="85">
        <f>G11*B11</f>
        <v>0</v>
      </c>
      <c r="I11" s="80" t="s">
        <v>67</v>
      </c>
    </row>
    <row r="12" spans="1:10">
      <c r="A12" s="110"/>
      <c r="B12" s="80"/>
      <c r="C12" s="80"/>
      <c r="D12" s="80"/>
      <c r="E12" s="85"/>
      <c r="F12" s="85"/>
      <c r="G12" s="80"/>
      <c r="H12" s="85"/>
      <c r="I12" s="80"/>
    </row>
    <row r="13" spans="1:10">
      <c r="A13" s="113" t="s">
        <v>66</v>
      </c>
      <c r="B13" s="114">
        <v>200000</v>
      </c>
      <c r="C13" s="80"/>
      <c r="D13" s="109">
        <f>B13*C13</f>
        <v>0</v>
      </c>
      <c r="E13" s="85">
        <f>D50</f>
        <v>0</v>
      </c>
      <c r="F13" s="85">
        <f>E13*B13</f>
        <v>0</v>
      </c>
      <c r="G13" s="109"/>
      <c r="H13" s="85">
        <f>G13*B13</f>
        <v>0</v>
      </c>
      <c r="I13" s="80" t="s">
        <v>68</v>
      </c>
      <c r="J13" t="s">
        <v>78</v>
      </c>
    </row>
    <row r="14" spans="1:10">
      <c r="A14" s="126"/>
      <c r="B14" s="110"/>
      <c r="C14" s="80"/>
      <c r="D14" s="109"/>
      <c r="E14" s="85"/>
      <c r="F14" s="85"/>
      <c r="G14" s="109"/>
      <c r="H14" s="85"/>
      <c r="I14" s="80"/>
    </row>
    <row r="15" spans="1:10">
      <c r="A15" s="243" t="s">
        <v>59</v>
      </c>
      <c r="B15" s="244"/>
      <c r="C15" s="83">
        <f>SUM(C9:C13)</f>
        <v>0</v>
      </c>
      <c r="D15" s="115">
        <f>SUM(D9:D13)</f>
        <v>0</v>
      </c>
      <c r="E15" s="115">
        <f t="shared" ref="E15:H15" si="0">SUM(E9:E13)</f>
        <v>0</v>
      </c>
      <c r="F15" s="115">
        <f t="shared" si="0"/>
        <v>0</v>
      </c>
      <c r="G15" s="115">
        <f t="shared" si="0"/>
        <v>0</v>
      </c>
      <c r="H15" s="115">
        <f t="shared" si="0"/>
        <v>0</v>
      </c>
      <c r="I15" s="80"/>
    </row>
    <row r="16" spans="1:10" s="117" customFormat="1">
      <c r="A16" s="116"/>
    </row>
    <row r="17" spans="1:9" s="117" customFormat="1">
      <c r="A17" s="118" t="s">
        <v>69</v>
      </c>
    </row>
    <row r="18" spans="1:9">
      <c r="A18" s="245" t="s">
        <v>70</v>
      </c>
      <c r="B18" s="119" t="s">
        <v>66</v>
      </c>
      <c r="C18" s="120" t="s">
        <v>66</v>
      </c>
      <c r="D18" s="121" t="s">
        <v>66</v>
      </c>
      <c r="E18" s="246" t="s">
        <v>58</v>
      </c>
      <c r="F18" s="246" t="s">
        <v>71</v>
      </c>
      <c r="G18" s="235" t="s">
        <v>72</v>
      </c>
      <c r="H18" s="235" t="s">
        <v>64</v>
      </c>
    </row>
    <row r="19" spans="1:9">
      <c r="A19" s="245"/>
      <c r="B19" s="122">
        <v>50000</v>
      </c>
      <c r="C19" s="123">
        <v>100000</v>
      </c>
      <c r="D19" s="124">
        <v>200000</v>
      </c>
      <c r="E19" s="246"/>
      <c r="F19" s="246"/>
      <c r="G19" s="236"/>
      <c r="H19" s="236"/>
      <c r="I19" s="150"/>
    </row>
    <row r="20" spans="1:9">
      <c r="A20" s="132">
        <v>42552</v>
      </c>
      <c r="B20" s="131">
        <v>0</v>
      </c>
      <c r="C20" s="131">
        <v>0</v>
      </c>
      <c r="D20" s="131">
        <v>0</v>
      </c>
      <c r="E20" s="85">
        <f>(B20*50000)+(C20*100000)+(D20*200000)</f>
        <v>0</v>
      </c>
      <c r="F20" s="85">
        <f>E20*0.2</f>
        <v>0</v>
      </c>
      <c r="G20" s="109">
        <f>E20-F20</f>
        <v>0</v>
      </c>
      <c r="H20" s="127"/>
      <c r="I20" s="150"/>
    </row>
    <row r="21" spans="1:9">
      <c r="A21" s="132">
        <f>A20+1</f>
        <v>42553</v>
      </c>
      <c r="B21" s="131">
        <v>0</v>
      </c>
      <c r="C21" s="131">
        <v>0</v>
      </c>
      <c r="D21" s="131">
        <v>0</v>
      </c>
      <c r="E21" s="85">
        <f t="shared" ref="E21:E48" si="1">(B21*50000)+(C21*100000)+(D21*200000)</f>
        <v>0</v>
      </c>
      <c r="F21" s="85">
        <f t="shared" ref="F21:F48" si="2">E21*0.2</f>
        <v>0</v>
      </c>
      <c r="G21" s="109">
        <f t="shared" ref="G21:G48" si="3">E21-F21</f>
        <v>0</v>
      </c>
      <c r="H21" s="127"/>
      <c r="I21" s="150"/>
    </row>
    <row r="22" spans="1:9">
      <c r="A22" s="132">
        <f t="shared" ref="A22:A49" si="4">A21+1</f>
        <v>42554</v>
      </c>
      <c r="B22" s="131">
        <v>0</v>
      </c>
      <c r="C22" s="131">
        <v>0</v>
      </c>
      <c r="D22" s="131">
        <v>0</v>
      </c>
      <c r="E22" s="85">
        <f t="shared" si="1"/>
        <v>0</v>
      </c>
      <c r="F22" s="85">
        <f t="shared" si="2"/>
        <v>0</v>
      </c>
      <c r="G22" s="109">
        <f t="shared" si="3"/>
        <v>0</v>
      </c>
      <c r="H22" s="127"/>
      <c r="I22" s="150"/>
    </row>
    <row r="23" spans="1:9">
      <c r="A23" s="132">
        <f t="shared" si="4"/>
        <v>42555</v>
      </c>
      <c r="B23" s="131">
        <v>0</v>
      </c>
      <c r="C23" s="131">
        <v>0</v>
      </c>
      <c r="D23" s="131">
        <v>0</v>
      </c>
      <c r="E23" s="85">
        <f t="shared" si="1"/>
        <v>0</v>
      </c>
      <c r="F23" s="85">
        <f t="shared" si="2"/>
        <v>0</v>
      </c>
      <c r="G23" s="109">
        <f t="shared" si="3"/>
        <v>0</v>
      </c>
      <c r="H23" s="127"/>
      <c r="I23" s="150"/>
    </row>
    <row r="24" spans="1:9">
      <c r="A24" s="132">
        <f t="shared" si="4"/>
        <v>42556</v>
      </c>
      <c r="B24" s="131">
        <v>0</v>
      </c>
      <c r="C24" s="131">
        <v>0</v>
      </c>
      <c r="D24" s="131">
        <v>0</v>
      </c>
      <c r="E24" s="85">
        <f t="shared" si="1"/>
        <v>0</v>
      </c>
      <c r="F24" s="85">
        <f t="shared" si="2"/>
        <v>0</v>
      </c>
      <c r="G24" s="109">
        <f t="shared" si="3"/>
        <v>0</v>
      </c>
      <c r="H24" s="134"/>
      <c r="I24" s="125"/>
    </row>
    <row r="25" spans="1:9">
      <c r="A25" s="132">
        <f t="shared" si="4"/>
        <v>42557</v>
      </c>
      <c r="B25" s="131">
        <v>0</v>
      </c>
      <c r="C25" s="131">
        <v>0</v>
      </c>
      <c r="D25" s="131">
        <v>0</v>
      </c>
      <c r="E25" s="85">
        <f t="shared" si="1"/>
        <v>0</v>
      </c>
      <c r="F25" s="85">
        <f t="shared" si="2"/>
        <v>0</v>
      </c>
      <c r="G25" s="109">
        <f t="shared" si="3"/>
        <v>0</v>
      </c>
      <c r="H25" s="127"/>
      <c r="I25" s="150"/>
    </row>
    <row r="26" spans="1:9">
      <c r="A26" s="132">
        <f t="shared" si="4"/>
        <v>42558</v>
      </c>
      <c r="B26" s="131">
        <v>0</v>
      </c>
      <c r="C26" s="131">
        <v>0</v>
      </c>
      <c r="D26" s="131">
        <v>0</v>
      </c>
      <c r="E26" s="85">
        <f t="shared" si="1"/>
        <v>0</v>
      </c>
      <c r="F26" s="85">
        <f t="shared" si="2"/>
        <v>0</v>
      </c>
      <c r="G26" s="109">
        <f t="shared" si="3"/>
        <v>0</v>
      </c>
      <c r="H26" s="127"/>
      <c r="I26" s="125"/>
    </row>
    <row r="27" spans="1:9">
      <c r="A27" s="132">
        <f t="shared" si="4"/>
        <v>42559</v>
      </c>
      <c r="B27" s="131">
        <v>0</v>
      </c>
      <c r="C27" s="131">
        <v>0</v>
      </c>
      <c r="D27" s="131">
        <v>0</v>
      </c>
      <c r="E27" s="85">
        <f t="shared" si="1"/>
        <v>0</v>
      </c>
      <c r="F27" s="85">
        <f>E27*0.2</f>
        <v>0</v>
      </c>
      <c r="G27" s="109">
        <f t="shared" si="3"/>
        <v>0</v>
      </c>
      <c r="H27" s="127"/>
    </row>
    <row r="28" spans="1:9">
      <c r="A28" s="132">
        <f t="shared" si="4"/>
        <v>42560</v>
      </c>
      <c r="B28" s="131">
        <v>0</v>
      </c>
      <c r="C28" s="131"/>
      <c r="D28" s="131">
        <v>0</v>
      </c>
      <c r="E28" s="85">
        <f t="shared" si="1"/>
        <v>0</v>
      </c>
      <c r="F28" s="85">
        <v>0</v>
      </c>
      <c r="G28" s="109">
        <f t="shared" si="3"/>
        <v>0</v>
      </c>
      <c r="H28" s="127"/>
    </row>
    <row r="29" spans="1:9">
      <c r="A29" s="132">
        <f t="shared" si="4"/>
        <v>42561</v>
      </c>
      <c r="B29" s="131">
        <v>0</v>
      </c>
      <c r="C29" s="131">
        <v>0</v>
      </c>
      <c r="D29" s="131">
        <v>0</v>
      </c>
      <c r="E29" s="85">
        <f t="shared" si="1"/>
        <v>0</v>
      </c>
      <c r="F29" s="85">
        <f t="shared" si="2"/>
        <v>0</v>
      </c>
      <c r="G29" s="109">
        <f t="shared" si="3"/>
        <v>0</v>
      </c>
      <c r="H29" s="127"/>
    </row>
    <row r="30" spans="1:9">
      <c r="A30" s="132">
        <f t="shared" si="4"/>
        <v>42562</v>
      </c>
      <c r="B30" s="131">
        <v>0</v>
      </c>
      <c r="C30" s="131">
        <v>0</v>
      </c>
      <c r="D30" s="131">
        <v>0</v>
      </c>
      <c r="E30" s="85">
        <f t="shared" si="1"/>
        <v>0</v>
      </c>
      <c r="F30" s="85">
        <f t="shared" si="2"/>
        <v>0</v>
      </c>
      <c r="G30" s="109">
        <f t="shared" si="3"/>
        <v>0</v>
      </c>
      <c r="H30" s="127"/>
    </row>
    <row r="31" spans="1:9">
      <c r="A31" s="132">
        <f t="shared" si="4"/>
        <v>42563</v>
      </c>
      <c r="B31" s="131">
        <v>0</v>
      </c>
      <c r="C31" s="131">
        <v>0</v>
      </c>
      <c r="D31" s="131">
        <v>0</v>
      </c>
      <c r="E31" s="85">
        <f t="shared" si="1"/>
        <v>0</v>
      </c>
      <c r="F31" s="85">
        <f t="shared" si="2"/>
        <v>0</v>
      </c>
      <c r="G31" s="109">
        <f t="shared" si="3"/>
        <v>0</v>
      </c>
      <c r="H31" s="127"/>
    </row>
    <row r="32" spans="1:9">
      <c r="A32" s="132">
        <f t="shared" si="4"/>
        <v>42564</v>
      </c>
      <c r="B32" s="131">
        <v>0</v>
      </c>
      <c r="C32" s="131">
        <v>0</v>
      </c>
      <c r="D32" s="131">
        <v>0</v>
      </c>
      <c r="E32" s="85">
        <f t="shared" si="1"/>
        <v>0</v>
      </c>
      <c r="F32" s="85">
        <f t="shared" si="2"/>
        <v>0</v>
      </c>
      <c r="G32" s="109">
        <f t="shared" si="3"/>
        <v>0</v>
      </c>
      <c r="H32" s="127"/>
    </row>
    <row r="33" spans="1:8">
      <c r="A33" s="132">
        <f t="shared" si="4"/>
        <v>42565</v>
      </c>
      <c r="B33" s="131">
        <v>0</v>
      </c>
      <c r="C33" s="131">
        <v>0</v>
      </c>
      <c r="D33" s="131">
        <v>0</v>
      </c>
      <c r="E33" s="85">
        <f t="shared" si="1"/>
        <v>0</v>
      </c>
      <c r="F33" s="85">
        <f t="shared" si="2"/>
        <v>0</v>
      </c>
      <c r="G33" s="109">
        <f t="shared" si="3"/>
        <v>0</v>
      </c>
      <c r="H33" s="127"/>
    </row>
    <row r="34" spans="1:8">
      <c r="A34" s="132">
        <f t="shared" si="4"/>
        <v>42566</v>
      </c>
      <c r="B34" s="131">
        <v>0</v>
      </c>
      <c r="C34" s="131">
        <v>0</v>
      </c>
      <c r="D34" s="131">
        <v>0</v>
      </c>
      <c r="E34" s="85">
        <f t="shared" si="1"/>
        <v>0</v>
      </c>
      <c r="F34" s="85">
        <f t="shared" si="2"/>
        <v>0</v>
      </c>
      <c r="G34" s="109">
        <f t="shared" si="3"/>
        <v>0</v>
      </c>
      <c r="H34" s="127"/>
    </row>
    <row r="35" spans="1:8">
      <c r="A35" s="132">
        <f t="shared" si="4"/>
        <v>42567</v>
      </c>
      <c r="B35" s="131">
        <v>0</v>
      </c>
      <c r="C35" s="131">
        <v>0</v>
      </c>
      <c r="D35" s="131">
        <v>0</v>
      </c>
      <c r="E35" s="85">
        <f t="shared" si="1"/>
        <v>0</v>
      </c>
      <c r="F35" s="85">
        <f t="shared" si="2"/>
        <v>0</v>
      </c>
      <c r="G35" s="109">
        <f t="shared" si="3"/>
        <v>0</v>
      </c>
      <c r="H35" s="127"/>
    </row>
    <row r="36" spans="1:8">
      <c r="A36" s="132">
        <f t="shared" si="4"/>
        <v>42568</v>
      </c>
      <c r="B36" s="131">
        <v>0</v>
      </c>
      <c r="C36" s="131">
        <v>0</v>
      </c>
      <c r="D36" s="131">
        <v>0</v>
      </c>
      <c r="E36" s="85">
        <f t="shared" si="1"/>
        <v>0</v>
      </c>
      <c r="F36" s="85">
        <f t="shared" si="2"/>
        <v>0</v>
      </c>
      <c r="G36" s="109">
        <f t="shared" si="3"/>
        <v>0</v>
      </c>
      <c r="H36" s="127"/>
    </row>
    <row r="37" spans="1:8">
      <c r="A37" s="132">
        <f t="shared" si="4"/>
        <v>42569</v>
      </c>
      <c r="B37" s="131">
        <v>0</v>
      </c>
      <c r="C37" s="131">
        <v>0</v>
      </c>
      <c r="D37" s="131">
        <v>0</v>
      </c>
      <c r="E37" s="85">
        <f t="shared" si="1"/>
        <v>0</v>
      </c>
      <c r="F37" s="85">
        <f t="shared" si="2"/>
        <v>0</v>
      </c>
      <c r="G37" s="109">
        <f t="shared" si="3"/>
        <v>0</v>
      </c>
      <c r="H37" s="127"/>
    </row>
    <row r="38" spans="1:8">
      <c r="A38" s="132">
        <f t="shared" si="4"/>
        <v>42570</v>
      </c>
      <c r="B38" s="131">
        <v>0</v>
      </c>
      <c r="C38" s="131">
        <v>0</v>
      </c>
      <c r="D38" s="131">
        <v>0</v>
      </c>
      <c r="E38" s="85">
        <f t="shared" si="1"/>
        <v>0</v>
      </c>
      <c r="F38" s="85">
        <f t="shared" si="2"/>
        <v>0</v>
      </c>
      <c r="G38" s="109">
        <f t="shared" si="3"/>
        <v>0</v>
      </c>
      <c r="H38" s="127"/>
    </row>
    <row r="39" spans="1:8">
      <c r="A39" s="132">
        <f t="shared" si="4"/>
        <v>42571</v>
      </c>
      <c r="B39" s="131">
        <v>0</v>
      </c>
      <c r="C39" s="131">
        <v>0</v>
      </c>
      <c r="D39" s="131">
        <v>0</v>
      </c>
      <c r="E39" s="85">
        <f t="shared" si="1"/>
        <v>0</v>
      </c>
      <c r="F39" s="85">
        <f t="shared" si="2"/>
        <v>0</v>
      </c>
      <c r="G39" s="109">
        <f t="shared" si="3"/>
        <v>0</v>
      </c>
      <c r="H39" s="127"/>
    </row>
    <row r="40" spans="1:8">
      <c r="A40" s="132">
        <f t="shared" si="4"/>
        <v>42572</v>
      </c>
      <c r="B40" s="131">
        <v>0</v>
      </c>
      <c r="C40" s="131">
        <v>0</v>
      </c>
      <c r="D40" s="131">
        <v>0</v>
      </c>
      <c r="E40" s="85">
        <f t="shared" si="1"/>
        <v>0</v>
      </c>
      <c r="F40" s="85">
        <f t="shared" si="2"/>
        <v>0</v>
      </c>
      <c r="G40" s="109">
        <f t="shared" si="3"/>
        <v>0</v>
      </c>
      <c r="H40" s="127"/>
    </row>
    <row r="41" spans="1:8">
      <c r="A41" s="132">
        <f t="shared" si="4"/>
        <v>42573</v>
      </c>
      <c r="B41" s="131">
        <v>0</v>
      </c>
      <c r="C41" s="131">
        <v>0</v>
      </c>
      <c r="D41" s="131">
        <v>0</v>
      </c>
      <c r="E41" s="85">
        <f t="shared" si="1"/>
        <v>0</v>
      </c>
      <c r="F41" s="85">
        <f t="shared" si="2"/>
        <v>0</v>
      </c>
      <c r="G41" s="109">
        <f t="shared" si="3"/>
        <v>0</v>
      </c>
      <c r="H41" s="127"/>
    </row>
    <row r="42" spans="1:8">
      <c r="A42" s="132">
        <f t="shared" si="4"/>
        <v>42574</v>
      </c>
      <c r="B42" s="131">
        <v>0</v>
      </c>
      <c r="C42" s="131">
        <v>0</v>
      </c>
      <c r="D42" s="131">
        <v>0</v>
      </c>
      <c r="E42" s="85">
        <f t="shared" si="1"/>
        <v>0</v>
      </c>
      <c r="F42" s="85">
        <f t="shared" si="2"/>
        <v>0</v>
      </c>
      <c r="G42" s="109">
        <f t="shared" si="3"/>
        <v>0</v>
      </c>
      <c r="H42" s="127"/>
    </row>
    <row r="43" spans="1:8">
      <c r="A43" s="132">
        <f t="shared" si="4"/>
        <v>42575</v>
      </c>
      <c r="B43" s="131">
        <v>0</v>
      </c>
      <c r="C43" s="131">
        <v>0</v>
      </c>
      <c r="D43" s="131">
        <v>0</v>
      </c>
      <c r="E43" s="85">
        <f t="shared" si="1"/>
        <v>0</v>
      </c>
      <c r="F43" s="85">
        <f t="shared" si="2"/>
        <v>0</v>
      </c>
      <c r="G43" s="109">
        <f t="shared" si="3"/>
        <v>0</v>
      </c>
      <c r="H43" s="127"/>
    </row>
    <row r="44" spans="1:8">
      <c r="A44" s="132">
        <f t="shared" si="4"/>
        <v>42576</v>
      </c>
      <c r="B44" s="131">
        <v>0</v>
      </c>
      <c r="C44" s="131">
        <v>0</v>
      </c>
      <c r="D44" s="131">
        <v>0</v>
      </c>
      <c r="E44" s="85">
        <f t="shared" si="1"/>
        <v>0</v>
      </c>
      <c r="F44" s="85">
        <f t="shared" si="2"/>
        <v>0</v>
      </c>
      <c r="G44" s="109">
        <f t="shared" si="3"/>
        <v>0</v>
      </c>
      <c r="H44" s="127"/>
    </row>
    <row r="45" spans="1:8">
      <c r="A45" s="132">
        <f t="shared" si="4"/>
        <v>42577</v>
      </c>
      <c r="B45" s="131">
        <v>0</v>
      </c>
      <c r="C45" s="131">
        <v>0</v>
      </c>
      <c r="D45" s="131">
        <v>0</v>
      </c>
      <c r="E45" s="85">
        <f t="shared" si="1"/>
        <v>0</v>
      </c>
      <c r="F45" s="85">
        <f t="shared" si="2"/>
        <v>0</v>
      </c>
      <c r="G45" s="109">
        <f t="shared" si="3"/>
        <v>0</v>
      </c>
      <c r="H45" s="127"/>
    </row>
    <row r="46" spans="1:8">
      <c r="A46" s="132">
        <f t="shared" si="4"/>
        <v>42578</v>
      </c>
      <c r="B46" s="131">
        <v>0</v>
      </c>
      <c r="C46" s="131">
        <v>0</v>
      </c>
      <c r="D46" s="131">
        <v>0</v>
      </c>
      <c r="E46" s="85">
        <f t="shared" si="1"/>
        <v>0</v>
      </c>
      <c r="F46" s="85">
        <f t="shared" si="2"/>
        <v>0</v>
      </c>
      <c r="G46" s="109">
        <f t="shared" si="3"/>
        <v>0</v>
      </c>
      <c r="H46" s="127"/>
    </row>
    <row r="47" spans="1:8">
      <c r="A47" s="132">
        <f t="shared" si="4"/>
        <v>42579</v>
      </c>
      <c r="B47" s="131">
        <v>0</v>
      </c>
      <c r="C47" s="131"/>
      <c r="D47" s="131">
        <v>0</v>
      </c>
      <c r="E47" s="85">
        <f t="shared" si="1"/>
        <v>0</v>
      </c>
      <c r="F47" s="85">
        <v>0</v>
      </c>
      <c r="G47" s="109">
        <f t="shared" si="3"/>
        <v>0</v>
      </c>
      <c r="H47" s="127"/>
    </row>
    <row r="48" spans="1:8">
      <c r="A48" s="132">
        <f t="shared" si="4"/>
        <v>42580</v>
      </c>
      <c r="B48" s="131">
        <v>0</v>
      </c>
      <c r="C48" s="131">
        <v>0</v>
      </c>
      <c r="D48" s="131">
        <v>0</v>
      </c>
      <c r="E48" s="85">
        <f t="shared" si="1"/>
        <v>0</v>
      </c>
      <c r="F48" s="85">
        <f t="shared" si="2"/>
        <v>0</v>
      </c>
      <c r="G48" s="109">
        <f t="shared" si="3"/>
        <v>0</v>
      </c>
      <c r="H48" s="127"/>
    </row>
    <row r="49" spans="1:8">
      <c r="A49" s="132">
        <f t="shared" si="4"/>
        <v>42581</v>
      </c>
      <c r="B49" s="131">
        <v>0</v>
      </c>
      <c r="C49" s="131">
        <v>0</v>
      </c>
      <c r="D49" s="131">
        <v>0</v>
      </c>
      <c r="E49" s="85">
        <f t="shared" ref="E49" si="5">(B49*50000)+(C49*100000)+(D49*200000)</f>
        <v>0</v>
      </c>
      <c r="F49" s="85">
        <f t="shared" ref="F49" si="6">E49*0.2</f>
        <v>0</v>
      </c>
      <c r="G49" s="109">
        <f t="shared" ref="G49" si="7">E49-F49</f>
        <v>0</v>
      </c>
      <c r="H49" s="136"/>
    </row>
    <row r="50" spans="1:8">
      <c r="A50" s="83" t="s">
        <v>59</v>
      </c>
      <c r="B50" s="133">
        <f t="shared" ref="B50:G50" si="8">SUM(B20:B49)</f>
        <v>0</v>
      </c>
      <c r="C50" s="133">
        <f t="shared" si="8"/>
        <v>0</v>
      </c>
      <c r="D50" s="133">
        <f t="shared" si="8"/>
        <v>0</v>
      </c>
      <c r="E50" s="133">
        <f t="shared" si="8"/>
        <v>0</v>
      </c>
      <c r="F50" s="133">
        <f t="shared" si="8"/>
        <v>0</v>
      </c>
      <c r="G50" s="133">
        <f t="shared" si="8"/>
        <v>0</v>
      </c>
      <c r="H50" s="80"/>
    </row>
    <row r="52" spans="1:8">
      <c r="F52" s="125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T12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2015-03-05T07:27:02Z</cp:lastPrinted>
  <dcterms:created xsi:type="dcterms:W3CDTF">2015-01-02T01:54:33Z</dcterms:created>
  <dcterms:modified xsi:type="dcterms:W3CDTF">2017-02-01T10:09:21Z</dcterms:modified>
</cp:coreProperties>
</file>