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defaultThemeVersion="124226"/>
  <bookViews>
    <workbookView xWindow="240" yWindow="180" windowWidth="19440" windowHeight="7440" tabRatio="851" firstSheet="6" activeTab="31"/>
  </bookViews>
  <sheets>
    <sheet name="Monthly" sheetId="71" r:id="rId1"/>
    <sheet name="01" sheetId="12" r:id="rId2"/>
    <sheet name="02" sheetId="11" r:id="rId3"/>
    <sheet name="03" sheetId="37" r:id="rId4"/>
    <sheet name="04" sheetId="44" r:id="rId5"/>
    <sheet name="05" sheetId="45" r:id="rId6"/>
    <sheet name="06" sheetId="46" r:id="rId7"/>
    <sheet name="07" sheetId="47" r:id="rId8"/>
    <sheet name="08" sheetId="48" r:id="rId9"/>
    <sheet name="09" sheetId="49" r:id="rId10"/>
    <sheet name="10" sheetId="50" r:id="rId11"/>
    <sheet name="11" sheetId="51" r:id="rId12"/>
    <sheet name="12" sheetId="52" r:id="rId13"/>
    <sheet name="13" sheetId="53" r:id="rId14"/>
    <sheet name="14" sheetId="54" r:id="rId15"/>
    <sheet name="15" sheetId="55" r:id="rId16"/>
    <sheet name="16" sheetId="56" r:id="rId17"/>
    <sheet name="17" sheetId="57" r:id="rId18"/>
    <sheet name="18" sheetId="58" r:id="rId19"/>
    <sheet name="19" sheetId="59" r:id="rId20"/>
    <sheet name="20" sheetId="60" r:id="rId21"/>
    <sheet name="21" sheetId="61" r:id="rId22"/>
    <sheet name="22" sheetId="62" r:id="rId23"/>
    <sheet name="23" sheetId="63" r:id="rId24"/>
    <sheet name="24" sheetId="64" r:id="rId25"/>
    <sheet name="25" sheetId="65" r:id="rId26"/>
    <sheet name="26" sheetId="66" r:id="rId27"/>
    <sheet name="27" sheetId="67" r:id="rId28"/>
    <sheet name="28" sheetId="68" r:id="rId29"/>
    <sheet name="29" sheetId="69" r:id="rId30"/>
    <sheet name="30" sheetId="70" r:id="rId31"/>
    <sheet name="31" sheetId="72" r:id="rId32"/>
    <sheet name="T2-T5 " sheetId="79" r:id="rId33"/>
    <sheet name="T6" sheetId="76" r:id="rId34"/>
    <sheet name="T7" sheetId="77" r:id="rId35"/>
    <sheet name="CN" sheetId="78" r:id="rId36"/>
  </sheets>
  <calcPr calcId="144525"/>
</workbook>
</file>

<file path=xl/calcChain.xml><?xml version="1.0" encoding="utf-8"?>
<calcChain xmlns="http://schemas.openxmlformats.org/spreadsheetml/2006/main">
  <c r="C9" i="68" l="1"/>
  <c r="C7" i="67"/>
  <c r="C7" i="68" s="1"/>
  <c r="C7" i="61" l="1"/>
  <c r="C7" i="58"/>
  <c r="C7" i="55"/>
  <c r="C9" i="64" l="1"/>
  <c r="C9" i="61" l="1"/>
  <c r="C9" i="58"/>
  <c r="C9" i="55"/>
  <c r="R13" i="78" l="1"/>
  <c r="Q13" i="78"/>
  <c r="P13" i="78"/>
  <c r="R12" i="78"/>
  <c r="R11" i="78"/>
  <c r="U13" i="78" s="1"/>
  <c r="R10" i="78"/>
  <c r="U12" i="78" s="1"/>
  <c r="R9" i="78"/>
  <c r="U11" i="78" s="1"/>
  <c r="R8" i="78"/>
  <c r="U10" i="78" s="1"/>
  <c r="R7" i="78"/>
  <c r="U9" i="78" s="1"/>
  <c r="R6" i="78"/>
  <c r="U8" i="78" s="1"/>
  <c r="Q6" i="78"/>
  <c r="T8" i="78" s="1"/>
  <c r="P6" i="78"/>
  <c r="S8" i="78" s="1"/>
  <c r="V10" i="78" s="1"/>
  <c r="R5" i="78"/>
  <c r="U7" i="78" s="1"/>
  <c r="R13" i="77"/>
  <c r="Q13" i="77"/>
  <c r="P13" i="77"/>
  <c r="R12" i="77"/>
  <c r="R11" i="77"/>
  <c r="U13" i="77" s="1"/>
  <c r="R10" i="77"/>
  <c r="U12" i="77" s="1"/>
  <c r="R9" i="77"/>
  <c r="U11" i="77" s="1"/>
  <c r="R8" i="77"/>
  <c r="U10" i="77" s="1"/>
  <c r="R7" i="77"/>
  <c r="U9" i="77" s="1"/>
  <c r="R6" i="77"/>
  <c r="U8" i="77" s="1"/>
  <c r="Q6" i="77"/>
  <c r="T8" i="77" s="1"/>
  <c r="P6" i="77"/>
  <c r="S8" i="77" s="1"/>
  <c r="V10" i="77" s="1"/>
  <c r="R5" i="77"/>
  <c r="U7" i="77" s="1"/>
  <c r="R13" i="76"/>
  <c r="R12" i="76"/>
  <c r="R11" i="76"/>
  <c r="U13" i="76" s="1"/>
  <c r="R10" i="76"/>
  <c r="U12" i="76" s="1"/>
  <c r="R9" i="76"/>
  <c r="U11" i="76" s="1"/>
  <c r="R8" i="76"/>
  <c r="U10" i="76" s="1"/>
  <c r="R7" i="76"/>
  <c r="U9" i="76" s="1"/>
  <c r="R6" i="76"/>
  <c r="U8" i="76" s="1"/>
  <c r="R5" i="76"/>
  <c r="U7" i="76" s="1"/>
  <c r="U7" i="79"/>
  <c r="U8" i="79"/>
  <c r="U9" i="79"/>
  <c r="U10" i="79"/>
  <c r="U11" i="79"/>
  <c r="U12" i="79"/>
  <c r="U13" i="79"/>
  <c r="U6" i="79"/>
  <c r="R7" i="79"/>
  <c r="R8" i="79"/>
  <c r="R9" i="79"/>
  <c r="R10" i="79"/>
  <c r="R11" i="79"/>
  <c r="R12" i="79"/>
  <c r="R13" i="79"/>
  <c r="R6" i="79"/>
  <c r="N23" i="78"/>
  <c r="M23" i="78"/>
  <c r="N22" i="78"/>
  <c r="M22" i="78"/>
  <c r="N21" i="78"/>
  <c r="M21" i="78"/>
  <c r="N20" i="78"/>
  <c r="M20" i="78"/>
  <c r="N19" i="78"/>
  <c r="M19" i="78"/>
  <c r="N17" i="78"/>
  <c r="M17" i="78"/>
  <c r="N16" i="78"/>
  <c r="M16" i="78"/>
  <c r="N14" i="78"/>
  <c r="M14" i="78"/>
  <c r="N13" i="78"/>
  <c r="M13" i="78"/>
  <c r="N11" i="78"/>
  <c r="M11" i="78"/>
  <c r="N10" i="78"/>
  <c r="M10" i="78"/>
  <c r="Q12" i="78" s="1"/>
  <c r="N9" i="78"/>
  <c r="M9" i="78"/>
  <c r="P11" i="78" s="1"/>
  <c r="S13" i="78" s="1"/>
  <c r="N8" i="78"/>
  <c r="M8" i="78"/>
  <c r="Q10" i="78" s="1"/>
  <c r="T12" i="78" s="1"/>
  <c r="N7" i="78"/>
  <c r="M7" i="78"/>
  <c r="P9" i="78" s="1"/>
  <c r="S11" i="78" s="1"/>
  <c r="V13" i="78" s="1"/>
  <c r="N6" i="78"/>
  <c r="M6" i="78"/>
  <c r="Q8" i="78" s="1"/>
  <c r="T10" i="78" s="1"/>
  <c r="N5" i="78"/>
  <c r="M5" i="78"/>
  <c r="P7" i="78" s="1"/>
  <c r="N4" i="78"/>
  <c r="M4" i="78"/>
  <c r="J23" i="78"/>
  <c r="I23" i="78"/>
  <c r="H23" i="78"/>
  <c r="G23" i="78"/>
  <c r="F23" i="78"/>
  <c r="J22" i="78"/>
  <c r="I22" i="78"/>
  <c r="H22" i="78"/>
  <c r="G22" i="78"/>
  <c r="F22" i="78"/>
  <c r="J21" i="78"/>
  <c r="I21" i="78"/>
  <c r="H21" i="78"/>
  <c r="G21" i="78"/>
  <c r="F21" i="78"/>
  <c r="J20" i="78"/>
  <c r="I20" i="78"/>
  <c r="H20" i="78"/>
  <c r="G20" i="78"/>
  <c r="F20" i="78"/>
  <c r="J19" i="78"/>
  <c r="I19" i="78"/>
  <c r="H19" i="78"/>
  <c r="G19" i="78"/>
  <c r="F19" i="78"/>
  <c r="J18" i="78"/>
  <c r="I18" i="78"/>
  <c r="H18" i="78"/>
  <c r="G18" i="78"/>
  <c r="F18" i="78"/>
  <c r="J17" i="78"/>
  <c r="I17" i="78"/>
  <c r="H17" i="78"/>
  <c r="G17" i="78"/>
  <c r="F17" i="78"/>
  <c r="J16" i="78"/>
  <c r="I16" i="78"/>
  <c r="H16" i="78"/>
  <c r="G16" i="78"/>
  <c r="F16" i="78"/>
  <c r="J15" i="78"/>
  <c r="I15" i="78"/>
  <c r="H15" i="78"/>
  <c r="G15" i="78"/>
  <c r="F15" i="78"/>
  <c r="J14" i="78"/>
  <c r="I14" i="78"/>
  <c r="H14" i="78"/>
  <c r="G14" i="78"/>
  <c r="F14" i="78"/>
  <c r="J13" i="78"/>
  <c r="I13" i="78"/>
  <c r="H13" i="78"/>
  <c r="G13" i="78"/>
  <c r="F13" i="78"/>
  <c r="J12" i="78"/>
  <c r="I12" i="78"/>
  <c r="H12" i="78"/>
  <c r="G12" i="78"/>
  <c r="F12" i="78"/>
  <c r="J11" i="78"/>
  <c r="I11" i="78"/>
  <c r="H11" i="78"/>
  <c r="G11" i="78"/>
  <c r="F11" i="78"/>
  <c r="J10" i="78"/>
  <c r="I10" i="78"/>
  <c r="H10" i="78"/>
  <c r="G10" i="78"/>
  <c r="F10" i="78"/>
  <c r="J9" i="78"/>
  <c r="I9" i="78"/>
  <c r="H9" i="78"/>
  <c r="G9" i="78"/>
  <c r="F9" i="78"/>
  <c r="J8" i="78"/>
  <c r="I8" i="78"/>
  <c r="H8" i="78"/>
  <c r="G8" i="78"/>
  <c r="F8" i="78"/>
  <c r="J7" i="78"/>
  <c r="I7" i="78"/>
  <c r="H7" i="78"/>
  <c r="G7" i="78"/>
  <c r="F7" i="78"/>
  <c r="J6" i="78"/>
  <c r="I6" i="78"/>
  <c r="H6" i="78"/>
  <c r="G6" i="78"/>
  <c r="F6" i="78"/>
  <c r="J5" i="78"/>
  <c r="I5" i="78"/>
  <c r="H5" i="78"/>
  <c r="G5" i="78"/>
  <c r="F5" i="78"/>
  <c r="J4" i="78"/>
  <c r="I4" i="78"/>
  <c r="H4" i="78"/>
  <c r="G4" i="78"/>
  <c r="F4" i="78"/>
  <c r="C16" i="78"/>
  <c r="C15" i="78"/>
  <c r="C14" i="78"/>
  <c r="C13" i="78"/>
  <c r="C8" i="78"/>
  <c r="C6" i="78"/>
  <c r="C5" i="78"/>
  <c r="C4" i="78"/>
  <c r="N23" i="77"/>
  <c r="M23" i="77"/>
  <c r="N22" i="77"/>
  <c r="M22" i="77"/>
  <c r="N21" i="77"/>
  <c r="M21" i="77"/>
  <c r="N20" i="77"/>
  <c r="M20" i="77"/>
  <c r="N19" i="77"/>
  <c r="M19" i="77"/>
  <c r="N17" i="77"/>
  <c r="M17" i="77"/>
  <c r="N16" i="77"/>
  <c r="M16" i="77"/>
  <c r="N14" i="77"/>
  <c r="M14" i="77"/>
  <c r="N13" i="77"/>
  <c r="M13" i="77"/>
  <c r="N11" i="77"/>
  <c r="M11" i="77"/>
  <c r="N10" i="77"/>
  <c r="M10" i="77"/>
  <c r="P12" i="77" s="1"/>
  <c r="N9" i="77"/>
  <c r="M9" i="77"/>
  <c r="Q11" i="77" s="1"/>
  <c r="T13" i="77" s="1"/>
  <c r="N8" i="77"/>
  <c r="M8" i="77"/>
  <c r="P10" i="77" s="1"/>
  <c r="S12" i="77" s="1"/>
  <c r="N7" i="77"/>
  <c r="M7" i="77"/>
  <c r="Q9" i="77" s="1"/>
  <c r="T11" i="77" s="1"/>
  <c r="N6" i="77"/>
  <c r="M6" i="77"/>
  <c r="P8" i="77" s="1"/>
  <c r="S10" i="77" s="1"/>
  <c r="V12" i="77" s="1"/>
  <c r="N5" i="77"/>
  <c r="M5" i="77"/>
  <c r="Q7" i="77" s="1"/>
  <c r="N4" i="77"/>
  <c r="M4" i="77"/>
  <c r="J23" i="77"/>
  <c r="I23" i="77"/>
  <c r="H23" i="77"/>
  <c r="G23" i="77"/>
  <c r="F23" i="77"/>
  <c r="J22" i="77"/>
  <c r="I22" i="77"/>
  <c r="H22" i="77"/>
  <c r="G22" i="77"/>
  <c r="F22" i="77"/>
  <c r="J21" i="77"/>
  <c r="I21" i="77"/>
  <c r="H21" i="77"/>
  <c r="G21" i="77"/>
  <c r="F21" i="77"/>
  <c r="J20" i="77"/>
  <c r="I20" i="77"/>
  <c r="H20" i="77"/>
  <c r="G20" i="77"/>
  <c r="F20" i="77"/>
  <c r="J19" i="77"/>
  <c r="I19" i="77"/>
  <c r="H19" i="77"/>
  <c r="G19" i="77"/>
  <c r="F19" i="77"/>
  <c r="J18" i="77"/>
  <c r="I18" i="77"/>
  <c r="H18" i="77"/>
  <c r="G18" i="77"/>
  <c r="F18" i="77"/>
  <c r="J17" i="77"/>
  <c r="I17" i="77"/>
  <c r="H17" i="77"/>
  <c r="G17" i="77"/>
  <c r="F17" i="77"/>
  <c r="J16" i="77"/>
  <c r="I16" i="77"/>
  <c r="H16" i="77"/>
  <c r="G16" i="77"/>
  <c r="F16" i="77"/>
  <c r="J15" i="77"/>
  <c r="I15" i="77"/>
  <c r="H15" i="77"/>
  <c r="G15" i="77"/>
  <c r="F15" i="77"/>
  <c r="J14" i="77"/>
  <c r="I14" i="77"/>
  <c r="H14" i="77"/>
  <c r="G14" i="77"/>
  <c r="F14" i="77"/>
  <c r="J13" i="77"/>
  <c r="I13" i="77"/>
  <c r="H13" i="77"/>
  <c r="G13" i="77"/>
  <c r="F13" i="77"/>
  <c r="J12" i="77"/>
  <c r="I12" i="77"/>
  <c r="H12" i="77"/>
  <c r="G12" i="77"/>
  <c r="F12" i="77"/>
  <c r="J11" i="77"/>
  <c r="I11" i="77"/>
  <c r="H11" i="77"/>
  <c r="G11" i="77"/>
  <c r="F11" i="77"/>
  <c r="J10" i="77"/>
  <c r="I10" i="77"/>
  <c r="H10" i="77"/>
  <c r="G10" i="77"/>
  <c r="F10" i="77"/>
  <c r="J9" i="77"/>
  <c r="I9" i="77"/>
  <c r="H9" i="77"/>
  <c r="G9" i="77"/>
  <c r="F9" i="77"/>
  <c r="J8" i="77"/>
  <c r="I8" i="77"/>
  <c r="H8" i="77"/>
  <c r="G8" i="77"/>
  <c r="F8" i="77"/>
  <c r="J7" i="77"/>
  <c r="I7" i="77"/>
  <c r="H7" i="77"/>
  <c r="G7" i="77"/>
  <c r="F7" i="77"/>
  <c r="J6" i="77"/>
  <c r="I6" i="77"/>
  <c r="H6" i="77"/>
  <c r="G6" i="77"/>
  <c r="F6" i="77"/>
  <c r="J5" i="77"/>
  <c r="I5" i="77"/>
  <c r="H5" i="77"/>
  <c r="G5" i="77"/>
  <c r="F5" i="77"/>
  <c r="J4" i="77"/>
  <c r="I4" i="77"/>
  <c r="H4" i="77"/>
  <c r="G4" i="77"/>
  <c r="F4" i="77"/>
  <c r="C16" i="77"/>
  <c r="C15" i="77"/>
  <c r="C14" i="77"/>
  <c r="C13" i="77"/>
  <c r="C8" i="77"/>
  <c r="C6" i="77"/>
  <c r="C5" i="77"/>
  <c r="C4" i="77"/>
  <c r="N23" i="76"/>
  <c r="M23" i="76"/>
  <c r="N22" i="76"/>
  <c r="M22" i="76"/>
  <c r="N21" i="76"/>
  <c r="M21" i="76"/>
  <c r="N20" i="76"/>
  <c r="M20" i="76"/>
  <c r="N19" i="76"/>
  <c r="M19" i="76"/>
  <c r="N17" i="76"/>
  <c r="M17" i="76"/>
  <c r="N16" i="76"/>
  <c r="M16" i="76"/>
  <c r="N14" i="76"/>
  <c r="M14" i="76"/>
  <c r="N13" i="76"/>
  <c r="M13" i="76"/>
  <c r="N11" i="76"/>
  <c r="M11" i="76"/>
  <c r="Q13" i="76" s="1"/>
  <c r="N10" i="76"/>
  <c r="M10" i="76"/>
  <c r="Q12" i="76" s="1"/>
  <c r="N9" i="76"/>
  <c r="M9" i="76"/>
  <c r="P11" i="76" s="1"/>
  <c r="S13" i="76" s="1"/>
  <c r="N8" i="76"/>
  <c r="M8" i="76"/>
  <c r="Q10" i="76" s="1"/>
  <c r="T12" i="76" s="1"/>
  <c r="N7" i="76"/>
  <c r="M7" i="76"/>
  <c r="Q9" i="76" s="1"/>
  <c r="T11" i="76" s="1"/>
  <c r="N6" i="76"/>
  <c r="M6" i="76"/>
  <c r="Q8" i="76" s="1"/>
  <c r="T10" i="76" s="1"/>
  <c r="N5" i="76"/>
  <c r="M5" i="76"/>
  <c r="P7" i="76" s="1"/>
  <c r="S9" i="76" s="1"/>
  <c r="V11" i="76" s="1"/>
  <c r="N4" i="76"/>
  <c r="M4" i="76"/>
  <c r="Q6" i="76" s="1"/>
  <c r="J23" i="76"/>
  <c r="I23" i="76"/>
  <c r="H23" i="76"/>
  <c r="G23" i="76"/>
  <c r="F23" i="76"/>
  <c r="J22" i="76"/>
  <c r="I22" i="76"/>
  <c r="H22" i="76"/>
  <c r="G22" i="76"/>
  <c r="F22" i="76"/>
  <c r="J21" i="76"/>
  <c r="I21" i="76"/>
  <c r="H21" i="76"/>
  <c r="G21" i="76"/>
  <c r="F21" i="76"/>
  <c r="J20" i="76"/>
  <c r="I20" i="76"/>
  <c r="H20" i="76"/>
  <c r="G20" i="76"/>
  <c r="F20" i="76"/>
  <c r="J19" i="76"/>
  <c r="I19" i="76"/>
  <c r="H19" i="76"/>
  <c r="G19" i="76"/>
  <c r="F19" i="76"/>
  <c r="J18" i="76"/>
  <c r="I18" i="76"/>
  <c r="H18" i="76"/>
  <c r="G18" i="76"/>
  <c r="F18" i="76"/>
  <c r="J17" i="76"/>
  <c r="I17" i="76"/>
  <c r="H17" i="76"/>
  <c r="G17" i="76"/>
  <c r="F17" i="76"/>
  <c r="J16" i="76"/>
  <c r="I16" i="76"/>
  <c r="H16" i="76"/>
  <c r="G16" i="76"/>
  <c r="F16" i="76"/>
  <c r="J15" i="76"/>
  <c r="I15" i="76"/>
  <c r="H15" i="76"/>
  <c r="G15" i="76"/>
  <c r="F15" i="76"/>
  <c r="J14" i="76"/>
  <c r="I14" i="76"/>
  <c r="H14" i="76"/>
  <c r="G14" i="76"/>
  <c r="F14" i="76"/>
  <c r="J13" i="76"/>
  <c r="I13" i="76"/>
  <c r="H13" i="76"/>
  <c r="G13" i="76"/>
  <c r="F13" i="76"/>
  <c r="J12" i="76"/>
  <c r="I12" i="76"/>
  <c r="H12" i="76"/>
  <c r="G12" i="76"/>
  <c r="F12" i="76"/>
  <c r="J11" i="76"/>
  <c r="I11" i="76"/>
  <c r="H11" i="76"/>
  <c r="G11" i="76"/>
  <c r="F11" i="76"/>
  <c r="J10" i="76"/>
  <c r="I10" i="76"/>
  <c r="H10" i="76"/>
  <c r="G10" i="76"/>
  <c r="F10" i="76"/>
  <c r="J9" i="76"/>
  <c r="I9" i="76"/>
  <c r="H9" i="76"/>
  <c r="G9" i="76"/>
  <c r="F9" i="76"/>
  <c r="J8" i="76"/>
  <c r="I8" i="76"/>
  <c r="H8" i="76"/>
  <c r="G8" i="76"/>
  <c r="F8" i="76"/>
  <c r="J7" i="76"/>
  <c r="I7" i="76"/>
  <c r="H7" i="76"/>
  <c r="G7" i="76"/>
  <c r="F7" i="76"/>
  <c r="J6" i="76"/>
  <c r="I6" i="76"/>
  <c r="H6" i="76"/>
  <c r="G6" i="76"/>
  <c r="F6" i="76"/>
  <c r="J5" i="76"/>
  <c r="I5" i="76"/>
  <c r="H5" i="76"/>
  <c r="G5" i="76"/>
  <c r="F5" i="76"/>
  <c r="J4" i="76"/>
  <c r="I4" i="76"/>
  <c r="H4" i="76"/>
  <c r="G4" i="76"/>
  <c r="F4" i="76"/>
  <c r="C16" i="76"/>
  <c r="C15" i="76"/>
  <c r="C14" i="76"/>
  <c r="C13" i="76"/>
  <c r="C8" i="76"/>
  <c r="C6" i="76"/>
  <c r="C5" i="76"/>
  <c r="C4" i="76"/>
  <c r="M13" i="79"/>
  <c r="N23" i="79"/>
  <c r="M23" i="79"/>
  <c r="N22" i="79"/>
  <c r="M22" i="79"/>
  <c r="N21" i="79"/>
  <c r="M21" i="79"/>
  <c r="N20" i="79"/>
  <c r="M20" i="79"/>
  <c r="N19" i="79"/>
  <c r="M19" i="79"/>
  <c r="N17" i="79"/>
  <c r="M17" i="79"/>
  <c r="N16" i="79"/>
  <c r="M16" i="79"/>
  <c r="N14" i="79"/>
  <c r="M14" i="79"/>
  <c r="N13" i="79"/>
  <c r="N11" i="79"/>
  <c r="M11" i="79"/>
  <c r="Q13" i="79" s="1"/>
  <c r="N10" i="79"/>
  <c r="M10" i="79"/>
  <c r="Q12" i="79" s="1"/>
  <c r="N9" i="79"/>
  <c r="M9" i="79"/>
  <c r="P11" i="79" s="1"/>
  <c r="S13" i="79" s="1"/>
  <c r="N8" i="79"/>
  <c r="M8" i="79"/>
  <c r="Q10" i="79" s="1"/>
  <c r="T12" i="79" s="1"/>
  <c r="N7" i="79"/>
  <c r="M7" i="79"/>
  <c r="Q9" i="79" s="1"/>
  <c r="T11" i="79" s="1"/>
  <c r="N6" i="79"/>
  <c r="M6" i="79"/>
  <c r="Q8" i="79" s="1"/>
  <c r="T10" i="79" s="1"/>
  <c r="N5" i="79"/>
  <c r="M5" i="79"/>
  <c r="Q7" i="79" s="1"/>
  <c r="T9" i="79" s="1"/>
  <c r="N4" i="79"/>
  <c r="M4" i="79"/>
  <c r="Q6" i="79" s="1"/>
  <c r="T8" i="79" s="1"/>
  <c r="J23" i="79"/>
  <c r="I23" i="79"/>
  <c r="H23" i="79"/>
  <c r="G23" i="79"/>
  <c r="F23" i="79"/>
  <c r="J22" i="79"/>
  <c r="I22" i="79"/>
  <c r="H22" i="79"/>
  <c r="G22" i="79"/>
  <c r="F22" i="79"/>
  <c r="J21" i="79"/>
  <c r="I21" i="79"/>
  <c r="H21" i="79"/>
  <c r="G21" i="79"/>
  <c r="F21" i="79"/>
  <c r="J20" i="79"/>
  <c r="I20" i="79"/>
  <c r="H20" i="79"/>
  <c r="G20" i="79"/>
  <c r="F20" i="79"/>
  <c r="J19" i="79"/>
  <c r="I19" i="79"/>
  <c r="H19" i="79"/>
  <c r="G19" i="79"/>
  <c r="F19" i="79"/>
  <c r="J18" i="79"/>
  <c r="I18" i="79"/>
  <c r="H18" i="79"/>
  <c r="G18" i="79"/>
  <c r="F18" i="79"/>
  <c r="F17" i="79"/>
  <c r="J17" i="79"/>
  <c r="I17" i="79"/>
  <c r="H17" i="79"/>
  <c r="G17" i="79"/>
  <c r="J16" i="79"/>
  <c r="I16" i="79"/>
  <c r="H16" i="79"/>
  <c r="G16" i="79"/>
  <c r="F16" i="79"/>
  <c r="J15" i="79"/>
  <c r="I15" i="79"/>
  <c r="H15" i="79"/>
  <c r="G15" i="79"/>
  <c r="F15" i="79"/>
  <c r="J14" i="79"/>
  <c r="I14" i="79"/>
  <c r="H14" i="79"/>
  <c r="G14" i="79"/>
  <c r="F14" i="79"/>
  <c r="J13" i="79"/>
  <c r="I13" i="79"/>
  <c r="H13" i="79"/>
  <c r="G13" i="79"/>
  <c r="F13" i="79"/>
  <c r="J12" i="79"/>
  <c r="I12" i="79"/>
  <c r="H12" i="79"/>
  <c r="G12" i="79"/>
  <c r="F12" i="79"/>
  <c r="J11" i="79"/>
  <c r="I11" i="79"/>
  <c r="H11" i="79"/>
  <c r="G11" i="79"/>
  <c r="F11" i="79"/>
  <c r="J10" i="79"/>
  <c r="I10" i="79"/>
  <c r="H10" i="79"/>
  <c r="G10" i="79"/>
  <c r="F10" i="79"/>
  <c r="J9" i="79"/>
  <c r="I9" i="79"/>
  <c r="H9" i="79"/>
  <c r="G9" i="79"/>
  <c r="F9" i="79"/>
  <c r="J8" i="79"/>
  <c r="I8" i="79"/>
  <c r="H8" i="79"/>
  <c r="G8" i="79"/>
  <c r="F8" i="79"/>
  <c r="J7" i="79"/>
  <c r="I7" i="79"/>
  <c r="H7" i="79"/>
  <c r="G7" i="79"/>
  <c r="F7" i="79"/>
  <c r="J6" i="79"/>
  <c r="I6" i="79"/>
  <c r="H6" i="79"/>
  <c r="G6" i="79"/>
  <c r="F6" i="79"/>
  <c r="J5" i="79"/>
  <c r="I5" i="79"/>
  <c r="H5" i="79"/>
  <c r="G5" i="79"/>
  <c r="F5" i="79"/>
  <c r="J4" i="79"/>
  <c r="I4" i="79"/>
  <c r="H4" i="79"/>
  <c r="G4" i="79"/>
  <c r="F4" i="79"/>
  <c r="C4" i="79"/>
  <c r="C5" i="79"/>
  <c r="C6" i="79"/>
  <c r="C8" i="79"/>
  <c r="C13" i="79"/>
  <c r="C14" i="79"/>
  <c r="C15" i="79"/>
  <c r="C16" i="79"/>
  <c r="C13" i="71"/>
  <c r="M16" i="71"/>
  <c r="N23" i="71"/>
  <c r="N21" i="71"/>
  <c r="M21" i="71"/>
  <c r="M22" i="71"/>
  <c r="N22" i="71"/>
  <c r="M23" i="71"/>
  <c r="N20" i="71"/>
  <c r="M20" i="71"/>
  <c r="M19" i="71"/>
  <c r="N19" i="71"/>
  <c r="M17" i="71"/>
  <c r="N17" i="71"/>
  <c r="N16" i="71"/>
  <c r="M13" i="71"/>
  <c r="N14" i="71"/>
  <c r="M14" i="71"/>
  <c r="N13" i="71"/>
  <c r="N4" i="71"/>
  <c r="N5" i="71"/>
  <c r="N6" i="71"/>
  <c r="N7" i="71"/>
  <c r="N8" i="71"/>
  <c r="N9" i="71"/>
  <c r="N10" i="71"/>
  <c r="N11" i="71"/>
  <c r="M5" i="71"/>
  <c r="M6" i="71"/>
  <c r="M7" i="71"/>
  <c r="M8" i="71"/>
  <c r="M9" i="71"/>
  <c r="M10" i="71"/>
  <c r="M11" i="71"/>
  <c r="M4" i="71"/>
  <c r="C6" i="71"/>
  <c r="C8" i="71"/>
  <c r="C9" i="11"/>
  <c r="C7" i="11"/>
  <c r="P12" i="78" l="1"/>
  <c r="Q11" i="78"/>
  <c r="T13" i="78" s="1"/>
  <c r="P10" i="78"/>
  <c r="S12" i="78" s="1"/>
  <c r="Q9" i="78"/>
  <c r="T11" i="78" s="1"/>
  <c r="P8" i="78"/>
  <c r="S10" i="78" s="1"/>
  <c r="V12" i="78" s="1"/>
  <c r="S9" i="78"/>
  <c r="V11" i="78" s="1"/>
  <c r="P5" i="78"/>
  <c r="Q7" i="78"/>
  <c r="Q12" i="77"/>
  <c r="P11" i="77"/>
  <c r="S13" i="77" s="1"/>
  <c r="Q10" i="77"/>
  <c r="T12" i="77" s="1"/>
  <c r="P9" i="77"/>
  <c r="S11" i="77" s="1"/>
  <c r="V13" i="77" s="1"/>
  <c r="Q8" i="77"/>
  <c r="T10" i="77" s="1"/>
  <c r="T9" i="77"/>
  <c r="Q5" i="77"/>
  <c r="P7" i="77"/>
  <c r="P6" i="79"/>
  <c r="S8" i="79" s="1"/>
  <c r="V10" i="79" s="1"/>
  <c r="P13" i="79"/>
  <c r="P12" i="79"/>
  <c r="Q11" i="79"/>
  <c r="T13" i="79" s="1"/>
  <c r="P10" i="79"/>
  <c r="S12" i="79" s="1"/>
  <c r="P9" i="79"/>
  <c r="S11" i="79" s="1"/>
  <c r="V13" i="79" s="1"/>
  <c r="P8" i="79"/>
  <c r="S10" i="79" s="1"/>
  <c r="V12" i="79" s="1"/>
  <c r="P7" i="79"/>
  <c r="S9" i="79" s="1"/>
  <c r="V11" i="79" s="1"/>
  <c r="R4" i="78"/>
  <c r="R4" i="77"/>
  <c r="T8" i="76"/>
  <c r="P6" i="76"/>
  <c r="Q7" i="76"/>
  <c r="T9" i="76" s="1"/>
  <c r="P10" i="76"/>
  <c r="S12" i="76" s="1"/>
  <c r="Q11" i="76"/>
  <c r="T13" i="76" s="1"/>
  <c r="P9" i="76"/>
  <c r="S11" i="76" s="1"/>
  <c r="V13" i="76" s="1"/>
  <c r="P13" i="76"/>
  <c r="P8" i="76"/>
  <c r="S10" i="76" s="1"/>
  <c r="V12" i="76" s="1"/>
  <c r="P12" i="76"/>
  <c r="R4" i="76"/>
  <c r="T9" i="78" l="1"/>
  <c r="Q5" i="78"/>
  <c r="S7" i="78"/>
  <c r="V9" i="78" s="1"/>
  <c r="P4" i="78"/>
  <c r="S9" i="77"/>
  <c r="V11" i="77" s="1"/>
  <c r="P5" i="77"/>
  <c r="T7" i="77"/>
  <c r="Q4" i="77"/>
  <c r="P5" i="79"/>
  <c r="R3" i="78"/>
  <c r="U6" i="78"/>
  <c r="U5" i="78" s="1"/>
  <c r="U4" i="78" s="1"/>
  <c r="U3" i="78" s="1"/>
  <c r="R3" i="77"/>
  <c r="U6" i="77"/>
  <c r="U5" i="77" s="1"/>
  <c r="U4" i="77" s="1"/>
  <c r="U3" i="77" s="1"/>
  <c r="S8" i="76"/>
  <c r="V10" i="76" s="1"/>
  <c r="P5" i="76"/>
  <c r="Q5" i="76"/>
  <c r="R3" i="76"/>
  <c r="U6" i="76"/>
  <c r="U5" i="76" s="1"/>
  <c r="U4" i="76" s="1"/>
  <c r="U3" i="76" s="1"/>
  <c r="R5" i="79"/>
  <c r="R4" i="79" s="1"/>
  <c r="Q5" i="79"/>
  <c r="S6" i="78" l="1"/>
  <c r="P3" i="78"/>
  <c r="T7" i="78"/>
  <c r="Q4" i="78"/>
  <c r="T6" i="77"/>
  <c r="T5" i="77" s="1"/>
  <c r="T4" i="77" s="1"/>
  <c r="T3" i="77" s="1"/>
  <c r="Q3" i="77"/>
  <c r="S7" i="77"/>
  <c r="V9" i="77" s="1"/>
  <c r="P4" i="77"/>
  <c r="Q4" i="79"/>
  <c r="T6" i="79" s="1"/>
  <c r="T7" i="79"/>
  <c r="P4" i="79"/>
  <c r="S7" i="79"/>
  <c r="V9" i="79" s="1"/>
  <c r="T7" i="76"/>
  <c r="Q4" i="76"/>
  <c r="S7" i="76"/>
  <c r="V9" i="76" s="1"/>
  <c r="P4" i="76"/>
  <c r="R3" i="79"/>
  <c r="U5" i="79"/>
  <c r="U4" i="79" s="1"/>
  <c r="U3" i="79" s="1"/>
  <c r="Q3" i="79"/>
  <c r="S5" i="78" l="1"/>
  <c r="V8" i="78"/>
  <c r="T6" i="78"/>
  <c r="T5" i="78" s="1"/>
  <c r="T4" i="78" s="1"/>
  <c r="T3" i="78" s="1"/>
  <c r="Q3" i="78"/>
  <c r="S6" i="77"/>
  <c r="P3" i="77"/>
  <c r="T5" i="79"/>
  <c r="T4" i="79" s="1"/>
  <c r="T3" i="79" s="1"/>
  <c r="S6" i="79"/>
  <c r="P3" i="79"/>
  <c r="S6" i="76"/>
  <c r="P3" i="76"/>
  <c r="T6" i="76"/>
  <c r="T5" i="76" s="1"/>
  <c r="T4" i="76" s="1"/>
  <c r="T3" i="76" s="1"/>
  <c r="Q3" i="76"/>
  <c r="V7" i="78" l="1"/>
  <c r="S4" i="78"/>
  <c r="V8" i="77"/>
  <c r="S5" i="77"/>
  <c r="V8" i="79"/>
  <c r="S5" i="79"/>
  <c r="S5" i="76"/>
  <c r="V8" i="76"/>
  <c r="S3" i="78" l="1"/>
  <c r="V6" i="78"/>
  <c r="V5" i="78" s="1"/>
  <c r="V4" i="78" s="1"/>
  <c r="V3" i="78" s="1"/>
  <c r="V7" i="77"/>
  <c r="S4" i="77"/>
  <c r="S4" i="79"/>
  <c r="V7" i="79"/>
  <c r="V7" i="76"/>
  <c r="S4" i="76"/>
  <c r="W3" i="78" l="1"/>
  <c r="X3" i="78" s="1"/>
  <c r="S3" i="77"/>
  <c r="V6" i="77"/>
  <c r="V5" i="77" s="1"/>
  <c r="V4" i="77" s="1"/>
  <c r="V3" i="77" s="1"/>
  <c r="V6" i="79"/>
  <c r="V5" i="79" s="1"/>
  <c r="V4" i="79" s="1"/>
  <c r="V3" i="79" s="1"/>
  <c r="S3" i="79"/>
  <c r="V6" i="76"/>
  <c r="V5" i="76" s="1"/>
  <c r="V4" i="76" s="1"/>
  <c r="V3" i="76" s="1"/>
  <c r="S3" i="76"/>
  <c r="W3" i="77" l="1"/>
  <c r="X3" i="77" s="1"/>
  <c r="W3" i="76"/>
  <c r="X3" i="76" s="1"/>
  <c r="W3" i="79"/>
  <c r="X3" i="79" s="1"/>
  <c r="C9" i="12"/>
  <c r="C7" i="12"/>
  <c r="C9" i="37"/>
  <c r="C9" i="44" s="1"/>
  <c r="C9" i="45" s="1"/>
  <c r="C7" i="37"/>
  <c r="C7" i="44" s="1"/>
  <c r="C7" i="45" s="1"/>
  <c r="C10" i="71"/>
  <c r="C10" i="11" l="1"/>
  <c r="C10" i="37" l="1"/>
  <c r="C10" i="44" s="1"/>
  <c r="C10" i="45" s="1"/>
  <c r="C10" i="46" s="1"/>
  <c r="C10" i="47" l="1"/>
  <c r="C14" i="71"/>
  <c r="F6" i="71"/>
  <c r="G6" i="71"/>
  <c r="H6" i="71"/>
  <c r="I6" i="71"/>
  <c r="J6" i="71"/>
  <c r="F7" i="71"/>
  <c r="G7" i="71"/>
  <c r="H7" i="71"/>
  <c r="I7" i="71"/>
  <c r="J7" i="71"/>
  <c r="F8" i="71"/>
  <c r="G8" i="71"/>
  <c r="H8" i="71"/>
  <c r="I8" i="71"/>
  <c r="J8" i="71"/>
  <c r="F9" i="71"/>
  <c r="G9" i="71"/>
  <c r="H9" i="71"/>
  <c r="I9" i="71"/>
  <c r="J9" i="71"/>
  <c r="F10" i="71"/>
  <c r="G10" i="71"/>
  <c r="H10" i="71"/>
  <c r="I10" i="71"/>
  <c r="J10" i="71"/>
  <c r="F11" i="71"/>
  <c r="G11" i="71"/>
  <c r="H11" i="71"/>
  <c r="I11" i="71"/>
  <c r="J11" i="71"/>
  <c r="F12" i="71"/>
  <c r="G12" i="71"/>
  <c r="H12" i="71"/>
  <c r="I12" i="71"/>
  <c r="J12" i="71"/>
  <c r="F13" i="71"/>
  <c r="G13" i="71"/>
  <c r="H13" i="71"/>
  <c r="I13" i="71"/>
  <c r="J13" i="71"/>
  <c r="F14" i="71"/>
  <c r="G14" i="71"/>
  <c r="H14" i="71"/>
  <c r="I14" i="71"/>
  <c r="J14" i="71"/>
  <c r="F15" i="71"/>
  <c r="G15" i="71"/>
  <c r="H15" i="71"/>
  <c r="I15" i="71"/>
  <c r="J15" i="71"/>
  <c r="F16" i="71"/>
  <c r="G16" i="71"/>
  <c r="H16" i="71"/>
  <c r="I16" i="71"/>
  <c r="J16" i="71"/>
  <c r="F17" i="71"/>
  <c r="G17" i="71"/>
  <c r="H17" i="71"/>
  <c r="I17" i="71"/>
  <c r="J17" i="71"/>
  <c r="F18" i="71"/>
  <c r="G18" i="71"/>
  <c r="H18" i="71"/>
  <c r="I18" i="71"/>
  <c r="J18" i="71"/>
  <c r="F19" i="71"/>
  <c r="G19" i="71"/>
  <c r="H19" i="71"/>
  <c r="I19" i="71"/>
  <c r="J19" i="71"/>
  <c r="F20" i="71"/>
  <c r="G20" i="71"/>
  <c r="H20" i="71"/>
  <c r="I20" i="71"/>
  <c r="J20" i="71"/>
  <c r="F21" i="71"/>
  <c r="G21" i="71"/>
  <c r="H21" i="71"/>
  <c r="I21" i="71"/>
  <c r="J21" i="71"/>
  <c r="F22" i="71"/>
  <c r="G22" i="71"/>
  <c r="H22" i="71"/>
  <c r="I22" i="71"/>
  <c r="J22" i="71"/>
  <c r="F23" i="71"/>
  <c r="G23" i="71"/>
  <c r="H23" i="71"/>
  <c r="I23" i="71"/>
  <c r="J23" i="71"/>
  <c r="G4" i="71"/>
  <c r="H4" i="71"/>
  <c r="I4" i="71"/>
  <c r="J4" i="71"/>
  <c r="G5" i="71"/>
  <c r="H5" i="71"/>
  <c r="I5" i="71"/>
  <c r="J5" i="71"/>
  <c r="F5" i="71"/>
  <c r="F4" i="71"/>
  <c r="C15" i="71"/>
  <c r="C16" i="71"/>
  <c r="C4" i="71"/>
  <c r="C5" i="71"/>
  <c r="C3" i="72"/>
  <c r="C3" i="70"/>
  <c r="C3" i="69"/>
  <c r="C9" i="69"/>
  <c r="C9" i="70" s="1"/>
  <c r="C7" i="69"/>
  <c r="C7" i="70" s="1"/>
  <c r="C3" i="68"/>
  <c r="C3" i="67"/>
  <c r="C3" i="66"/>
  <c r="C3" i="65"/>
  <c r="C9" i="65"/>
  <c r="C9" i="66" s="1"/>
  <c r="C3" i="64"/>
  <c r="C3" i="63"/>
  <c r="C3" i="62"/>
  <c r="C9" i="62"/>
  <c r="C9" i="63" s="1"/>
  <c r="C7" i="62"/>
  <c r="C7" i="63" s="1"/>
  <c r="C7" i="64" s="1"/>
  <c r="C7" i="65" s="1"/>
  <c r="C3" i="61"/>
  <c r="C3" i="60"/>
  <c r="C3" i="59"/>
  <c r="C7" i="59"/>
  <c r="C7" i="60" s="1"/>
  <c r="C3" i="58"/>
  <c r="C3" i="57"/>
  <c r="C3" i="56"/>
  <c r="C9" i="56"/>
  <c r="C9" i="57" s="1"/>
  <c r="C7" i="56"/>
  <c r="C7" i="57" s="1"/>
  <c r="C3" i="55"/>
  <c r="C3" i="54"/>
  <c r="C3" i="53"/>
  <c r="C9" i="52"/>
  <c r="C9" i="53" s="1"/>
  <c r="C9" i="54" s="1"/>
  <c r="C9" i="78" s="1"/>
  <c r="C7" i="52"/>
  <c r="C7" i="53" s="1"/>
  <c r="C7" i="54" s="1"/>
  <c r="C7" i="78" s="1"/>
  <c r="C3" i="52"/>
  <c r="C3" i="51"/>
  <c r="C3" i="50"/>
  <c r="C9" i="49"/>
  <c r="C9" i="50" s="1"/>
  <c r="C9" i="51" s="1"/>
  <c r="C7" i="49"/>
  <c r="C7" i="50" s="1"/>
  <c r="C7" i="51" s="1"/>
  <c r="C3" i="49"/>
  <c r="C3" i="48"/>
  <c r="C3" i="47"/>
  <c r="C9" i="46"/>
  <c r="C9" i="47" s="1"/>
  <c r="C9" i="48" s="1"/>
  <c r="C7" i="46"/>
  <c r="C7" i="47" s="1"/>
  <c r="C7" i="48" s="1"/>
  <c r="C3" i="46"/>
  <c r="C3" i="45"/>
  <c r="C3" i="44"/>
  <c r="C3" i="37"/>
  <c r="C3" i="12"/>
  <c r="C3" i="11"/>
  <c r="C7" i="66" l="1"/>
  <c r="C7" i="76" s="1"/>
  <c r="C7" i="79"/>
  <c r="C9" i="59"/>
  <c r="C9" i="79"/>
  <c r="C3" i="78"/>
  <c r="C3" i="77"/>
  <c r="C3" i="76"/>
  <c r="C10" i="48"/>
  <c r="C11" i="12"/>
  <c r="C3" i="79"/>
  <c r="C11" i="11"/>
  <c r="C11" i="37" s="1"/>
  <c r="C9" i="67"/>
  <c r="C7" i="77"/>
  <c r="C7" i="72"/>
  <c r="C7" i="71" s="1"/>
  <c r="C9" i="72"/>
  <c r="C9" i="71" s="1"/>
  <c r="C3" i="71"/>
  <c r="C9" i="60" l="1"/>
  <c r="C9" i="77" s="1"/>
  <c r="C9" i="76"/>
  <c r="C10" i="49"/>
  <c r="C10" i="50" s="1"/>
  <c r="C10" i="51" s="1"/>
  <c r="C10" i="52" s="1"/>
  <c r="C12" i="12"/>
  <c r="C12" i="37"/>
  <c r="C12" i="11"/>
  <c r="C11" i="44"/>
  <c r="C11" i="45" s="1"/>
  <c r="C10" i="53" l="1"/>
  <c r="C11" i="46"/>
  <c r="C12" i="44"/>
  <c r="C12" i="45"/>
  <c r="C10" i="54" l="1"/>
  <c r="C11" i="47"/>
  <c r="C12" i="46"/>
  <c r="C10" i="55" l="1"/>
  <c r="C11" i="48"/>
  <c r="C12" i="47"/>
  <c r="C10" i="56" l="1"/>
  <c r="C10" i="57" s="1"/>
  <c r="C10" i="58" s="1"/>
  <c r="C10" i="59" s="1"/>
  <c r="C11" i="49"/>
  <c r="C12" i="48"/>
  <c r="C10" i="60" l="1"/>
  <c r="C11" i="50"/>
  <c r="C12" i="49"/>
  <c r="C10" i="61" l="1"/>
  <c r="C11" i="51"/>
  <c r="C12" i="50"/>
  <c r="C10" i="62" l="1"/>
  <c r="C11" i="52"/>
  <c r="C12" i="51"/>
  <c r="C10" i="63" l="1"/>
  <c r="C10" i="64" s="1"/>
  <c r="C10" i="65" s="1"/>
  <c r="C10" i="66" s="1"/>
  <c r="C11" i="53"/>
  <c r="C12" i="52"/>
  <c r="C10" i="67" l="1"/>
  <c r="C10" i="76"/>
  <c r="C11" i="54"/>
  <c r="C12" i="53"/>
  <c r="C10" i="68" l="1"/>
  <c r="C10" i="77"/>
  <c r="C11" i="55"/>
  <c r="C12" i="54"/>
  <c r="C10" i="69" l="1"/>
  <c r="C10" i="78"/>
  <c r="C11" i="56"/>
  <c r="C12" i="55"/>
  <c r="C10" i="70" l="1"/>
  <c r="C10" i="72" s="1"/>
  <c r="C12" i="56"/>
  <c r="C11" i="57"/>
  <c r="C10" i="79" l="1"/>
  <c r="C11" i="58"/>
  <c r="C12" i="57"/>
  <c r="C11" i="59" l="1"/>
  <c r="C12" i="58"/>
  <c r="C11" i="60" l="1"/>
  <c r="C12" i="59"/>
  <c r="C11" i="61" l="1"/>
  <c r="C12" i="60"/>
  <c r="C11" i="62" l="1"/>
  <c r="C12" i="61"/>
  <c r="C12" i="62" l="1"/>
  <c r="C11" i="63"/>
  <c r="C12" i="63" l="1"/>
  <c r="C11" i="64"/>
  <c r="C11" i="65" l="1"/>
  <c r="C12" i="64"/>
  <c r="C11" i="66" l="1"/>
  <c r="C12" i="65"/>
  <c r="C11" i="67" l="1"/>
  <c r="C12" i="66"/>
  <c r="C12" i="76" s="1"/>
  <c r="C11" i="76"/>
  <c r="C12" i="67" l="1"/>
  <c r="C12" i="77" s="1"/>
  <c r="C11" i="68"/>
  <c r="C11" i="77"/>
  <c r="C12" i="68" l="1"/>
  <c r="C12" i="78" s="1"/>
  <c r="C11" i="69"/>
  <c r="C11" i="78"/>
  <c r="C12" i="69" l="1"/>
  <c r="C11" i="70"/>
  <c r="C12" i="70" l="1"/>
  <c r="C11" i="72"/>
  <c r="C11" i="71" l="1"/>
  <c r="C12" i="71" s="1"/>
  <c r="C12" i="72"/>
  <c r="C12" i="79" s="1"/>
  <c r="C11" i="79"/>
</calcChain>
</file>

<file path=xl/comments1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20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0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chuyển 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1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BƠ ĐƯỜNG
</t>
        </r>
      </text>
    </comment>
    <comment ref="J11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CẮT SLICE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2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3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4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6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cúng
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10: làm SW
4: làm bơ đường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5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6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7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J11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cắt slice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8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9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chuyển 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0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1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2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3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4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5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6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7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8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11 LÀM SW
4 LÀM BƠ ĐƯỜNG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9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CHUYỂN 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0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8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nhân viên quên bấm hủy
</t>
        </r>
      </text>
    </comment>
    <comment ref="J9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1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LÀM SW
</t>
        </r>
      </text>
    </comment>
    <comment ref="J11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CẮT SLICE 1 CHANTILY= 9 CÁI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2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3.xml><?xml version="1.0" encoding="utf-8"?>
<comments xmlns="http://schemas.openxmlformats.org/spreadsheetml/2006/main">
  <authors>
    <author>PhuongThanh Tran</author>
  </authors>
  <commentList>
    <comment ref="W1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Phầm trăm cơ cấu sản phẩm 
</t>
        </r>
      </text>
    </commen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4.xml><?xml version="1.0" encoding="utf-8"?>
<comments xmlns="http://schemas.openxmlformats.org/spreadsheetml/2006/main">
  <authors>
    <author>PhuongThanh Tran</author>
  </authors>
  <commentList>
    <comment ref="W1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Phầm trăm cơ cấu sản phẩm 
</t>
        </r>
      </text>
    </commen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5.xml><?xml version="1.0" encoding="utf-8"?>
<comments xmlns="http://schemas.openxmlformats.org/spreadsheetml/2006/main">
  <authors>
    <author>PhuongThanh Tran</author>
  </authors>
  <commentList>
    <comment ref="W1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Phầm trăm cơ cấu sản phẩm 
</t>
        </r>
      </text>
    </commen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6.xml><?xml version="1.0" encoding="utf-8"?>
<comments xmlns="http://schemas.openxmlformats.org/spreadsheetml/2006/main">
  <authors>
    <author>PhuongThanh Tran</author>
  </authors>
  <commentList>
    <comment ref="W1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Phầm trăm cơ cấu sản phẩm 
</t>
        </r>
      </text>
    </commen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4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CHUYỂN 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5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6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CHUYỂN 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7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CHUYỂN 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8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CHUYỂN 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9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chuyển làm SW
</t>
        </r>
      </text>
    </comment>
    <comment ref="J11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cắt slice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sharedStrings.xml><?xml version="1.0" encoding="utf-8"?>
<sst xmlns="http://schemas.openxmlformats.org/spreadsheetml/2006/main" count="2563" uniqueCount="107">
  <si>
    <t>Oulet :</t>
  </si>
  <si>
    <t>Total sale</t>
  </si>
  <si>
    <t>DTCD (2)</t>
  </si>
  <si>
    <t>Target Tháng</t>
  </si>
  <si>
    <t>A (actual) MTD</t>
  </si>
  <si>
    <t>% Target</t>
  </si>
  <si>
    <t>TC</t>
  </si>
  <si>
    <t>AC</t>
  </si>
  <si>
    <t>Void</t>
  </si>
  <si>
    <t>Ovr</t>
  </si>
  <si>
    <t>S Bán</t>
  </si>
  <si>
    <t>W Hủy</t>
  </si>
  <si>
    <t>O Nhập , Sản xuất</t>
  </si>
  <si>
    <t>Sp Hủy do hư hỏng</t>
  </si>
  <si>
    <t>Danish</t>
  </si>
  <si>
    <t xml:space="preserve">Hours </t>
  </si>
  <si>
    <t>Family group</t>
  </si>
  <si>
    <t>3 pcs</t>
  </si>
  <si>
    <t>5 pcs</t>
  </si>
  <si>
    <t xml:space="preserve">(1) DThu Voucher </t>
  </si>
  <si>
    <t>(2) DThu Bánh kem lớn hoặc DThu đơn hàng</t>
  </si>
  <si>
    <t>DTCD (1)</t>
  </si>
  <si>
    <t>Tiền mặt</t>
  </si>
  <si>
    <t>Cà thẻ</t>
  </si>
  <si>
    <t>Doanh thu</t>
  </si>
  <si>
    <t>BUN</t>
  </si>
  <si>
    <t>Bread</t>
  </si>
  <si>
    <t>French, pizza</t>
  </si>
  <si>
    <t>Sandwich</t>
  </si>
  <si>
    <t>TOAST</t>
  </si>
  <si>
    <t>CAKE</t>
  </si>
  <si>
    <t>Whole</t>
  </si>
  <si>
    <t>Slice</t>
  </si>
  <si>
    <t>Dry</t>
  </si>
  <si>
    <t>Cookie</t>
  </si>
  <si>
    <t>Mooncake</t>
  </si>
  <si>
    <t>PUDDING</t>
  </si>
  <si>
    <t>DRINK</t>
  </si>
  <si>
    <t>Tea, coffee, juice</t>
  </si>
  <si>
    <t>Can, bottle</t>
  </si>
  <si>
    <t>OTHERS</t>
  </si>
  <si>
    <t>Jam</t>
  </si>
  <si>
    <t>Merchandise</t>
  </si>
  <si>
    <t>Others</t>
  </si>
  <si>
    <t>14-16</t>
  </si>
  <si>
    <t>10-14</t>
  </si>
  <si>
    <t>16-18</t>
  </si>
  <si>
    <t>18-20</t>
  </si>
  <si>
    <t>20-22</t>
  </si>
  <si>
    <t>22-23</t>
  </si>
  <si>
    <t>B Tồn Thực tế</t>
  </si>
  <si>
    <t>Báo cáo tình hình cửa hàng</t>
  </si>
  <si>
    <t>Nhân sự :</t>
  </si>
  <si>
    <t>Sàn xuất :</t>
  </si>
  <si>
    <t>Máy móc :</t>
  </si>
  <si>
    <t>Thời tiết :</t>
  </si>
  <si>
    <t>Vấn đề khác :</t>
  </si>
  <si>
    <t>Bình thường</t>
  </si>
  <si>
    <t>Bình Thường</t>
  </si>
  <si>
    <t>PIZZA</t>
  </si>
  <si>
    <t>BIG</t>
  </si>
  <si>
    <t>SMALL</t>
  </si>
  <si>
    <t xml:space="preserve"> BÁNH TẾT 2018</t>
  </si>
  <si>
    <t>Mandarina Luck</t>
  </si>
  <si>
    <t>Yammy Ingot</t>
  </si>
  <si>
    <t>Fortune Puppy</t>
  </si>
  <si>
    <t>Bakwa Treasure</t>
  </si>
  <si>
    <t>Set Bánh</t>
  </si>
  <si>
    <t>06-08</t>
  </si>
  <si>
    <t>08-10</t>
  </si>
  <si>
    <t>BUNDLE DRY CAKE</t>
  </si>
  <si>
    <t>DRY CAKE</t>
  </si>
  <si>
    <t>JAPAN LIGHT CHEESE</t>
  </si>
  <si>
    <t>SLICE CAKE</t>
  </si>
  <si>
    <t xml:space="preserve">Doanh thu dự kiến </t>
  </si>
  <si>
    <t>Tổng doanh T2-T5</t>
  </si>
  <si>
    <t>Oulet : BIÊN HÒA 1/1/2018</t>
  </si>
  <si>
    <t>Oulet : BIÊN HÒA 2/1/2018</t>
  </si>
  <si>
    <t>Oulet :BIÊN HÒA 3/1/2018</t>
  </si>
  <si>
    <t>Oulet : BIÊN HÒA 4/1/2018</t>
  </si>
  <si>
    <t>Oulet : BIÊN HÒA 5/1/2018</t>
  </si>
  <si>
    <t>Oulet : BIÊN HÒA 6/1/2017</t>
  </si>
  <si>
    <t>Oulet : BIÊN HÒA 7/1/2018</t>
  </si>
  <si>
    <t>Oulet : BIÊN HÒA 8/1/2018</t>
  </si>
  <si>
    <t>Oulet : BIÊN HÒA ngày 9/1/2018</t>
  </si>
  <si>
    <t>Oulet : BIÊN HÒA 10/1/2018</t>
  </si>
  <si>
    <t>Oulet : BIÊN HÒA 11/1/2018</t>
  </si>
  <si>
    <t>Oulet : BIÊN HÒA 12/1/2018</t>
  </si>
  <si>
    <t>Oulet : BIÊN HÒA 13/1/2018</t>
  </si>
  <si>
    <t>Oulet : BIÊN HÒA 14/1/2018</t>
  </si>
  <si>
    <t>Oulet : BIÊN HÒA 15/1/2018</t>
  </si>
  <si>
    <t>Oulet : BIÊN HÒA 16/1/2018</t>
  </si>
  <si>
    <t>Oulet : BIÊN HÒA 17/1/2018</t>
  </si>
  <si>
    <t>Oulet : BIÊN HÒA 18/1/2018</t>
  </si>
  <si>
    <t>Oulet : BIÊN HÒA 19/1/2018</t>
  </si>
  <si>
    <t>Oulet : BIÊN HÒA 20/1/2018</t>
  </si>
  <si>
    <t>Oulet : BIÊN HÒA 21/1/2018</t>
  </si>
  <si>
    <t>Oulet : BIÊN HÒA 22/1/2018</t>
  </si>
  <si>
    <t>Oulet : BIÊN HÒA 23/1/2018</t>
  </si>
  <si>
    <t>Oulet : BIÊN HÒA 24/1/2018</t>
  </si>
  <si>
    <t>Oulet : BIÊN HÒA 25/1/2018</t>
  </si>
  <si>
    <t>Oulet : BIÊN HÒA 26/1/2018</t>
  </si>
  <si>
    <t>Oulet : BIÊN HÒA 27/1/2018</t>
  </si>
  <si>
    <t>Oulet : BIÊN HÒA 28/1/2018</t>
  </si>
  <si>
    <t>Oulet : BIÊN HÒA 29/12018</t>
  </si>
  <si>
    <t>Oulet : BIÊN HÒA 30/1/2018</t>
  </si>
  <si>
    <t>Oulet : BIÊN HÒA 31/12/2018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</si>
</sst>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₫_-;\-* #,##0.00\ _₫_-;_-* &quot;-&quot;??\ _₫_-;_-@_-"/>
    <numFmt numFmtId="165" formatCode="_-* #,##0\ _₫_-;\-* #,##0\ _₫_-;_-* &quot;-&quot;??\ _₫_-;_-@_-"/>
    <numFmt numFmtId="166" formatCode="#,##0\ &quot;₫&quot;"/>
    <numFmt numFmtId="167" formatCode="_-* #,##0.00\ [$₫-42A]_-;\-* #,##0.00\ [$₫-42A]_-;_-* &quot;-&quot;??\ [$₫-42A]_-;_-@_-"/>
    <numFmt numFmtId="168" formatCode="_-* #,##0\ [$₫-42A]_-;\-* #,##0\ [$₫-42A]_-;_-* &quot;-&quot;??\ [$₫-42A]_-;_-@_-"/>
    <numFmt numFmtId="169" formatCode="_-* #,##0.0\ _₫_-;\-* #,##0.0\ _₫_-;_-* &quot;-&quot;??\ _₫_-;_-@_-"/>
  </numFmts>
  <fonts count="2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4"/>
      <color theme="1"/>
      <name val="Cambria"/>
      <family val="1"/>
      <charset val="163"/>
      <scheme val="major"/>
    </font>
    <font>
      <sz val="9"/>
      <color indexed="81"/>
      <name val="Tahoma"/>
      <family val="2"/>
      <charset val="163"/>
    </font>
    <font>
      <sz val="11"/>
      <color indexed="81"/>
      <name val="Cambria"/>
      <family val="1"/>
      <charset val="163"/>
      <scheme val="major"/>
    </font>
    <font>
      <b/>
      <sz val="9"/>
      <color indexed="81"/>
      <name val="Tahoma"/>
      <family val="2"/>
      <charset val="163"/>
    </font>
    <font>
      <sz val="14"/>
      <color theme="1"/>
      <name val="Cambria"/>
      <family val="1"/>
      <charset val="163"/>
      <scheme val="major"/>
    </font>
    <font>
      <sz val="14"/>
      <name val="Cambria"/>
      <family val="1"/>
      <charset val="163"/>
      <scheme val="major"/>
    </font>
    <font>
      <b/>
      <sz val="14"/>
      <name val="Cambria"/>
      <family val="1"/>
      <charset val="163"/>
      <scheme val="major"/>
    </font>
    <font>
      <b/>
      <sz val="14"/>
      <color rgb="FFFF0000"/>
      <name val="Cambria"/>
      <family val="1"/>
      <charset val="163"/>
      <scheme val="major"/>
    </font>
    <font>
      <b/>
      <sz val="14"/>
      <color rgb="FF00B050"/>
      <name val="Cambria"/>
      <family val="1"/>
      <charset val="163"/>
      <scheme val="major"/>
    </font>
    <font>
      <b/>
      <sz val="14"/>
      <color rgb="FF0070C0"/>
      <name val="Cambria"/>
      <family val="1"/>
      <charset val="163"/>
      <scheme val="major"/>
    </font>
    <font>
      <b/>
      <sz val="14"/>
      <color rgb="FF7030A0"/>
      <name val="Cambria"/>
      <family val="1"/>
      <charset val="163"/>
      <scheme val="major"/>
    </font>
    <font>
      <b/>
      <sz val="18"/>
      <color theme="1"/>
      <name val="Cambria"/>
      <family val="1"/>
      <charset val="163"/>
      <scheme val="major"/>
    </font>
    <font>
      <sz val="10"/>
      <color rgb="FF000000"/>
      <name val="Arial"/>
      <family val="2"/>
      <charset val="163"/>
    </font>
    <font>
      <b/>
      <sz val="11"/>
      <color theme="1"/>
      <name val="Cambria"/>
      <family val="1"/>
      <charset val="163"/>
      <scheme val="major"/>
    </font>
    <font>
      <b/>
      <sz val="11"/>
      <color rgb="FFFF0000"/>
      <name val="Cambria"/>
      <family val="1"/>
      <charset val="163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175">
    <xf numFmtId="0" fontId="0" fillId="0" borderId="0" xfId="0"/>
    <xf numFmtId="0" fontId="2" fillId="2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5" xfId="0" quotePrefix="1" applyFont="1" applyBorder="1" applyAlignment="1">
      <alignment horizontal="center" vertical="center"/>
    </xf>
    <xf numFmtId="16" fontId="6" fillId="0" borderId="3" xfId="0" quotePrefix="1" applyNumberFormat="1" applyFont="1" applyBorder="1" applyAlignment="1">
      <alignment horizontal="center" vertical="center"/>
    </xf>
    <xf numFmtId="17" fontId="6" fillId="0" borderId="3" xfId="0" quotePrefix="1" applyNumberFormat="1" applyFont="1" applyBorder="1" applyAlignment="1">
      <alignment horizontal="center" vertical="center"/>
    </xf>
    <xf numFmtId="17" fontId="6" fillId="0" borderId="13" xfId="0" quotePrefix="1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9" fontId="7" fillId="0" borderId="3" xfId="2" applyFont="1" applyFill="1" applyBorder="1" applyAlignment="1">
      <alignment horizontal="left" vertical="center"/>
    </xf>
    <xf numFmtId="9" fontId="7" fillId="0" borderId="4" xfId="2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165" fontId="6" fillId="0" borderId="0" xfId="1" applyNumberFormat="1" applyFont="1" applyBorder="1" applyAlignment="1">
      <alignment horizontal="center" vertical="center"/>
    </xf>
    <xf numFmtId="165" fontId="6" fillId="0" borderId="5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66" fontId="6" fillId="0" borderId="0" xfId="1" applyNumberFormat="1" applyFont="1" applyBorder="1" applyAlignment="1">
      <alignment horizontal="center" vertical="center"/>
    </xf>
    <xf numFmtId="9" fontId="6" fillId="0" borderId="0" xfId="2" applyFont="1" applyBorder="1" applyAlignment="1">
      <alignment horizontal="center" vertical="center"/>
    </xf>
    <xf numFmtId="165" fontId="6" fillId="0" borderId="4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4" xfId="2" applyFont="1" applyBorder="1" applyAlignment="1">
      <alignment horizontal="center" vertical="center"/>
    </xf>
    <xf numFmtId="165" fontId="6" fillId="0" borderId="2" xfId="1" applyNumberFormat="1" applyFont="1" applyBorder="1" applyAlignment="1">
      <alignment horizontal="center" vertical="center"/>
    </xf>
    <xf numFmtId="165" fontId="6" fillId="0" borderId="4" xfId="1" applyNumberFormat="1" applyFont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5" fontId="6" fillId="0" borderId="0" xfId="1" applyNumberFormat="1" applyFont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9" fontId="7" fillId="0" borderId="13" xfId="2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9" fontId="7" fillId="0" borderId="5" xfId="2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9" fontId="8" fillId="3" borderId="11" xfId="2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166" fontId="6" fillId="3" borderId="15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9" fontId="7" fillId="0" borderId="5" xfId="2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9" fontId="9" fillId="4" borderId="17" xfId="2" applyFont="1" applyFill="1" applyBorder="1" applyAlignment="1">
      <alignment horizontal="center" vertical="center"/>
    </xf>
    <xf numFmtId="164" fontId="6" fillId="0" borderId="3" xfId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167" fontId="6" fillId="0" borderId="5" xfId="1" applyNumberFormat="1" applyFont="1" applyBorder="1" applyAlignment="1">
      <alignment horizontal="center" vertical="center"/>
    </xf>
    <xf numFmtId="168" fontId="6" fillId="0" borderId="0" xfId="1" applyNumberFormat="1" applyFont="1" applyAlignment="1">
      <alignment horizontal="right" vertical="center"/>
    </xf>
    <xf numFmtId="168" fontId="2" fillId="2" borderId="1" xfId="1" applyNumberFormat="1" applyFont="1" applyFill="1" applyBorder="1" applyAlignment="1">
      <alignment horizontal="center" vertical="center"/>
    </xf>
    <xf numFmtId="168" fontId="6" fillId="0" borderId="5" xfId="1" applyNumberFormat="1" applyFont="1" applyBorder="1" applyAlignment="1">
      <alignment horizontal="center" vertical="center"/>
    </xf>
    <xf numFmtId="168" fontId="6" fillId="0" borderId="4" xfId="1" applyNumberFormat="1" applyFont="1" applyBorder="1" applyAlignment="1">
      <alignment horizontal="center" vertical="center"/>
    </xf>
    <xf numFmtId="168" fontId="6" fillId="0" borderId="2" xfId="1" applyNumberFormat="1" applyFont="1" applyBorder="1" applyAlignment="1">
      <alignment horizontal="center" vertical="center"/>
    </xf>
    <xf numFmtId="168" fontId="6" fillId="0" borderId="0" xfId="1" applyNumberFormat="1" applyFont="1" applyAlignment="1">
      <alignment vertical="center"/>
    </xf>
    <xf numFmtId="167" fontId="6" fillId="4" borderId="9" xfId="1" applyNumberFormat="1" applyFont="1" applyFill="1" applyBorder="1" applyAlignment="1">
      <alignment horizontal="center" vertical="center"/>
    </xf>
    <xf numFmtId="167" fontId="6" fillId="0" borderId="3" xfId="1" applyNumberFormat="1" applyFont="1" applyBorder="1" applyAlignment="1">
      <alignment horizontal="center" vertical="center"/>
    </xf>
    <xf numFmtId="167" fontId="6" fillId="0" borderId="13" xfId="1" applyNumberFormat="1" applyFont="1" applyBorder="1" applyAlignment="1">
      <alignment horizontal="center" vertical="center"/>
    </xf>
    <xf numFmtId="167" fontId="10" fillId="4" borderId="12" xfId="1" applyNumberFormat="1" applyFont="1" applyFill="1" applyBorder="1" applyAlignment="1">
      <alignment horizontal="center" vertical="center"/>
    </xf>
    <xf numFmtId="167" fontId="6" fillId="0" borderId="14" xfId="1" applyNumberFormat="1" applyFont="1" applyBorder="1" applyAlignment="1">
      <alignment horizontal="center" vertical="center"/>
    </xf>
    <xf numFmtId="168" fontId="6" fillId="4" borderId="9" xfId="1" applyNumberFormat="1" applyFont="1" applyFill="1" applyBorder="1" applyAlignment="1">
      <alignment horizontal="center" vertical="center"/>
    </xf>
    <xf numFmtId="168" fontId="6" fillId="0" borderId="3" xfId="1" applyNumberFormat="1" applyFont="1" applyBorder="1" applyAlignment="1">
      <alignment horizontal="center" vertical="center"/>
    </xf>
    <xf numFmtId="168" fontId="6" fillId="0" borderId="13" xfId="1" applyNumberFormat="1" applyFont="1" applyBorder="1" applyAlignment="1">
      <alignment horizontal="center" vertical="center"/>
    </xf>
    <xf numFmtId="168" fontId="10" fillId="4" borderId="12" xfId="1" applyNumberFormat="1" applyFont="1" applyFill="1" applyBorder="1" applyAlignment="1">
      <alignment horizontal="center" vertical="center"/>
    </xf>
    <xf numFmtId="168" fontId="6" fillId="0" borderId="14" xfId="1" applyNumberFormat="1" applyFont="1" applyBorder="1" applyAlignment="1">
      <alignment horizontal="center" vertical="center"/>
    </xf>
    <xf numFmtId="168" fontId="6" fillId="4" borderId="12" xfId="1" applyNumberFormat="1" applyFont="1" applyFill="1" applyBorder="1" applyAlignment="1">
      <alignment horizontal="center" vertical="center"/>
    </xf>
    <xf numFmtId="165" fontId="6" fillId="0" borderId="5" xfId="1" applyNumberFormat="1" applyFont="1" applyBorder="1" applyAlignment="1">
      <alignment vertical="center"/>
    </xf>
    <xf numFmtId="165" fontId="6" fillId="0" borderId="3" xfId="1" applyNumberFormat="1" applyFont="1" applyBorder="1" applyAlignment="1">
      <alignment vertical="center"/>
    </xf>
    <xf numFmtId="9" fontId="8" fillId="3" borderId="16" xfId="2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9" fontId="6" fillId="0" borderId="4" xfId="2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168" fontId="9" fillId="4" borderId="20" xfId="1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8" fontId="6" fillId="0" borderId="2" xfId="1" applyNumberFormat="1" applyFont="1" applyFill="1" applyBorder="1" applyAlignment="1">
      <alignment horizontal="center" vertical="center"/>
    </xf>
    <xf numFmtId="168" fontId="6" fillId="0" borderId="3" xfId="1" applyNumberFormat="1" applyFont="1" applyFill="1" applyBorder="1" applyAlignment="1">
      <alignment horizontal="center" vertical="center"/>
    </xf>
    <xf numFmtId="168" fontId="10" fillId="0" borderId="3" xfId="1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3" xfId="1" applyNumberFormat="1" applyFont="1" applyFill="1" applyBorder="1" applyAlignment="1">
      <alignment horizontal="center" vertical="center"/>
    </xf>
    <xf numFmtId="9" fontId="9" fillId="0" borderId="3" xfId="2" applyFont="1" applyFill="1" applyBorder="1" applyAlignment="1">
      <alignment horizontal="center" vertical="center"/>
    </xf>
    <xf numFmtId="165" fontId="6" fillId="3" borderId="15" xfId="1" applyNumberFormat="1" applyFont="1" applyFill="1" applyBorder="1" applyAlignment="1">
      <alignment horizontal="center" vertical="center"/>
    </xf>
    <xf numFmtId="1" fontId="6" fillId="3" borderId="15" xfId="0" applyNumberFormat="1" applyFont="1" applyFill="1" applyBorder="1" applyAlignment="1">
      <alignment horizontal="center" vertical="center"/>
    </xf>
    <xf numFmtId="168" fontId="6" fillId="0" borderId="3" xfId="1" applyNumberFormat="1" applyFont="1" applyBorder="1" applyAlignment="1">
      <alignment vertical="center"/>
    </xf>
    <xf numFmtId="169" fontId="10" fillId="0" borderId="13" xfId="1" applyNumberFormat="1" applyFont="1" applyFill="1" applyBorder="1" applyAlignment="1">
      <alignment horizontal="center" vertical="center"/>
    </xf>
    <xf numFmtId="169" fontId="6" fillId="3" borderId="15" xfId="1" applyNumberFormat="1" applyFont="1" applyFill="1" applyBorder="1" applyAlignment="1">
      <alignment horizontal="center" vertical="center"/>
    </xf>
    <xf numFmtId="168" fontId="6" fillId="0" borderId="3" xfId="1" applyNumberFormat="1" applyFont="1" applyBorder="1" applyAlignment="1">
      <alignment horizontal="center" vertical="center"/>
    </xf>
    <xf numFmtId="168" fontId="6" fillId="0" borderId="3" xfId="1" applyNumberFormat="1" applyFont="1" applyBorder="1" applyAlignment="1">
      <alignment horizontal="center" vertical="center"/>
    </xf>
    <xf numFmtId="165" fontId="6" fillId="0" borderId="3" xfId="1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165" fontId="9" fillId="3" borderId="15" xfId="1" applyNumberFormat="1" applyFont="1" applyFill="1" applyBorder="1" applyAlignment="1">
      <alignment horizontal="center" vertical="center"/>
    </xf>
    <xf numFmtId="165" fontId="10" fillId="3" borderId="15" xfId="1" applyNumberFormat="1" applyFont="1" applyFill="1" applyBorder="1" applyAlignment="1">
      <alignment horizontal="center" vertical="center"/>
    </xf>
    <xf numFmtId="165" fontId="11" fillId="3" borderId="15" xfId="1" applyNumberFormat="1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>
      <alignment horizontal="center" vertical="center"/>
    </xf>
    <xf numFmtId="165" fontId="10" fillId="0" borderId="5" xfId="1" applyNumberFormat="1" applyFont="1" applyFill="1" applyBorder="1" applyAlignment="1">
      <alignment horizontal="center" vertical="center"/>
    </xf>
    <xf numFmtId="165" fontId="11" fillId="0" borderId="5" xfId="1" applyNumberFormat="1" applyFont="1" applyFill="1" applyBorder="1" applyAlignment="1">
      <alignment horizontal="center" vertical="center"/>
    </xf>
    <xf numFmtId="165" fontId="9" fillId="0" borderId="3" xfId="1" applyNumberFormat="1" applyFont="1" applyFill="1" applyBorder="1" applyAlignment="1">
      <alignment horizontal="center" vertical="center"/>
    </xf>
    <xf numFmtId="165" fontId="10" fillId="0" borderId="3" xfId="1" applyNumberFormat="1" applyFont="1" applyFill="1" applyBorder="1" applyAlignment="1">
      <alignment horizontal="center" vertical="center"/>
    </xf>
    <xf numFmtId="165" fontId="11" fillId="0" borderId="3" xfId="1" applyNumberFormat="1" applyFont="1" applyFill="1" applyBorder="1" applyAlignment="1">
      <alignment horizontal="center" vertical="center"/>
    </xf>
    <xf numFmtId="165" fontId="9" fillId="0" borderId="13" xfId="1" applyNumberFormat="1" applyFont="1" applyFill="1" applyBorder="1" applyAlignment="1">
      <alignment horizontal="center" vertical="center"/>
    </xf>
    <xf numFmtId="165" fontId="10" fillId="0" borderId="13" xfId="1" applyNumberFormat="1" applyFont="1" applyFill="1" applyBorder="1" applyAlignment="1">
      <alignment horizontal="center" vertical="center"/>
    </xf>
    <xf numFmtId="165" fontId="11" fillId="0" borderId="13" xfId="1" applyNumberFormat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165" fontId="11" fillId="0" borderId="4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165" fontId="11" fillId="0" borderId="0" xfId="1" applyNumberFormat="1" applyFont="1" applyAlignment="1">
      <alignment horizontal="center" vertical="center"/>
    </xf>
    <xf numFmtId="165" fontId="2" fillId="3" borderId="15" xfId="1" applyNumberFormat="1" applyFont="1" applyFill="1" applyBorder="1" applyAlignment="1">
      <alignment horizontal="center" vertical="center"/>
    </xf>
    <xf numFmtId="165" fontId="2" fillId="0" borderId="5" xfId="1" applyNumberFormat="1" applyFont="1" applyFill="1" applyBorder="1" applyAlignment="1">
      <alignment horizontal="center" vertical="center"/>
    </xf>
    <xf numFmtId="165" fontId="2" fillId="0" borderId="3" xfId="1" applyNumberFormat="1" applyFont="1" applyFill="1" applyBorder="1" applyAlignment="1">
      <alignment horizontal="center" vertical="center"/>
    </xf>
    <xf numFmtId="165" fontId="2" fillId="0" borderId="13" xfId="1" applyNumberFormat="1" applyFont="1" applyFill="1" applyBorder="1" applyAlignment="1">
      <alignment horizontal="center" vertical="center"/>
    </xf>
    <xf numFmtId="165" fontId="6" fillId="0" borderId="2" xfId="1" applyNumberFormat="1" applyFont="1" applyBorder="1" applyAlignment="1">
      <alignment horizontal="left" vertical="center"/>
    </xf>
    <xf numFmtId="165" fontId="6" fillId="0" borderId="3" xfId="1" applyNumberFormat="1" applyFont="1" applyBorder="1" applyAlignment="1">
      <alignment horizontal="left" vertical="center"/>
    </xf>
    <xf numFmtId="165" fontId="6" fillId="0" borderId="4" xfId="1" applyNumberFormat="1" applyFont="1" applyBorder="1" applyAlignment="1">
      <alignment horizontal="left" vertical="center"/>
    </xf>
    <xf numFmtId="9" fontId="6" fillId="0" borderId="0" xfId="2" applyFont="1" applyAlignment="1">
      <alignment vertical="center"/>
    </xf>
    <xf numFmtId="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165" fontId="15" fillId="4" borderId="1" xfId="1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164" fontId="6" fillId="0" borderId="1" xfId="1" applyFont="1" applyBorder="1" applyAlignment="1">
      <alignment horizontal="center" vertical="center" wrapText="1"/>
    </xf>
    <xf numFmtId="164" fontId="9" fillId="0" borderId="1" xfId="1" applyFont="1" applyBorder="1" applyAlignment="1">
      <alignment horizontal="center" vertical="center" wrapText="1"/>
    </xf>
    <xf numFmtId="164" fontId="6" fillId="0" borderId="1" xfId="1" applyFont="1" applyBorder="1" applyAlignment="1">
      <alignment horizontal="center" vertical="center"/>
    </xf>
    <xf numFmtId="164" fontId="13" fillId="5" borderId="1" xfId="1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3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tabColor rgb="FFFFFF00"/>
  </sheetPr>
  <dimension ref="B1:N28"/>
  <sheetViews>
    <sheetView zoomScale="70" zoomScaleNormal="70" workbookViewId="0">
      <selection activeCell="C5" sqref="C5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31.28515625" style="22" customWidth="1"/>
    <col min="4" max="4" width="4.42578125" style="16" customWidth="1"/>
    <col min="5" max="5" width="17.42578125" style="3" bestFit="1" customWidth="1"/>
    <col min="6" max="6" width="13.42578125" style="17" customWidth="1"/>
    <col min="7" max="7" width="13.42578125" style="18" customWidth="1"/>
    <col min="8" max="8" width="13.42578125" style="19" customWidth="1"/>
    <col min="9" max="9" width="13.42578125" style="20" customWidth="1"/>
    <col min="10" max="10" width="13.42578125" style="21" customWidth="1"/>
    <col min="11" max="11" width="4.28515625" style="5" customWidth="1"/>
    <col min="12" max="12" width="19.28515625" style="5" customWidth="1"/>
    <col min="13" max="13" width="32.42578125" style="85" customWidth="1"/>
    <col min="14" max="14" width="17.8554687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10" t="s">
        <v>1</v>
      </c>
      <c r="C3" s="111">
        <f>'01'!C3+'02'!C3+'03'!C3+'04'!C3+'05'!C3+'06'!C3+'07'!C3+'08'!C3+'09'!C3+'10'!C3+'11'!C3+'12'!C3+'13'!C3+'14'!C3+'15'!C3+'16'!C3+'17'!C3+'18'!C3+'19'!C3+'20'!C3+'21'!C3+'22'!C3+'23'!C3+'24'!C3+'25'!C3+'26'!C3+'27'!C3+'28'!C3+'29'!C3+'30'!C3+'31'!C3</f>
        <v>471999500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112" t="s">
        <v>22</v>
      </c>
      <c r="C4" s="113">
        <f>'01'!C4+'02'!C4+'03'!C4+'04'!C4+'05'!C4+'06'!C4+'07'!C4+'08'!C4+'09'!C4+'10'!C4+'11'!C4+'12'!C4+'13'!C4+'14'!C4+'15'!C4+'16'!C4+'17'!C4+'18'!C4+'19'!C4+'20'!C4+'21'!C4+'22'!C4+'23'!C4+'24'!C4+'25'!C4+'26'!C4+'27'!C4+'28'!C4+'29'!C4+'30'!C4+'31'!C4</f>
        <v>461865500</v>
      </c>
      <c r="E4" s="60" t="s">
        <v>25</v>
      </c>
      <c r="F4" s="61">
        <f>'01'!F4+'02'!F4+'03'!F4+'04'!F4+'05'!F4+'06'!F4+'07'!F4+'08'!F4+'09'!F4+'10'!F4+'11'!F4+'12'!F4+'13'!F4+'14'!F4+'15'!F4+'16'!F4+'17'!F4+'18'!F4+'19'!F4+'20'!F4+'21'!F4+'22'!F4+'23'!F4+'24'!F4+'25'!F4+'26'!F4+'27'!F4+'28'!F4+'29'!F4+'30'!F4+'31'!F4</f>
        <v>3275</v>
      </c>
      <c r="G4" s="61">
        <f>'01'!G4+'02'!G4+'03'!G4+'04'!G4+'05'!G4+'06'!G4+'07'!G4+'08'!G4+'09'!G4+'10'!G4+'11'!G4+'12'!G4+'13'!G4+'14'!G4+'15'!G4+'16'!G4+'17'!G4+'18'!G4+'19'!G4+'20'!G4+'21'!G4+'22'!G4+'23'!G4+'24'!G4+'25'!G4+'26'!G4+'27'!G4+'28'!G4+'29'!G4+'30'!G4+'31'!G4</f>
        <v>7985</v>
      </c>
      <c r="H4" s="61">
        <f>'01'!H4+'02'!H4+'03'!H4+'04'!H4+'05'!H4+'06'!H4+'07'!H4+'08'!H4+'09'!H4+'10'!H4+'11'!H4+'12'!H4+'13'!H4+'14'!H4+'15'!H4+'16'!H4+'17'!H4+'18'!H4+'19'!H4+'20'!H4+'21'!H4+'22'!H4+'23'!H4+'24'!H4+'25'!H4+'26'!H4+'27'!H4+'28'!H4+'29'!H4+'30'!H4+'31'!H4</f>
        <v>1041</v>
      </c>
      <c r="I4" s="61">
        <f>'01'!I4+'02'!I4+'03'!I4+'04'!I4+'05'!I4+'06'!I4+'07'!I4+'08'!I4+'09'!I4+'10'!I4+'11'!I4+'12'!I4+'13'!I4+'14'!I4+'15'!I4+'16'!I4+'17'!I4+'18'!I4+'19'!I4+'20'!I4+'21'!I4+'22'!I4+'23'!I4+'24'!I4+'25'!I4+'26'!I4+'27'!I4+'28'!I4+'29'!I4+'30'!I4+'31'!I4</f>
        <v>302</v>
      </c>
      <c r="J4" s="107">
        <f>'01'!J4+'02'!J4+'03'!J4+'04'!J4+'05'!J4+'06'!J4+'07'!J4+'08'!J4+'09'!J4+'10'!J4+'11'!J4+'12'!J4+'13'!J4+'14'!J4+'15'!J4+'16'!J4+'17'!J4+'18'!J4+'19'!J4+'20'!J4+'21'!J4+'22'!J4+'23'!J4+'24'!J4+'25'!J4+'26'!J4+'27'!J4+'28'!J4+'29'!J4+'30'!J4+'31'!J4</f>
        <v>0</v>
      </c>
      <c r="L4" s="6" t="s">
        <v>68</v>
      </c>
      <c r="M4" s="121">
        <f>'01'!M4+'02'!M4+'03'!M4+'04'!M4+'05'!M4+'06'!M4+'07'!M4+'08'!M4+'09'!M4+'10'!M4+'11'!M4+'12'!M4+'13'!M4+'14'!M4+'15'!M4+'16'!M4+'17'!M4+'18'!M4+'19'!M4+'20'!M4+'21'!M4+'22'!M4+'23'!M4+'24'!M4+'25'!M4+'26'!M4+'27'!M4+'28'!M4+'29'!M4+'30'!M4+'31'!M4</f>
        <v>0</v>
      </c>
      <c r="N4" s="103">
        <f>'01'!N4+'02'!N4+'03'!N4+'04'!N4+'05'!N4+'06'!N4+'07'!N4+'08'!N4+'09'!N4+'10'!N4+'11'!N4+'12'!N4+'13'!N4+'14'!N4+'15'!N4+'16'!N4+'17'!N4+'18'!N4+'19'!N4+'20'!N4+'21'!N4+'22'!N4+'23'!N4+'24'!N4+'25'!N4+'26'!N4+'27'!N4+'28'!N4+'29'!N4+'30'!N4+'31'!N4</f>
        <v>0</v>
      </c>
    </row>
    <row r="5" spans="2:14" ht="31.5" customHeight="1" x14ac:dyDescent="0.25">
      <c r="B5" s="74" t="s">
        <v>23</v>
      </c>
      <c r="C5" s="114">
        <f>'01'!C5+'02'!C5+'03'!C5+'04'!C5+'05'!C5+'06'!C5+'07'!C5+'08'!C5+'09'!C5+'10'!C5+'11'!C5+'12'!C5+'13'!C5+'14'!C5+'15'!C5+'16'!C5+'17'!C5+'18'!C5+'19'!C5+'20'!C5+'21'!C5+'22'!C5+'23'!C5+'24'!C5+'25'!C5+'26'!C5+'27'!C5+'28'!C5+'29'!C5+'30'!C5+'31'!C5</f>
        <v>9211000</v>
      </c>
      <c r="E5" s="54" t="s">
        <v>26</v>
      </c>
      <c r="F5" s="55">
        <f>'01'!F5+'02'!F5+'03'!F5+'04'!F5+'05'!F5+'06'!F5+'07'!F5+'08'!F5+'09'!F5+'10'!F5+'11'!F5+'12'!F5+'13'!F5+'14'!F5+'15'!F5+'16'!F5+'17'!F5+'18'!F5+'19'!F5+'20'!F5+'21'!F5+'22'!F5+'23'!F5+'24'!F5+'25'!F5+'26'!F5+'27'!F5+'28'!F5+'29'!F5+'30'!F5+'31'!F5</f>
        <v>8114</v>
      </c>
      <c r="G5" s="55">
        <f>'01'!G5+'02'!G5+'03'!G5+'04'!G5+'05'!G5+'06'!G5+'07'!G5+'08'!G5+'09'!G5+'10'!G5+'11'!G5+'12'!G5+'13'!G5+'14'!G5+'15'!G5+'16'!G5+'17'!G5+'18'!G5+'19'!G5+'20'!G5+'21'!G5+'22'!G5+'23'!G5+'24'!G5+'25'!G5+'26'!G5+'27'!G5+'28'!G5+'29'!G5+'30'!G5+'31'!G5</f>
        <v>7207</v>
      </c>
      <c r="H5" s="55">
        <f>'01'!H5+'02'!H5+'03'!H5+'04'!H5+'05'!H5+'06'!H5+'07'!H5+'08'!H5+'09'!H5+'10'!H5+'11'!H5+'12'!H5+'13'!H5+'14'!H5+'15'!H5+'16'!H5+'17'!H5+'18'!H5+'19'!H5+'20'!H5+'21'!H5+'22'!H5+'23'!H5+'24'!H5+'25'!H5+'26'!H5+'27'!H5+'28'!H5+'29'!H5+'30'!H5+'31'!H5</f>
        <v>715</v>
      </c>
      <c r="I5" s="55">
        <f>'01'!I5+'02'!I5+'03'!I5+'04'!I5+'05'!I5+'06'!I5+'07'!I5+'08'!I5+'09'!I5+'10'!I5+'11'!I5+'12'!I5+'13'!I5+'14'!I5+'15'!I5+'16'!I5+'17'!I5+'18'!I5+'19'!I5+'20'!I5+'21'!I5+'22'!I5+'23'!I5+'24'!I5+'25'!I5+'26'!I5+'27'!I5+'28'!I5+'29'!I5+'30'!I5+'31'!I5</f>
        <v>339</v>
      </c>
      <c r="J5" s="55">
        <f>'01'!J5+'02'!J5+'03'!J5+'04'!J5+'05'!J5+'06'!J5+'07'!J5+'08'!J5+'09'!J5+'10'!J5+'11'!J5+'12'!J5+'13'!J5+'14'!J5+'15'!J5+'16'!J5+'17'!J5+'18'!J5+'19'!J5+'20'!J5+'21'!J5+'22'!J5+'23'!J5+'24'!J5+'25'!J5+'26'!J5+'27'!J5+'28'!J5+'29'!J5+'30'!J5+'31'!J5</f>
        <v>0</v>
      </c>
      <c r="L5" s="7" t="s">
        <v>69</v>
      </c>
      <c r="M5" s="121">
        <f>'01'!M5+'02'!M5+'03'!M5+'04'!M5+'05'!M5+'06'!M5+'07'!M5+'08'!M5+'09'!M5+'10'!M5+'11'!M5+'12'!M5+'13'!M5+'14'!M5+'15'!M5+'16'!M5+'17'!M5+'18'!M5+'19'!M5+'20'!M5+'21'!M5+'22'!M5+'23'!M5+'24'!M5+'25'!M5+'26'!M5+'27'!M5+'28'!M5+'29'!M5+'30'!M5+'31'!M5</f>
        <v>10454557</v>
      </c>
      <c r="N5" s="103">
        <f>'01'!N5+'02'!N5+'03'!N5+'04'!N5+'05'!N5+'06'!N5+'07'!N5+'08'!N5+'09'!N5+'10'!N5+'11'!N5+'12'!N5+'13'!N5+'14'!N5+'15'!N5+'16'!N5+'17'!N5+'18'!N5+'19'!N5+'20'!N5+'21'!N5+'22'!N5+'23'!N5+'24'!N5+'25'!N5+'26'!N5+'27'!N5+'28'!N5+'29'!N5+'30'!N5+'31'!N5</f>
        <v>159</v>
      </c>
    </row>
    <row r="6" spans="2:14" ht="31.5" customHeight="1" x14ac:dyDescent="0.25">
      <c r="B6" s="25" t="s">
        <v>19</v>
      </c>
      <c r="C6" s="114">
        <f>'01'!C6+'02'!C6+'03'!C6+'04'!C6+'05'!C6+'06'!C6+'07'!C6+'08'!C6+'09'!C6+'10'!C6+'11'!C6+'12'!C6+'13'!C6+'14'!C6+'15'!C6+'16'!C6+'17'!C6+'18'!C6+'19'!C6+'20'!C6+'21'!C6+'22'!C6+'23'!C6+'24'!C6+'25'!C6+'26'!C6+'27'!C6+'28'!C6+'29'!C6+'30'!C6+'31'!C6</f>
        <v>220000</v>
      </c>
      <c r="E6" s="13" t="s">
        <v>14</v>
      </c>
      <c r="F6" s="26">
        <f>'01'!F6+'02'!F6+'03'!F6+'04'!F6+'05'!F6+'06'!F6+'07'!F6+'08'!F6+'09'!F6+'10'!F6+'11'!F6+'12'!F6+'13'!F6+'14'!F6+'15'!F6+'16'!F6+'17'!F6+'18'!F6+'19'!F6+'20'!F6+'21'!F6+'22'!F6+'23'!F6+'24'!F6+'25'!F6+'26'!F6+'27'!F6+'28'!F6+'29'!F6+'30'!F6+'31'!F6</f>
        <v>3398</v>
      </c>
      <c r="G6" s="26">
        <f>'01'!G6+'02'!G6+'03'!G6+'04'!G6+'05'!G6+'06'!G6+'07'!G6+'08'!G6+'09'!G6+'10'!G6+'11'!G6+'12'!G6+'13'!G6+'14'!G6+'15'!G6+'16'!G6+'17'!G6+'18'!G6+'19'!G6+'20'!G6+'21'!G6+'22'!G6+'23'!G6+'24'!G6+'25'!G6+'26'!G6+'27'!G6+'28'!G6+'29'!G6+'30'!G6+'31'!G6</f>
        <v>2907</v>
      </c>
      <c r="H6" s="26">
        <f>'01'!H6+'02'!H6+'03'!H6+'04'!H6+'05'!H6+'06'!H6+'07'!H6+'08'!H6+'09'!H6+'10'!H6+'11'!H6+'12'!H6+'13'!H6+'14'!H6+'15'!H6+'16'!H6+'17'!H6+'18'!H6+'19'!H6+'20'!H6+'21'!H6+'22'!H6+'23'!H6+'24'!H6+'25'!H6+'26'!H6+'27'!H6+'28'!H6+'29'!H6+'30'!H6+'31'!H6</f>
        <v>508</v>
      </c>
      <c r="I6" s="26">
        <f>'01'!I6+'02'!I6+'03'!I6+'04'!I6+'05'!I6+'06'!I6+'07'!I6+'08'!I6+'09'!I6+'10'!I6+'11'!I6+'12'!I6+'13'!I6+'14'!I6+'15'!I6+'16'!I6+'17'!I6+'18'!I6+'19'!I6+'20'!I6+'21'!I6+'22'!I6+'23'!I6+'24'!I6+'25'!I6+'26'!I6+'27'!I6+'28'!I6+'29'!I6+'30'!I6+'31'!I6</f>
        <v>66</v>
      </c>
      <c r="J6" s="26">
        <f>'01'!J6+'02'!J6+'03'!J6+'04'!J6+'05'!J6+'06'!J6+'07'!J6+'08'!J6+'09'!J6+'10'!J6+'11'!J6+'12'!J6+'13'!J6+'14'!J6+'15'!J6+'16'!J6+'17'!J6+'18'!J6+'19'!J6+'20'!J6+'21'!J6+'22'!J6+'23'!J6+'24'!J6+'25'!J6+'26'!J6+'27'!J6+'28'!J6+'29'!J6+'30'!J6+'31'!J6</f>
        <v>5</v>
      </c>
      <c r="L6" s="8" t="s">
        <v>45</v>
      </c>
      <c r="M6" s="121">
        <f>'01'!M6+'02'!M6+'03'!M6+'04'!M6+'05'!M6+'06'!M6+'07'!M6+'08'!M6+'09'!M6+'10'!M6+'11'!M6+'12'!M6+'13'!M6+'14'!M6+'15'!M6+'16'!M6+'17'!M6+'18'!M6+'19'!M6+'20'!M6+'21'!M6+'22'!M6+'23'!M6+'24'!M6+'25'!M6+'26'!M6+'27'!M6+'28'!M6+'29'!M6+'30'!M6+'31'!M6</f>
        <v>125344428</v>
      </c>
      <c r="N6" s="103">
        <f>'01'!N6+'02'!N6+'03'!N6+'04'!N6+'05'!N6+'06'!N6+'07'!N6+'08'!N6+'09'!N6+'10'!N6+'11'!N6+'12'!N6+'13'!N6+'14'!N6+'15'!N6+'16'!N6+'17'!N6+'18'!N6+'19'!N6+'20'!N6+'21'!N6+'22'!N6+'23'!N6+'24'!N6+'25'!N6+'26'!N6+'27'!N6+'28'!N6+'29'!N6+'30'!N6+'31'!N6</f>
        <v>1758</v>
      </c>
    </row>
    <row r="7" spans="2:14" ht="31.5" customHeight="1" x14ac:dyDescent="0.25">
      <c r="B7" s="27" t="s">
        <v>21</v>
      </c>
      <c r="C7" s="115">
        <f>'31'!C7</f>
        <v>220000</v>
      </c>
      <c r="E7" s="13" t="s">
        <v>27</v>
      </c>
      <c r="F7" s="26">
        <f>'01'!F7+'02'!F7+'03'!F7+'04'!F7+'05'!F7+'06'!F7+'07'!F7+'08'!F7+'09'!F7+'10'!F7+'11'!F7+'12'!F7+'13'!F7+'14'!F7+'15'!F7+'16'!F7+'17'!F7+'18'!F7+'19'!F7+'20'!F7+'21'!F7+'22'!F7+'23'!F7+'24'!F7+'25'!F7+'26'!F7+'27'!F7+'28'!F7+'29'!F7+'30'!F7+'31'!F7</f>
        <v>406</v>
      </c>
      <c r="G7" s="26">
        <f>'01'!G7+'02'!G7+'03'!G7+'04'!G7+'05'!G7+'06'!G7+'07'!G7+'08'!G7+'09'!G7+'10'!G7+'11'!G7+'12'!G7+'13'!G7+'14'!G7+'15'!G7+'16'!G7+'17'!G7+'18'!G7+'19'!G7+'20'!G7+'21'!G7+'22'!G7+'23'!G7+'24'!G7+'25'!G7+'26'!G7+'27'!G7+'28'!G7+'29'!G7+'30'!G7+'31'!G7</f>
        <v>266</v>
      </c>
      <c r="H7" s="26">
        <f>'01'!H7+'02'!H7+'03'!H7+'04'!H7+'05'!H7+'06'!H7+'07'!H7+'08'!H7+'09'!H7+'10'!H7+'11'!H7+'12'!H7+'13'!H7+'14'!H7+'15'!H7+'16'!H7+'17'!H7+'18'!H7+'19'!H7+'20'!H7+'21'!H7+'22'!H7+'23'!H7+'24'!H7+'25'!H7+'26'!H7+'27'!H7+'28'!H7+'29'!H7+'30'!H7+'31'!H7</f>
        <v>98</v>
      </c>
      <c r="I7" s="26">
        <f>'01'!I7+'02'!I7+'03'!I7+'04'!I7+'05'!I7+'06'!I7+'07'!I7+'08'!I7+'09'!I7+'10'!I7+'11'!I7+'12'!I7+'13'!I7+'14'!I7+'15'!I7+'16'!I7+'17'!I7+'18'!I7+'19'!I7+'20'!I7+'21'!I7+'22'!I7+'23'!I7+'24'!I7+'25'!I7+'26'!I7+'27'!I7+'28'!I7+'29'!I7+'30'!I7+'31'!I7</f>
        <v>52</v>
      </c>
      <c r="J7" s="26">
        <f>'01'!J7+'02'!J7+'03'!J7+'04'!J7+'05'!J7+'06'!J7+'07'!J7+'08'!J7+'09'!J7+'10'!J7+'11'!J7+'12'!J7+'13'!J7+'14'!J7+'15'!J7+'16'!J7+'17'!J7+'18'!J7+'19'!J7+'20'!J7+'21'!J7+'22'!J7+'23'!J7+'24'!J7+'25'!J7+'26'!J7+'27'!J7+'28'!J7+'29'!J7+'30'!J7+'31'!J7</f>
        <v>0</v>
      </c>
      <c r="L7" s="9" t="s">
        <v>44</v>
      </c>
      <c r="M7" s="121">
        <f>'01'!M7+'02'!M7+'03'!M7+'04'!M7+'05'!M7+'06'!M7+'07'!M7+'08'!M7+'09'!M7+'10'!M7+'11'!M7+'12'!M7+'13'!M7+'14'!M7+'15'!M7+'16'!M7+'17'!M7+'18'!M7+'19'!M7+'20'!M7+'21'!M7+'22'!M7+'23'!M7+'24'!M7+'25'!M7+'26'!M7+'27'!M7+'28'!M7+'29'!M7+'30'!M7+'31'!M7</f>
        <v>62984838</v>
      </c>
      <c r="N7" s="103">
        <f>'01'!N7+'02'!N7+'03'!N7+'04'!N7+'05'!N7+'06'!N7+'07'!N7+'08'!N7+'09'!N7+'10'!N7+'11'!N7+'12'!N7+'13'!N7+'14'!N7+'15'!N7+'16'!N7+'17'!N7+'18'!N7+'19'!N7+'20'!N7+'21'!N7+'22'!N7+'23'!N7+'24'!N7+'25'!N7+'26'!N7+'27'!N7+'28'!N7+'29'!N7+'30'!N7+'31'!N7</f>
        <v>863</v>
      </c>
    </row>
    <row r="8" spans="2:14" ht="35.25" customHeight="1" thickBot="1" x14ac:dyDescent="0.3">
      <c r="B8" s="116" t="s">
        <v>20</v>
      </c>
      <c r="C8" s="114">
        <f>'01'!C8+'02'!C8+'03'!C8+'04'!C8+'05'!C8+'06'!C8+'07'!C8+'08'!C8+'09'!C8+'10'!C8+'11'!C8+'12'!C8+'13'!C8+'14'!C8+'15'!C8+'16'!C8+'17'!C8+'18'!C8+'19'!C8+'20'!C8+'21'!C8+'22'!C8+'23'!C8+'24'!C8+'25'!C8+'26'!C8+'27'!C8+'28'!C8+'29'!C8+'30'!C8+'31'!C8</f>
        <v>703000</v>
      </c>
      <c r="E8" s="48" t="s">
        <v>28</v>
      </c>
      <c r="F8" s="49">
        <f>'01'!F8+'02'!F8+'03'!F8+'04'!F8+'05'!F8+'06'!F8+'07'!F8+'08'!F8+'09'!F8+'10'!F8+'11'!F8+'12'!F8+'13'!F8+'14'!F8+'15'!F8+'16'!F8+'17'!F8+'18'!F8+'19'!F8+'20'!F8+'21'!F8+'22'!F8+'23'!F8+'24'!F8+'25'!F8+'26'!F8+'27'!F8+'28'!F8+'29'!F8+'30'!F8+'31'!F8</f>
        <v>679</v>
      </c>
      <c r="G8" s="49">
        <f>'01'!G8+'02'!G8+'03'!G8+'04'!G8+'05'!G8+'06'!G8+'07'!G8+'08'!G8+'09'!G8+'10'!G8+'11'!G8+'12'!G8+'13'!G8+'14'!G8+'15'!G8+'16'!G8+'17'!G8+'18'!G8+'19'!G8+'20'!G8+'21'!G8+'22'!G8+'23'!G8+'24'!G8+'25'!G8+'26'!G8+'27'!G8+'28'!G8+'29'!G8+'30'!G8+'31'!G8</f>
        <v>668</v>
      </c>
      <c r="H8" s="49">
        <f>'01'!H8+'02'!H8+'03'!H8+'04'!H8+'05'!H8+'06'!H8+'07'!H8+'08'!H8+'09'!H8+'10'!H8+'11'!H8+'12'!H8+'13'!H8+'14'!H8+'15'!H8+'16'!H8+'17'!H8+'18'!H8+'19'!H8+'20'!H8+'21'!H8+'22'!H8+'23'!H8+'24'!H8+'25'!H8+'26'!H8+'27'!H8+'28'!H8+'29'!H8+'30'!H8+'31'!H8</f>
        <v>25</v>
      </c>
      <c r="I8" s="49">
        <f>'01'!I8+'02'!I8+'03'!I8+'04'!I8+'05'!I8+'06'!I8+'07'!I8+'08'!I8+'09'!I8+'10'!I8+'11'!I8+'12'!I8+'13'!I8+'14'!I8+'15'!I8+'16'!I8+'17'!I8+'18'!I8+'19'!I8+'20'!I8+'21'!I8+'22'!I8+'23'!I8+'24'!I8+'25'!I8+'26'!I8+'27'!I8+'28'!I8+'29'!I8+'30'!I8+'31'!I8</f>
        <v>0</v>
      </c>
      <c r="J8" s="49">
        <f>'01'!J8+'02'!J8+'03'!J8+'04'!J8+'05'!J8+'06'!J8+'07'!J8+'08'!J8+'09'!J8+'10'!J8+'11'!J8+'12'!J8+'13'!J8+'14'!J8+'15'!J8+'16'!J8+'17'!J8+'18'!J8+'19'!J8+'20'!J8+'21'!J8+'22'!J8+'23'!J8+'24'!J8+'25'!J8+'26'!J8+'27'!J8+'28'!J8+'29'!J8+'30'!J8+'31'!J8</f>
        <v>5</v>
      </c>
      <c r="L8" s="9" t="s">
        <v>46</v>
      </c>
      <c r="M8" s="121">
        <f>'01'!M8+'02'!M8+'03'!M8+'04'!M8+'05'!M8+'06'!M8+'07'!M8+'08'!M8+'09'!M8+'10'!M8+'11'!M8+'12'!M8+'13'!M8+'14'!M8+'15'!M8+'16'!M8+'17'!M8+'18'!M8+'19'!M8+'20'!M8+'21'!M8+'22'!M8+'23'!M8+'24'!M8+'25'!M8+'26'!M8+'27'!M8+'28'!M8+'29'!M8+'30'!M8+'31'!M8</f>
        <v>77503136</v>
      </c>
      <c r="N8" s="103">
        <f>'01'!N8+'02'!N8+'03'!N8+'04'!N8+'05'!N8+'06'!N8+'07'!N8+'08'!N8+'09'!N8+'10'!N8+'11'!N8+'12'!N8+'13'!N8+'14'!N8+'15'!N8+'16'!N8+'17'!N8+'18'!N8+'19'!N8+'20'!N8+'21'!N8+'22'!N8+'23'!N8+'24'!N8+'25'!N8+'26'!N8+'27'!N8+'28'!N8+'29'!N8+'30'!N8+'31'!N8</f>
        <v>1036</v>
      </c>
    </row>
    <row r="9" spans="2:14" ht="31.5" customHeight="1" thickBot="1" x14ac:dyDescent="0.3">
      <c r="B9" s="27" t="s">
        <v>2</v>
      </c>
      <c r="C9" s="115">
        <f>'31'!C9</f>
        <v>703000</v>
      </c>
      <c r="E9" s="60" t="s">
        <v>29</v>
      </c>
      <c r="F9" s="61">
        <f>'01'!F9+'02'!F9+'03'!F9+'04'!F9+'05'!F9+'06'!F9+'07'!F9+'08'!F9+'09'!F9+'10'!F9+'11'!F9+'12'!F9+'13'!F9+'14'!F9+'15'!F9+'16'!F9+'17'!F9+'18'!F9+'19'!F9+'20'!F9+'21'!F9+'22'!F9+'23'!F9+'24'!F9+'25'!F9+'26'!F9+'27'!F9+'28'!F9+'29'!F9+'30'!F9+'31'!F9</f>
        <v>1881</v>
      </c>
      <c r="G9" s="61">
        <f>'01'!G9+'02'!G9+'03'!G9+'04'!G9+'05'!G9+'06'!G9+'07'!G9+'08'!G9+'09'!G9+'10'!G9+'11'!G9+'12'!G9+'13'!G9+'14'!G9+'15'!G9+'16'!G9+'17'!G9+'18'!G9+'19'!G9+'20'!G9+'21'!G9+'22'!G9+'23'!G9+'24'!G9+'25'!G9+'26'!G9+'27'!G9+'28'!G9+'29'!G9+'30'!G9+'31'!G9</f>
        <v>662</v>
      </c>
      <c r="H9" s="61">
        <f>'01'!H9+'02'!H9+'03'!H9+'04'!H9+'05'!H9+'06'!H9+'07'!H9+'08'!H9+'09'!H9+'10'!H9+'11'!H9+'12'!H9+'13'!H9+'14'!H9+'15'!H9+'16'!H9+'17'!H9+'18'!H9+'19'!H9+'20'!H9+'21'!H9+'22'!H9+'23'!H9+'24'!H9+'25'!H9+'26'!H9+'27'!H9+'28'!H9+'29'!H9+'30'!H9+'31'!H9</f>
        <v>13</v>
      </c>
      <c r="I9" s="61">
        <f>'01'!I9+'02'!I9+'03'!J9+'04'!I9+'05'!I9+'06'!I9+'07'!I9+'08'!I9+'09'!I9+'10'!I9+'11'!I9+'12'!I9+'13'!I9+'14'!I9+'15'!I9+'16'!I9+'17'!I9+'18'!I9+'19'!I9+'20'!I9+'21'!I9+'22'!I9+'23'!I9+'24'!I9+'25'!I9+'26'!I9+'27'!I9+'28'!I9+'29'!I9+'30'!I9+'31'!I9</f>
        <v>955</v>
      </c>
      <c r="J9" s="107" t="e">
        <f>'01'!J9+'02'!J9+'03'!#REF!+'04'!J9+'05'!J9+'06'!J9+'07'!J9+'08'!J9+'09'!J9+'10'!J9+'11'!J9+'12'!J9+'13'!J9+'14'!J9+'15'!J9+'16'!J9+'17'!J9+'18'!J9+'19'!J9+'20'!J9+'21'!J9+'22'!J9+'23'!J9+'24'!J9+'25'!J9+'26'!J9+'27'!J9+'28'!J9+'29'!J9+'30'!J9+'31'!J9</f>
        <v>#REF!</v>
      </c>
      <c r="L9" s="9" t="s">
        <v>47</v>
      </c>
      <c r="M9" s="121">
        <f>'01'!M9+'02'!M9+'03'!M9+'04'!M9+'05'!M9+'06'!M9+'07'!M9+'08'!M9+'09'!M9+'10'!M9+'11'!M9+'12'!M9+'13'!M9+'14'!M9+'15'!M9+'16'!M9+'17'!M9+'18'!M9+'19'!M9+'20'!M9+'21'!M9+'22'!M9+'23'!M9+'24'!M9+'25'!M9+'26'!M9+'27'!M9+'28'!M9+'29'!M9+'30'!M9+'31'!M9</f>
        <v>83730931</v>
      </c>
      <c r="N9" s="103">
        <f>'01'!N9+'02'!N9+'03'!N9+'04'!N9+'05'!N9+'06'!N9+'07'!N9+'08'!N9+'09'!N9+'10'!N9+'11'!N9+'12'!N9+'13'!N9+'14'!N9+'15'!N9+'16'!N9+'17'!N9+'18'!N9+'19'!N9+'20'!N9+'21'!N9+'22'!N9+'23'!N9+'24'!N9+'25'!N9+'26'!N9+'27'!N9+'28'!N9+'29'!N9+'30'!N9+'31'!N9</f>
        <v>1247</v>
      </c>
    </row>
    <row r="10" spans="2:14" ht="31.5" customHeight="1" thickBot="1" x14ac:dyDescent="0.3">
      <c r="B10" s="25" t="s">
        <v>3</v>
      </c>
      <c r="C10" s="114">
        <f>'01'!C10</f>
        <v>460000000</v>
      </c>
      <c r="D10" s="31"/>
      <c r="E10" s="104" t="s">
        <v>30</v>
      </c>
      <c r="F10" s="105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1074</v>
      </c>
      <c r="G10" s="105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2120</v>
      </c>
      <c r="H10" s="105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182</v>
      </c>
      <c r="I10" s="105">
        <f>'01'!I10+'02'!I10+'03'!I10+'04'!I10+'05'!I10+'06'!I10+'07'!I10+'08'!I10+'09'!I10+'10'!I10+'11'!I10+'12'!I10+'13'!I10+'14'!I10+'15'!I10+'16'!I10+'17'!I10+'18'!I10+'19'!I10+'20'!I10+'21'!I10+'22'!I10+'23'!I10+'24'!I10+'25'!I10+'26'!I10+'27'!I10+'28'!I10+'29'!I10+'30'!I10+'31'!I10</f>
        <v>682</v>
      </c>
      <c r="J10" s="106">
        <f>'01'!J10+'02'!J10+'03'!J10+'04'!J10+'05'!J10+'06'!J10+'07'!J10+'08'!J10+'09'!J10+'10'!J10+'11'!J10+'12'!J10+'13'!J10+'14'!J10+'15'!J10+'16'!J10+'17'!J10+'18'!J10+'19'!J10+'20'!J10+'21'!J10+'22'!J10+'23'!J10+'24'!J10+'25'!J10+'26'!J10+'27'!J10+'28'!J10+'29'!J10+'30'!J10+'31'!J10</f>
        <v>0</v>
      </c>
      <c r="L10" s="9" t="s">
        <v>48</v>
      </c>
      <c r="M10" s="121">
        <f>'01'!M10+'02'!M10+'03'!M10+'04'!M10+'05'!M10+'06'!M10+'07'!M10+'08'!M10+'09'!M10+'10'!M10+'11'!M10+'12'!M10+'13'!M10+'14'!M10+'15'!M10+'16'!M10+'17'!M10+'18'!M10+'19'!M10+'20'!M10+'21'!M10+'22'!M10+'23'!M10+'24'!M10+'25'!M10+'26'!M10+'27'!M10+'28'!M10+'29'!M10+'30'!M10+'31'!M10</f>
        <v>67881869</v>
      </c>
      <c r="N10" s="103">
        <f>'01'!N10+'02'!N10+'03'!N10+'04'!N10+'05'!N10+'06'!N10+'07'!N10+'08'!N10+'09'!N10+'10'!N10+'11'!N10+'12'!N10+'13'!N10+'14'!N10+'15'!N10+'16'!N10+'17'!N10+'18'!N10+'19'!N10+'20'!N10+'21'!N10+'22'!N10+'23'!N10+'24'!N10+'25'!N10+'26'!N10+'27'!N10+'28'!N10+'29'!N10+'30'!N10+'31'!N10</f>
        <v>1123</v>
      </c>
    </row>
    <row r="11" spans="2:14" ht="31.5" customHeight="1" x14ac:dyDescent="0.25">
      <c r="B11" s="74" t="s">
        <v>4</v>
      </c>
      <c r="C11" s="114">
        <f>'31'!C11</f>
        <v>471999500</v>
      </c>
      <c r="D11" s="32"/>
      <c r="E11" s="54" t="s">
        <v>31</v>
      </c>
      <c r="F11" s="55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433</v>
      </c>
      <c r="G11" s="55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190</v>
      </c>
      <c r="H11" s="55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5</v>
      </c>
      <c r="I11" s="55">
        <f>'01'!I11+'02'!I11+'03'!I11+'04'!I11+'05'!I11+'06'!I11+'07'!I11+'08'!I11+'09'!I11+'10'!I11+'11'!I11+'12'!I11+'13'!I11+'14'!I11+'15'!I11+'16'!I11+'17'!I11+'18'!I11+'19'!I11+'20'!I11+'21'!I11+'22'!I11+'23'!I11+'24'!I11+'25'!I11+'26'!I11+'27'!I11+'28'!I11+'29'!I11+'30'!I11+'31'!I11</f>
        <v>234</v>
      </c>
      <c r="J11" s="55">
        <f>'01'!J11+'02'!J11+'03'!J11+'04'!J11+'05'!J11+'06'!J11+'07'!J11+'08'!J11+'09'!J11+'10'!J11+'11'!J11+'12'!J11+'13'!J11+'14'!J11+'15'!J11+'16'!J11+'17'!J11+'18'!J11+'19'!J11+'20'!J11+'21'!J11+'22'!J11+'23'!J11+'24'!J11+'25'!J11+'26'!J11+'27'!J11+'28'!J11+'29'!J11+'30'!J11+'31'!J11</f>
        <v>4</v>
      </c>
      <c r="L11" s="9" t="s">
        <v>49</v>
      </c>
      <c r="M11" s="121">
        <f>'01'!M11+'02'!M11+'03'!M11+'04'!M11+'05'!M11+'06'!M11+'07'!M11+'08'!M11+'09'!M11+'10'!M11+'11'!M11+'12'!M11+'13'!M11+'14'!M11+'15'!M11+'16'!M11+'17'!M11+'18'!M11+'19'!M11+'20'!M11+'21'!M11+'22'!M11+'23'!M11+'24'!M11+'25'!M11+'26'!M11+'27'!M11+'28'!M11+'29'!M11+'30'!M11+'31'!M11</f>
        <v>37237</v>
      </c>
      <c r="N11" s="103">
        <f>'01'!N11+'02'!N11+'03'!N11+'04'!N11+'05'!N11+'06'!N11+'07'!N11+'08'!N11+'09'!N11+'10'!N11+'11'!N11+'12'!N11+'13'!N11+'14'!N11+'15'!N11+'16'!N11+'17'!N11+'18'!N11+'19'!N11+'20'!N11+'21'!N11+'22'!N11+'23'!N11+'24'!N11+'25'!N11+'26'!N11+'27'!N11+'28'!N11+'29'!N11+'30'!N11+'31'!N11</f>
        <v>1</v>
      </c>
    </row>
    <row r="12" spans="2:14" ht="31.5" customHeight="1" x14ac:dyDescent="0.25">
      <c r="B12" s="26" t="s">
        <v>5</v>
      </c>
      <c r="C12" s="118">
        <f>C11/C10</f>
        <v>1.0260858695652173</v>
      </c>
      <c r="E12" s="13" t="s">
        <v>32</v>
      </c>
      <c r="F12" s="26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1436</v>
      </c>
      <c r="G12" s="26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602</v>
      </c>
      <c r="H12" s="26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45</v>
      </c>
      <c r="I12" s="26">
        <f>'01'!I12+'02'!I12+'03'!I12+'04'!I12+'05'!I12+'06'!I12+'07'!I12+'08'!I12+'09'!I12+'10'!I12+'11'!I12+'12'!I12+'13'!I12+'14'!I12+'15'!I12+'16'!I12+'17'!I12+'18'!I12+'19'!I12+'20'!I12+'21'!I12+'22'!I12+'23'!I12+'24'!I12+'25'!I12+'26'!I12+'27'!I12+'28'!I12+'29'!I12+'30'!I12+'31'!I12</f>
        <v>842</v>
      </c>
      <c r="J12" s="26">
        <f>'01'!J12+'02'!J12+'03'!J12+'04'!J12+'05'!J12+'06'!J12+'07'!J12+'08'!J12+'09'!J12+'10'!J12+'11'!J12+'12'!J12+'13'!J12+'14'!J12+'15'!J12+'16'!J12+'17'!J12+'18'!J12+'19'!J12+'20'!J12+'21'!J12+'22'!J12+'23'!J12+'24'!J12+'25'!J12+'26'!J12+'27'!J12+'28'!J12+'29'!J12+'30'!J12+'31'!J12</f>
        <v>0</v>
      </c>
      <c r="L12" s="171" t="s">
        <v>70</v>
      </c>
      <c r="M12" s="172"/>
      <c r="N12" s="173"/>
    </row>
    <row r="13" spans="2:14" ht="31.5" customHeight="1" x14ac:dyDescent="0.25">
      <c r="B13" s="25" t="s">
        <v>6</v>
      </c>
      <c r="C13" s="117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6187</v>
      </c>
      <c r="E13" s="13" t="s">
        <v>33</v>
      </c>
      <c r="F13" s="26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5611</v>
      </c>
      <c r="G13" s="26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1214</v>
      </c>
      <c r="H13" s="26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148</v>
      </c>
      <c r="I13" s="26">
        <f>'01'!I13+'02'!I13+'03'!I13+'04'!I13+'05'!I13+'06'!I13+'07'!I13+'08'!I13+'09'!I13+'10'!I13+'11'!I13+'12'!I13+'13'!I13+'14'!I13+'15'!I13+'16'!I13+'17'!I13+'18'!I13+'19'!I13+'20'!I13+'21'!I13+'22'!I13+'23'!I13+'24'!I13+'25'!I13+'26'!I13+'27'!I13+'28'!I13+'29'!I13+'30'!I13+'31'!I13</f>
        <v>3095</v>
      </c>
      <c r="J13" s="26">
        <f>'01'!J13+'02'!J13+'03'!J13+'04'!J13+'05'!J13+'06'!J13+'07'!J13+'08'!J13+'09'!J13+'10'!J13+'11'!J13+'12'!J13+'13'!J13+'14'!J13+'15'!J13+'16'!J13+'17'!J13+'18'!J13+'19'!J13+'20'!J13+'21'!J13+'22'!J13+'23'!J13+'24'!J13+'25'!J13+'26'!J13+'27'!J13+'28'!J13+'29'!J13+'30'!J13+'31'!J13</f>
        <v>0</v>
      </c>
      <c r="L13" s="10" t="s">
        <v>17</v>
      </c>
      <c r="M13" s="87">
        <f>'01'!M13+'02'!M13+'03'!M13+'04'!M13+'05'!M13+'06'!M13+'07'!M13+'08'!M13+'09'!M13+'10'!M13+'11'!M13+'12'!M13+'13'!M13+'14'!M13+'15'!M13+'16'!M13+'17'!M13+'18'!M13+'19'!M13+'20'!M13+'21'!M13+'22'!M13+'23'!M13+'24'!M13+'25'!M13+'26'!M13+'27'!M13+'28'!M13+'29'!M13+'30'!M13+'31'!M13</f>
        <v>14400000</v>
      </c>
      <c r="N13" s="24">
        <f>'01'!N13+'02'!N13+'03'!N13+'04'!N13+'05'!N13+'06'!N13+'07'!N13+'08'!N13+'09'!N13+'10'!N13+'11'!N13+'12'!N13+'13'!N13+'14'!N13+'15'!N13+'16'!N13+'17'!N13+'18'!N13+'19'!N13+'20'!N13+'21'!N13+'22'!N13+'23'!N13+'24'!N13+'25'!N13+'26'!N13+'27'!N13+'28'!N13+'29'!N13+'30'!N13+'31'!N13</f>
        <v>288</v>
      </c>
    </row>
    <row r="14" spans="2:14" ht="31.5" customHeight="1" x14ac:dyDescent="0.25">
      <c r="B14" s="25" t="s">
        <v>7</v>
      </c>
      <c r="C14" s="117">
        <f>('01'!C14+'02'!C14+'03'!C14+'04'!C14+'05'!C14+'06'!C14+'07'!C14+'08'!C14+'09'!C14+'10'!C14+'11'!C14+'12'!C14+'13'!C14+'14'!C14+'15'!C14+'16'!C14+'17'!C14+'18'!C14+'19'!C14+'20'!C14+'21'!C14+'22'!C14+'23'!C14+'24'!C14+'25'!C14+'26'!C14+'27'!C14+'28'!C14+'29'!C14+'30'!C14+'31'!C14)/30</f>
        <v>78020.899999999994</v>
      </c>
      <c r="E14" s="13" t="s">
        <v>34</v>
      </c>
      <c r="F14" s="26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82</v>
      </c>
      <c r="G14" s="26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7</v>
      </c>
      <c r="H14" s="26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0</v>
      </c>
      <c r="I14" s="26">
        <f>'01'!I14+'02'!I14+'03'!I14+'04'!I14+'05'!I14+'06'!I14+'07'!I14+'08'!I14+'09'!I14+'10'!I14+'11'!I14+'12'!I14+'13'!I14+'14'!I14+'15'!I14+'16'!I14+'17'!I14+'18'!I14+'19'!I14+'20'!I14+'21'!I14+'22'!I14+'23'!I14+'24'!I14+'25'!I14+'26'!I14+'27'!I14+'28'!I14+'29'!I14+'30'!I14+'31'!I14</f>
        <v>75</v>
      </c>
      <c r="J14" s="26">
        <f>'01'!J14+'02'!J14+'03'!J14+'04'!J14+'05'!J14+'06'!J14+'07'!J14+'08'!J14+'09'!J14+'10'!J14+'11'!J14+'12'!J14+'13'!J14+'14'!J14+'15'!J14+'16'!J14+'17'!J14+'18'!J14+'19'!J14+'20'!J14+'21'!J14+'22'!J14+'23'!J14+'24'!J14+'25'!J14+'26'!J14+'27'!J14+'28'!J14+'29'!J14+'30'!J14+'31'!J14</f>
        <v>0</v>
      </c>
      <c r="L14" s="11" t="s">
        <v>18</v>
      </c>
      <c r="M14" s="88">
        <f>'01'!M14+'02'!M14+'03'!M14+'04'!M14+'05'!M14+'06'!M14+'07'!M14+'08'!M14+'09'!M14+'10'!M14+'11'!M14+'12'!M14+'13'!M14+'14'!M14+'15'!M14+'16'!M14+'17'!M14+'18'!M14+'19'!M14+'20'!M14+'21'!M14+'22'!M14+'23'!M14+'24'!M14+'25'!M14+'26'!M14+'27'!M14+'28'!M14+'29'!M14+'30'!M14+'31'!M14</f>
        <v>4720000</v>
      </c>
      <c r="N14" s="33">
        <f>'01'!N14+'02'!N14+'03'!N14+'04'!N14+'05'!N14+'06'!N14+'07'!N14+'08'!N14+'09'!N14+'10'!N14+'11'!N14+'12'!N14+'13'!N14+'14'!N14+'15'!N14+'16'!N14+'17'!N14+'18'!N14+'19'!N14+'20'!N14+'21'!N14+'22'!N14+'23'!N14+'24'!N14+'25'!N14+'26'!N14+'27'!N14+'28'!N14+'29'!N14+'30'!N14+'31'!N14</f>
        <v>59</v>
      </c>
    </row>
    <row r="15" spans="2:14" ht="31.5" customHeight="1" thickBot="1" x14ac:dyDescent="0.3">
      <c r="B15" s="25" t="s">
        <v>8</v>
      </c>
      <c r="C15" s="108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0.48780000000000007</v>
      </c>
      <c r="E15" s="48" t="s">
        <v>35</v>
      </c>
      <c r="F15" s="49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0</v>
      </c>
      <c r="G15" s="49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0</v>
      </c>
      <c r="H15" s="49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0</v>
      </c>
      <c r="I15" s="49">
        <f>'01'!I15+'02'!I15+'03'!I15+'04'!I15+'05'!I15+'06'!I15+'07'!I15+'08'!I15+'09'!I15+'10'!I15+'11'!I15+'12'!I15+'13'!I15+'14'!I15+'15'!I15+'16'!I15+'17'!I15+'18'!I15+'19'!I15+'20'!I15+'21'!I15+'22'!I15+'23'!I15+'24'!I15+'25'!I15+'26'!I15+'27'!I15+'28'!I15+'29'!I15+'30'!I15+'31'!I15</f>
        <v>0</v>
      </c>
      <c r="J15" s="49">
        <f>'01'!J15+'02'!J15+'03'!J15+'04'!J15+'05'!J15+'06'!J15+'07'!J15+'08'!J15+'09'!J15+'10'!J15+'11'!J15+'12'!J15+'13'!J15+'14'!J15+'15'!J15+'16'!J15+'17'!J15+'18'!J15+'19'!J15+'20'!J15+'21'!J15+'22'!J15+'23'!J15+'24'!J15+'25'!J15+'26'!J15+'27'!J15+'28'!J15+'29'!J15+'30'!J15+'31'!J15</f>
        <v>0</v>
      </c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109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0</v>
      </c>
      <c r="E16" s="60" t="s">
        <v>36</v>
      </c>
      <c r="F16" s="61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0</v>
      </c>
      <c r="G16" s="61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'01'!G16+'02'!G16+'03'!G16+'04'!G16+'05'!G16+'06'!G16+'07'!G16+'08'!G16+'09'!G16+'10'!G16+'11'!G16+'12'!G16+'13'!G16+'14'!G16+'15'!G16+'16'!G16+'17'!G16+'18'!G16+'19'!G16+'20'!G16+'21'!G16+'22'!G16+'23'!G16+'24'!G16+'25'!G16+'26'!G16+'27'!G16+'28'!G16+'29'!G16+'30'!G16+'31'!G16</f>
        <v>0</v>
      </c>
      <c r="H16" s="61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0</v>
      </c>
      <c r="I16" s="61">
        <f>'01'!I16+'02'!I16+'03'!I16+'04'!I16+'05'!I16+'06'!I16+'07'!I16+'08'!I16+'09'!I16+'10'!I16+'11'!I16+'12'!I16+'13'!I16+'14'!I16+'15'!I16+'16'!I16+'17'!I16+'18'!I16+'19'!I16+'20'!I16+'21'!I16+'22'!I16+'23'!I16+'24'!I16+'25'!I16+'26'!I16+'27'!I16+'28'!I16+'29'!I16+'30'!I16+'31'!I16</f>
        <v>0</v>
      </c>
      <c r="J16" s="107">
        <f>'01'!J16+'02'!J16+'03'!J16+'04'!J16+'05'!J16+'06'!J16+'07'!J16+'08'!J16+'09'!J16+'10'!J16+'11'!J16+'12'!J16+'13'!J16+'14'!J16+'15'!J16+'16'!J16+'17'!J16+'18'!J16+'19'!J16+'20'!J16+'21'!J16+'22'!J16+'23'!J16+'24'!J16+'25'!J16+'26'!J16+'27'!J16+'28'!J16+'29'!J16+'30'!J16+'31'!J16</f>
        <v>0</v>
      </c>
      <c r="L16" s="10" t="s">
        <v>60</v>
      </c>
      <c r="M16" s="87">
        <f>'01'!M16+'02'!M16+'03'!M16+'04'!M16+'05'!M16+'06'!M16+'07'!M16+'08'!M16+'09'!M16+'10'!M16+'11'!M16+'12'!M16+'13'!M16+'14'!M16+'15'!M16+'16'!M16+'17'!M16+'18'!M16+'19'!M16+'20'!M16+'21'!M16+'22'!M16+'23'!M16+'24'!M16+'25'!M16+'26'!M16+'27'!M16+'28'!M16+'29'!M16+'30'!M16+'31'!M16</f>
        <v>5576000</v>
      </c>
      <c r="N16" s="24">
        <f>'01'!N16+'02'!N16+'03'!N16+'04'!N16+'05'!N16+'06'!N16+'07'!N16+'08'!N16+'09'!N16+'10'!N16+'11'!N16+'12'!N16+'13'!N16+'14'!N16+'15'!N16+'16'!N16+'17'!N16+'18'!N16+'19'!N16+'20'!N16+'21'!N16+'22'!N16+'23'!N16+'24'!N16+'25'!N16+'26'!N16+'27'!N16+'28'!N16+'29'!N16+'30'!N16+'31'!N16</f>
        <v>82</v>
      </c>
    </row>
    <row r="17" spans="2:14" ht="31.5" customHeight="1" thickBot="1" x14ac:dyDescent="0.3">
      <c r="B17" s="5"/>
      <c r="C17" s="43"/>
      <c r="D17" s="5"/>
      <c r="E17" s="104" t="s">
        <v>37</v>
      </c>
      <c r="F17" s="105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0</v>
      </c>
      <c r="G17" s="105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'01'!G17+'02'!G17+'03'!G17+'04'!G17+'05'!G17+'06'!G17+'07'!G17+'08'!G17+'09'!G17+'10'!G17+'11'!G17+'12'!G17+'13'!G17+'14'!G17+'15'!G17+'16'!G17+'17'!G17+'18'!G17+'19'!G17+'20'!G17+'21'!G17+'22'!G17+'23'!G17+'24'!G17+'25'!G17+'26'!G17+'27'!G17+'28'!G17+'29'!G17+'30'!G17+'31'!G17</f>
        <v>1497</v>
      </c>
      <c r="H17" s="105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0</v>
      </c>
      <c r="I17" s="105">
        <f>'01'!I17+'02'!I17+'03'!I17+'04'!I17+'05'!I17+'06'!I17+'07'!I17+'08'!I17+'09'!I17+'10'!I17+'11'!I17+'12'!I17+'13'!I17+'14'!I17+'15'!I17+'16'!I17+'17'!I17+'18'!I17+'19'!I17+'20'!I17+'21'!I17+'22'!I17+'23'!I17+'24'!I17+'25'!I17+'26'!I17+'27'!I17+'28'!I17+'29'!I17+'30'!I17+'31'!I17</f>
        <v>0</v>
      </c>
      <c r="J17" s="106">
        <f>'01'!J17+'02'!J17+'03'!J17+'04'!J17+'05'!J17+'06'!J17+'07'!J17+'08'!J17+'09'!J17+'10'!J17+'11'!J17+'12'!J17+'13'!J17+'14'!J17+'15'!J17+'16'!J17+'17'!J17+'18'!J17+'19'!J17+'20'!J17+'21'!J17+'22'!J17+'23'!J17+'24'!J17+'25'!J17+'26'!J17+'27'!J17+'28'!J17+'29'!J17+'30'!J17+'31'!J17</f>
        <v>0</v>
      </c>
      <c r="L17" s="11" t="s">
        <v>61</v>
      </c>
      <c r="M17" s="88">
        <f>'01'!M17+'02'!M17+'03'!M17+'04'!M17+'05'!M17+'06'!M17+'07'!M17+'08'!M17+'09'!M17+'10'!M17+'11'!M17+'12'!M17+'13'!M17+'14'!M17+'15'!M17+'16'!M17+'17'!M17+'18'!M17+'19'!M17+'20'!M17+'21'!M17+'22'!M17+'23'!M17+'24'!M17+'25'!M17+'26'!M17+'27'!M17+'28'!M17+'29'!M17+'30'!M17+'31'!M17</f>
        <v>6255000</v>
      </c>
      <c r="N17" s="33">
        <f>'01'!N17+'02'!N17+'03'!N17+'04'!N17+'05'!N17+'06'!N17+'07'!N17+'08'!N17+'09'!N17+'10'!N17+'11'!N17+'12'!N17+'13'!N17+'14'!N17+'15'!N17+'16'!N17+'17'!N17+'18'!N17+'19'!N17+'20'!N17+'21'!N17+'22'!N17+'23'!N17+'24'!N17+'25'!N17+'26'!N17+'27'!N17+'28'!N17+'29'!N17+'30'!N17+'31'!N17</f>
        <v>139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0</v>
      </c>
      <c r="G18" s="55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'01'!G18+'02'!G18+'03'!G18+'04'!G18+'05'!G18+'06'!G18+'07'!G18+'08'!G18+'09'!G18+'10'!G18+'11'!G18+'12'!G18+'13'!G18+'14'!G18+'15'!G18+'16'!G18+'17'!G18+'18'!G18+'19'!G18+'20'!G18+'21'!G18+'22'!G18+'23'!G18+'24'!G18+'25'!G18+'26'!G18+'27'!G18+'28'!G18+'29'!G18+'30'!G18+'31'!G18</f>
        <v>1032</v>
      </c>
      <c r="H18" s="55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0</v>
      </c>
      <c r="I18" s="55">
        <f>'01'!I18+'02'!I18+'03'!I18+'04'!I18+'05'!I18+'06'!I18+'07'!I18+'08'!I18+'09'!I18+'10'!I18+'11'!I18+'12'!I18+'13'!I18+'14'!I18+'15'!I18+'16'!I18+'17'!I18+'18'!I18+'19'!I18+'20'!I18+'21'!I18+'22'!I18+'23'!I18+'24'!I18+'25'!I18+'26'!I18+'27'!I18+'28'!I18+'29'!I18+'30'!I18+'31'!I18</f>
        <v>0</v>
      </c>
      <c r="J18" s="55">
        <f>'01'!J18+'02'!J18+'03'!J18+'04'!J18+'05'!J18+'06'!J18+'07'!J18+'08'!J18+'09'!J18+'10'!J18+'11'!J18+'12'!J18+'13'!J18+'14'!J18+'15'!J18+'16'!J18+'17'!J18+'18'!J18+'19'!J18+'20'!J18+'21'!J18+'22'!J18+'23'!J18+'24'!J18+'25'!J18+'26'!J18+'27'!J18+'28'!J18+'29'!J18+'30'!J18+'31'!J18</f>
        <v>0</v>
      </c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102"/>
      <c r="D19" s="5"/>
      <c r="E19" s="48" t="s">
        <v>39</v>
      </c>
      <c r="F19" s="49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11543</v>
      </c>
      <c r="G19" s="49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'01'!G19+'02'!G19+'03'!G19+'04'!G19+'05'!G19+'06'!G19+'07'!G19+'08'!G19+'09'!G19+'10'!G19+'11'!G19+'12'!G19+'13'!G19+'14'!G19+'15'!G19+'16'!G19+'17'!G19+'18'!G19+'19'!G19+'20'!G19+'21'!G19+'22'!G19+'23'!G19+'24'!G19+'25'!G19+'26'!G19+'27'!G19+'28'!G19+'29'!G19+'30'!G19+'31'!G19</f>
        <v>571</v>
      </c>
      <c r="H19" s="49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0</v>
      </c>
      <c r="I19" s="49">
        <f>'01'!I19+'02'!I19+'03'!I19+'04'!I19+'05'!I19+'06'!I19+'07'!I19+'08'!I19+'09'!I19+'10'!I19+'11'!I19+'12'!I19+'13'!I19+'14'!I19+'15'!I19+'16'!I19+'17'!I19+'18'!I19+'19'!I19+'20'!I19+'21'!I19+'22'!I19+'23'!I19+'24'!I19+'25'!I19+'26'!I19+'27'!I19+'28'!I19+'29'!I19+'30'!I19+'31'!I19</f>
        <v>10955</v>
      </c>
      <c r="J19" s="49">
        <f>'01'!J19+'02'!J19+'03'!J19+'04'!J19+'05'!J19+'06'!J19+'07'!J19+'08'!J19+'09'!J19+'10'!J19+'11'!J19+'12'!J19+'13'!J19+'14'!J19+'15'!J19+'16'!J19+'17'!J19+'18'!J19+'19'!J19+'20'!J19+'21'!J19+'22'!J19+'23'!J19+'24'!J19+'25'!J19+'26'!J19+'27'!J19+'28'!J19+'29'!J19+'30'!J19+'31'!J19</f>
        <v>0</v>
      </c>
      <c r="L19" s="150" t="s">
        <v>63</v>
      </c>
      <c r="M19" s="87">
        <f>'01'!M19+'02'!M19+'03'!M19+'04'!M19+'05'!M19+'06'!M19+'07'!M19+'08'!M19+'09'!M19+'10'!M19+'11'!M19+'12'!M19+'13'!M19+'14'!M19+'15'!M19+'16'!M19+'17'!M19+'18'!M19+'19'!M19+'20'!M19+'21'!M19+'22'!M19+'23'!M19+'24'!M19+'25'!M19+'26'!M19+'27'!M19+'28'!M19+'29'!M19+'30'!M19+'31'!M19</f>
        <v>975000</v>
      </c>
      <c r="N19" s="24">
        <f>'01'!N19+'02'!N19+'03'!N19+'04'!N19+'05'!N19+'06'!N19+'07'!N19+'08'!N19+'09'!N19+'10'!N19+'11'!N19+'12'!N19+'13'!N19+'14'!N19+'15'!N19+'16'!N19+'17'!N19+'18'!N19+'19'!N19+'20'!N19+'21'!N19+'22'!N19+'23'!N19+'24'!N19+'25'!N19+'26'!N19+'27'!N19+'28'!N19+'29'!N19+'30'!N19+'31'!N19</f>
        <v>39</v>
      </c>
    </row>
    <row r="20" spans="2:14" ht="31.5" customHeight="1" thickBot="1" x14ac:dyDescent="0.3">
      <c r="B20" s="46" t="s">
        <v>53</v>
      </c>
      <c r="C20" s="103"/>
      <c r="D20" s="5"/>
      <c r="E20" s="60" t="s">
        <v>40</v>
      </c>
      <c r="F20" s="61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1345</v>
      </c>
      <c r="G20" s="61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334</v>
      </c>
      <c r="H20" s="61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0</v>
      </c>
      <c r="I20" s="61">
        <f>'01'!I20+'02'!I20+'03'!I20+'04'!I20+'05'!I20+'06'!I20+'07'!I20+'08'!I20+'09'!I20+'10'!I20+'11'!I20+'12'!I20+'13'!I20+'14'!I20+'15'!I20+'16'!I20+'17'!I20+'18'!I20+'19'!I20+'20'!I20+'21'!I20+'22'!I20+'23'!I20+'24'!I20+'25'!I20+'26'!I20+'27'!I20+'28'!I20+'29'!I20+'30'!I20+'31'!I20</f>
        <v>1295</v>
      </c>
      <c r="J20" s="107">
        <f>'01'!J20+'02'!J20+'03'!J20+'04'!J20+'05'!J20+'06'!J20+'07'!J20+'08'!J20+'09'!J20+'10'!J20+'11'!J20+'12'!J20+'13'!J20+'14'!J20+'15'!J20+'16'!J20+'17'!J20+'18'!J20+'19'!J20+'20'!J20+'21'!J20+'22'!J20+'23'!J20+'24'!J20+'25'!J20+'26'!J20+'27'!J20+'28'!J20+'29'!J20+'30'!J20+'31'!J20</f>
        <v>0</v>
      </c>
      <c r="L20" s="151" t="s">
        <v>64</v>
      </c>
      <c r="M20" s="87">
        <f>'01'!M20+'02'!M20+'03'!M20+'04'!M20+'05'!M20+'06'!M20+'07'!M20+'08'!M20+'09'!M20+'10'!M20+'11'!M20+'12'!M20+'13'!M20+'14'!M20+'15'!M20+'16'!M20+'17'!M20+'18'!M20+'19'!M20+'20'!M20+'21'!M20+'22'!M20+'23'!M20+'24'!M20+'25'!M20+'26'!M20+'27'!M20+'28'!M20+'29'!M20+'30'!M20+'31'!M20</f>
        <v>1025000</v>
      </c>
      <c r="N20" s="24">
        <f>'01'!N20+'02'!N20+'03'!N20+'04'!N20+'05'!N20+'06'!N20+'07'!N20+'08'!N20+'09'!N20+'10'!N20+'11'!N20+'12'!N20+'13'!N20+'14'!N20+'15'!N20+'16'!N20+'17'!N20+'18'!N20+'19'!N20+'20'!N20+'21'!N20+'22'!N20+'23'!N20+'24'!N20+'25'!N20+'26'!N20+'27'!N20+'28'!N20+'29'!N20+'30'!N20+'31'!N20</f>
        <v>41</v>
      </c>
    </row>
    <row r="21" spans="2:14" ht="31.5" customHeight="1" x14ac:dyDescent="0.25">
      <c r="B21" s="46" t="s">
        <v>54</v>
      </c>
      <c r="C21" s="103"/>
      <c r="D21" s="5"/>
      <c r="E21" s="54" t="s">
        <v>41</v>
      </c>
      <c r="F21" s="55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783</v>
      </c>
      <c r="G21" s="55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'01'!G21+'02'!G21+'03'!G21+'04'!G21+'05'!G21+'06'!G21+'07'!G21+'08'!G21+'09'!G21+'10'!G21+'11'!G21+'12'!G21+'13'!G21+'14'!G21+'15'!G21+'16'!G21+'17'!G21+'18'!G21+'19'!G21+'20'!G21+'21'!G21+'22'!G21+'23'!G21+'24'!G21+'25'!G21+'26'!G21+'27'!G21+'28'!G21+'29'!G21+'30'!G21+'31'!G21</f>
        <v>26</v>
      </c>
      <c r="H21" s="55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0</v>
      </c>
      <c r="I21" s="55">
        <f>'01'!I21+'02'!I21+'03'!I21+'04'!I21+'05'!I21+'06'!I21+'07'!I21+'08'!I21+'09'!I21+'10'!I21+'11'!I21+'12'!I21+'13'!I21+'14'!I21+'15'!I21+'16'!I21+'17'!I21+'18'!I21+'19'!I21+'20'!I21+'21'!I21+'22'!I21+'23'!I21+'24'!I21+'25'!I21+'26'!I21+'27'!I21+'28'!I21+'29'!I21+'30'!I21+'31'!I21</f>
        <v>775</v>
      </c>
      <c r="J21" s="55">
        <f>'01'!J21+'02'!J21+'03'!J21+'04'!J21+'05'!J21+'06'!J21+'07'!J21+'08'!J21+'09'!J21+'10'!J21+'11'!J21+'12'!J21+'13'!J21+'14'!J21+'15'!J21+'16'!J21+'17'!J21+'18'!J21+'19'!J21+'20'!J21+'21'!J21+'22'!J21+'23'!J21+'24'!J21+'25'!J21+'26'!J21+'27'!J21+'28'!J21+'29'!J21+'30'!J21+'31'!J21</f>
        <v>0</v>
      </c>
      <c r="L21" s="151" t="s">
        <v>65</v>
      </c>
      <c r="M21" s="87">
        <f>'01'!M21+'02'!M21+'03'!M21+'04'!M21+'05'!M21+'06'!M21+'07'!M21+'08'!M21+'09'!M21+'10'!M21+'11'!M21+'12'!M21+'13'!M21+'14'!M21+'15'!M21+'16'!M21+'17'!M21+'18'!M21+'19'!M21+'20'!M21+'21'!M21+'22'!M21+'23'!M21+'24'!M21+'25'!M21+'26'!M21+'27'!M21+'28'!M21+'29'!M21+'30'!M21+'31'!M21</f>
        <v>1170000</v>
      </c>
      <c r="N21" s="24">
        <f>'01'!N21+'02'!N21+'03'!N21+'04'!N21+'05'!N21+'06'!N21+'07'!N21+'08'!N21+'09'!N21+'10'!N21+'11'!N21+'12'!N21+'13'!N21+'14'!N21+'15'!N21+'16'!N21+'17'!N21+'18'!N21+'19'!N21+'20'!N21+'21'!N21+'22'!N21+'23'!N21+'24'!N21+'25'!N21+'26'!N21+'27'!N21+'28'!N21+'29'!N21+'30'!N21+'31'!N21</f>
        <v>39</v>
      </c>
    </row>
    <row r="22" spans="2:14" ht="31.5" customHeight="1" x14ac:dyDescent="0.25">
      <c r="B22" s="46" t="s">
        <v>55</v>
      </c>
      <c r="C22" s="103"/>
      <c r="D22" s="5"/>
      <c r="E22" s="13" t="s">
        <v>42</v>
      </c>
      <c r="F22" s="26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7123</v>
      </c>
      <c r="G22" s="26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371</v>
      </c>
      <c r="H22" s="26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0</v>
      </c>
      <c r="I22" s="26">
        <f>'01'!I22+'02'!I22+'03'!I22+'04'!I22+'05'!I22+'06'!I22+'07'!I22+'08'!I22+'09'!I22+'10'!I22+'11'!I22+'12'!I22+'13'!I22+'14'!I22+'15'!I22+'16'!I22+'17'!I22+'18'!I22+'19'!I22+'20'!I22+'21'!I22+'22'!I22+'23'!I22+'24'!I22+'25'!I22+'26'!I22+'27'!I22+'28'!I22+'29'!I22+'30'!I22+'31'!I22</f>
        <v>6744</v>
      </c>
      <c r="J22" s="26">
        <f>'01'!J22+'02'!J22+'03'!J22+'04'!J22+'05'!J22+'06'!J22+'07'!J22+'08'!J22+'09'!J22+'10'!J22+'11'!J22+'12'!J22+'13'!J22+'14'!J22+'15'!J22+'16'!J22+'17'!J22+'18'!J22+'19'!J22+'20'!J22+'21'!J22+'22'!J22+'23'!J22+'24'!J22+'25'!J22+'26'!J22+'27'!J22+'28'!J22+'29'!J22+'30'!J22+'31'!J22</f>
        <v>0</v>
      </c>
      <c r="L22" s="151" t="s">
        <v>66</v>
      </c>
      <c r="M22" s="87">
        <f>'01'!M22+'02'!M22+'03'!M22+'04'!M22+'05'!M22+'06'!M22+'07'!M22+'08'!M22+'09'!M22+'10'!M22+'11'!M22+'12'!M22+'13'!M22+'14'!M22+'15'!M22+'16'!M22+'17'!M22+'18'!M22+'19'!M22+'20'!M22+'21'!M22+'22'!M22+'23'!M22+'24'!M22+'25'!M22+'26'!M22+'27'!M22+'28'!M22+'29'!M22+'30'!M22+'31'!M22</f>
        <v>840000</v>
      </c>
      <c r="N22" s="24">
        <f>'01'!N22+'02'!N22+'03'!N22+'04'!N22+'05'!N22+'06'!N22+'07'!N22+'08'!N22+'09'!N22+'10'!N22+'11'!N22+'12'!N22+'13'!N22+'14'!N22+'15'!N22+'16'!N22+'17'!N22+'18'!N22+'19'!N22+'20'!N22+'21'!N22+'22'!N22+'23'!N22+'24'!N22+'25'!N22+'26'!N22+'27'!N22+'28'!N22+'29'!N22+'30'!N22+'31'!N22</f>
        <v>28</v>
      </c>
    </row>
    <row r="23" spans="2:14" ht="31.5" customHeight="1" x14ac:dyDescent="0.25">
      <c r="B23" s="12" t="s">
        <v>56</v>
      </c>
      <c r="C23" s="37"/>
      <c r="D23" s="5"/>
      <c r="E23" s="14" t="s">
        <v>43</v>
      </c>
      <c r="F23" s="38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0</v>
      </c>
      <c r="G23" s="38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'01'!G23+'02'!G23+'03'!G23+'04'!G23+'05'!G23+'06'!G23+'07'!G23+'08'!G23+'09'!G23+'10'!G23+'11'!G23+'12'!G23+'13'!G23+'14'!G23+'15'!G23+'16'!G23+'17'!G23+'18'!G23+'19'!G23+'20'!G23+'21'!G23+'22'!G23+'23'!G23+'24'!G23+'25'!G23+'26'!G23+'27'!G23+'28'!G23+'29'!G23+'30'!G23+'31'!G23</f>
        <v>1</v>
      </c>
      <c r="H23" s="38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0</v>
      </c>
      <c r="I23" s="38">
        <f>'01'!I23+'02'!I23+'03'!I23+'04'!I23+'05'!I23+'06'!I23+'07'!I23+'08'!I23+'09'!I23+'10'!I23+'11'!I23+'12'!I23+'13'!I23+'14'!I23+'15'!I23+'16'!I23+'17'!I23+'18'!I23+'19'!I23+'20'!I23+'21'!I23+'22'!I23+'23'!I23+'24'!I23+'25'!I23+'26'!I23+'27'!I23+'28'!I23+'29'!I23+'30'!I23+'31'!I23</f>
        <v>0</v>
      </c>
      <c r="J23" s="38">
        <f>'01'!J23+'02'!J23+'03'!J23+'04'!J23+'05'!J23+'06'!J23+'07'!J23+'08'!J23+'09'!J23+'10'!J23+'11'!J23+'12'!J23+'13'!J23+'14'!J23+'15'!J23+'16'!J23+'17'!J23+'18'!J23+'19'!J23+'20'!J23+'21'!J23+'22'!J23+'23'!J23+'24'!J23+'25'!J23+'26'!J23+'27'!J23+'28'!J23+'29'!J23+'30'!J23+'31'!J23</f>
        <v>0</v>
      </c>
      <c r="L23" s="152" t="s">
        <v>67</v>
      </c>
      <c r="M23" s="88">
        <f>'01'!M23+'02'!M23+'03'!M23+'04'!M23+'05'!M23+'06'!M23+'07'!M23+'08'!M23+'09'!M23+'10'!M23+'11'!M23+'12'!M23+'13'!M23+'14'!M23+'15'!M23+'16'!M23+'17'!M23+'18'!M23+'19'!M23+'20'!M23+'21'!M23+'22'!M23+'23'!M23+'24'!M23+'25'!M23+'26'!M23+'27'!M23+'28'!M23+'29'!M23+'30'!M23+'31'!M23</f>
        <v>2277000</v>
      </c>
      <c r="N23" s="33">
        <f>'01'!N23+'02'!N23+'03'!N23+'04'!N23+'05'!N23+'06'!N23+'07'!N23+'08'!N23+'09'!N23+'10'!N23+'11'!N23+'12'!N23+'13'!N23+'14'!N23+'15'!N23+'16'!N23+'17'!N23+'18'!N23+'19'!N23+'20'!N23+'21'!N23+'22'!N23+'23'!N23+'24'!N23+'25'!N23+'26'!N23+'27'!N23+'28'!N23+'29'!N23+'30'!N23+'31'!N23</f>
        <v>23</v>
      </c>
    </row>
    <row r="24" spans="2:14" x14ac:dyDescent="0.25">
      <c r="B24" s="5"/>
      <c r="C24" s="43"/>
      <c r="D24" s="5"/>
      <c r="M24" s="90"/>
      <c r="N24" s="43"/>
    </row>
    <row r="25" spans="2:14" x14ac:dyDescent="0.25">
      <c r="B25" s="5"/>
      <c r="C25" s="43"/>
      <c r="D25" s="5"/>
      <c r="M25" s="90"/>
      <c r="N25" s="43"/>
    </row>
    <row r="26" spans="2:14" x14ac:dyDescent="0.25">
      <c r="B26" s="5"/>
      <c r="C26" s="43"/>
      <c r="D26" s="5"/>
      <c r="M26" s="90"/>
      <c r="N26" s="43"/>
    </row>
    <row r="27" spans="2:14" x14ac:dyDescent="0.25">
      <c r="B27" s="5"/>
      <c r="C27" s="43"/>
      <c r="D27" s="5"/>
      <c r="M27" s="90"/>
      <c r="N27" s="43"/>
    </row>
    <row r="28" spans="2:14" x14ac:dyDescent="0.25">
      <c r="M28" s="90"/>
      <c r="N28" s="43"/>
    </row>
  </sheetData>
  <sheetProtection password="CF6E" sheet="1" objects="1" scenarios="1"/>
  <mergeCells count="4">
    <mergeCell ref="L12:N12"/>
    <mergeCell ref="L18:N18"/>
    <mergeCell ref="B18:C18"/>
    <mergeCell ref="L15:N15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B1:N28"/>
  <sheetViews>
    <sheetView topLeftCell="A2" zoomScale="80" zoomScaleNormal="80" workbookViewId="0">
      <selection activeCell="I9" sqref="I9:I15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84</v>
      </c>
    </row>
    <row r="3" spans="2:14" ht="48" customHeight="1" thickBot="1" x14ac:dyDescent="0.3">
      <c r="B3" s="1" t="s">
        <v>1</v>
      </c>
      <c r="C3" s="96">
        <f>C4+C5+C6+C8</f>
        <v>11525000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11453000</v>
      </c>
      <c r="E4" s="60" t="s">
        <v>25</v>
      </c>
      <c r="F4" s="61"/>
      <c r="G4" s="62">
        <v>249</v>
      </c>
      <c r="H4" s="63">
        <v>17</v>
      </c>
      <c r="I4" s="64">
        <v>4</v>
      </c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>
        <v>72000</v>
      </c>
      <c r="E5" s="54" t="s">
        <v>26</v>
      </c>
      <c r="F5" s="55">
        <v>184</v>
      </c>
      <c r="G5" s="56">
        <v>178</v>
      </c>
      <c r="H5" s="57">
        <v>2</v>
      </c>
      <c r="I5" s="58">
        <v>4</v>
      </c>
      <c r="J5" s="59"/>
      <c r="L5" s="7" t="s">
        <v>69</v>
      </c>
      <c r="M5" s="121">
        <v>348184</v>
      </c>
      <c r="N5" s="103">
        <v>4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51</v>
      </c>
      <c r="G6" s="27">
        <v>37</v>
      </c>
      <c r="H6" s="28">
        <v>14</v>
      </c>
      <c r="I6" s="29">
        <v>0</v>
      </c>
      <c r="J6" s="30"/>
      <c r="L6" s="8" t="s">
        <v>45</v>
      </c>
      <c r="M6" s="121">
        <v>2550006</v>
      </c>
      <c r="N6" s="103">
        <v>37</v>
      </c>
    </row>
    <row r="7" spans="2:14" ht="31.5" customHeight="1" thickBot="1" x14ac:dyDescent="0.3">
      <c r="B7" s="81" t="s">
        <v>21</v>
      </c>
      <c r="C7" s="99">
        <f>'02'!C6+'09'!C6</f>
        <v>0</v>
      </c>
      <c r="E7" s="13" t="s">
        <v>27</v>
      </c>
      <c r="F7" s="26">
        <v>14</v>
      </c>
      <c r="G7" s="27">
        <v>13</v>
      </c>
      <c r="H7" s="28">
        <v>1</v>
      </c>
      <c r="I7" s="29">
        <v>0</v>
      </c>
      <c r="J7" s="30"/>
      <c r="L7" s="9" t="s">
        <v>44</v>
      </c>
      <c r="M7" s="121">
        <v>1916363</v>
      </c>
      <c r="N7" s="103">
        <v>23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21</v>
      </c>
      <c r="G8" s="50">
        <v>21</v>
      </c>
      <c r="H8" s="51">
        <v>0</v>
      </c>
      <c r="I8" s="52">
        <v>0</v>
      </c>
      <c r="J8" s="53"/>
      <c r="L8" s="9" t="s">
        <v>46</v>
      </c>
      <c r="M8" s="121">
        <v>1762729</v>
      </c>
      <c r="N8" s="103">
        <v>28</v>
      </c>
    </row>
    <row r="9" spans="2:14" ht="31.5" customHeight="1" thickBot="1" x14ac:dyDescent="0.3">
      <c r="B9" s="81" t="s">
        <v>2</v>
      </c>
      <c r="C9" s="99">
        <f>'02'!C8+'09'!C8</f>
        <v>0</v>
      </c>
      <c r="E9" s="60" t="s">
        <v>29</v>
      </c>
      <c r="F9" s="61">
        <v>37</v>
      </c>
      <c r="G9" s="62">
        <v>21</v>
      </c>
      <c r="H9" s="63">
        <v>0</v>
      </c>
      <c r="I9" s="64">
        <v>9</v>
      </c>
      <c r="J9" s="165">
        <v>7</v>
      </c>
      <c r="L9" s="9" t="s">
        <v>47</v>
      </c>
      <c r="M9" s="121">
        <v>2149089</v>
      </c>
      <c r="N9" s="103">
        <v>31</v>
      </c>
    </row>
    <row r="10" spans="2:14" ht="31.5" customHeight="1" thickBot="1" x14ac:dyDescent="0.3">
      <c r="B10" s="70" t="s">
        <v>3</v>
      </c>
      <c r="C10" s="100">
        <f>'08'!C10</f>
        <v>460000000</v>
      </c>
      <c r="D10" s="31"/>
      <c r="E10" s="60" t="s">
        <v>30</v>
      </c>
      <c r="F10" s="61"/>
      <c r="G10" s="62">
        <v>67</v>
      </c>
      <c r="H10" s="63">
        <v>9</v>
      </c>
      <c r="I10" s="64"/>
      <c r="J10" s="65"/>
      <c r="L10" s="9" t="s">
        <v>48</v>
      </c>
      <c r="M10" s="121">
        <v>1750911</v>
      </c>
      <c r="N10" s="103">
        <v>25</v>
      </c>
    </row>
    <row r="11" spans="2:14" ht="31.5" customHeight="1" thickBot="1" x14ac:dyDescent="0.3">
      <c r="B11" s="82" t="s">
        <v>4</v>
      </c>
      <c r="C11" s="101">
        <f>C3+'08'!C11</f>
        <v>149260000</v>
      </c>
      <c r="D11" s="32"/>
      <c r="E11" s="54" t="s">
        <v>31</v>
      </c>
      <c r="F11" s="55">
        <v>14</v>
      </c>
      <c r="G11" s="56">
        <v>4</v>
      </c>
      <c r="H11" s="57">
        <v>0</v>
      </c>
      <c r="I11" s="58">
        <v>10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0.32447826086956522</v>
      </c>
      <c r="E12" s="13" t="s">
        <v>32</v>
      </c>
      <c r="F12" s="26">
        <v>43</v>
      </c>
      <c r="G12" s="27">
        <v>12</v>
      </c>
      <c r="H12" s="28">
        <v>4</v>
      </c>
      <c r="I12" s="29">
        <v>30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148</v>
      </c>
      <c r="E13" s="13" t="s">
        <v>33</v>
      </c>
      <c r="F13" s="26">
        <v>164</v>
      </c>
      <c r="G13" s="27">
        <v>40</v>
      </c>
      <c r="H13" s="28">
        <v>5</v>
      </c>
      <c r="I13" s="29">
        <v>82</v>
      </c>
      <c r="J13" s="30"/>
      <c r="L13" s="10" t="s">
        <v>17</v>
      </c>
      <c r="M13" s="87">
        <v>450000</v>
      </c>
      <c r="N13" s="24">
        <v>9</v>
      </c>
    </row>
    <row r="14" spans="2:14" ht="31.5" customHeight="1" x14ac:dyDescent="0.25">
      <c r="B14" s="25" t="s">
        <v>7</v>
      </c>
      <c r="C14" s="126">
        <v>77872</v>
      </c>
      <c r="E14" s="13" t="s">
        <v>34</v>
      </c>
      <c r="F14" s="26">
        <v>0</v>
      </c>
      <c r="G14" s="27">
        <v>0</v>
      </c>
      <c r="H14" s="28">
        <v>0</v>
      </c>
      <c r="I14" s="29">
        <v>0</v>
      </c>
      <c r="J14" s="30"/>
      <c r="L14" s="11" t="s">
        <v>18</v>
      </c>
      <c r="M14" s="88">
        <v>160000</v>
      </c>
      <c r="N14" s="33">
        <v>2</v>
      </c>
    </row>
    <row r="15" spans="2:14" ht="31.5" customHeight="1" thickBot="1" x14ac:dyDescent="0.3">
      <c r="B15" s="25" t="s">
        <v>8</v>
      </c>
      <c r="C15" s="34">
        <v>0.02</v>
      </c>
      <c r="E15" s="48" t="s">
        <v>35</v>
      </c>
      <c r="F15" s="49">
        <v>0</v>
      </c>
      <c r="G15" s="50">
        <v>0</v>
      </c>
      <c r="H15" s="51">
        <v>0</v>
      </c>
      <c r="I15" s="52">
        <v>0</v>
      </c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67">
        <v>0</v>
      </c>
      <c r="H16" s="66">
        <v>0</v>
      </c>
      <c r="I16" s="66"/>
      <c r="J16" s="68"/>
      <c r="L16" s="10" t="s">
        <v>60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44</v>
      </c>
      <c r="H17" s="63">
        <v>0</v>
      </c>
      <c r="I17" s="64"/>
      <c r="J17" s="65"/>
      <c r="L17" s="11" t="s">
        <v>61</v>
      </c>
      <c r="M17" s="88">
        <v>315000</v>
      </c>
      <c r="N17" s="33">
        <v>7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56">
        <v>30</v>
      </c>
      <c r="H18" s="57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311</v>
      </c>
      <c r="G19" s="50">
        <v>14</v>
      </c>
      <c r="H19" s="51">
        <v>0</v>
      </c>
      <c r="I19" s="52">
        <v>297</v>
      </c>
      <c r="J19" s="53"/>
      <c r="L19" s="150" t="s">
        <v>63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12</v>
      </c>
      <c r="H20" s="63">
        <v>0</v>
      </c>
      <c r="I20" s="64"/>
      <c r="J20" s="65"/>
      <c r="L20" s="151" t="s">
        <v>64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18</v>
      </c>
      <c r="G21" s="56">
        <v>0</v>
      </c>
      <c r="H21" s="57">
        <v>0</v>
      </c>
      <c r="I21" s="58">
        <v>18</v>
      </c>
      <c r="J21" s="59"/>
      <c r="L21" s="151" t="s">
        <v>65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129</v>
      </c>
      <c r="G22" s="27">
        <v>12</v>
      </c>
      <c r="H22" s="28">
        <v>0</v>
      </c>
      <c r="I22" s="29">
        <v>117</v>
      </c>
      <c r="J22" s="30"/>
      <c r="L22" s="151" t="s">
        <v>66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>
        <v>0</v>
      </c>
      <c r="G23" s="39">
        <v>0</v>
      </c>
      <c r="H23" s="40">
        <v>0</v>
      </c>
      <c r="I23" s="41">
        <v>0</v>
      </c>
      <c r="J23" s="42"/>
      <c r="L23" s="152" t="s">
        <v>67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N28"/>
  <sheetViews>
    <sheetView zoomScale="80" zoomScaleNormal="80" workbookViewId="0">
      <selection activeCell="I9" sqref="I9:I1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85</v>
      </c>
    </row>
    <row r="3" spans="2:14" ht="48" customHeight="1" thickBot="1" x14ac:dyDescent="0.3">
      <c r="B3" s="1" t="s">
        <v>1</v>
      </c>
      <c r="C3" s="96">
        <f>C4+C5+C6+C8</f>
        <v>13904500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13500500</v>
      </c>
      <c r="E4" s="60" t="s">
        <v>25</v>
      </c>
      <c r="F4" s="61"/>
      <c r="G4" s="62">
        <v>289</v>
      </c>
      <c r="H4" s="63">
        <v>3</v>
      </c>
      <c r="I4" s="64">
        <v>28</v>
      </c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>
        <v>404000</v>
      </c>
      <c r="E5" s="54" t="s">
        <v>26</v>
      </c>
      <c r="F5" s="55">
        <v>220</v>
      </c>
      <c r="G5" s="56">
        <v>205</v>
      </c>
      <c r="H5" s="57">
        <v>2</v>
      </c>
      <c r="I5" s="58">
        <v>13</v>
      </c>
      <c r="J5" s="59"/>
      <c r="L5" s="7" t="s">
        <v>69</v>
      </c>
      <c r="M5" s="121">
        <v>385455</v>
      </c>
      <c r="N5" s="103">
        <v>2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71</v>
      </c>
      <c r="G6" s="27">
        <v>71</v>
      </c>
      <c r="H6" s="28">
        <v>0</v>
      </c>
      <c r="I6" s="29">
        <v>0</v>
      </c>
      <c r="J6" s="30"/>
      <c r="L6" s="8" t="s">
        <v>45</v>
      </c>
      <c r="M6" s="121">
        <v>4179632</v>
      </c>
      <c r="N6" s="103">
        <v>48</v>
      </c>
    </row>
    <row r="7" spans="2:14" ht="31.5" customHeight="1" thickBot="1" x14ac:dyDescent="0.3">
      <c r="B7" s="81" t="s">
        <v>21</v>
      </c>
      <c r="C7" s="99">
        <f>'09'!C7+'10'!C6</f>
        <v>0</v>
      </c>
      <c r="E7" s="13" t="s">
        <v>27</v>
      </c>
      <c r="F7" s="26">
        <v>23</v>
      </c>
      <c r="G7" s="27">
        <v>7</v>
      </c>
      <c r="H7" s="28">
        <v>1</v>
      </c>
      <c r="I7" s="29">
        <v>15</v>
      </c>
      <c r="J7" s="30"/>
      <c r="L7" s="9" t="s">
        <v>44</v>
      </c>
      <c r="M7" s="121">
        <v>1431815</v>
      </c>
      <c r="N7" s="103">
        <v>19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6</v>
      </c>
      <c r="G8" s="50">
        <v>6</v>
      </c>
      <c r="H8" s="51">
        <v>0</v>
      </c>
      <c r="I8" s="52">
        <v>0</v>
      </c>
      <c r="J8" s="53"/>
      <c r="L8" s="9" t="s">
        <v>46</v>
      </c>
      <c r="M8" s="121">
        <v>2171455</v>
      </c>
      <c r="N8" s="103">
        <v>39</v>
      </c>
    </row>
    <row r="9" spans="2:14" ht="31.5" customHeight="1" thickBot="1" x14ac:dyDescent="0.3">
      <c r="B9" s="81" t="s">
        <v>2</v>
      </c>
      <c r="C9" s="99">
        <f>'09'!C9+'10'!C8</f>
        <v>0</v>
      </c>
      <c r="E9" s="60" t="s">
        <v>29</v>
      </c>
      <c r="F9" s="61">
        <v>47</v>
      </c>
      <c r="G9" s="62">
        <v>16</v>
      </c>
      <c r="H9" s="63">
        <v>0</v>
      </c>
      <c r="I9" s="64">
        <v>22</v>
      </c>
      <c r="J9" s="165">
        <v>9</v>
      </c>
      <c r="L9" s="9" t="s">
        <v>47</v>
      </c>
      <c r="M9" s="121">
        <v>2732727</v>
      </c>
      <c r="N9" s="103">
        <v>38</v>
      </c>
    </row>
    <row r="10" spans="2:14" ht="31.5" customHeight="1" thickBot="1" x14ac:dyDescent="0.3">
      <c r="B10" s="70" t="s">
        <v>3</v>
      </c>
      <c r="C10" s="100">
        <f>'09'!C10</f>
        <v>460000000</v>
      </c>
      <c r="D10" s="31"/>
      <c r="E10" s="60" t="s">
        <v>30</v>
      </c>
      <c r="F10" s="61"/>
      <c r="G10" s="62">
        <v>97</v>
      </c>
      <c r="H10" s="63">
        <v>23</v>
      </c>
      <c r="I10" s="64"/>
      <c r="J10" s="65"/>
      <c r="L10" s="9" t="s">
        <v>48</v>
      </c>
      <c r="M10" s="121">
        <v>1745455</v>
      </c>
      <c r="N10" s="103">
        <v>28</v>
      </c>
    </row>
    <row r="11" spans="2:14" ht="31.5" customHeight="1" thickBot="1" x14ac:dyDescent="0.3">
      <c r="B11" s="82" t="s">
        <v>4</v>
      </c>
      <c r="C11" s="101">
        <f>C3+'09'!C11</f>
        <v>163164500</v>
      </c>
      <c r="D11" s="32"/>
      <c r="E11" s="54" t="s">
        <v>31</v>
      </c>
      <c r="F11" s="55">
        <v>18</v>
      </c>
      <c r="G11" s="56">
        <v>8</v>
      </c>
      <c r="H11" s="57">
        <v>0</v>
      </c>
      <c r="I11" s="58">
        <v>9</v>
      </c>
      <c r="J11" s="168">
        <v>1</v>
      </c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0.35470543478260869</v>
      </c>
      <c r="E12" s="13" t="s">
        <v>32</v>
      </c>
      <c r="F12" s="26">
        <v>42</v>
      </c>
      <c r="G12" s="27">
        <v>22</v>
      </c>
      <c r="H12" s="28">
        <v>5</v>
      </c>
      <c r="I12" s="29">
        <v>19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174</v>
      </c>
      <c r="E13" s="13" t="s">
        <v>33</v>
      </c>
      <c r="F13" s="26">
        <v>110</v>
      </c>
      <c r="G13" s="27">
        <v>56</v>
      </c>
      <c r="H13" s="28">
        <v>18</v>
      </c>
      <c r="I13" s="29">
        <v>1</v>
      </c>
      <c r="J13" s="30"/>
      <c r="L13" s="10" t="s">
        <v>17</v>
      </c>
      <c r="M13" s="87">
        <v>500000</v>
      </c>
      <c r="N13" s="24">
        <v>10</v>
      </c>
    </row>
    <row r="14" spans="2:14" ht="31.5" customHeight="1" x14ac:dyDescent="0.25">
      <c r="B14" s="25" t="s">
        <v>7</v>
      </c>
      <c r="C14" s="126">
        <v>79911</v>
      </c>
      <c r="E14" s="13" t="s">
        <v>34</v>
      </c>
      <c r="F14" s="26">
        <v>0</v>
      </c>
      <c r="G14" s="27">
        <v>0</v>
      </c>
      <c r="H14" s="28">
        <v>0</v>
      </c>
      <c r="I14" s="29">
        <v>0</v>
      </c>
      <c r="J14" s="30"/>
      <c r="L14" s="11" t="s">
        <v>18</v>
      </c>
      <c r="M14" s="88">
        <v>80000</v>
      </c>
      <c r="N14" s="33">
        <v>1</v>
      </c>
    </row>
    <row r="15" spans="2:14" ht="31.5" customHeight="1" thickBot="1" x14ac:dyDescent="0.3">
      <c r="B15" s="25" t="s">
        <v>8</v>
      </c>
      <c r="C15" s="34">
        <v>2.5000000000000001E-2</v>
      </c>
      <c r="E15" s="48" t="s">
        <v>35</v>
      </c>
      <c r="F15" s="49">
        <v>0</v>
      </c>
      <c r="G15" s="50">
        <v>0</v>
      </c>
      <c r="H15" s="51">
        <v>0</v>
      </c>
      <c r="I15" s="52">
        <v>0</v>
      </c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20">
        <v>0</v>
      </c>
      <c r="H16" s="120">
        <v>0</v>
      </c>
      <c r="I16" s="66"/>
      <c r="J16" s="68"/>
      <c r="L16" s="10" t="s">
        <v>60</v>
      </c>
      <c r="M16" s="87">
        <v>68000</v>
      </c>
      <c r="N16" s="24">
        <v>1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33</v>
      </c>
      <c r="H17" s="63">
        <v>0</v>
      </c>
      <c r="I17" s="64"/>
      <c r="J17" s="65"/>
      <c r="L17" s="11" t="s">
        <v>61</v>
      </c>
      <c r="M17" s="88">
        <v>135000</v>
      </c>
      <c r="N17" s="33">
        <v>3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56">
        <v>21</v>
      </c>
      <c r="H18" s="57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297</v>
      </c>
      <c r="G19" s="50">
        <v>12</v>
      </c>
      <c r="H19" s="51">
        <v>0</v>
      </c>
      <c r="I19" s="52">
        <v>285</v>
      </c>
      <c r="J19" s="53"/>
      <c r="L19" s="150" t="s">
        <v>63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/>
      <c r="H20" s="63"/>
      <c r="I20" s="64"/>
      <c r="J20" s="65"/>
      <c r="L20" s="151" t="s">
        <v>64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20</v>
      </c>
      <c r="G21" s="56">
        <v>0</v>
      </c>
      <c r="H21" s="57">
        <v>0</v>
      </c>
      <c r="I21" s="58">
        <v>20</v>
      </c>
      <c r="J21" s="59"/>
      <c r="L21" s="151" t="s">
        <v>65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119</v>
      </c>
      <c r="G22" s="27">
        <v>15</v>
      </c>
      <c r="H22" s="28">
        <v>0</v>
      </c>
      <c r="I22" s="29">
        <v>104</v>
      </c>
      <c r="J22" s="30"/>
      <c r="L22" s="151" t="s">
        <v>66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>
        <v>0</v>
      </c>
      <c r="J23" s="42"/>
      <c r="L23" s="152" t="s">
        <v>67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N28"/>
  <sheetViews>
    <sheetView zoomScale="80" zoomScaleNormal="80" workbookViewId="0">
      <selection activeCell="I9" sqref="I9:I15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0.1406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86</v>
      </c>
    </row>
    <row r="3" spans="2:14" ht="48" customHeight="1" thickBot="1" x14ac:dyDescent="0.3">
      <c r="B3" s="1" t="s">
        <v>1</v>
      </c>
      <c r="C3" s="96">
        <f>C4+C5+C6+C8</f>
        <v>10260000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10260000</v>
      </c>
      <c r="E4" s="60" t="s">
        <v>25</v>
      </c>
      <c r="F4" s="61"/>
      <c r="G4" s="129">
        <v>226</v>
      </c>
      <c r="H4" s="130">
        <v>72</v>
      </c>
      <c r="I4" s="64">
        <v>43</v>
      </c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55">
        <v>196</v>
      </c>
      <c r="G5" s="132">
        <v>142</v>
      </c>
      <c r="H5" s="133">
        <v>35</v>
      </c>
      <c r="I5" s="58">
        <v>19</v>
      </c>
      <c r="J5" s="59"/>
      <c r="L5" s="7" t="s">
        <v>69</v>
      </c>
      <c r="M5" s="121">
        <v>72727</v>
      </c>
      <c r="N5" s="103">
        <v>3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98</v>
      </c>
      <c r="G6" s="135">
        <v>61</v>
      </c>
      <c r="H6" s="136">
        <v>28</v>
      </c>
      <c r="I6" s="29">
        <v>9</v>
      </c>
      <c r="J6" s="30"/>
      <c r="L6" s="8" t="s">
        <v>45</v>
      </c>
      <c r="M6" s="121">
        <v>2522727</v>
      </c>
      <c r="N6" s="103">
        <v>25</v>
      </c>
    </row>
    <row r="7" spans="2:14" ht="31.5" customHeight="1" thickBot="1" x14ac:dyDescent="0.3">
      <c r="B7" s="81" t="s">
        <v>21</v>
      </c>
      <c r="C7" s="99">
        <f>'10'!C7+'11'!C6</f>
        <v>0</v>
      </c>
      <c r="E7" s="13" t="s">
        <v>27</v>
      </c>
      <c r="F7" s="26">
        <v>23</v>
      </c>
      <c r="G7" s="135">
        <v>5</v>
      </c>
      <c r="H7" s="136">
        <v>3</v>
      </c>
      <c r="I7" s="29">
        <v>15</v>
      </c>
      <c r="J7" s="30"/>
      <c r="L7" s="9" t="s">
        <v>44</v>
      </c>
      <c r="M7" s="121">
        <v>1304544</v>
      </c>
      <c r="N7" s="103">
        <v>19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24</v>
      </c>
      <c r="G8" s="138">
        <v>18</v>
      </c>
      <c r="H8" s="139">
        <v>6</v>
      </c>
      <c r="I8" s="52">
        <v>0</v>
      </c>
      <c r="J8" s="53"/>
      <c r="L8" s="9" t="s">
        <v>46</v>
      </c>
      <c r="M8" s="121">
        <v>1560001</v>
      </c>
      <c r="N8" s="103">
        <v>24</v>
      </c>
    </row>
    <row r="9" spans="2:14" ht="31.5" customHeight="1" thickBot="1" x14ac:dyDescent="0.3">
      <c r="B9" s="81" t="s">
        <v>2</v>
      </c>
      <c r="C9" s="99">
        <f>'10'!C9+'11'!C8</f>
        <v>0</v>
      </c>
      <c r="E9" s="60" t="s">
        <v>29</v>
      </c>
      <c r="F9" s="61">
        <v>42</v>
      </c>
      <c r="G9" s="129">
        <v>13</v>
      </c>
      <c r="H9" s="130">
        <v>0</v>
      </c>
      <c r="I9" s="64">
        <v>23</v>
      </c>
      <c r="J9" s="165">
        <v>6</v>
      </c>
      <c r="L9" s="9" t="s">
        <v>47</v>
      </c>
      <c r="M9" s="121">
        <v>2181821</v>
      </c>
      <c r="N9" s="103">
        <v>39</v>
      </c>
    </row>
    <row r="10" spans="2:14" ht="31.5" customHeight="1" thickBot="1" x14ac:dyDescent="0.3">
      <c r="B10" s="70" t="s">
        <v>3</v>
      </c>
      <c r="C10" s="100">
        <f>'10'!C10</f>
        <v>460000000</v>
      </c>
      <c r="D10" s="31"/>
      <c r="E10" s="60" t="s">
        <v>30</v>
      </c>
      <c r="F10" s="61"/>
      <c r="G10" s="129">
        <v>49</v>
      </c>
      <c r="H10" s="130">
        <v>11</v>
      </c>
      <c r="I10" s="64"/>
      <c r="J10" s="65"/>
      <c r="L10" s="9" t="s">
        <v>48</v>
      </c>
      <c r="M10" s="121">
        <v>1685459</v>
      </c>
      <c r="N10" s="103">
        <v>27</v>
      </c>
    </row>
    <row r="11" spans="2:14" ht="31.5" customHeight="1" thickBot="1" x14ac:dyDescent="0.3">
      <c r="B11" s="82" t="s">
        <v>4</v>
      </c>
      <c r="C11" s="101">
        <f>C3+'10'!C11</f>
        <v>173424500</v>
      </c>
      <c r="D11" s="32"/>
      <c r="E11" s="54" t="s">
        <v>31</v>
      </c>
      <c r="F11" s="55">
        <v>12</v>
      </c>
      <c r="G11" s="132">
        <v>5</v>
      </c>
      <c r="H11" s="133">
        <v>0</v>
      </c>
      <c r="I11" s="58">
        <v>7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0.37700978260869566</v>
      </c>
      <c r="E12" s="13" t="s">
        <v>32</v>
      </c>
      <c r="F12" s="26">
        <v>47</v>
      </c>
      <c r="G12" s="135">
        <v>15</v>
      </c>
      <c r="H12" s="136">
        <v>11</v>
      </c>
      <c r="I12" s="29">
        <v>21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137</v>
      </c>
      <c r="E13" s="13" t="s">
        <v>33</v>
      </c>
      <c r="F13" s="26">
        <v>107</v>
      </c>
      <c r="G13" s="135">
        <v>19</v>
      </c>
      <c r="H13" s="136">
        <v>0</v>
      </c>
      <c r="I13" s="29">
        <v>52</v>
      </c>
      <c r="J13" s="30"/>
      <c r="L13" s="10" t="s">
        <v>17</v>
      </c>
      <c r="M13" s="87">
        <v>350000</v>
      </c>
      <c r="N13" s="24">
        <v>7</v>
      </c>
    </row>
    <row r="14" spans="2:14" ht="31.5" customHeight="1" x14ac:dyDescent="0.25">
      <c r="B14" s="25" t="s">
        <v>7</v>
      </c>
      <c r="C14" s="72">
        <v>74891</v>
      </c>
      <c r="E14" s="13" t="s">
        <v>34</v>
      </c>
      <c r="F14" s="26">
        <v>0</v>
      </c>
      <c r="G14" s="135">
        <v>0</v>
      </c>
      <c r="H14" s="136">
        <v>0</v>
      </c>
      <c r="I14" s="29">
        <v>0</v>
      </c>
      <c r="J14" s="30"/>
      <c r="L14" s="11" t="s">
        <v>18</v>
      </c>
      <c r="M14" s="88">
        <v>240000</v>
      </c>
      <c r="N14" s="33">
        <v>3</v>
      </c>
    </row>
    <row r="15" spans="2:14" ht="31.5" customHeight="1" thickBot="1" x14ac:dyDescent="0.3">
      <c r="B15" s="25" t="s">
        <v>8</v>
      </c>
      <c r="C15" s="34">
        <v>0.01</v>
      </c>
      <c r="E15" s="48" t="s">
        <v>35</v>
      </c>
      <c r="F15" s="49">
        <v>0</v>
      </c>
      <c r="G15" s="138">
        <v>0</v>
      </c>
      <c r="H15" s="139">
        <v>0</v>
      </c>
      <c r="I15" s="52">
        <v>0</v>
      </c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60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45</v>
      </c>
      <c r="H17" s="130">
        <v>0</v>
      </c>
      <c r="I17" s="64"/>
      <c r="J17" s="65"/>
      <c r="L17" s="11" t="s">
        <v>61</v>
      </c>
      <c r="M17" s="88">
        <v>225000</v>
      </c>
      <c r="N17" s="33">
        <v>5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132">
        <v>39</v>
      </c>
      <c r="H18" s="133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285</v>
      </c>
      <c r="G19" s="138">
        <v>6</v>
      </c>
      <c r="H19" s="139">
        <v>0</v>
      </c>
      <c r="I19" s="52">
        <v>279</v>
      </c>
      <c r="J19" s="53"/>
      <c r="L19" s="150" t="s">
        <v>63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2</v>
      </c>
      <c r="H20" s="130">
        <v>0</v>
      </c>
      <c r="I20" s="64"/>
      <c r="J20" s="65"/>
      <c r="L20" s="151" t="s">
        <v>64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20</v>
      </c>
      <c r="G21" s="132">
        <v>0</v>
      </c>
      <c r="H21" s="133">
        <v>0</v>
      </c>
      <c r="I21" s="58">
        <v>20</v>
      </c>
      <c r="J21" s="59"/>
      <c r="L21" s="151" t="s">
        <v>65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104</v>
      </c>
      <c r="G22" s="135">
        <v>2</v>
      </c>
      <c r="H22" s="136">
        <v>0</v>
      </c>
      <c r="I22" s="29">
        <v>102</v>
      </c>
      <c r="J22" s="30"/>
      <c r="L22" s="151" t="s">
        <v>66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67</v>
      </c>
      <c r="M23" s="88"/>
      <c r="N23" s="33"/>
    </row>
    <row r="24" spans="2:14" x14ac:dyDescent="0.25">
      <c r="B24" s="5"/>
      <c r="C24" s="5"/>
      <c r="D24" s="5"/>
      <c r="G24" s="144"/>
      <c r="H24" s="14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N28"/>
  <sheetViews>
    <sheetView zoomScale="80" zoomScaleNormal="80" workbookViewId="0">
      <selection activeCell="I11" sqref="I11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1406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87</v>
      </c>
    </row>
    <row r="3" spans="2:14" ht="48" customHeight="1" thickBot="1" x14ac:dyDescent="0.3">
      <c r="B3" s="1" t="s">
        <v>1</v>
      </c>
      <c r="C3" s="96">
        <f>C4+C5+C6+C8</f>
        <v>13212000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12518000</v>
      </c>
      <c r="E4" s="60" t="s">
        <v>25</v>
      </c>
      <c r="F4" s="61"/>
      <c r="G4" s="129">
        <v>316</v>
      </c>
      <c r="H4" s="130">
        <v>13</v>
      </c>
      <c r="I4" s="64">
        <v>12</v>
      </c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>
        <v>694000</v>
      </c>
      <c r="E5" s="54" t="s">
        <v>26</v>
      </c>
      <c r="F5" s="55">
        <v>190</v>
      </c>
      <c r="G5" s="132">
        <v>182</v>
      </c>
      <c r="H5" s="133">
        <v>5</v>
      </c>
      <c r="I5" s="58">
        <v>3</v>
      </c>
      <c r="J5" s="59"/>
      <c r="L5" s="7" t="s">
        <v>69</v>
      </c>
      <c r="M5" s="121">
        <v>498182</v>
      </c>
      <c r="N5" s="103">
        <v>2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100</v>
      </c>
      <c r="G6" s="135">
        <v>91</v>
      </c>
      <c r="H6" s="136">
        <v>3</v>
      </c>
      <c r="I6" s="29">
        <v>6</v>
      </c>
      <c r="J6" s="30"/>
      <c r="L6" s="8" t="s">
        <v>45</v>
      </c>
      <c r="M6" s="121">
        <v>2344547</v>
      </c>
      <c r="N6" s="103">
        <v>40</v>
      </c>
    </row>
    <row r="7" spans="2:14" ht="31.5" customHeight="1" thickBot="1" x14ac:dyDescent="0.3">
      <c r="B7" s="81" t="s">
        <v>21</v>
      </c>
      <c r="C7" s="99">
        <f>'02'!C6+'12'!C6</f>
        <v>0</v>
      </c>
      <c r="E7" s="13" t="s">
        <v>27</v>
      </c>
      <c r="F7" s="26">
        <v>27</v>
      </c>
      <c r="G7" s="135">
        <v>19</v>
      </c>
      <c r="H7" s="136">
        <v>5</v>
      </c>
      <c r="I7" s="29">
        <v>3</v>
      </c>
      <c r="J7" s="30"/>
      <c r="L7" s="9" t="s">
        <v>44</v>
      </c>
      <c r="M7" s="121">
        <v>1114547</v>
      </c>
      <c r="N7" s="103">
        <v>20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24</v>
      </c>
      <c r="G8" s="138">
        <v>24</v>
      </c>
      <c r="H8" s="139">
        <v>0</v>
      </c>
      <c r="I8" s="52">
        <v>0</v>
      </c>
      <c r="J8" s="53"/>
      <c r="L8" s="9" t="s">
        <v>46</v>
      </c>
      <c r="M8" s="121">
        <v>3194549</v>
      </c>
      <c r="N8" s="103">
        <v>30</v>
      </c>
    </row>
    <row r="9" spans="2:14" ht="31.5" customHeight="1" thickBot="1" x14ac:dyDescent="0.3">
      <c r="B9" s="81" t="s">
        <v>2</v>
      </c>
      <c r="C9" s="99">
        <f>'02'!C8+'12'!C8</f>
        <v>0</v>
      </c>
      <c r="E9" s="60" t="s">
        <v>29</v>
      </c>
      <c r="F9" s="61">
        <v>69</v>
      </c>
      <c r="G9" s="129">
        <v>18</v>
      </c>
      <c r="H9" s="130">
        <v>0</v>
      </c>
      <c r="I9" s="64">
        <v>45</v>
      </c>
      <c r="J9" s="165">
        <v>6</v>
      </c>
      <c r="L9" s="9" t="s">
        <v>47</v>
      </c>
      <c r="M9" s="121">
        <v>2613637</v>
      </c>
      <c r="N9" s="103">
        <v>33</v>
      </c>
    </row>
    <row r="10" spans="2:14" ht="31.5" customHeight="1" thickBot="1" x14ac:dyDescent="0.3">
      <c r="B10" s="70" t="s">
        <v>3</v>
      </c>
      <c r="C10" s="100">
        <f>'11'!C10</f>
        <v>460000000</v>
      </c>
      <c r="D10" s="31"/>
      <c r="E10" s="60" t="s">
        <v>30</v>
      </c>
      <c r="F10" s="61"/>
      <c r="G10" s="129">
        <v>60</v>
      </c>
      <c r="H10" s="130">
        <v>0</v>
      </c>
      <c r="I10" s="64"/>
      <c r="J10" s="65"/>
      <c r="L10" s="9" t="s">
        <v>48</v>
      </c>
      <c r="M10" s="121">
        <v>2245451</v>
      </c>
      <c r="N10" s="103">
        <v>44</v>
      </c>
    </row>
    <row r="11" spans="2:14" ht="31.5" customHeight="1" thickBot="1" x14ac:dyDescent="0.3">
      <c r="B11" s="82" t="s">
        <v>4</v>
      </c>
      <c r="C11" s="101">
        <f>C3+'11'!C11</f>
        <v>186636500</v>
      </c>
      <c r="D11" s="32"/>
      <c r="E11" s="54" t="s">
        <v>31</v>
      </c>
      <c r="F11" s="55">
        <v>16</v>
      </c>
      <c r="G11" s="132">
        <v>9</v>
      </c>
      <c r="H11" s="133">
        <v>0</v>
      </c>
      <c r="I11" s="58">
        <v>7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0.40573152173913041</v>
      </c>
      <c r="E12" s="13" t="s">
        <v>32</v>
      </c>
      <c r="F12" s="26">
        <v>55</v>
      </c>
      <c r="G12" s="135">
        <v>13</v>
      </c>
      <c r="H12" s="136">
        <v>0</v>
      </c>
      <c r="I12" s="29">
        <v>42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169</v>
      </c>
      <c r="E13" s="13" t="s">
        <v>33</v>
      </c>
      <c r="F13" s="26">
        <v>178</v>
      </c>
      <c r="G13" s="135">
        <v>29</v>
      </c>
      <c r="H13" s="136">
        <v>0</v>
      </c>
      <c r="I13" s="29">
        <v>122</v>
      </c>
      <c r="J13" s="30"/>
      <c r="L13" s="10" t="s">
        <v>17</v>
      </c>
      <c r="M13" s="87">
        <v>450000</v>
      </c>
      <c r="N13" s="24">
        <v>9</v>
      </c>
    </row>
    <row r="14" spans="2:14" ht="31.5" customHeight="1" x14ac:dyDescent="0.25">
      <c r="B14" s="25" t="s">
        <v>7</v>
      </c>
      <c r="C14" s="126">
        <v>78178</v>
      </c>
      <c r="E14" s="13" t="s">
        <v>34</v>
      </c>
      <c r="F14" s="26">
        <v>0</v>
      </c>
      <c r="G14" s="135">
        <v>0</v>
      </c>
      <c r="H14" s="136">
        <v>0</v>
      </c>
      <c r="I14" s="29">
        <v>0</v>
      </c>
      <c r="J14" s="30"/>
      <c r="L14" s="11" t="s">
        <v>18</v>
      </c>
      <c r="M14" s="88">
        <v>0</v>
      </c>
      <c r="N14" s="33">
        <v>0</v>
      </c>
    </row>
    <row r="15" spans="2:14" ht="31.5" customHeight="1" thickBot="1" x14ac:dyDescent="0.3">
      <c r="B15" s="25" t="s">
        <v>8</v>
      </c>
      <c r="C15" s="34">
        <v>4.4000000000000003E-3</v>
      </c>
      <c r="E15" s="48" t="s">
        <v>35</v>
      </c>
      <c r="F15" s="49">
        <v>0</v>
      </c>
      <c r="G15" s="138">
        <v>0</v>
      </c>
      <c r="H15" s="139">
        <v>0</v>
      </c>
      <c r="I15" s="52">
        <v>0</v>
      </c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60</v>
      </c>
      <c r="M16" s="87">
        <v>136000</v>
      </c>
      <c r="N16" s="24">
        <v>2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43</v>
      </c>
      <c r="H17" s="130">
        <v>0</v>
      </c>
      <c r="I17" s="64"/>
      <c r="J17" s="65"/>
      <c r="L17" s="11" t="s">
        <v>61</v>
      </c>
      <c r="M17" s="88">
        <v>225000</v>
      </c>
      <c r="N17" s="33">
        <v>5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132">
        <v>28</v>
      </c>
      <c r="H18" s="133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471</v>
      </c>
      <c r="G19" s="138">
        <v>15</v>
      </c>
      <c r="H19" s="139">
        <v>0</v>
      </c>
      <c r="I19" s="52">
        <v>456</v>
      </c>
      <c r="J19" s="53"/>
      <c r="L19" s="150" t="s">
        <v>63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10</v>
      </c>
      <c r="H20" s="130">
        <v>0</v>
      </c>
      <c r="I20" s="64"/>
      <c r="J20" s="65"/>
      <c r="L20" s="151" t="s">
        <v>64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40</v>
      </c>
      <c r="G21" s="132">
        <v>1</v>
      </c>
      <c r="H21" s="133">
        <v>0</v>
      </c>
      <c r="I21" s="58">
        <v>39</v>
      </c>
      <c r="J21" s="59"/>
      <c r="L21" s="151" t="s">
        <v>65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372</v>
      </c>
      <c r="G22" s="135">
        <v>9</v>
      </c>
      <c r="H22" s="136">
        <v>0</v>
      </c>
      <c r="I22" s="29">
        <v>363</v>
      </c>
      <c r="J22" s="30"/>
      <c r="L22" s="151" t="s">
        <v>66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67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3"/>
  </sheetPr>
  <dimension ref="B1:N28"/>
  <sheetViews>
    <sheetView topLeftCell="A3" zoomScale="80" zoomScaleNormal="80" workbookViewId="0">
      <selection activeCell="C9" sqref="C9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88</v>
      </c>
    </row>
    <row r="3" spans="2:14" ht="48" customHeight="1" thickBot="1" x14ac:dyDescent="0.3">
      <c r="B3" s="1" t="s">
        <v>1</v>
      </c>
      <c r="C3" s="96">
        <f>C4+C5+C6+C8</f>
        <v>23058000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22135000</v>
      </c>
      <c r="E4" s="60" t="s">
        <v>25</v>
      </c>
      <c r="F4" s="61"/>
      <c r="G4" s="129"/>
      <c r="H4" s="130"/>
      <c r="I4" s="64"/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>
        <v>663000</v>
      </c>
      <c r="E5" s="54" t="s">
        <v>26</v>
      </c>
      <c r="F5" s="55">
        <v>421</v>
      </c>
      <c r="G5" s="132">
        <v>358</v>
      </c>
      <c r="H5" s="133">
        <v>46</v>
      </c>
      <c r="I5" s="58">
        <v>17</v>
      </c>
      <c r="J5" s="59"/>
      <c r="L5" s="7" t="s">
        <v>69</v>
      </c>
      <c r="M5" s="121">
        <v>536365</v>
      </c>
      <c r="N5" s="103">
        <v>11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180</v>
      </c>
      <c r="G6" s="135">
        <v>173</v>
      </c>
      <c r="H6" s="136">
        <v>4</v>
      </c>
      <c r="I6" s="29">
        <v>2</v>
      </c>
      <c r="J6" s="169">
        <v>1</v>
      </c>
      <c r="L6" s="8" t="s">
        <v>45</v>
      </c>
      <c r="M6" s="121">
        <v>6177823</v>
      </c>
      <c r="N6" s="103">
        <v>84</v>
      </c>
    </row>
    <row r="7" spans="2:14" ht="31.5" customHeight="1" thickBot="1" x14ac:dyDescent="0.3">
      <c r="B7" s="81" t="s">
        <v>21</v>
      </c>
      <c r="C7" s="99">
        <f>'12'!C7+'13'!C6</f>
        <v>0</v>
      </c>
      <c r="E7" s="13" t="s">
        <v>27</v>
      </c>
      <c r="F7" s="26">
        <v>15</v>
      </c>
      <c r="G7" s="135">
        <v>12</v>
      </c>
      <c r="H7" s="136">
        <v>1</v>
      </c>
      <c r="I7" s="29">
        <v>2</v>
      </c>
      <c r="J7" s="30"/>
      <c r="L7" s="9" t="s">
        <v>44</v>
      </c>
      <c r="M7" s="121">
        <v>2300000</v>
      </c>
      <c r="N7" s="103">
        <v>26</v>
      </c>
    </row>
    <row r="8" spans="2:14" ht="35.25" customHeight="1" thickBot="1" x14ac:dyDescent="0.3">
      <c r="B8" s="45" t="s">
        <v>20</v>
      </c>
      <c r="C8" s="100">
        <v>260000</v>
      </c>
      <c r="E8" s="48" t="s">
        <v>28</v>
      </c>
      <c r="F8" s="49">
        <v>37</v>
      </c>
      <c r="G8" s="138">
        <v>36</v>
      </c>
      <c r="H8" s="139">
        <v>1</v>
      </c>
      <c r="I8" s="52">
        <v>0</v>
      </c>
      <c r="J8" s="53"/>
      <c r="L8" s="9" t="s">
        <v>46</v>
      </c>
      <c r="M8" s="121">
        <v>2651821</v>
      </c>
      <c r="N8" s="103">
        <v>36</v>
      </c>
    </row>
    <row r="9" spans="2:14" ht="31.5" customHeight="1" thickBot="1" x14ac:dyDescent="0.3">
      <c r="B9" s="81" t="s">
        <v>2</v>
      </c>
      <c r="C9" s="99">
        <f>'12'!C9+'13'!C8</f>
        <v>260000</v>
      </c>
      <c r="E9" s="60" t="s">
        <v>29</v>
      </c>
      <c r="F9" s="61">
        <v>83</v>
      </c>
      <c r="G9" s="129">
        <v>34</v>
      </c>
      <c r="H9" s="130"/>
      <c r="I9" s="64">
        <v>35</v>
      </c>
      <c r="J9" s="165">
        <v>14</v>
      </c>
      <c r="L9" s="9" t="s">
        <v>47</v>
      </c>
      <c r="M9" s="121">
        <v>5872725</v>
      </c>
      <c r="N9" s="103">
        <v>71</v>
      </c>
    </row>
    <row r="10" spans="2:14" ht="31.5" customHeight="1" thickBot="1" x14ac:dyDescent="0.3">
      <c r="B10" s="70" t="s">
        <v>3</v>
      </c>
      <c r="C10" s="100">
        <f>'12'!C10</f>
        <v>460000000</v>
      </c>
      <c r="D10" s="31"/>
      <c r="E10" s="60" t="s">
        <v>30</v>
      </c>
      <c r="F10" s="61"/>
      <c r="G10" s="129"/>
      <c r="H10" s="130"/>
      <c r="I10" s="64"/>
      <c r="J10" s="65"/>
      <c r="L10" s="9" t="s">
        <v>48</v>
      </c>
      <c r="M10" s="121">
        <v>3184549</v>
      </c>
      <c r="N10" s="103">
        <v>50</v>
      </c>
    </row>
    <row r="11" spans="2:14" ht="31.5" customHeight="1" thickBot="1" x14ac:dyDescent="0.3">
      <c r="B11" s="82" t="s">
        <v>4</v>
      </c>
      <c r="C11" s="101">
        <f>C3+'12'!C11</f>
        <v>209694500</v>
      </c>
      <c r="D11" s="32"/>
      <c r="E11" s="54" t="s">
        <v>31</v>
      </c>
      <c r="F11" s="55">
        <v>17</v>
      </c>
      <c r="G11" s="132">
        <v>10</v>
      </c>
      <c r="H11" s="133">
        <v>0</v>
      </c>
      <c r="I11" s="58">
        <v>6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0.45585760869565217</v>
      </c>
      <c r="E12" s="13" t="s">
        <v>32</v>
      </c>
      <c r="F12" s="26">
        <v>51</v>
      </c>
      <c r="G12" s="135">
        <v>29</v>
      </c>
      <c r="H12" s="136">
        <v>0</v>
      </c>
      <c r="I12" s="29">
        <v>21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278</v>
      </c>
      <c r="E13" s="13" t="s">
        <v>33</v>
      </c>
      <c r="F13" s="26">
        <v>169</v>
      </c>
      <c r="G13" s="135">
        <v>41</v>
      </c>
      <c r="H13" s="136"/>
      <c r="I13" s="29">
        <v>100</v>
      </c>
      <c r="J13" s="30"/>
      <c r="L13" s="10" t="s">
        <v>17</v>
      </c>
      <c r="M13" s="87">
        <v>300000</v>
      </c>
      <c r="N13" s="24">
        <v>6</v>
      </c>
    </row>
    <row r="14" spans="2:14" ht="31.5" customHeight="1" x14ac:dyDescent="0.25">
      <c r="B14" s="25" t="s">
        <v>7</v>
      </c>
      <c r="C14" s="126">
        <v>82007</v>
      </c>
      <c r="E14" s="13" t="s">
        <v>34</v>
      </c>
      <c r="F14" s="26"/>
      <c r="G14" s="135">
        <v>0</v>
      </c>
      <c r="H14" s="136">
        <v>0</v>
      </c>
      <c r="I14" s="29"/>
      <c r="J14" s="30"/>
      <c r="L14" s="11" t="s">
        <v>18</v>
      </c>
      <c r="M14" s="88">
        <v>160000</v>
      </c>
      <c r="N14" s="33">
        <v>2</v>
      </c>
    </row>
    <row r="15" spans="2:14" ht="31.5" customHeight="1" thickBot="1" x14ac:dyDescent="0.3">
      <c r="B15" s="25" t="s">
        <v>8</v>
      </c>
      <c r="C15" s="34">
        <v>1.2800000000000001E-2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/>
      <c r="H16" s="119"/>
      <c r="I16" s="66"/>
      <c r="J16" s="68"/>
      <c r="L16" s="10" t="s">
        <v>60</v>
      </c>
      <c r="M16" s="87">
        <v>272000</v>
      </c>
      <c r="N16" s="24">
        <v>4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/>
      <c r="H17" s="130"/>
      <c r="I17" s="64"/>
      <c r="J17" s="65"/>
      <c r="L17" s="11" t="s">
        <v>61</v>
      </c>
      <c r="M17" s="88">
        <v>315000</v>
      </c>
      <c r="N17" s="33">
        <v>7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132">
        <v>50</v>
      </c>
      <c r="H18" s="133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456</v>
      </c>
      <c r="G19" s="138">
        <v>23</v>
      </c>
      <c r="H19" s="139">
        <v>0</v>
      </c>
      <c r="I19" s="52">
        <v>433</v>
      </c>
      <c r="J19" s="53"/>
      <c r="L19" s="150" t="s">
        <v>63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/>
      <c r="H20" s="130"/>
      <c r="I20" s="64"/>
      <c r="J20" s="65"/>
      <c r="L20" s="151" t="s">
        <v>64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39</v>
      </c>
      <c r="G21" s="132">
        <v>2</v>
      </c>
      <c r="H21" s="133">
        <v>0</v>
      </c>
      <c r="I21" s="58">
        <v>37</v>
      </c>
      <c r="J21" s="59"/>
      <c r="L21" s="151" t="s">
        <v>65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363</v>
      </c>
      <c r="G22" s="135">
        <v>22</v>
      </c>
      <c r="H22" s="136">
        <v>0</v>
      </c>
      <c r="I22" s="29">
        <v>341</v>
      </c>
      <c r="J22" s="30"/>
      <c r="L22" s="151" t="s">
        <v>66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/>
      <c r="H23" s="142"/>
      <c r="I23" s="41"/>
      <c r="J23" s="42"/>
      <c r="L23" s="152" t="s">
        <v>67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rgb="FFFF0000"/>
  </sheetPr>
  <dimension ref="B1:N28"/>
  <sheetViews>
    <sheetView zoomScale="80" zoomScaleNormal="80" workbookViewId="0">
      <selection activeCell="C7" sqref="C7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89</v>
      </c>
    </row>
    <row r="3" spans="2:14" ht="48" customHeight="1" thickBot="1" x14ac:dyDescent="0.3">
      <c r="B3" s="1" t="s">
        <v>1</v>
      </c>
      <c r="C3" s="96">
        <f>C4+C5+C6+C8</f>
        <v>28673500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28022500</v>
      </c>
      <c r="E4" s="60" t="s">
        <v>25</v>
      </c>
      <c r="F4" s="61"/>
      <c r="G4" s="129">
        <v>745</v>
      </c>
      <c r="H4" s="130">
        <v>65</v>
      </c>
      <c r="I4" s="64"/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>
        <v>631000</v>
      </c>
      <c r="E5" s="54" t="s">
        <v>26</v>
      </c>
      <c r="F5" s="55">
        <v>498</v>
      </c>
      <c r="G5" s="132">
        <v>459</v>
      </c>
      <c r="H5" s="133">
        <v>32</v>
      </c>
      <c r="I5" s="58">
        <v>7</v>
      </c>
      <c r="J5" s="59"/>
      <c r="L5" s="7" t="s">
        <v>69</v>
      </c>
      <c r="M5" s="121">
        <v>800002</v>
      </c>
      <c r="N5" s="103">
        <v>18</v>
      </c>
    </row>
    <row r="6" spans="2:14" ht="31.5" customHeight="1" thickBot="1" x14ac:dyDescent="0.3">
      <c r="B6" s="44" t="s">
        <v>19</v>
      </c>
      <c r="C6" s="98">
        <v>20000</v>
      </c>
      <c r="E6" s="13" t="s">
        <v>14</v>
      </c>
      <c r="F6" s="26">
        <v>271</v>
      </c>
      <c r="G6" s="135">
        <v>243</v>
      </c>
      <c r="H6" s="136">
        <v>28</v>
      </c>
      <c r="I6" s="29">
        <v>0</v>
      </c>
      <c r="J6" s="30"/>
      <c r="L6" s="8" t="s">
        <v>45</v>
      </c>
      <c r="M6" s="121">
        <v>10213277</v>
      </c>
      <c r="N6" s="103">
        <v>141</v>
      </c>
    </row>
    <row r="7" spans="2:14" ht="31.5" customHeight="1" thickBot="1" x14ac:dyDescent="0.3">
      <c r="B7" s="81" t="s">
        <v>21</v>
      </c>
      <c r="C7" s="99">
        <f>'13'!C7+'14'!C6</f>
        <v>20000</v>
      </c>
      <c r="E7" s="13" t="s">
        <v>27</v>
      </c>
      <c r="F7" s="26">
        <v>22</v>
      </c>
      <c r="G7" s="135">
        <v>17</v>
      </c>
      <c r="H7" s="136">
        <v>5</v>
      </c>
      <c r="I7" s="29">
        <v>0</v>
      </c>
      <c r="J7" s="30"/>
      <c r="L7" s="9" t="s">
        <v>44</v>
      </c>
      <c r="M7" s="121">
        <v>3351815</v>
      </c>
      <c r="N7" s="103">
        <v>51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26</v>
      </c>
      <c r="G8" s="138">
        <v>26</v>
      </c>
      <c r="H8" s="139">
        <v>0</v>
      </c>
      <c r="I8" s="52">
        <v>0</v>
      </c>
      <c r="J8" s="53"/>
      <c r="L8" s="9" t="s">
        <v>46</v>
      </c>
      <c r="M8" s="121">
        <v>4881821</v>
      </c>
      <c r="N8" s="103">
        <v>62</v>
      </c>
    </row>
    <row r="9" spans="2:14" ht="31.5" customHeight="1" thickBot="1" x14ac:dyDescent="0.3">
      <c r="B9" s="81" t="s">
        <v>2</v>
      </c>
      <c r="C9" s="99">
        <f>'13'!C9+'14'!C8</f>
        <v>260000</v>
      </c>
      <c r="E9" s="60" t="s">
        <v>29</v>
      </c>
      <c r="F9" s="61">
        <v>73</v>
      </c>
      <c r="G9" s="129">
        <v>36</v>
      </c>
      <c r="H9" s="130">
        <v>0</v>
      </c>
      <c r="I9" s="64">
        <v>28</v>
      </c>
      <c r="J9" s="65"/>
      <c r="L9" s="9" t="s">
        <v>47</v>
      </c>
      <c r="M9" s="121">
        <v>4203634</v>
      </c>
      <c r="N9" s="103">
        <v>60</v>
      </c>
    </row>
    <row r="10" spans="2:14" ht="31.5" customHeight="1" thickBot="1" x14ac:dyDescent="0.3">
      <c r="B10" s="70" t="s">
        <v>3</v>
      </c>
      <c r="C10" s="100">
        <f>'13'!C10</f>
        <v>460000000</v>
      </c>
      <c r="D10" s="31"/>
      <c r="E10" s="60" t="s">
        <v>30</v>
      </c>
      <c r="F10" s="61"/>
      <c r="G10" s="129">
        <v>148</v>
      </c>
      <c r="H10" s="130">
        <v>0</v>
      </c>
      <c r="I10" s="64"/>
      <c r="J10" s="65"/>
      <c r="L10" s="9" t="s">
        <v>48</v>
      </c>
      <c r="M10" s="121">
        <v>2616366</v>
      </c>
      <c r="N10" s="103">
        <v>39</v>
      </c>
    </row>
    <row r="11" spans="2:14" ht="31.5" customHeight="1" thickBot="1" x14ac:dyDescent="0.3">
      <c r="B11" s="82" t="s">
        <v>4</v>
      </c>
      <c r="C11" s="101">
        <f>C3+'13'!C11</f>
        <v>238368000</v>
      </c>
      <c r="D11" s="32"/>
      <c r="E11" s="54" t="s">
        <v>31</v>
      </c>
      <c r="F11" s="55">
        <v>15</v>
      </c>
      <c r="G11" s="132">
        <v>4</v>
      </c>
      <c r="H11" s="133">
        <v>0</v>
      </c>
      <c r="I11" s="58">
        <v>11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0.51819130434782612</v>
      </c>
      <c r="E12" s="13" t="s">
        <v>32</v>
      </c>
      <c r="F12" s="26">
        <v>5</v>
      </c>
      <c r="G12" s="135">
        <v>37</v>
      </c>
      <c r="H12" s="136">
        <v>0</v>
      </c>
      <c r="I12" s="29">
        <v>15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371</v>
      </c>
      <c r="E13" s="13" t="s">
        <v>33</v>
      </c>
      <c r="F13" s="26">
        <v>262</v>
      </c>
      <c r="G13" s="135">
        <v>88</v>
      </c>
      <c r="H13" s="136">
        <v>0</v>
      </c>
      <c r="I13" s="29">
        <v>112</v>
      </c>
      <c r="J13" s="30"/>
      <c r="L13" s="10" t="s">
        <v>17</v>
      </c>
      <c r="M13" s="87">
        <v>900000</v>
      </c>
      <c r="N13" s="24">
        <v>18</v>
      </c>
    </row>
    <row r="14" spans="2:14" ht="31.5" customHeight="1" x14ac:dyDescent="0.25">
      <c r="B14" s="25" t="s">
        <v>7</v>
      </c>
      <c r="C14" s="126">
        <v>77287</v>
      </c>
      <c r="E14" s="13" t="s">
        <v>34</v>
      </c>
      <c r="F14" s="26"/>
      <c r="G14" s="135">
        <v>0</v>
      </c>
      <c r="H14" s="136">
        <v>0</v>
      </c>
      <c r="I14" s="29"/>
      <c r="J14" s="30"/>
      <c r="L14" s="11" t="s">
        <v>18</v>
      </c>
      <c r="M14" s="88">
        <v>80000</v>
      </c>
      <c r="N14" s="33">
        <v>1</v>
      </c>
    </row>
    <row r="15" spans="2:14" ht="31.5" customHeight="1" thickBot="1" x14ac:dyDescent="0.3">
      <c r="B15" s="25" t="s">
        <v>8</v>
      </c>
      <c r="C15" s="34">
        <v>0.02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60</v>
      </c>
      <c r="M16" s="87">
        <v>544000</v>
      </c>
      <c r="N16" s="24">
        <v>8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110</v>
      </c>
      <c r="H17" s="130">
        <v>0</v>
      </c>
      <c r="I17" s="64"/>
      <c r="J17" s="65"/>
      <c r="L17" s="11" t="s">
        <v>61</v>
      </c>
      <c r="M17" s="88">
        <v>405000</v>
      </c>
      <c r="N17" s="33">
        <v>9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132">
        <v>81</v>
      </c>
      <c r="H18" s="133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433</v>
      </c>
      <c r="G19" s="138">
        <v>29</v>
      </c>
      <c r="H19" s="139">
        <v>0</v>
      </c>
      <c r="I19" s="52">
        <v>404</v>
      </c>
      <c r="J19" s="53"/>
      <c r="L19" s="150" t="s">
        <v>63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30</v>
      </c>
      <c r="H20" s="130">
        <v>0</v>
      </c>
      <c r="I20" s="64"/>
      <c r="J20" s="65"/>
      <c r="L20" s="151" t="s">
        <v>64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37</v>
      </c>
      <c r="G21" s="132">
        <v>1</v>
      </c>
      <c r="H21" s="133">
        <v>0</v>
      </c>
      <c r="I21" s="58">
        <v>36</v>
      </c>
      <c r="J21" s="59"/>
      <c r="L21" s="151" t="s">
        <v>65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341</v>
      </c>
      <c r="G22" s="135">
        <v>29</v>
      </c>
      <c r="H22" s="136">
        <v>0</v>
      </c>
      <c r="I22" s="29">
        <v>312</v>
      </c>
      <c r="J22" s="30"/>
      <c r="L22" s="151" t="s">
        <v>66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67</v>
      </c>
      <c r="M23" s="88"/>
      <c r="N23" s="33"/>
    </row>
    <row r="24" spans="2:14" x14ac:dyDescent="0.25">
      <c r="B24" s="5"/>
      <c r="C24" s="5"/>
      <c r="D24" s="5"/>
      <c r="G24" s="144"/>
      <c r="H24" s="14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N28"/>
  <sheetViews>
    <sheetView zoomScale="80" zoomScaleNormal="80" workbookViewId="0">
      <selection activeCell="C8" sqref="C8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90</v>
      </c>
    </row>
    <row r="3" spans="2:14" ht="48" customHeight="1" thickBot="1" x14ac:dyDescent="0.3">
      <c r="B3" s="1" t="s">
        <v>1</v>
      </c>
      <c r="C3" s="96">
        <f>C4+C5+C6+C8</f>
        <v>8886000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8886000</v>
      </c>
      <c r="E4" s="60" t="s">
        <v>25</v>
      </c>
      <c r="F4" s="61"/>
      <c r="G4" s="129">
        <v>198</v>
      </c>
      <c r="H4" s="130">
        <v>48</v>
      </c>
      <c r="I4" s="64">
        <v>24</v>
      </c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55">
        <v>160</v>
      </c>
      <c r="G5" s="132">
        <v>125</v>
      </c>
      <c r="H5" s="133">
        <v>22</v>
      </c>
      <c r="I5" s="58">
        <v>13</v>
      </c>
      <c r="J5" s="59"/>
      <c r="L5" s="7" t="s">
        <v>69</v>
      </c>
      <c r="M5" s="121">
        <v>350911</v>
      </c>
      <c r="N5" s="103">
        <v>4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74</v>
      </c>
      <c r="G6" s="135">
        <v>51</v>
      </c>
      <c r="H6" s="136">
        <v>16</v>
      </c>
      <c r="I6" s="29">
        <v>7</v>
      </c>
      <c r="J6" s="30"/>
      <c r="L6" s="8" t="s">
        <v>45</v>
      </c>
      <c r="M6" s="121">
        <v>2414551</v>
      </c>
      <c r="N6" s="103">
        <v>32</v>
      </c>
    </row>
    <row r="7" spans="2:14" ht="31.5" customHeight="1" thickBot="1" x14ac:dyDescent="0.3">
      <c r="B7" s="81" t="s">
        <v>21</v>
      </c>
      <c r="C7" s="99">
        <f>'14'!C7+'15'!C6</f>
        <v>20000</v>
      </c>
      <c r="E7" s="13" t="s">
        <v>27</v>
      </c>
      <c r="F7" s="26">
        <v>17</v>
      </c>
      <c r="G7" s="135">
        <v>3</v>
      </c>
      <c r="H7" s="136">
        <v>10</v>
      </c>
      <c r="I7" s="29">
        <v>4</v>
      </c>
      <c r="J7" s="30"/>
      <c r="L7" s="9" t="s">
        <v>44</v>
      </c>
      <c r="M7" s="121">
        <v>1422729</v>
      </c>
      <c r="N7" s="103">
        <v>13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19</v>
      </c>
      <c r="G8" s="138">
        <v>19</v>
      </c>
      <c r="H8" s="139">
        <v>0</v>
      </c>
      <c r="I8" s="52">
        <v>0</v>
      </c>
      <c r="J8" s="53"/>
      <c r="L8" s="9" t="s">
        <v>46</v>
      </c>
      <c r="M8" s="121">
        <v>1622732</v>
      </c>
      <c r="N8" s="103">
        <v>23</v>
      </c>
    </row>
    <row r="9" spans="2:14" ht="31.5" customHeight="1" thickBot="1" x14ac:dyDescent="0.3">
      <c r="B9" s="81" t="s">
        <v>2</v>
      </c>
      <c r="C9" s="99">
        <f>'14'!C9+'15'!C8</f>
        <v>260000</v>
      </c>
      <c r="E9" s="60" t="s">
        <v>29</v>
      </c>
      <c r="F9" s="61">
        <v>40</v>
      </c>
      <c r="G9" s="129">
        <v>13</v>
      </c>
      <c r="H9" s="130">
        <v>0</v>
      </c>
      <c r="I9" s="64">
        <v>22</v>
      </c>
      <c r="J9" s="165">
        <v>5</v>
      </c>
      <c r="L9" s="9" t="s">
        <v>47</v>
      </c>
      <c r="M9" s="121">
        <v>639091</v>
      </c>
      <c r="N9" s="103">
        <v>14</v>
      </c>
    </row>
    <row r="10" spans="2:14" ht="31.5" customHeight="1" thickBot="1" x14ac:dyDescent="0.3">
      <c r="B10" s="70" t="s">
        <v>3</v>
      </c>
      <c r="C10" s="100">
        <f>'14'!C10</f>
        <v>460000000</v>
      </c>
      <c r="D10" s="31"/>
      <c r="E10" s="60" t="s">
        <v>30</v>
      </c>
      <c r="F10" s="61"/>
      <c r="G10" s="129">
        <v>60</v>
      </c>
      <c r="H10" s="130">
        <v>0</v>
      </c>
      <c r="I10" s="64"/>
      <c r="J10" s="65"/>
      <c r="L10" s="9" t="s">
        <v>48</v>
      </c>
      <c r="M10" s="121">
        <v>1628184</v>
      </c>
      <c r="N10" s="103">
        <v>32</v>
      </c>
    </row>
    <row r="11" spans="2:14" ht="31.5" customHeight="1" thickBot="1" x14ac:dyDescent="0.3">
      <c r="B11" s="82" t="s">
        <v>4</v>
      </c>
      <c r="C11" s="101">
        <f>C3+'14'!C11</f>
        <v>247254000</v>
      </c>
      <c r="D11" s="32"/>
      <c r="E11" s="54" t="s">
        <v>31</v>
      </c>
      <c r="F11" s="55">
        <v>11</v>
      </c>
      <c r="G11" s="132">
        <v>4</v>
      </c>
      <c r="H11" s="133">
        <v>0</v>
      </c>
      <c r="I11" s="58">
        <v>7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0.53750869565217396</v>
      </c>
      <c r="E12" s="13" t="s">
        <v>32</v>
      </c>
      <c r="F12" s="26">
        <v>42</v>
      </c>
      <c r="G12" s="135">
        <v>10</v>
      </c>
      <c r="H12" s="136">
        <v>0</v>
      </c>
      <c r="I12" s="29">
        <v>32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118</v>
      </c>
      <c r="E13" s="13" t="s">
        <v>33</v>
      </c>
      <c r="F13" s="26">
        <v>132</v>
      </c>
      <c r="G13" s="135">
        <v>46</v>
      </c>
      <c r="H13" s="136">
        <v>0</v>
      </c>
      <c r="I13" s="29">
        <v>70</v>
      </c>
      <c r="J13" s="30"/>
      <c r="L13" s="10" t="s">
        <v>17</v>
      </c>
      <c r="M13" s="87">
        <v>350000</v>
      </c>
      <c r="N13" s="24">
        <v>7</v>
      </c>
    </row>
    <row r="14" spans="2:14" ht="31.5" customHeight="1" x14ac:dyDescent="0.25">
      <c r="B14" s="25" t="s">
        <v>7</v>
      </c>
      <c r="C14" s="126">
        <v>75305</v>
      </c>
      <c r="E14" s="13" t="s">
        <v>34</v>
      </c>
      <c r="F14" s="26"/>
      <c r="G14" s="135">
        <v>0</v>
      </c>
      <c r="H14" s="136">
        <v>0</v>
      </c>
      <c r="I14" s="29"/>
      <c r="J14" s="30"/>
      <c r="L14" s="11" t="s">
        <v>18</v>
      </c>
      <c r="M14" s="88">
        <v>80000</v>
      </c>
      <c r="N14" s="33">
        <v>1</v>
      </c>
    </row>
    <row r="15" spans="2:14" ht="31.5" customHeight="1" thickBot="1" x14ac:dyDescent="0.3">
      <c r="B15" s="25" t="s">
        <v>8</v>
      </c>
      <c r="C15" s="34">
        <v>0.01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60</v>
      </c>
      <c r="M16" s="87">
        <v>0</v>
      </c>
      <c r="N16" s="24">
        <v>0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24</v>
      </c>
      <c r="H17" s="130">
        <v>0</v>
      </c>
      <c r="I17" s="64"/>
      <c r="J17" s="65"/>
      <c r="L17" s="11" t="s">
        <v>61</v>
      </c>
      <c r="M17" s="88">
        <v>90000</v>
      </c>
      <c r="N17" s="33">
        <v>2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132">
        <v>15</v>
      </c>
      <c r="H18" s="133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404</v>
      </c>
      <c r="G19" s="138">
        <v>9</v>
      </c>
      <c r="H19" s="139">
        <v>0</v>
      </c>
      <c r="I19" s="52">
        <v>395</v>
      </c>
      <c r="J19" s="53"/>
      <c r="L19" s="150" t="s">
        <v>63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5</v>
      </c>
      <c r="H20" s="130">
        <v>0</v>
      </c>
      <c r="I20" s="64"/>
      <c r="J20" s="65"/>
      <c r="L20" s="151" t="s">
        <v>64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36</v>
      </c>
      <c r="G21" s="132">
        <v>0</v>
      </c>
      <c r="H21" s="133">
        <v>0</v>
      </c>
      <c r="I21" s="58">
        <v>36</v>
      </c>
      <c r="J21" s="59"/>
      <c r="L21" s="151" t="s">
        <v>65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312</v>
      </c>
      <c r="G22" s="135">
        <v>5</v>
      </c>
      <c r="H22" s="136">
        <v>0</v>
      </c>
      <c r="I22" s="29">
        <v>307</v>
      </c>
      <c r="J22" s="30"/>
      <c r="L22" s="151" t="s">
        <v>66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67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N28"/>
  <sheetViews>
    <sheetView topLeftCell="A7" zoomScale="80" zoomScaleNormal="80" workbookViewId="0">
      <selection activeCell="I19" sqref="I19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91</v>
      </c>
    </row>
    <row r="3" spans="2:14" ht="48" customHeight="1" thickBot="1" x14ac:dyDescent="0.3">
      <c r="B3" s="1" t="s">
        <v>1</v>
      </c>
      <c r="C3" s="96">
        <f>C4+C5+C6+C8</f>
        <v>10277000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10170000</v>
      </c>
      <c r="E4" s="60" t="s">
        <v>25</v>
      </c>
      <c r="F4" s="61">
        <v>296</v>
      </c>
      <c r="G4" s="62">
        <v>241</v>
      </c>
      <c r="H4" s="63">
        <v>38</v>
      </c>
      <c r="I4" s="64">
        <v>17</v>
      </c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>
        <v>107000</v>
      </c>
      <c r="E5" s="54" t="s">
        <v>26</v>
      </c>
      <c r="F5" s="55">
        <v>187</v>
      </c>
      <c r="G5" s="56">
        <v>159</v>
      </c>
      <c r="H5" s="57">
        <v>21</v>
      </c>
      <c r="I5" s="58">
        <v>7</v>
      </c>
      <c r="J5" s="59"/>
      <c r="L5" s="7" t="s">
        <v>69</v>
      </c>
      <c r="M5" s="121">
        <v>149092</v>
      </c>
      <c r="N5" s="103">
        <v>3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79</v>
      </c>
      <c r="G6" s="27">
        <v>58</v>
      </c>
      <c r="H6" s="28">
        <v>14</v>
      </c>
      <c r="I6" s="29">
        <v>7</v>
      </c>
      <c r="J6" s="30"/>
      <c r="L6" s="8" t="s">
        <v>45</v>
      </c>
      <c r="M6" s="121">
        <v>2560912</v>
      </c>
      <c r="N6" s="103">
        <v>43</v>
      </c>
    </row>
    <row r="7" spans="2:14" ht="31.5" customHeight="1" thickBot="1" x14ac:dyDescent="0.3">
      <c r="B7" s="81" t="s">
        <v>21</v>
      </c>
      <c r="C7" s="99">
        <f>'15'!C7+'16'!C6</f>
        <v>20000</v>
      </c>
      <c r="E7" s="13" t="s">
        <v>27</v>
      </c>
      <c r="F7" s="26">
        <v>12</v>
      </c>
      <c r="G7" s="27">
        <v>6</v>
      </c>
      <c r="H7" s="28">
        <v>3</v>
      </c>
      <c r="I7" s="29">
        <v>3</v>
      </c>
      <c r="J7" s="30"/>
      <c r="L7" s="9" t="s">
        <v>44</v>
      </c>
      <c r="M7" s="121">
        <v>925454</v>
      </c>
      <c r="N7" s="103">
        <v>15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18</v>
      </c>
      <c r="G8" s="50">
        <v>18</v>
      </c>
      <c r="H8" s="51">
        <v>0</v>
      </c>
      <c r="I8" s="52">
        <v>0</v>
      </c>
      <c r="J8" s="53"/>
      <c r="L8" s="9" t="s">
        <v>46</v>
      </c>
      <c r="M8" s="121">
        <v>2235454</v>
      </c>
      <c r="N8" s="103">
        <v>27</v>
      </c>
    </row>
    <row r="9" spans="2:14" ht="31.5" customHeight="1" thickBot="1" x14ac:dyDescent="0.3">
      <c r="B9" s="81" t="s">
        <v>2</v>
      </c>
      <c r="C9" s="99">
        <f>'15'!C9+'16'!C8</f>
        <v>260000</v>
      </c>
      <c r="E9" s="60" t="s">
        <v>29</v>
      </c>
      <c r="F9" s="61">
        <v>62</v>
      </c>
      <c r="G9" s="62">
        <v>11</v>
      </c>
      <c r="H9" s="63">
        <v>0</v>
      </c>
      <c r="I9" s="64">
        <v>46</v>
      </c>
      <c r="J9" s="165">
        <v>5</v>
      </c>
      <c r="L9" s="9" t="s">
        <v>47</v>
      </c>
      <c r="M9" s="121">
        <v>2179091</v>
      </c>
      <c r="N9" s="103">
        <v>30</v>
      </c>
    </row>
    <row r="10" spans="2:14" ht="31.5" customHeight="1" thickBot="1" x14ac:dyDescent="0.3">
      <c r="B10" s="70" t="s">
        <v>3</v>
      </c>
      <c r="C10" s="100">
        <f>'15'!C10</f>
        <v>460000000</v>
      </c>
      <c r="D10" s="31"/>
      <c r="E10" s="60" t="s">
        <v>30</v>
      </c>
      <c r="F10" s="61">
        <v>291</v>
      </c>
      <c r="G10" s="62">
        <v>46</v>
      </c>
      <c r="H10" s="63">
        <v>0</v>
      </c>
      <c r="I10" s="64">
        <v>216</v>
      </c>
      <c r="J10" s="65"/>
      <c r="L10" s="9" t="s">
        <v>48</v>
      </c>
      <c r="M10" s="121">
        <v>1196363</v>
      </c>
      <c r="N10" s="103">
        <v>22</v>
      </c>
    </row>
    <row r="11" spans="2:14" ht="31.5" customHeight="1" thickBot="1" x14ac:dyDescent="0.3">
      <c r="B11" s="82" t="s">
        <v>4</v>
      </c>
      <c r="C11" s="101">
        <f>C3+'15'!C11</f>
        <v>257531000</v>
      </c>
      <c r="D11" s="32"/>
      <c r="E11" s="54" t="s">
        <v>31</v>
      </c>
      <c r="F11" s="55">
        <v>13</v>
      </c>
      <c r="G11" s="56">
        <v>4</v>
      </c>
      <c r="H11" s="57">
        <v>0</v>
      </c>
      <c r="I11" s="58">
        <v>8</v>
      </c>
      <c r="J11" s="168">
        <v>1</v>
      </c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0.55984999999999996</v>
      </c>
      <c r="E12" s="13" t="s">
        <v>32</v>
      </c>
      <c r="F12" s="26">
        <v>52</v>
      </c>
      <c r="G12" s="27">
        <v>13</v>
      </c>
      <c r="H12" s="28">
        <v>0</v>
      </c>
      <c r="I12" s="29">
        <v>39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140</v>
      </c>
      <c r="E13" s="13" t="s">
        <v>33</v>
      </c>
      <c r="F13" s="26">
        <v>226</v>
      </c>
      <c r="G13" s="27">
        <v>16</v>
      </c>
      <c r="H13" s="28">
        <v>0</v>
      </c>
      <c r="I13" s="29">
        <v>169</v>
      </c>
      <c r="J13" s="30"/>
      <c r="L13" s="10" t="s">
        <v>17</v>
      </c>
      <c r="M13" s="87">
        <v>600000</v>
      </c>
      <c r="N13" s="24">
        <v>12</v>
      </c>
    </row>
    <row r="14" spans="2:14" ht="31.5" customHeight="1" x14ac:dyDescent="0.25">
      <c r="B14" s="25" t="s">
        <v>7</v>
      </c>
      <c r="C14" s="126">
        <v>72650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88">
        <v>80000</v>
      </c>
      <c r="N14" s="33">
        <v>1</v>
      </c>
    </row>
    <row r="15" spans="2:14" ht="31.5" customHeight="1" thickBot="1" x14ac:dyDescent="0.3">
      <c r="B15" s="25" t="s">
        <v>8</v>
      </c>
      <c r="C15" s="34">
        <v>0.01</v>
      </c>
      <c r="E15" s="48" t="s">
        <v>35</v>
      </c>
      <c r="F15" s="49"/>
      <c r="G15" s="122">
        <v>0</v>
      </c>
      <c r="H15" s="51">
        <v>0</v>
      </c>
      <c r="I15" s="52"/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23">
        <v>0</v>
      </c>
      <c r="H16" s="66">
        <v>0</v>
      </c>
      <c r="I16" s="66"/>
      <c r="J16" s="68"/>
      <c r="L16" s="10" t="s">
        <v>60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34</v>
      </c>
      <c r="H17" s="63">
        <v>0</v>
      </c>
      <c r="I17" s="64"/>
      <c r="J17" s="65"/>
      <c r="L17" s="11" t="s">
        <v>61</v>
      </c>
      <c r="M17" s="88">
        <v>225000</v>
      </c>
      <c r="N17" s="33">
        <v>5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56">
        <v>28</v>
      </c>
      <c r="H18" s="57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395</v>
      </c>
      <c r="G19" s="50">
        <v>6</v>
      </c>
      <c r="H19" s="51">
        <v>0</v>
      </c>
      <c r="I19" s="52">
        <v>389</v>
      </c>
      <c r="J19" s="53"/>
      <c r="L19" s="150" t="s">
        <v>63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>
        <v>343</v>
      </c>
      <c r="G20" s="62">
        <v>5</v>
      </c>
      <c r="H20" s="63">
        <v>0</v>
      </c>
      <c r="I20" s="64">
        <v>338</v>
      </c>
      <c r="J20" s="65"/>
      <c r="L20" s="151" t="s">
        <v>64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36</v>
      </c>
      <c r="G21" s="56">
        <v>1</v>
      </c>
      <c r="H21" s="57">
        <v>0</v>
      </c>
      <c r="I21" s="58">
        <v>35</v>
      </c>
      <c r="J21" s="59"/>
      <c r="L21" s="151" t="s">
        <v>65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307</v>
      </c>
      <c r="G22" s="27">
        <v>4</v>
      </c>
      <c r="H22" s="28">
        <v>0</v>
      </c>
      <c r="I22" s="29">
        <v>303</v>
      </c>
      <c r="J22" s="30"/>
      <c r="L22" s="151" t="s">
        <v>66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67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N28"/>
  <sheetViews>
    <sheetView topLeftCell="A10" zoomScale="80" zoomScaleNormal="80" workbookViewId="0">
      <selection activeCell="F19" sqref="F19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92</v>
      </c>
    </row>
    <row r="3" spans="2:14" ht="48" customHeight="1" thickBot="1" x14ac:dyDescent="0.3">
      <c r="B3" s="1" t="s">
        <v>1</v>
      </c>
      <c r="C3" s="96">
        <f>C4+C5+C6+C8</f>
        <v>14181000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13877000</v>
      </c>
      <c r="E4" s="60" t="s">
        <v>25</v>
      </c>
      <c r="F4" s="61">
        <v>333</v>
      </c>
      <c r="G4" s="62">
        <v>297</v>
      </c>
      <c r="H4" s="63">
        <v>20</v>
      </c>
      <c r="I4" s="64">
        <v>16</v>
      </c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>
        <v>304000</v>
      </c>
      <c r="E5" s="54" t="s">
        <v>26</v>
      </c>
      <c r="F5" s="55">
        <v>196</v>
      </c>
      <c r="G5" s="56">
        <v>181</v>
      </c>
      <c r="H5" s="57">
        <v>4</v>
      </c>
      <c r="I5" s="58">
        <v>11</v>
      </c>
      <c r="J5" s="59"/>
      <c r="L5" s="7" t="s">
        <v>69</v>
      </c>
      <c r="M5" s="121">
        <v>105454</v>
      </c>
      <c r="N5" s="103">
        <v>2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91</v>
      </c>
      <c r="G6" s="27">
        <v>81</v>
      </c>
      <c r="H6" s="28">
        <v>6</v>
      </c>
      <c r="I6" s="29">
        <v>4</v>
      </c>
      <c r="J6" s="30"/>
      <c r="L6" s="8" t="s">
        <v>45</v>
      </c>
      <c r="M6" s="121">
        <v>2637275</v>
      </c>
      <c r="N6" s="103">
        <v>39</v>
      </c>
    </row>
    <row r="7" spans="2:14" ht="31.5" customHeight="1" thickBot="1" x14ac:dyDescent="0.3">
      <c r="B7" s="81" t="s">
        <v>21</v>
      </c>
      <c r="C7" s="99">
        <f>'16'!C7+'17'!C6</f>
        <v>20000</v>
      </c>
      <c r="E7" s="13" t="s">
        <v>27</v>
      </c>
      <c r="F7" s="26">
        <v>15</v>
      </c>
      <c r="G7" s="27">
        <v>12</v>
      </c>
      <c r="H7" s="28">
        <v>2</v>
      </c>
      <c r="I7" s="29">
        <v>1</v>
      </c>
      <c r="J7" s="30"/>
      <c r="L7" s="9" t="s">
        <v>44</v>
      </c>
      <c r="M7" s="121">
        <v>3371817</v>
      </c>
      <c r="N7" s="103">
        <v>33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31</v>
      </c>
      <c r="G8" s="50">
        <v>23</v>
      </c>
      <c r="H8" s="51">
        <v>8</v>
      </c>
      <c r="I8" s="52">
        <v>0</v>
      </c>
      <c r="J8" s="53"/>
      <c r="L8" s="9" t="s">
        <v>46</v>
      </c>
      <c r="M8" s="121">
        <v>2187272</v>
      </c>
      <c r="N8" s="103">
        <v>26</v>
      </c>
    </row>
    <row r="9" spans="2:14" ht="31.5" customHeight="1" thickBot="1" x14ac:dyDescent="0.3">
      <c r="B9" s="81" t="s">
        <v>2</v>
      </c>
      <c r="C9" s="99">
        <f>'16'!C9+'17'!C8</f>
        <v>260000</v>
      </c>
      <c r="E9" s="60" t="s">
        <v>29</v>
      </c>
      <c r="F9" s="61">
        <v>54</v>
      </c>
      <c r="G9" s="62">
        <v>21</v>
      </c>
      <c r="H9" s="63">
        <v>1</v>
      </c>
      <c r="I9" s="64">
        <v>24</v>
      </c>
      <c r="J9" s="165">
        <v>8</v>
      </c>
      <c r="L9" s="9" t="s">
        <v>47</v>
      </c>
      <c r="M9" s="121">
        <v>2651820</v>
      </c>
      <c r="N9" s="103">
        <v>45</v>
      </c>
    </row>
    <row r="10" spans="2:14" ht="31.5" customHeight="1" thickBot="1" x14ac:dyDescent="0.3">
      <c r="B10" s="70" t="s">
        <v>3</v>
      </c>
      <c r="C10" s="100">
        <f>'16'!C10</f>
        <v>460000000</v>
      </c>
      <c r="D10" s="31"/>
      <c r="E10" s="60" t="s">
        <v>30</v>
      </c>
      <c r="F10" s="61">
        <v>274</v>
      </c>
      <c r="G10" s="62">
        <v>69</v>
      </c>
      <c r="H10" s="63">
        <v>16</v>
      </c>
      <c r="I10" s="64">
        <v>161</v>
      </c>
      <c r="J10" s="65"/>
      <c r="L10" s="9" t="s">
        <v>48</v>
      </c>
      <c r="M10" s="121">
        <v>1938183</v>
      </c>
      <c r="N10" s="103">
        <v>30</v>
      </c>
    </row>
    <row r="11" spans="2:14" ht="31.5" customHeight="1" thickBot="1" x14ac:dyDescent="0.3">
      <c r="B11" s="82" t="s">
        <v>4</v>
      </c>
      <c r="C11" s="101">
        <f>C3+'16'!C11</f>
        <v>271712000</v>
      </c>
      <c r="D11" s="32"/>
      <c r="E11" s="54" t="s">
        <v>31</v>
      </c>
      <c r="F11" s="55">
        <v>14</v>
      </c>
      <c r="G11" s="56">
        <v>8</v>
      </c>
      <c r="H11" s="57">
        <v>1</v>
      </c>
      <c r="I11" s="58">
        <v>5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0.59067826086956521</v>
      </c>
      <c r="E12" s="13" t="s">
        <v>32</v>
      </c>
      <c r="F12" s="26">
        <v>49</v>
      </c>
      <c r="G12" s="27">
        <v>21</v>
      </c>
      <c r="H12" s="28">
        <v>0</v>
      </c>
      <c r="I12" s="29">
        <v>28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175</v>
      </c>
      <c r="E13" s="13" t="s">
        <v>33</v>
      </c>
      <c r="F13" s="26">
        <v>211</v>
      </c>
      <c r="G13" s="27">
        <v>26</v>
      </c>
      <c r="H13" s="28">
        <v>15</v>
      </c>
      <c r="I13" s="29">
        <v>128</v>
      </c>
      <c r="J13" s="30"/>
      <c r="L13" s="10" t="s">
        <v>17</v>
      </c>
      <c r="M13" s="87">
        <v>650000</v>
      </c>
      <c r="N13" s="24">
        <v>13</v>
      </c>
    </row>
    <row r="14" spans="2:14" ht="31.5" customHeight="1" x14ac:dyDescent="0.25">
      <c r="B14" s="25" t="s">
        <v>7</v>
      </c>
      <c r="C14" s="126">
        <v>81034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88">
        <v>80000</v>
      </c>
      <c r="N14" s="33">
        <v>1</v>
      </c>
    </row>
    <row r="15" spans="2:14" ht="31.5" customHeight="1" thickBot="1" x14ac:dyDescent="0.3">
      <c r="B15" s="25" t="s">
        <v>8</v>
      </c>
      <c r="C15" s="34">
        <v>0</v>
      </c>
      <c r="E15" s="48" t="s">
        <v>35</v>
      </c>
      <c r="F15" s="49"/>
      <c r="G15" s="50">
        <v>0</v>
      </c>
      <c r="H15" s="51">
        <v>0</v>
      </c>
      <c r="I15" s="52"/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23">
        <v>0</v>
      </c>
      <c r="H16" s="66">
        <v>0</v>
      </c>
      <c r="I16" s="66"/>
      <c r="J16" s="68"/>
      <c r="L16" s="10" t="s">
        <v>60</v>
      </c>
      <c r="M16" s="87">
        <v>204000</v>
      </c>
      <c r="N16" s="24">
        <v>3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45</v>
      </c>
      <c r="H17" s="63">
        <v>0</v>
      </c>
      <c r="I17" s="64"/>
      <c r="J17" s="65"/>
      <c r="L17" s="11" t="s">
        <v>61</v>
      </c>
      <c r="M17" s="88">
        <v>315000</v>
      </c>
      <c r="N17" s="33">
        <v>7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56">
        <v>36</v>
      </c>
      <c r="H18" s="57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389</v>
      </c>
      <c r="G19" s="50">
        <v>9</v>
      </c>
      <c r="H19" s="51">
        <v>0</v>
      </c>
      <c r="I19" s="52">
        <v>380</v>
      </c>
      <c r="J19" s="53"/>
      <c r="L19" s="150" t="s">
        <v>63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>
        <v>338</v>
      </c>
      <c r="G20" s="62">
        <v>6</v>
      </c>
      <c r="H20" s="63">
        <v>0</v>
      </c>
      <c r="I20" s="64">
        <v>332</v>
      </c>
      <c r="J20" s="65"/>
      <c r="L20" s="151" t="s">
        <v>64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35</v>
      </c>
      <c r="G21" s="56">
        <v>0</v>
      </c>
      <c r="H21" s="57">
        <v>0</v>
      </c>
      <c r="I21" s="58">
        <v>35</v>
      </c>
      <c r="J21" s="59"/>
      <c r="L21" s="151" t="s">
        <v>65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303</v>
      </c>
      <c r="G22" s="27">
        <v>6</v>
      </c>
      <c r="H22" s="28">
        <v>0</v>
      </c>
      <c r="I22" s="29">
        <v>297</v>
      </c>
      <c r="J22" s="30"/>
      <c r="L22" s="151" t="s">
        <v>66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67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N28"/>
  <sheetViews>
    <sheetView topLeftCell="A10" zoomScale="80" zoomScaleNormal="80" workbookViewId="0">
      <selection activeCell="C8" sqref="C8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93</v>
      </c>
    </row>
    <row r="3" spans="2:14" ht="48" customHeight="1" thickBot="1" x14ac:dyDescent="0.3">
      <c r="B3" s="1" t="s">
        <v>1</v>
      </c>
      <c r="C3" s="96">
        <f>C4+C5+C6+C8</f>
        <v>10412000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9426000</v>
      </c>
      <c r="E4" s="60" t="s">
        <v>25</v>
      </c>
      <c r="F4" s="61"/>
      <c r="G4" s="129">
        <v>226</v>
      </c>
      <c r="H4" s="130">
        <v>88</v>
      </c>
      <c r="I4" s="64">
        <v>20</v>
      </c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>
        <v>543000</v>
      </c>
      <c r="E5" s="54" t="s">
        <v>26</v>
      </c>
      <c r="F5" s="55">
        <v>201</v>
      </c>
      <c r="G5" s="132">
        <v>143</v>
      </c>
      <c r="H5" s="133">
        <v>40</v>
      </c>
      <c r="I5" s="58">
        <v>18</v>
      </c>
      <c r="J5" s="59"/>
      <c r="L5" s="7" t="s">
        <v>69</v>
      </c>
      <c r="M5" s="121">
        <v>30000</v>
      </c>
      <c r="N5" s="103">
        <v>2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106</v>
      </c>
      <c r="G6" s="135">
        <v>62</v>
      </c>
      <c r="H6" s="136">
        <v>42</v>
      </c>
      <c r="I6" s="29">
        <v>2</v>
      </c>
      <c r="J6" s="30"/>
      <c r="L6" s="8" t="s">
        <v>45</v>
      </c>
      <c r="M6" s="121">
        <v>1687275</v>
      </c>
      <c r="N6" s="103">
        <v>22</v>
      </c>
    </row>
    <row r="7" spans="2:14" ht="31.5" customHeight="1" thickBot="1" x14ac:dyDescent="0.3">
      <c r="B7" s="81" t="s">
        <v>21</v>
      </c>
      <c r="C7" s="99">
        <f>'17'!C7+'18'!C6</f>
        <v>20000</v>
      </c>
      <c r="E7" s="13" t="s">
        <v>27</v>
      </c>
      <c r="F7" s="26">
        <v>13</v>
      </c>
      <c r="G7" s="135">
        <v>7</v>
      </c>
      <c r="H7" s="136">
        <v>6</v>
      </c>
      <c r="I7" s="29">
        <v>0</v>
      </c>
      <c r="J7" s="30"/>
      <c r="L7" s="9" t="s">
        <v>44</v>
      </c>
      <c r="M7" s="121">
        <v>1190911</v>
      </c>
      <c r="N7" s="103">
        <v>20</v>
      </c>
    </row>
    <row r="8" spans="2:14" ht="35.25" customHeight="1" thickBot="1" x14ac:dyDescent="0.3">
      <c r="B8" s="45" t="s">
        <v>20</v>
      </c>
      <c r="C8" s="100">
        <v>443000</v>
      </c>
      <c r="E8" s="48" t="s">
        <v>28</v>
      </c>
      <c r="F8" s="49">
        <v>14</v>
      </c>
      <c r="G8" s="138">
        <v>14</v>
      </c>
      <c r="H8" s="139">
        <v>0</v>
      </c>
      <c r="I8" s="52">
        <v>0</v>
      </c>
      <c r="J8" s="53"/>
      <c r="L8" s="9" t="s">
        <v>46</v>
      </c>
      <c r="M8" s="121">
        <v>2481823</v>
      </c>
      <c r="N8" s="103">
        <v>27</v>
      </c>
    </row>
    <row r="9" spans="2:14" ht="31.5" customHeight="1" thickBot="1" x14ac:dyDescent="0.3">
      <c r="B9" s="81" t="s">
        <v>2</v>
      </c>
      <c r="C9" s="99">
        <f>'17'!C9+'18'!C8</f>
        <v>703000</v>
      </c>
      <c r="E9" s="60" t="s">
        <v>29</v>
      </c>
      <c r="F9" s="61">
        <v>36</v>
      </c>
      <c r="G9" s="129">
        <v>8</v>
      </c>
      <c r="H9" s="130">
        <v>0</v>
      </c>
      <c r="I9" s="64">
        <v>30</v>
      </c>
      <c r="J9" s="65">
        <v>6</v>
      </c>
      <c r="L9" s="9" t="s">
        <v>47</v>
      </c>
      <c r="M9" s="121">
        <v>2088182</v>
      </c>
      <c r="N9" s="103">
        <v>35</v>
      </c>
    </row>
    <row r="10" spans="2:14" ht="31.5" customHeight="1" thickBot="1" x14ac:dyDescent="0.3">
      <c r="B10" s="70" t="s">
        <v>3</v>
      </c>
      <c r="C10" s="100">
        <f>'17'!C10</f>
        <v>460000000</v>
      </c>
      <c r="D10" s="31"/>
      <c r="E10" s="60" t="s">
        <v>30</v>
      </c>
      <c r="F10" s="61"/>
      <c r="G10" s="129">
        <v>56</v>
      </c>
      <c r="H10" s="130">
        <v>2</v>
      </c>
      <c r="I10" s="64"/>
      <c r="J10" s="65"/>
      <c r="L10" s="9" t="s">
        <v>48</v>
      </c>
      <c r="M10" s="121">
        <v>1181819</v>
      </c>
      <c r="N10" s="103">
        <v>27</v>
      </c>
    </row>
    <row r="11" spans="2:14" ht="31.5" customHeight="1" thickBot="1" x14ac:dyDescent="0.3">
      <c r="B11" s="82" t="s">
        <v>4</v>
      </c>
      <c r="C11" s="101">
        <f>C3+'17'!C11</f>
        <v>282124000</v>
      </c>
      <c r="D11" s="32"/>
      <c r="E11" s="54" t="s">
        <v>31</v>
      </c>
      <c r="F11" s="55">
        <v>12</v>
      </c>
      <c r="G11" s="132">
        <v>3</v>
      </c>
      <c r="H11" s="133">
        <v>0</v>
      </c>
      <c r="I11" s="58">
        <v>9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0.61331304347826088</v>
      </c>
      <c r="E12" s="13" t="s">
        <v>32</v>
      </c>
      <c r="F12" s="26">
        <v>55</v>
      </c>
      <c r="G12" s="135">
        <v>25</v>
      </c>
      <c r="H12" s="136">
        <v>2</v>
      </c>
      <c r="I12" s="29">
        <v>28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133</v>
      </c>
      <c r="E13" s="13" t="s">
        <v>33</v>
      </c>
      <c r="F13" s="26">
        <v>156</v>
      </c>
      <c r="G13" s="135">
        <v>22</v>
      </c>
      <c r="H13" s="136">
        <v>0</v>
      </c>
      <c r="I13" s="29">
        <v>116</v>
      </c>
      <c r="J13" s="30"/>
      <c r="L13" s="10" t="s">
        <v>17</v>
      </c>
      <c r="M13" s="87">
        <v>300000</v>
      </c>
      <c r="N13" s="24">
        <v>6</v>
      </c>
    </row>
    <row r="14" spans="2:14" ht="31.5" customHeight="1" x14ac:dyDescent="0.25">
      <c r="B14" s="25" t="s">
        <v>7</v>
      </c>
      <c r="C14" s="126">
        <v>71624</v>
      </c>
      <c r="E14" s="13" t="s">
        <v>34</v>
      </c>
      <c r="F14" s="26"/>
      <c r="G14" s="135">
        <v>0</v>
      </c>
      <c r="H14" s="136">
        <v>0</v>
      </c>
      <c r="I14" s="29"/>
      <c r="J14" s="30"/>
      <c r="L14" s="11" t="s">
        <v>18</v>
      </c>
      <c r="M14" s="88">
        <v>0</v>
      </c>
      <c r="N14" s="33">
        <v>0</v>
      </c>
    </row>
    <row r="15" spans="2:14" ht="31.5" customHeight="1" thickBot="1" x14ac:dyDescent="0.3">
      <c r="B15" s="25" t="s">
        <v>8</v>
      </c>
      <c r="C15" s="34">
        <v>0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60</v>
      </c>
      <c r="M16" s="87">
        <v>68000</v>
      </c>
      <c r="N16" s="24">
        <v>1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30</v>
      </c>
      <c r="H17" s="130">
        <v>0</v>
      </c>
      <c r="I17" s="64"/>
      <c r="J17" s="65"/>
      <c r="L17" s="11" t="s">
        <v>61</v>
      </c>
      <c r="M17" s="88">
        <v>225000</v>
      </c>
      <c r="N17" s="33">
        <v>5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132">
        <v>23</v>
      </c>
      <c r="H18" s="133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380</v>
      </c>
      <c r="G19" s="138">
        <v>7</v>
      </c>
      <c r="H19" s="139">
        <v>0</v>
      </c>
      <c r="I19" s="52">
        <v>373</v>
      </c>
      <c r="J19" s="53"/>
      <c r="L19" s="150" t="s">
        <v>63</v>
      </c>
      <c r="M19" s="89">
        <v>125000</v>
      </c>
      <c r="N19" s="36">
        <v>5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>
        <v>332</v>
      </c>
      <c r="G20" s="129">
        <v>11</v>
      </c>
      <c r="H20" s="130">
        <v>0</v>
      </c>
      <c r="I20" s="64">
        <v>321</v>
      </c>
      <c r="J20" s="65"/>
      <c r="L20" s="151" t="s">
        <v>64</v>
      </c>
      <c r="M20" s="125"/>
      <c r="N20" s="126">
        <v>0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35</v>
      </c>
      <c r="G21" s="132">
        <v>0</v>
      </c>
      <c r="H21" s="133">
        <v>0</v>
      </c>
      <c r="I21" s="58">
        <v>35</v>
      </c>
      <c r="J21" s="59"/>
      <c r="L21" s="151" t="s">
        <v>65</v>
      </c>
      <c r="M21" s="125">
        <v>60000</v>
      </c>
      <c r="N21" s="126">
        <v>2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297</v>
      </c>
      <c r="G22" s="135">
        <v>11</v>
      </c>
      <c r="H22" s="136">
        <v>0</v>
      </c>
      <c r="I22" s="29">
        <v>286</v>
      </c>
      <c r="J22" s="30"/>
      <c r="L22" s="151" t="s">
        <v>66</v>
      </c>
      <c r="M22" s="125">
        <v>60000</v>
      </c>
      <c r="N22" s="126">
        <v>2</v>
      </c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67</v>
      </c>
      <c r="M23" s="88">
        <v>198000</v>
      </c>
      <c r="N23" s="33">
        <v>2</v>
      </c>
    </row>
    <row r="24" spans="2:14" x14ac:dyDescent="0.25">
      <c r="B24" s="5"/>
      <c r="C24" s="5"/>
      <c r="D24" s="5"/>
      <c r="G24" s="144"/>
      <c r="H24" s="14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N28"/>
  <sheetViews>
    <sheetView zoomScale="80" zoomScaleNormal="80" workbookViewId="0">
      <selection activeCell="C11" sqref="C11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22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76</v>
      </c>
    </row>
    <row r="3" spans="2:14" ht="48" customHeight="1" thickBot="1" x14ac:dyDescent="0.3">
      <c r="B3" s="1" t="s">
        <v>1</v>
      </c>
      <c r="C3" s="91">
        <f>C4+C5+C6+C8</f>
        <v>38023500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4">
        <v>37184500</v>
      </c>
      <c r="E4" s="60" t="s">
        <v>25</v>
      </c>
      <c r="F4" s="61">
        <v>1033</v>
      </c>
      <c r="G4" s="62">
        <v>923</v>
      </c>
      <c r="H4" s="63">
        <v>98</v>
      </c>
      <c r="I4" s="64">
        <v>12</v>
      </c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2">
        <v>839000</v>
      </c>
      <c r="E5" s="54" t="s">
        <v>26</v>
      </c>
      <c r="F5" s="55">
        <v>605</v>
      </c>
      <c r="G5" s="56">
        <v>552</v>
      </c>
      <c r="H5" s="57">
        <v>46</v>
      </c>
      <c r="I5" s="58">
        <v>7</v>
      </c>
      <c r="J5" s="163"/>
      <c r="L5" s="7" t="s">
        <v>69</v>
      </c>
      <c r="M5" s="121">
        <v>1194545</v>
      </c>
      <c r="N5" s="103">
        <v>9</v>
      </c>
    </row>
    <row r="6" spans="2:14" ht="31.5" customHeight="1" thickBot="1" x14ac:dyDescent="0.3">
      <c r="B6" s="44" t="s">
        <v>19</v>
      </c>
      <c r="C6" s="93"/>
      <c r="E6" s="13" t="s">
        <v>14</v>
      </c>
      <c r="F6" s="26">
        <v>344</v>
      </c>
      <c r="G6" s="27">
        <v>294</v>
      </c>
      <c r="H6" s="28">
        <v>48</v>
      </c>
      <c r="I6" s="29">
        <v>2</v>
      </c>
      <c r="J6" s="164"/>
      <c r="L6" s="8" t="s">
        <v>45</v>
      </c>
      <c r="M6" s="121">
        <v>10758177</v>
      </c>
      <c r="N6" s="103">
        <v>168</v>
      </c>
    </row>
    <row r="7" spans="2:14" ht="31.5" customHeight="1" thickBot="1" x14ac:dyDescent="0.3">
      <c r="B7" s="81" t="s">
        <v>21</v>
      </c>
      <c r="C7" s="94">
        <f>C6</f>
        <v>0</v>
      </c>
      <c r="E7" s="13" t="s">
        <v>27</v>
      </c>
      <c r="F7" s="26">
        <v>36</v>
      </c>
      <c r="G7" s="27">
        <v>29</v>
      </c>
      <c r="H7" s="28">
        <v>4</v>
      </c>
      <c r="I7" s="29">
        <v>3</v>
      </c>
      <c r="J7" s="30"/>
      <c r="L7" s="9" t="s">
        <v>44</v>
      </c>
      <c r="M7" s="121">
        <v>6953637</v>
      </c>
      <c r="N7" s="103">
        <v>85</v>
      </c>
    </row>
    <row r="8" spans="2:14" ht="35.25" customHeight="1" thickBot="1" x14ac:dyDescent="0.3">
      <c r="B8" s="45" t="s">
        <v>20</v>
      </c>
      <c r="C8" s="95"/>
      <c r="E8" s="48" t="s">
        <v>28</v>
      </c>
      <c r="F8" s="49">
        <v>48</v>
      </c>
      <c r="G8" s="50">
        <v>48</v>
      </c>
      <c r="H8" s="51">
        <v>0</v>
      </c>
      <c r="I8" s="52">
        <v>0</v>
      </c>
      <c r="J8" s="53"/>
      <c r="L8" s="9" t="s">
        <v>46</v>
      </c>
      <c r="M8" s="121">
        <v>5524182</v>
      </c>
      <c r="N8" s="103">
        <v>68</v>
      </c>
    </row>
    <row r="9" spans="2:14" ht="31.5" customHeight="1" thickBot="1" x14ac:dyDescent="0.3">
      <c r="B9" s="81" t="s">
        <v>2</v>
      </c>
      <c r="C9" s="94">
        <f>C8</f>
        <v>0</v>
      </c>
      <c r="E9" s="60" t="s">
        <v>29</v>
      </c>
      <c r="F9" s="61">
        <v>99</v>
      </c>
      <c r="G9" s="62">
        <v>32</v>
      </c>
      <c r="H9" s="63">
        <v>0</v>
      </c>
      <c r="I9" s="64">
        <v>53</v>
      </c>
      <c r="J9" s="165">
        <v>14</v>
      </c>
      <c r="L9" s="9" t="s">
        <v>47</v>
      </c>
      <c r="M9" s="121">
        <v>5697277</v>
      </c>
      <c r="N9" s="103">
        <v>80</v>
      </c>
    </row>
    <row r="10" spans="2:14" ht="31.5" customHeight="1" thickBot="1" x14ac:dyDescent="0.3">
      <c r="B10" s="70" t="s">
        <v>3</v>
      </c>
      <c r="C10" s="100">
        <v>460000000</v>
      </c>
      <c r="D10" s="31"/>
      <c r="E10" s="60" t="s">
        <v>30</v>
      </c>
      <c r="F10" s="61"/>
      <c r="G10" s="62">
        <v>161</v>
      </c>
      <c r="H10" s="63">
        <v>0</v>
      </c>
      <c r="I10" s="64"/>
      <c r="J10" s="65"/>
      <c r="L10" s="9" t="s">
        <v>48</v>
      </c>
      <c r="M10" s="121">
        <v>4439093</v>
      </c>
      <c r="N10" s="103">
        <v>65</v>
      </c>
    </row>
    <row r="11" spans="2:14" ht="31.5" customHeight="1" thickBot="1" x14ac:dyDescent="0.3">
      <c r="B11" s="82" t="s">
        <v>4</v>
      </c>
      <c r="C11" s="101">
        <f>C3</f>
        <v>38023500</v>
      </c>
      <c r="D11" s="32"/>
      <c r="E11" s="54" t="s">
        <v>31</v>
      </c>
      <c r="F11" s="55">
        <v>21</v>
      </c>
      <c r="G11" s="56">
        <v>16</v>
      </c>
      <c r="H11" s="57">
        <v>0</v>
      </c>
      <c r="I11" s="58">
        <v>5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8.2659782608695651E-2</v>
      </c>
      <c r="E12" s="13" t="s">
        <v>32</v>
      </c>
      <c r="F12" s="26">
        <v>74</v>
      </c>
      <c r="G12" s="27">
        <v>41</v>
      </c>
      <c r="H12" s="28">
        <v>0</v>
      </c>
      <c r="I12" s="29">
        <v>33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475</v>
      </c>
      <c r="E13" s="13" t="s">
        <v>33</v>
      </c>
      <c r="F13" s="26">
        <v>244</v>
      </c>
      <c r="G13" s="27">
        <v>84</v>
      </c>
      <c r="H13" s="28">
        <v>0</v>
      </c>
      <c r="I13" s="29">
        <v>92</v>
      </c>
      <c r="J13" s="30"/>
      <c r="L13" s="10" t="s">
        <v>17</v>
      </c>
      <c r="M13" s="87">
        <v>800000</v>
      </c>
      <c r="N13" s="24">
        <v>16</v>
      </c>
    </row>
    <row r="14" spans="2:14" ht="31.5" customHeight="1" x14ac:dyDescent="0.25">
      <c r="B14" s="25" t="s">
        <v>7</v>
      </c>
      <c r="C14" s="126">
        <v>80050</v>
      </c>
      <c r="E14" s="13" t="s">
        <v>34</v>
      </c>
      <c r="F14" s="26">
        <v>4</v>
      </c>
      <c r="G14" s="27">
        <v>0</v>
      </c>
      <c r="H14" s="28">
        <v>0</v>
      </c>
      <c r="I14" s="29">
        <v>4</v>
      </c>
      <c r="J14" s="30"/>
      <c r="L14" s="11" t="s">
        <v>18</v>
      </c>
      <c r="M14" s="88">
        <v>320000</v>
      </c>
      <c r="N14" s="33">
        <v>4</v>
      </c>
    </row>
    <row r="15" spans="2:14" ht="31.5" customHeight="1" thickBot="1" x14ac:dyDescent="0.3">
      <c r="B15" s="25" t="s">
        <v>8</v>
      </c>
      <c r="C15" s="34">
        <v>0.01</v>
      </c>
      <c r="E15" s="48" t="s">
        <v>35</v>
      </c>
      <c r="F15" s="49"/>
      <c r="G15" s="50">
        <v>0</v>
      </c>
      <c r="H15" s="51">
        <v>0</v>
      </c>
      <c r="I15" s="52"/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66">
        <v>0</v>
      </c>
      <c r="I16" s="66"/>
      <c r="J16" s="68"/>
      <c r="L16" s="10" t="s">
        <v>60</v>
      </c>
      <c r="M16" s="87">
        <v>544000</v>
      </c>
      <c r="N16" s="24">
        <v>8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155</v>
      </c>
      <c r="H17" s="63">
        <v>0</v>
      </c>
      <c r="I17" s="64"/>
      <c r="J17" s="65"/>
      <c r="L17" s="11" t="s">
        <v>61</v>
      </c>
      <c r="M17" s="88">
        <v>900000</v>
      </c>
      <c r="N17" s="33">
        <v>20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56">
        <v>89</v>
      </c>
      <c r="H18" s="57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519</v>
      </c>
      <c r="G19" s="50">
        <v>66</v>
      </c>
      <c r="H19" s="51">
        <v>0</v>
      </c>
      <c r="I19" s="52">
        <v>453</v>
      </c>
      <c r="J19" s="53"/>
      <c r="L19" s="150" t="s">
        <v>63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30</v>
      </c>
      <c r="H20" s="63">
        <v>0</v>
      </c>
      <c r="I20" s="64"/>
      <c r="J20" s="65"/>
      <c r="L20" s="151" t="s">
        <v>64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24</v>
      </c>
      <c r="G21" s="56">
        <v>4</v>
      </c>
      <c r="H21" s="57">
        <v>0</v>
      </c>
      <c r="I21" s="58">
        <v>20</v>
      </c>
      <c r="J21" s="59"/>
      <c r="L21" s="151" t="s">
        <v>65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160</v>
      </c>
      <c r="G22" s="27">
        <v>26</v>
      </c>
      <c r="H22" s="28">
        <v>0</v>
      </c>
      <c r="I22" s="29">
        <v>134</v>
      </c>
      <c r="J22" s="30"/>
      <c r="L22" s="151" t="s">
        <v>66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67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L12:N12"/>
    <mergeCell ref="L15:N15"/>
    <mergeCell ref="L18:N18"/>
    <mergeCell ref="B18:C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N28"/>
  <sheetViews>
    <sheetView topLeftCell="A4" zoomScale="80" zoomScaleNormal="80" workbookViewId="0">
      <selection activeCell="G4" sqref="G4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94</v>
      </c>
    </row>
    <row r="3" spans="2:14" ht="48" customHeight="1" thickBot="1" x14ac:dyDescent="0.3">
      <c r="B3" s="1" t="s">
        <v>1</v>
      </c>
      <c r="C3" s="96">
        <f>C4+C5+C6+C8</f>
        <v>15824000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15671000</v>
      </c>
      <c r="E4" s="60" t="s">
        <v>25</v>
      </c>
      <c r="F4" s="61">
        <v>318</v>
      </c>
      <c r="G4" s="129">
        <v>300</v>
      </c>
      <c r="H4" s="130">
        <v>6</v>
      </c>
      <c r="I4" s="64">
        <v>12</v>
      </c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>
        <v>153000</v>
      </c>
      <c r="E5" s="54" t="s">
        <v>26</v>
      </c>
      <c r="F5" s="55">
        <v>212</v>
      </c>
      <c r="G5" s="132">
        <v>199</v>
      </c>
      <c r="H5" s="133">
        <v>1</v>
      </c>
      <c r="I5" s="58">
        <v>12</v>
      </c>
      <c r="J5" s="59"/>
      <c r="L5" s="7" t="s">
        <v>69</v>
      </c>
      <c r="M5" s="121">
        <v>140910</v>
      </c>
      <c r="N5" s="103">
        <v>4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68</v>
      </c>
      <c r="G6" s="135">
        <v>66</v>
      </c>
      <c r="H6" s="136">
        <v>2</v>
      </c>
      <c r="I6" s="29">
        <v>0</v>
      </c>
      <c r="J6" s="30"/>
      <c r="L6" s="8" t="s">
        <v>45</v>
      </c>
      <c r="M6" s="121">
        <v>3703816</v>
      </c>
      <c r="N6" s="103">
        <v>53</v>
      </c>
    </row>
    <row r="7" spans="2:14" ht="31.5" customHeight="1" thickBot="1" x14ac:dyDescent="0.3">
      <c r="B7" s="81" t="s">
        <v>21</v>
      </c>
      <c r="C7" s="99">
        <f>'18'!C7+'19'!C6</f>
        <v>20000</v>
      </c>
      <c r="E7" s="13" t="s">
        <v>27</v>
      </c>
      <c r="F7" s="26">
        <v>12</v>
      </c>
      <c r="G7" s="135">
        <v>10</v>
      </c>
      <c r="H7" s="136">
        <v>2</v>
      </c>
      <c r="I7" s="29">
        <v>0</v>
      </c>
      <c r="J7" s="30"/>
      <c r="L7" s="9" t="s">
        <v>44</v>
      </c>
      <c r="M7" s="121">
        <v>2860634</v>
      </c>
      <c r="N7" s="103">
        <v>34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26</v>
      </c>
      <c r="G8" s="138">
        <v>25</v>
      </c>
      <c r="H8" s="139">
        <v>1</v>
      </c>
      <c r="I8" s="52">
        <v>0</v>
      </c>
      <c r="J8" s="53"/>
      <c r="L8" s="9" t="s">
        <v>46</v>
      </c>
      <c r="M8" s="121">
        <v>2238185</v>
      </c>
      <c r="N8" s="103">
        <v>28</v>
      </c>
    </row>
    <row r="9" spans="2:14" ht="31.5" customHeight="1" thickBot="1" x14ac:dyDescent="0.3">
      <c r="B9" s="81" t="s">
        <v>2</v>
      </c>
      <c r="C9" s="99">
        <f>'18'!C9+'19'!C8</f>
        <v>703000</v>
      </c>
      <c r="E9" s="60" t="s">
        <v>29</v>
      </c>
      <c r="F9" s="61">
        <v>72</v>
      </c>
      <c r="G9" s="129">
        <v>26</v>
      </c>
      <c r="H9" s="130">
        <v>6</v>
      </c>
      <c r="I9" s="64">
        <v>33</v>
      </c>
      <c r="J9" s="165">
        <v>7</v>
      </c>
      <c r="L9" s="9" t="s">
        <v>47</v>
      </c>
      <c r="M9" s="121">
        <v>2952728</v>
      </c>
      <c r="N9" s="103">
        <v>31</v>
      </c>
    </row>
    <row r="10" spans="2:14" ht="31.5" customHeight="1" thickBot="1" x14ac:dyDescent="0.3">
      <c r="B10" s="70" t="s">
        <v>3</v>
      </c>
      <c r="C10" s="100">
        <f>'18'!C10</f>
        <v>460000000</v>
      </c>
      <c r="D10" s="31"/>
      <c r="E10" s="60" t="s">
        <v>30</v>
      </c>
      <c r="F10" s="61">
        <v>273</v>
      </c>
      <c r="G10" s="129">
        <v>89</v>
      </c>
      <c r="H10" s="130">
        <v>10</v>
      </c>
      <c r="I10" s="64">
        <v>134</v>
      </c>
      <c r="J10" s="65"/>
      <c r="L10" s="9" t="s">
        <v>48</v>
      </c>
      <c r="M10" s="121">
        <v>2488182</v>
      </c>
      <c r="N10" s="103">
        <v>41</v>
      </c>
    </row>
    <row r="11" spans="2:14" ht="31.5" customHeight="1" thickBot="1" x14ac:dyDescent="0.3">
      <c r="B11" s="82" t="s">
        <v>4</v>
      </c>
      <c r="C11" s="101">
        <f>C3+'18'!C11</f>
        <v>297948000</v>
      </c>
      <c r="D11" s="32"/>
      <c r="E11" s="54" t="s">
        <v>31</v>
      </c>
      <c r="F11" s="55">
        <v>16</v>
      </c>
      <c r="G11" s="132">
        <v>7</v>
      </c>
      <c r="H11" s="133">
        <v>1</v>
      </c>
      <c r="I11" s="58">
        <v>8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0.64771304347826086</v>
      </c>
      <c r="E12" s="13" t="s">
        <v>32</v>
      </c>
      <c r="F12" s="26">
        <v>55</v>
      </c>
      <c r="G12" s="135">
        <v>25</v>
      </c>
      <c r="H12" s="136">
        <v>0</v>
      </c>
      <c r="I12" s="29">
        <v>30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191</v>
      </c>
      <c r="E13" s="13" t="s">
        <v>33</v>
      </c>
      <c r="F13" s="26">
        <v>202</v>
      </c>
      <c r="G13" s="135">
        <v>39</v>
      </c>
      <c r="H13" s="136">
        <v>9</v>
      </c>
      <c r="I13" s="29">
        <v>96</v>
      </c>
      <c r="J13" s="30"/>
      <c r="L13" s="10" t="s">
        <v>17</v>
      </c>
      <c r="M13" s="87">
        <v>800000</v>
      </c>
      <c r="N13" s="24">
        <v>16</v>
      </c>
    </row>
    <row r="14" spans="2:14" ht="31.5" customHeight="1" x14ac:dyDescent="0.25">
      <c r="B14" s="25" t="s">
        <v>7</v>
      </c>
      <c r="C14" s="126">
        <v>82849</v>
      </c>
      <c r="E14" s="13" t="s">
        <v>34</v>
      </c>
      <c r="F14" s="26">
        <v>0</v>
      </c>
      <c r="G14" s="135">
        <v>0</v>
      </c>
      <c r="H14" s="136">
        <v>0</v>
      </c>
      <c r="I14" s="29">
        <v>0</v>
      </c>
      <c r="J14" s="30"/>
      <c r="L14" s="11" t="s">
        <v>18</v>
      </c>
      <c r="M14" s="88">
        <v>160000</v>
      </c>
      <c r="N14" s="33">
        <v>2</v>
      </c>
    </row>
    <row r="15" spans="2:14" ht="31.5" customHeight="1" thickBot="1" x14ac:dyDescent="0.3">
      <c r="B15" s="25" t="s">
        <v>8</v>
      </c>
      <c r="C15" s="34">
        <v>7.9000000000000008E-3</v>
      </c>
      <c r="E15" s="48" t="s">
        <v>35</v>
      </c>
      <c r="F15" s="49">
        <v>0</v>
      </c>
      <c r="G15" s="138">
        <v>0</v>
      </c>
      <c r="H15" s="139">
        <v>0</v>
      </c>
      <c r="I15" s="52">
        <v>0</v>
      </c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60</v>
      </c>
      <c r="M16" s="87">
        <v>272000</v>
      </c>
      <c r="N16" s="24">
        <v>4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53</v>
      </c>
      <c r="H17" s="130">
        <v>0</v>
      </c>
      <c r="I17" s="64"/>
      <c r="J17" s="65"/>
      <c r="L17" s="11" t="s">
        <v>61</v>
      </c>
      <c r="M17" s="88">
        <v>270000</v>
      </c>
      <c r="N17" s="33">
        <v>6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132">
        <v>41</v>
      </c>
      <c r="H18" s="133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 t="s">
        <v>58</v>
      </c>
      <c r="D19" s="5"/>
      <c r="E19" s="48" t="s">
        <v>39</v>
      </c>
      <c r="F19" s="49">
        <v>380</v>
      </c>
      <c r="G19" s="138">
        <v>12</v>
      </c>
      <c r="H19" s="139">
        <v>0</v>
      </c>
      <c r="I19" s="52">
        <v>368</v>
      </c>
      <c r="J19" s="53"/>
      <c r="L19" s="150" t="s">
        <v>63</v>
      </c>
      <c r="M19" s="89">
        <v>100000</v>
      </c>
      <c r="N19" s="36">
        <v>4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>
        <v>332</v>
      </c>
      <c r="G20" s="129">
        <v>28</v>
      </c>
      <c r="H20" s="130">
        <v>0</v>
      </c>
      <c r="I20" s="64">
        <v>304</v>
      </c>
      <c r="J20" s="65"/>
      <c r="L20" s="151" t="s">
        <v>64</v>
      </c>
      <c r="M20" s="125">
        <v>75000</v>
      </c>
      <c r="N20" s="126">
        <v>3</v>
      </c>
    </row>
    <row r="21" spans="2:14" ht="31.5" customHeight="1" x14ac:dyDescent="0.25">
      <c r="B21" s="46" t="s">
        <v>54</v>
      </c>
      <c r="C21" s="46" t="s">
        <v>58</v>
      </c>
      <c r="D21" s="5"/>
      <c r="E21" s="54" t="s">
        <v>41</v>
      </c>
      <c r="F21" s="55">
        <v>35</v>
      </c>
      <c r="G21" s="132">
        <v>1</v>
      </c>
      <c r="H21" s="133">
        <v>0</v>
      </c>
      <c r="I21" s="58">
        <v>34</v>
      </c>
      <c r="J21" s="59"/>
      <c r="L21" s="151" t="s">
        <v>65</v>
      </c>
      <c r="M21" s="125">
        <v>120000</v>
      </c>
      <c r="N21" s="126">
        <v>4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297</v>
      </c>
      <c r="G22" s="135">
        <v>27</v>
      </c>
      <c r="H22" s="136">
        <v>0</v>
      </c>
      <c r="I22" s="29">
        <v>270</v>
      </c>
      <c r="J22" s="30"/>
      <c r="L22" s="151" t="s">
        <v>66</v>
      </c>
      <c r="M22" s="125">
        <v>120000</v>
      </c>
      <c r="N22" s="126">
        <v>4</v>
      </c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67</v>
      </c>
      <c r="M23" s="88">
        <v>396000</v>
      </c>
      <c r="N23" s="33">
        <v>4</v>
      </c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3"/>
  </sheetPr>
  <dimension ref="B1:N28"/>
  <sheetViews>
    <sheetView topLeftCell="A6" zoomScale="80" zoomScaleNormal="80" workbookViewId="0">
      <selection activeCell="I9" sqref="I9:I22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0.1406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95</v>
      </c>
    </row>
    <row r="3" spans="2:14" ht="48" customHeight="1" thickBot="1" x14ac:dyDescent="0.3">
      <c r="B3" s="1" t="s">
        <v>1</v>
      </c>
      <c r="C3" s="96">
        <f>C4+C5+C6+C8</f>
        <v>24836000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24210000</v>
      </c>
      <c r="E4" s="60" t="s">
        <v>25</v>
      </c>
      <c r="F4" s="61"/>
      <c r="G4" s="129"/>
      <c r="H4" s="130"/>
      <c r="I4" s="64"/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124">
        <v>626000</v>
      </c>
      <c r="E5" s="54" t="s">
        <v>26</v>
      </c>
      <c r="F5" s="55">
        <v>362</v>
      </c>
      <c r="G5" s="132">
        <v>328</v>
      </c>
      <c r="H5" s="133">
        <v>29</v>
      </c>
      <c r="I5" s="58">
        <v>5</v>
      </c>
      <c r="J5" s="59"/>
      <c r="L5" s="7" t="s">
        <v>69</v>
      </c>
      <c r="M5" s="121">
        <v>137273</v>
      </c>
      <c r="N5" s="103">
        <v>4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249</v>
      </c>
      <c r="G6" s="135">
        <v>226</v>
      </c>
      <c r="H6" s="136">
        <v>15</v>
      </c>
      <c r="I6" s="29">
        <v>4</v>
      </c>
      <c r="J6" s="30">
        <v>4</v>
      </c>
      <c r="L6" s="8" t="s">
        <v>45</v>
      </c>
      <c r="M6" s="121">
        <v>6679088</v>
      </c>
      <c r="N6" s="103">
        <v>93</v>
      </c>
    </row>
    <row r="7" spans="2:14" ht="31.5" customHeight="1" thickBot="1" x14ac:dyDescent="0.3">
      <c r="B7" s="81" t="s">
        <v>21</v>
      </c>
      <c r="C7" s="99">
        <f>'19'!C7+'20'!C6</f>
        <v>20000</v>
      </c>
      <c r="E7" s="13" t="s">
        <v>27</v>
      </c>
      <c r="F7" s="26">
        <v>14</v>
      </c>
      <c r="G7" s="135">
        <v>9</v>
      </c>
      <c r="H7" s="136">
        <v>5</v>
      </c>
      <c r="I7" s="29">
        <v>0</v>
      </c>
      <c r="J7" s="30"/>
      <c r="L7" s="9" t="s">
        <v>44</v>
      </c>
      <c r="M7" s="121">
        <v>2260910</v>
      </c>
      <c r="N7" s="103">
        <v>41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35</v>
      </c>
      <c r="G8" s="138">
        <v>35</v>
      </c>
      <c r="H8" s="139">
        <v>0</v>
      </c>
      <c r="I8" s="52">
        <v>0</v>
      </c>
      <c r="J8" s="53"/>
      <c r="L8" s="9" t="s">
        <v>46</v>
      </c>
      <c r="M8" s="121">
        <v>3783638</v>
      </c>
      <c r="N8" s="103">
        <v>43</v>
      </c>
    </row>
    <row r="9" spans="2:14" ht="31.5" customHeight="1" thickBot="1" x14ac:dyDescent="0.3">
      <c r="B9" s="81" t="s">
        <v>2</v>
      </c>
      <c r="C9" s="99">
        <f>'19'!C9+'20'!C8</f>
        <v>703000</v>
      </c>
      <c r="E9" s="60" t="s">
        <v>29</v>
      </c>
      <c r="F9" s="61">
        <v>59</v>
      </c>
      <c r="G9" s="129">
        <v>26</v>
      </c>
      <c r="H9" s="130"/>
      <c r="I9" s="64">
        <v>23</v>
      </c>
      <c r="J9" s="65">
        <v>10</v>
      </c>
      <c r="L9" s="9" t="s">
        <v>47</v>
      </c>
      <c r="M9" s="121">
        <v>5199093</v>
      </c>
      <c r="N9" s="103">
        <v>75</v>
      </c>
    </row>
    <row r="10" spans="2:14" ht="31.5" customHeight="1" thickBot="1" x14ac:dyDescent="0.3">
      <c r="B10" s="70" t="s">
        <v>3</v>
      </c>
      <c r="C10" s="100">
        <f>'19'!C10</f>
        <v>460000000</v>
      </c>
      <c r="D10" s="31"/>
      <c r="E10" s="60" t="s">
        <v>30</v>
      </c>
      <c r="F10" s="61"/>
      <c r="G10" s="129"/>
      <c r="H10" s="130"/>
      <c r="I10" s="64"/>
      <c r="J10" s="65"/>
      <c r="L10" s="9" t="s">
        <v>48</v>
      </c>
      <c r="M10" s="121">
        <v>4518187</v>
      </c>
      <c r="N10" s="103">
        <v>69</v>
      </c>
    </row>
    <row r="11" spans="2:14" ht="31.5" customHeight="1" thickBot="1" x14ac:dyDescent="0.3">
      <c r="B11" s="82" t="s">
        <v>4</v>
      </c>
      <c r="C11" s="101">
        <f>C3+'19'!C11</f>
        <v>322784000</v>
      </c>
      <c r="D11" s="32"/>
      <c r="E11" s="54" t="s">
        <v>31</v>
      </c>
      <c r="F11" s="55">
        <v>16</v>
      </c>
      <c r="G11" s="132">
        <v>11</v>
      </c>
      <c r="H11" s="133">
        <v>0</v>
      </c>
      <c r="I11" s="58">
        <v>5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0.70170434782608693</v>
      </c>
      <c r="E12" s="13" t="s">
        <v>32</v>
      </c>
      <c r="F12" s="26">
        <v>70</v>
      </c>
      <c r="G12" s="135">
        <v>37</v>
      </c>
      <c r="H12" s="136">
        <v>4</v>
      </c>
      <c r="I12" s="29">
        <v>29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325</v>
      </c>
      <c r="E13" s="13" t="s">
        <v>33</v>
      </c>
      <c r="F13" s="26">
        <v>232</v>
      </c>
      <c r="G13" s="135">
        <v>65</v>
      </c>
      <c r="H13" s="136">
        <v>12</v>
      </c>
      <c r="I13" s="29">
        <v>80</v>
      </c>
      <c r="J13" s="30"/>
      <c r="L13" s="10" t="s">
        <v>17</v>
      </c>
      <c r="M13" s="87">
        <v>1000000</v>
      </c>
      <c r="N13" s="24">
        <v>20</v>
      </c>
    </row>
    <row r="14" spans="2:14" ht="31.5" customHeight="1" x14ac:dyDescent="0.25">
      <c r="B14" s="25" t="s">
        <v>7</v>
      </c>
      <c r="C14" s="126">
        <v>76418</v>
      </c>
      <c r="E14" s="13" t="s">
        <v>34</v>
      </c>
      <c r="F14" s="26">
        <v>0</v>
      </c>
      <c r="G14" s="135">
        <v>0</v>
      </c>
      <c r="H14" s="136">
        <v>0</v>
      </c>
      <c r="I14" s="29">
        <v>0</v>
      </c>
      <c r="J14" s="30"/>
      <c r="L14" s="11" t="s">
        <v>18</v>
      </c>
      <c r="M14" s="88">
        <v>240000</v>
      </c>
      <c r="N14" s="33">
        <v>3</v>
      </c>
    </row>
    <row r="15" spans="2:14" ht="31.5" customHeight="1" thickBot="1" x14ac:dyDescent="0.3">
      <c r="B15" s="25" t="s">
        <v>8</v>
      </c>
      <c r="C15" s="34">
        <v>0.01</v>
      </c>
      <c r="E15" s="48" t="s">
        <v>35</v>
      </c>
      <c r="F15" s="49">
        <v>0</v>
      </c>
      <c r="G15" s="138">
        <v>0</v>
      </c>
      <c r="H15" s="139">
        <v>0</v>
      </c>
      <c r="I15" s="52">
        <v>0</v>
      </c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/>
      <c r="H16" s="119"/>
      <c r="I16" s="66"/>
      <c r="J16" s="68"/>
      <c r="L16" s="10" t="s">
        <v>60</v>
      </c>
      <c r="M16" s="87">
        <v>340000</v>
      </c>
      <c r="N16" s="24">
        <v>5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/>
      <c r="H17" s="130"/>
      <c r="I17" s="64"/>
      <c r="J17" s="65"/>
      <c r="L17" s="11" t="s">
        <v>61</v>
      </c>
      <c r="M17" s="88">
        <v>180000</v>
      </c>
      <c r="N17" s="33">
        <v>4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132"/>
      <c r="H18" s="133"/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368</v>
      </c>
      <c r="G19" s="138">
        <v>33</v>
      </c>
      <c r="H19" s="139">
        <v>0</v>
      </c>
      <c r="I19" s="52">
        <v>335</v>
      </c>
      <c r="J19" s="53"/>
      <c r="L19" s="150" t="s">
        <v>63</v>
      </c>
      <c r="M19" s="89">
        <v>150000</v>
      </c>
      <c r="N19" s="36">
        <v>6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/>
      <c r="H20" s="130"/>
      <c r="I20" s="64"/>
      <c r="J20" s="65"/>
      <c r="L20" s="151" t="s">
        <v>64</v>
      </c>
      <c r="M20" s="125">
        <v>200000</v>
      </c>
      <c r="N20" s="126">
        <v>8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33</v>
      </c>
      <c r="G21" s="132">
        <v>0</v>
      </c>
      <c r="H21" s="133">
        <v>0</v>
      </c>
      <c r="I21" s="58">
        <v>34</v>
      </c>
      <c r="J21" s="59"/>
      <c r="L21" s="151" t="s">
        <v>65</v>
      </c>
      <c r="M21" s="125">
        <v>120000</v>
      </c>
      <c r="N21" s="126">
        <v>4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270</v>
      </c>
      <c r="G22" s="135">
        <v>25</v>
      </c>
      <c r="H22" s="136">
        <v>0</v>
      </c>
      <c r="I22" s="29">
        <v>245</v>
      </c>
      <c r="J22" s="30"/>
      <c r="L22" s="151" t="s">
        <v>66</v>
      </c>
      <c r="M22" s="125">
        <v>210000</v>
      </c>
      <c r="N22" s="126">
        <v>7</v>
      </c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/>
      <c r="H23" s="142"/>
      <c r="I23" s="41"/>
      <c r="J23" s="42"/>
      <c r="L23" s="152" t="s">
        <v>67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tabColor rgb="FFFF0000"/>
  </sheetPr>
  <dimension ref="B1:N28"/>
  <sheetViews>
    <sheetView topLeftCell="A3" zoomScale="80" zoomScaleNormal="80" workbookViewId="0">
      <selection activeCell="C8" sqref="C8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96</v>
      </c>
    </row>
    <row r="3" spans="2:14" ht="48" customHeight="1" thickBot="1" x14ac:dyDescent="0.3">
      <c r="B3" s="1" t="s">
        <v>1</v>
      </c>
      <c r="C3" s="96">
        <f>C4+C5+C6+C8</f>
        <v>26825500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26326500</v>
      </c>
      <c r="E4" s="60" t="s">
        <v>25</v>
      </c>
      <c r="F4" s="61"/>
      <c r="G4" s="62">
        <v>736</v>
      </c>
      <c r="H4" s="63">
        <v>35</v>
      </c>
      <c r="I4" s="64"/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125">
        <v>499000</v>
      </c>
      <c r="E5" s="54" t="s">
        <v>26</v>
      </c>
      <c r="F5" s="55">
        <v>517</v>
      </c>
      <c r="G5" s="56">
        <v>511</v>
      </c>
      <c r="H5" s="57">
        <v>2</v>
      </c>
      <c r="I5" s="58">
        <v>4</v>
      </c>
      <c r="J5" s="59"/>
      <c r="L5" s="7" t="s">
        <v>69</v>
      </c>
      <c r="M5" s="121">
        <v>722725</v>
      </c>
      <c r="N5" s="103">
        <v>13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213</v>
      </c>
      <c r="G6" s="27">
        <v>179</v>
      </c>
      <c r="H6" s="28">
        <v>33</v>
      </c>
      <c r="I6" s="29">
        <v>1</v>
      </c>
      <c r="J6" s="164"/>
      <c r="L6" s="8" t="s">
        <v>45</v>
      </c>
      <c r="M6" s="121">
        <v>7957829</v>
      </c>
      <c r="N6" s="103">
        <v>118</v>
      </c>
    </row>
    <row r="7" spans="2:14" ht="31.5" customHeight="1" thickBot="1" x14ac:dyDescent="0.3">
      <c r="B7" s="81" t="s">
        <v>21</v>
      </c>
      <c r="C7" s="99">
        <f>'20'!C7+'21'!C6</f>
        <v>20000</v>
      </c>
      <c r="E7" s="13" t="s">
        <v>27</v>
      </c>
      <c r="F7" s="26">
        <v>16</v>
      </c>
      <c r="G7" s="27">
        <v>16</v>
      </c>
      <c r="H7" s="28">
        <v>0</v>
      </c>
      <c r="I7" s="29">
        <v>0</v>
      </c>
      <c r="J7" s="30"/>
      <c r="L7" s="9" t="s">
        <v>44</v>
      </c>
      <c r="M7" s="121">
        <v>4541820</v>
      </c>
      <c r="N7" s="103">
        <v>60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30</v>
      </c>
      <c r="G8" s="50">
        <v>30</v>
      </c>
      <c r="H8" s="51">
        <v>0</v>
      </c>
      <c r="I8" s="52">
        <v>0</v>
      </c>
      <c r="J8" s="53"/>
      <c r="L8" s="9" t="s">
        <v>46</v>
      </c>
      <c r="M8" s="121">
        <v>4536548</v>
      </c>
      <c r="N8" s="103">
        <v>53</v>
      </c>
    </row>
    <row r="9" spans="2:14" ht="31.5" customHeight="1" thickBot="1" x14ac:dyDescent="0.3">
      <c r="B9" s="81" t="s">
        <v>2</v>
      </c>
      <c r="C9" s="99">
        <f>'20'!C9+'21'!C8</f>
        <v>703000</v>
      </c>
      <c r="E9" s="60" t="s">
        <v>29</v>
      </c>
      <c r="F9" s="61">
        <v>69</v>
      </c>
      <c r="G9" s="62">
        <v>30</v>
      </c>
      <c r="H9" s="63">
        <v>0</v>
      </c>
      <c r="I9" s="64">
        <v>32</v>
      </c>
      <c r="J9" s="165">
        <v>7</v>
      </c>
      <c r="L9" s="9" t="s">
        <v>47</v>
      </c>
      <c r="M9" s="121">
        <v>3581821</v>
      </c>
      <c r="N9" s="103">
        <v>52</v>
      </c>
    </row>
    <row r="10" spans="2:14" ht="31.5" customHeight="1" thickBot="1" x14ac:dyDescent="0.3">
      <c r="B10" s="70" t="s">
        <v>3</v>
      </c>
      <c r="C10" s="100">
        <f>'20'!C10</f>
        <v>460000000</v>
      </c>
      <c r="D10" s="31"/>
      <c r="E10" s="60" t="s">
        <v>30</v>
      </c>
      <c r="F10" s="61"/>
      <c r="G10" s="62">
        <v>94</v>
      </c>
      <c r="H10" s="63">
        <v>0</v>
      </c>
      <c r="I10" s="64"/>
      <c r="J10" s="65"/>
      <c r="L10" s="9" t="s">
        <v>48</v>
      </c>
      <c r="M10" s="121">
        <v>3043638</v>
      </c>
      <c r="N10" s="103">
        <v>46</v>
      </c>
    </row>
    <row r="11" spans="2:14" ht="31.5" customHeight="1" thickBot="1" x14ac:dyDescent="0.3">
      <c r="B11" s="82" t="s">
        <v>4</v>
      </c>
      <c r="C11" s="101">
        <f>C3+'20'!C11</f>
        <v>349609500</v>
      </c>
      <c r="D11" s="32"/>
      <c r="E11" s="54" t="s">
        <v>31</v>
      </c>
      <c r="F11" s="55">
        <v>16</v>
      </c>
      <c r="G11" s="56">
        <v>6</v>
      </c>
      <c r="H11" s="57">
        <v>0</v>
      </c>
      <c r="I11" s="58">
        <v>10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0.76002065217391301</v>
      </c>
      <c r="E12" s="13" t="s">
        <v>32</v>
      </c>
      <c r="F12" s="26">
        <v>46</v>
      </c>
      <c r="G12" s="27">
        <v>29</v>
      </c>
      <c r="H12" s="28">
        <v>0</v>
      </c>
      <c r="I12" s="29">
        <v>17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342</v>
      </c>
      <c r="E13" s="13" t="s">
        <v>33</v>
      </c>
      <c r="F13" s="26">
        <v>164</v>
      </c>
      <c r="G13" s="27">
        <v>37</v>
      </c>
      <c r="H13" s="28">
        <v>0</v>
      </c>
      <c r="I13" s="29">
        <v>49</v>
      </c>
      <c r="J13" s="30"/>
      <c r="L13" s="10" t="s">
        <v>17</v>
      </c>
      <c r="M13" s="87">
        <v>800000</v>
      </c>
      <c r="N13" s="24">
        <v>16</v>
      </c>
    </row>
    <row r="14" spans="2:14" ht="31.5" customHeight="1" x14ac:dyDescent="0.25">
      <c r="B14" s="25" t="s">
        <v>7</v>
      </c>
      <c r="C14" s="126">
        <v>78437</v>
      </c>
      <c r="E14" s="13" t="s">
        <v>34</v>
      </c>
      <c r="F14" s="26">
        <v>0</v>
      </c>
      <c r="G14" s="27">
        <v>0</v>
      </c>
      <c r="H14" s="28">
        <v>0</v>
      </c>
      <c r="I14" s="29">
        <v>0</v>
      </c>
      <c r="J14" s="30"/>
      <c r="L14" s="11" t="s">
        <v>18</v>
      </c>
      <c r="M14" s="88">
        <v>480000</v>
      </c>
      <c r="N14" s="33">
        <v>6</v>
      </c>
    </row>
    <row r="15" spans="2:14" ht="31.5" customHeight="1" thickBot="1" x14ac:dyDescent="0.3">
      <c r="B15" s="25" t="s">
        <v>8</v>
      </c>
      <c r="C15" s="34">
        <v>0.03</v>
      </c>
      <c r="E15" s="48" t="s">
        <v>35</v>
      </c>
      <c r="F15" s="49">
        <v>0</v>
      </c>
      <c r="G15" s="50">
        <v>0</v>
      </c>
      <c r="H15" s="51">
        <v>0</v>
      </c>
      <c r="I15" s="52">
        <v>0</v>
      </c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66">
        <v>0</v>
      </c>
      <c r="I16" s="66"/>
      <c r="J16" s="68"/>
      <c r="L16" s="10" t="s">
        <v>60</v>
      </c>
      <c r="M16" s="87">
        <v>544000</v>
      </c>
      <c r="N16" s="24">
        <v>8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90</v>
      </c>
      <c r="H17" s="63">
        <v>0</v>
      </c>
      <c r="I17" s="64"/>
      <c r="J17" s="65"/>
      <c r="L17" s="11" t="s">
        <v>61</v>
      </c>
      <c r="M17" s="88">
        <v>360000</v>
      </c>
      <c r="N17" s="33">
        <v>8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56">
        <v>60</v>
      </c>
      <c r="H18" s="57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335</v>
      </c>
      <c r="G19" s="50">
        <v>30</v>
      </c>
      <c r="H19" s="51">
        <v>0</v>
      </c>
      <c r="I19" s="52">
        <v>305</v>
      </c>
      <c r="J19" s="53"/>
      <c r="L19" s="150" t="s">
        <v>63</v>
      </c>
      <c r="M19" s="89">
        <v>150000</v>
      </c>
      <c r="N19" s="36">
        <v>6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7</v>
      </c>
      <c r="H20" s="63">
        <v>0</v>
      </c>
      <c r="I20" s="64"/>
      <c r="J20" s="65"/>
      <c r="L20" s="151" t="s">
        <v>64</v>
      </c>
      <c r="M20" s="125">
        <v>175000</v>
      </c>
      <c r="N20" s="126">
        <v>7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34</v>
      </c>
      <c r="G21" s="56">
        <v>5</v>
      </c>
      <c r="H21" s="57">
        <v>0</v>
      </c>
      <c r="I21" s="58">
        <v>29</v>
      </c>
      <c r="J21" s="59"/>
      <c r="L21" s="151" t="s">
        <v>65</v>
      </c>
      <c r="M21" s="125">
        <v>150000</v>
      </c>
      <c r="N21" s="126">
        <v>5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245</v>
      </c>
      <c r="G22" s="27">
        <v>2</v>
      </c>
      <c r="H22" s="28">
        <v>0</v>
      </c>
      <c r="I22" s="29">
        <v>243</v>
      </c>
      <c r="J22" s="30"/>
      <c r="L22" s="151" t="s">
        <v>66</v>
      </c>
      <c r="M22" s="125">
        <v>180000</v>
      </c>
      <c r="N22" s="126">
        <v>6</v>
      </c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67</v>
      </c>
      <c r="M23" s="88">
        <v>198000</v>
      </c>
      <c r="N23" s="33">
        <v>2</v>
      </c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B1:N28"/>
  <sheetViews>
    <sheetView topLeftCell="A3" zoomScale="80" zoomScaleNormal="80" workbookViewId="0">
      <selection activeCell="I9" sqref="I9:I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97</v>
      </c>
    </row>
    <row r="3" spans="2:14" ht="48" customHeight="1" thickBot="1" x14ac:dyDescent="0.3">
      <c r="B3" s="1" t="s">
        <v>1</v>
      </c>
      <c r="C3" s="96">
        <f>C4+C5+C6+C8</f>
        <v>9210500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8999500</v>
      </c>
      <c r="E4" s="60" t="s">
        <v>25</v>
      </c>
      <c r="F4" s="61">
        <v>224</v>
      </c>
      <c r="G4" s="62">
        <v>190</v>
      </c>
      <c r="H4" s="63">
        <v>26</v>
      </c>
      <c r="I4" s="64">
        <v>5</v>
      </c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125">
        <v>211000</v>
      </c>
      <c r="E5" s="54" t="s">
        <v>26</v>
      </c>
      <c r="F5" s="55">
        <v>157</v>
      </c>
      <c r="G5" s="56">
        <v>135</v>
      </c>
      <c r="H5" s="57">
        <v>15</v>
      </c>
      <c r="I5" s="58">
        <v>4</v>
      </c>
      <c r="J5" s="59"/>
      <c r="L5" s="7" t="s">
        <v>69</v>
      </c>
      <c r="M5" s="121">
        <v>560000</v>
      </c>
      <c r="N5" s="103">
        <v>4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48</v>
      </c>
      <c r="G6" s="27">
        <v>37</v>
      </c>
      <c r="H6" s="28">
        <v>10</v>
      </c>
      <c r="I6" s="29">
        <v>1</v>
      </c>
      <c r="J6" s="30"/>
      <c r="L6" s="8" t="s">
        <v>45</v>
      </c>
      <c r="M6" s="121">
        <v>1593637</v>
      </c>
      <c r="N6" s="103">
        <v>32</v>
      </c>
    </row>
    <row r="7" spans="2:14" ht="31.5" customHeight="1" thickBot="1" x14ac:dyDescent="0.3">
      <c r="B7" s="81" t="s">
        <v>21</v>
      </c>
      <c r="C7" s="99">
        <f>'21'!C7+'22'!C6</f>
        <v>20000</v>
      </c>
      <c r="E7" s="13" t="s">
        <v>27</v>
      </c>
      <c r="F7" s="26">
        <v>4</v>
      </c>
      <c r="G7" s="27">
        <v>3</v>
      </c>
      <c r="H7" s="28">
        <v>1</v>
      </c>
      <c r="I7" s="29">
        <v>0</v>
      </c>
      <c r="J7" s="30"/>
      <c r="L7" s="9" t="s">
        <v>44</v>
      </c>
      <c r="M7" s="121">
        <v>2060729</v>
      </c>
      <c r="N7" s="103">
        <v>24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14</v>
      </c>
      <c r="G8" s="50">
        <v>14</v>
      </c>
      <c r="H8" s="51">
        <v>0</v>
      </c>
      <c r="I8" s="52">
        <v>0</v>
      </c>
      <c r="J8" s="53"/>
      <c r="L8" s="9" t="s">
        <v>46</v>
      </c>
      <c r="M8" s="121">
        <v>2234550</v>
      </c>
      <c r="N8" s="103">
        <v>29</v>
      </c>
    </row>
    <row r="9" spans="2:14" ht="31.5" customHeight="1" thickBot="1" x14ac:dyDescent="0.3">
      <c r="B9" s="81" t="s">
        <v>2</v>
      </c>
      <c r="C9" s="99">
        <f>'21'!C9+'22'!C8</f>
        <v>703000</v>
      </c>
      <c r="E9" s="60" t="s">
        <v>29</v>
      </c>
      <c r="F9" s="61">
        <v>44</v>
      </c>
      <c r="G9" s="62">
        <v>23</v>
      </c>
      <c r="H9" s="63">
        <v>0</v>
      </c>
      <c r="I9" s="64">
        <v>16</v>
      </c>
      <c r="J9" s="165">
        <v>5</v>
      </c>
      <c r="L9" s="9" t="s">
        <v>47</v>
      </c>
      <c r="M9" s="121">
        <v>700910</v>
      </c>
      <c r="N9" s="103">
        <v>15</v>
      </c>
    </row>
    <row r="10" spans="2:14" ht="31.5" customHeight="1" thickBot="1" x14ac:dyDescent="0.3">
      <c r="B10" s="70" t="s">
        <v>3</v>
      </c>
      <c r="C10" s="100">
        <f>'21'!C10</f>
        <v>460000000</v>
      </c>
      <c r="D10" s="31"/>
      <c r="E10" s="60" t="s">
        <v>30</v>
      </c>
      <c r="F10" s="61"/>
      <c r="G10" s="62">
        <v>54</v>
      </c>
      <c r="H10" s="63">
        <v>4</v>
      </c>
      <c r="I10" s="64"/>
      <c r="J10" s="65"/>
      <c r="L10" s="9" t="s">
        <v>48</v>
      </c>
      <c r="M10" s="121">
        <v>1223639</v>
      </c>
      <c r="N10" s="103">
        <v>19</v>
      </c>
    </row>
    <row r="11" spans="2:14" ht="31.5" customHeight="1" thickBot="1" x14ac:dyDescent="0.3">
      <c r="B11" s="82" t="s">
        <v>4</v>
      </c>
      <c r="C11" s="101">
        <f>C3+'21'!C11</f>
        <v>358820000</v>
      </c>
      <c r="D11" s="32"/>
      <c r="E11" s="54" t="s">
        <v>31</v>
      </c>
      <c r="F11" s="55">
        <v>12</v>
      </c>
      <c r="G11" s="56">
        <v>3</v>
      </c>
      <c r="H11" s="57">
        <v>0</v>
      </c>
      <c r="I11" s="58">
        <v>9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0.78004347826086962</v>
      </c>
      <c r="E12" s="13" t="s">
        <v>32</v>
      </c>
      <c r="F12" s="26">
        <v>35</v>
      </c>
      <c r="G12" s="27">
        <v>11</v>
      </c>
      <c r="H12" s="28">
        <v>0</v>
      </c>
      <c r="I12" s="29">
        <v>24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123</v>
      </c>
      <c r="E13" s="13" t="s">
        <v>33</v>
      </c>
      <c r="F13" s="26">
        <v>224</v>
      </c>
      <c r="G13" s="27">
        <v>30</v>
      </c>
      <c r="H13" s="28">
        <v>4</v>
      </c>
      <c r="I13" s="29">
        <v>160</v>
      </c>
      <c r="J13" s="30"/>
      <c r="L13" s="10" t="s">
        <v>17</v>
      </c>
      <c r="M13" s="87">
        <v>500000</v>
      </c>
      <c r="N13" s="24">
        <v>10</v>
      </c>
    </row>
    <row r="14" spans="2:14" ht="31.5" customHeight="1" x14ac:dyDescent="0.25">
      <c r="B14" s="25" t="s">
        <v>7</v>
      </c>
      <c r="C14" s="126">
        <v>74885</v>
      </c>
      <c r="E14" s="13" t="s">
        <v>34</v>
      </c>
      <c r="F14" s="26">
        <v>0</v>
      </c>
      <c r="G14" s="27">
        <v>0</v>
      </c>
      <c r="H14" s="28">
        <v>0</v>
      </c>
      <c r="I14" s="29">
        <v>0</v>
      </c>
      <c r="J14" s="30"/>
      <c r="L14" s="11" t="s">
        <v>18</v>
      </c>
      <c r="M14" s="88">
        <v>0</v>
      </c>
      <c r="N14" s="33">
        <v>0</v>
      </c>
    </row>
    <row r="15" spans="2:14" ht="31.5" customHeight="1" thickBot="1" x14ac:dyDescent="0.3">
      <c r="B15" s="25" t="s">
        <v>8</v>
      </c>
      <c r="C15" s="34">
        <v>0.04</v>
      </c>
      <c r="E15" s="48" t="s">
        <v>35</v>
      </c>
      <c r="F15" s="49">
        <v>0</v>
      </c>
      <c r="G15" s="50">
        <v>0</v>
      </c>
      <c r="H15" s="51">
        <v>0</v>
      </c>
      <c r="I15" s="52">
        <v>0</v>
      </c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23">
        <v>0</v>
      </c>
      <c r="H16" s="66">
        <v>0</v>
      </c>
      <c r="I16" s="66"/>
      <c r="J16" s="68"/>
      <c r="L16" s="10" t="s">
        <v>60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35</v>
      </c>
      <c r="H17" s="63">
        <v>0</v>
      </c>
      <c r="I17" s="64"/>
      <c r="J17" s="65"/>
      <c r="L17" s="11" t="s">
        <v>61</v>
      </c>
      <c r="M17" s="88">
        <v>135000</v>
      </c>
      <c r="N17" s="33">
        <v>3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56">
        <v>26</v>
      </c>
      <c r="H18" s="57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305</v>
      </c>
      <c r="G19" s="50">
        <v>9</v>
      </c>
      <c r="H19" s="51">
        <v>0</v>
      </c>
      <c r="I19" s="52">
        <v>296</v>
      </c>
      <c r="J19" s="53"/>
      <c r="L19" s="150" t="s">
        <v>63</v>
      </c>
      <c r="M19" s="89">
        <v>50000</v>
      </c>
      <c r="N19" s="36">
        <v>2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6</v>
      </c>
      <c r="H20" s="63">
        <v>0</v>
      </c>
      <c r="I20" s="64"/>
      <c r="J20" s="65"/>
      <c r="L20" s="151" t="s">
        <v>64</v>
      </c>
      <c r="M20" s="125">
        <v>100000</v>
      </c>
      <c r="N20" s="126">
        <v>4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29</v>
      </c>
      <c r="G21" s="56">
        <v>0</v>
      </c>
      <c r="H21" s="57">
        <v>0</v>
      </c>
      <c r="I21" s="58">
        <v>29</v>
      </c>
      <c r="J21" s="59"/>
      <c r="L21" s="151" t="s">
        <v>65</v>
      </c>
      <c r="M21" s="125">
        <v>90000</v>
      </c>
      <c r="N21" s="126">
        <v>3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243</v>
      </c>
      <c r="G22" s="27">
        <v>6</v>
      </c>
      <c r="H22" s="28">
        <v>0</v>
      </c>
      <c r="I22" s="29">
        <v>237</v>
      </c>
      <c r="J22" s="30"/>
      <c r="L22" s="151" t="s">
        <v>66</v>
      </c>
      <c r="M22" s="125">
        <v>150000</v>
      </c>
      <c r="N22" s="126">
        <v>5</v>
      </c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67</v>
      </c>
      <c r="M23" s="88">
        <v>99000</v>
      </c>
      <c r="N23" s="33">
        <v>1</v>
      </c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B1:N28"/>
  <sheetViews>
    <sheetView topLeftCell="A3" zoomScale="80" zoomScaleNormal="80" workbookViewId="0">
      <selection activeCell="I9" sqref="I9:I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0.140625" style="19" bestFit="1" customWidth="1"/>
    <col min="9" max="9" width="10.28515625" style="20" bestFit="1" customWidth="1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98</v>
      </c>
    </row>
    <row r="3" spans="2:14" ht="48" customHeight="1" thickBot="1" x14ac:dyDescent="0.3">
      <c r="B3" s="1" t="s">
        <v>1</v>
      </c>
      <c r="C3" s="96">
        <f>C4+C5+C6+C8</f>
        <v>10070000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10070000</v>
      </c>
      <c r="E4" s="60" t="s">
        <v>25</v>
      </c>
      <c r="F4" s="61">
        <v>239</v>
      </c>
      <c r="G4" s="129">
        <v>218</v>
      </c>
      <c r="H4" s="130">
        <v>12</v>
      </c>
      <c r="I4" s="146">
        <v>0</v>
      </c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55">
        <v>181</v>
      </c>
      <c r="G5" s="132">
        <v>164</v>
      </c>
      <c r="H5" s="133">
        <v>8</v>
      </c>
      <c r="I5" s="147">
        <v>0</v>
      </c>
      <c r="J5" s="59"/>
      <c r="L5" s="7" t="s">
        <v>69</v>
      </c>
      <c r="M5" s="121">
        <v>333638</v>
      </c>
      <c r="N5" s="103">
        <v>5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41</v>
      </c>
      <c r="G6" s="135">
        <v>37</v>
      </c>
      <c r="H6" s="136">
        <v>4</v>
      </c>
      <c r="I6" s="148">
        <v>0</v>
      </c>
      <c r="J6" s="30"/>
      <c r="L6" s="8" t="s">
        <v>45</v>
      </c>
      <c r="M6" s="121">
        <v>1864551</v>
      </c>
      <c r="N6" s="103">
        <v>29</v>
      </c>
    </row>
    <row r="7" spans="2:14" ht="31.5" customHeight="1" thickBot="1" x14ac:dyDescent="0.3">
      <c r="B7" s="81" t="s">
        <v>21</v>
      </c>
      <c r="C7" s="99">
        <f>'22'!C7+'23'!C6</f>
        <v>20000</v>
      </c>
      <c r="E7" s="13" t="s">
        <v>27</v>
      </c>
      <c r="F7" s="26">
        <v>4</v>
      </c>
      <c r="G7" s="135">
        <v>4</v>
      </c>
      <c r="H7" s="136">
        <v>0</v>
      </c>
      <c r="I7" s="148">
        <v>0</v>
      </c>
      <c r="J7" s="30"/>
      <c r="L7" s="9" t="s">
        <v>44</v>
      </c>
      <c r="M7" s="121">
        <v>1798183</v>
      </c>
      <c r="N7" s="103">
        <v>19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13</v>
      </c>
      <c r="G8" s="138">
        <v>13</v>
      </c>
      <c r="H8" s="139">
        <v>0</v>
      </c>
      <c r="I8" s="149">
        <v>0</v>
      </c>
      <c r="J8" s="53"/>
      <c r="L8" s="9" t="s">
        <v>46</v>
      </c>
      <c r="M8" s="121">
        <v>1475452</v>
      </c>
      <c r="N8" s="103">
        <v>25</v>
      </c>
    </row>
    <row r="9" spans="2:14" ht="31.5" customHeight="1" thickBot="1" x14ac:dyDescent="0.3">
      <c r="B9" s="81" t="s">
        <v>2</v>
      </c>
      <c r="C9" s="99">
        <f>'22'!C9+'23'!C8</f>
        <v>703000</v>
      </c>
      <c r="E9" s="60" t="s">
        <v>29</v>
      </c>
      <c r="F9" s="61">
        <v>40</v>
      </c>
      <c r="G9" s="129">
        <v>17</v>
      </c>
      <c r="H9" s="130">
        <v>0</v>
      </c>
      <c r="I9" s="146">
        <v>18</v>
      </c>
      <c r="J9" s="165">
        <v>5</v>
      </c>
      <c r="L9" s="9" t="s">
        <v>47</v>
      </c>
      <c r="M9" s="121">
        <v>1722727</v>
      </c>
      <c r="N9" s="103">
        <v>31</v>
      </c>
    </row>
    <row r="10" spans="2:14" ht="31.5" customHeight="1" thickBot="1" x14ac:dyDescent="0.3">
      <c r="B10" s="70" t="s">
        <v>3</v>
      </c>
      <c r="C10" s="100">
        <f>'22'!C10</f>
        <v>460000000</v>
      </c>
      <c r="D10" s="31"/>
      <c r="E10" s="60" t="s">
        <v>30</v>
      </c>
      <c r="F10" s="61"/>
      <c r="G10" s="129">
        <v>52</v>
      </c>
      <c r="H10" s="130">
        <v>2</v>
      </c>
      <c r="I10" s="146"/>
      <c r="J10" s="65"/>
      <c r="L10" s="9" t="s">
        <v>48</v>
      </c>
      <c r="M10" s="121">
        <v>1959999</v>
      </c>
      <c r="N10" s="103">
        <v>32</v>
      </c>
    </row>
    <row r="11" spans="2:14" ht="31.5" customHeight="1" thickBot="1" x14ac:dyDescent="0.3">
      <c r="B11" s="82" t="s">
        <v>4</v>
      </c>
      <c r="C11" s="101">
        <f>C3+'22'!C11</f>
        <v>368890000</v>
      </c>
      <c r="D11" s="32"/>
      <c r="E11" s="54" t="s">
        <v>31</v>
      </c>
      <c r="F11" s="55">
        <v>9</v>
      </c>
      <c r="G11" s="132">
        <v>5</v>
      </c>
      <c r="H11" s="133">
        <v>1</v>
      </c>
      <c r="I11" s="147">
        <v>3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0.80193478260869566</v>
      </c>
      <c r="E12" s="13" t="s">
        <v>32</v>
      </c>
      <c r="F12" s="26">
        <v>30</v>
      </c>
      <c r="G12" s="135">
        <v>11</v>
      </c>
      <c r="H12" s="136">
        <v>1</v>
      </c>
      <c r="I12" s="148">
        <v>18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141</v>
      </c>
      <c r="E13" s="13" t="s">
        <v>33</v>
      </c>
      <c r="F13" s="26">
        <v>202</v>
      </c>
      <c r="G13" s="135">
        <v>26</v>
      </c>
      <c r="H13" s="136">
        <v>0</v>
      </c>
      <c r="I13" s="148">
        <v>144</v>
      </c>
      <c r="J13" s="30"/>
      <c r="L13" s="10" t="s">
        <v>17</v>
      </c>
      <c r="M13" s="87">
        <v>450000</v>
      </c>
      <c r="N13" s="24">
        <v>9</v>
      </c>
    </row>
    <row r="14" spans="2:14" ht="31.5" customHeight="1" x14ac:dyDescent="0.25">
      <c r="B14" s="25" t="s">
        <v>7</v>
      </c>
      <c r="C14" s="126">
        <v>71418</v>
      </c>
      <c r="E14" s="13" t="s">
        <v>34</v>
      </c>
      <c r="F14" s="26">
        <v>0</v>
      </c>
      <c r="G14" s="135">
        <v>0</v>
      </c>
      <c r="H14" s="136">
        <v>0</v>
      </c>
      <c r="I14" s="148">
        <v>0</v>
      </c>
      <c r="J14" s="30"/>
      <c r="L14" s="11" t="s">
        <v>18</v>
      </c>
      <c r="M14" s="88">
        <v>80000</v>
      </c>
      <c r="N14" s="33">
        <v>1</v>
      </c>
    </row>
    <row r="15" spans="2:14" ht="31.5" customHeight="1" thickBot="1" x14ac:dyDescent="0.3">
      <c r="B15" s="25" t="s">
        <v>8</v>
      </c>
      <c r="C15" s="34">
        <v>0.05</v>
      </c>
      <c r="E15" s="48" t="s">
        <v>35</v>
      </c>
      <c r="F15" s="49">
        <v>0</v>
      </c>
      <c r="G15" s="138">
        <v>0</v>
      </c>
      <c r="H15" s="139">
        <v>0</v>
      </c>
      <c r="I15" s="149">
        <v>0</v>
      </c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119"/>
      <c r="J16" s="68"/>
      <c r="L16" s="10" t="s">
        <v>60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30</v>
      </c>
      <c r="H17" s="130">
        <v>0</v>
      </c>
      <c r="I17" s="146"/>
      <c r="J17" s="65"/>
      <c r="L17" s="11" t="s">
        <v>61</v>
      </c>
      <c r="M17" s="88">
        <v>180000</v>
      </c>
      <c r="N17" s="33">
        <v>4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132">
        <v>8</v>
      </c>
      <c r="H18" s="133">
        <v>0</v>
      </c>
      <c r="I18" s="147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296</v>
      </c>
      <c r="G19" s="138">
        <v>22</v>
      </c>
      <c r="H19" s="139">
        <v>0</v>
      </c>
      <c r="I19" s="149">
        <v>274</v>
      </c>
      <c r="J19" s="53"/>
      <c r="L19" s="150" t="s">
        <v>63</v>
      </c>
      <c r="M19" s="89">
        <v>75000</v>
      </c>
      <c r="N19" s="36">
        <v>3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12</v>
      </c>
      <c r="H20" s="130">
        <v>0</v>
      </c>
      <c r="I20" s="146"/>
      <c r="J20" s="65"/>
      <c r="L20" s="151" t="s">
        <v>64</v>
      </c>
      <c r="M20" s="125">
        <v>50000</v>
      </c>
      <c r="N20" s="126">
        <v>2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29</v>
      </c>
      <c r="G21" s="132">
        <v>4</v>
      </c>
      <c r="H21" s="133">
        <v>0</v>
      </c>
      <c r="I21" s="147">
        <v>25</v>
      </c>
      <c r="J21" s="59"/>
      <c r="L21" s="151" t="s">
        <v>65</v>
      </c>
      <c r="M21" s="125">
        <v>120000</v>
      </c>
      <c r="N21" s="126">
        <v>4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237</v>
      </c>
      <c r="G22" s="27">
        <v>8</v>
      </c>
      <c r="H22" s="28">
        <v>0</v>
      </c>
      <c r="I22" s="29">
        <v>229</v>
      </c>
      <c r="J22" s="30"/>
      <c r="L22" s="151" t="s">
        <v>66</v>
      </c>
      <c r="M22" s="125">
        <v>30000</v>
      </c>
      <c r="N22" s="126">
        <v>1</v>
      </c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67</v>
      </c>
      <c r="M23" s="88">
        <v>297000</v>
      </c>
      <c r="N23" s="33">
        <v>3</v>
      </c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B1:N28"/>
  <sheetViews>
    <sheetView zoomScale="80" zoomScaleNormal="80" workbookViewId="0">
      <selection activeCell="J11" sqref="J11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1406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99</v>
      </c>
    </row>
    <row r="3" spans="2:14" ht="48" customHeight="1" thickBot="1" x14ac:dyDescent="0.3">
      <c r="B3" s="1" t="s">
        <v>1</v>
      </c>
      <c r="C3" s="96">
        <f>C4+C5+C6+C8</f>
        <v>10627000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10452000</v>
      </c>
      <c r="E4" s="60" t="s">
        <v>25</v>
      </c>
      <c r="F4" s="61"/>
      <c r="G4" s="129"/>
      <c r="H4" s="130"/>
      <c r="I4" s="64"/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>
        <v>175000</v>
      </c>
      <c r="E5" s="54" t="s">
        <v>26</v>
      </c>
      <c r="F5" s="55">
        <v>201</v>
      </c>
      <c r="G5" s="132">
        <v>161</v>
      </c>
      <c r="H5" s="133">
        <v>13</v>
      </c>
      <c r="I5" s="58">
        <v>18</v>
      </c>
      <c r="J5" s="59"/>
      <c r="L5" s="7" t="s">
        <v>69</v>
      </c>
      <c r="M5" s="121">
        <v>797274</v>
      </c>
      <c r="N5" s="103">
        <v>9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57</v>
      </c>
      <c r="G6" s="135">
        <v>50</v>
      </c>
      <c r="H6" s="136">
        <v>7</v>
      </c>
      <c r="I6" s="29">
        <v>0</v>
      </c>
      <c r="J6" s="30"/>
      <c r="L6" s="8" t="s">
        <v>45</v>
      </c>
      <c r="M6" s="121">
        <v>2449097</v>
      </c>
      <c r="N6" s="103">
        <v>38</v>
      </c>
    </row>
    <row r="7" spans="2:14" ht="31.5" customHeight="1" thickBot="1" x14ac:dyDescent="0.3">
      <c r="B7" s="81" t="s">
        <v>21</v>
      </c>
      <c r="C7" s="99">
        <f>'23'!C7+'24'!C6</f>
        <v>20000</v>
      </c>
      <c r="E7" s="13" t="s">
        <v>27</v>
      </c>
      <c r="F7" s="26">
        <v>4</v>
      </c>
      <c r="G7" s="135">
        <v>3</v>
      </c>
      <c r="H7" s="136">
        <v>1</v>
      </c>
      <c r="I7" s="29">
        <v>0</v>
      </c>
      <c r="J7" s="30"/>
      <c r="L7" s="9" t="s">
        <v>44</v>
      </c>
      <c r="M7" s="121">
        <v>701818</v>
      </c>
      <c r="N7" s="103">
        <v>12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13</v>
      </c>
      <c r="G8" s="138">
        <v>13</v>
      </c>
      <c r="H8" s="139">
        <v>0</v>
      </c>
      <c r="I8" s="52">
        <v>0</v>
      </c>
      <c r="J8" s="53"/>
      <c r="L8" s="9" t="s">
        <v>46</v>
      </c>
      <c r="M8" s="121">
        <v>2401820</v>
      </c>
      <c r="N8" s="103">
        <v>34</v>
      </c>
    </row>
    <row r="9" spans="2:14" ht="31.5" customHeight="1" thickBot="1" x14ac:dyDescent="0.3">
      <c r="B9" s="81" t="s">
        <v>2</v>
      </c>
      <c r="C9" s="99">
        <f>'23'!C9+'24'!C8</f>
        <v>703000</v>
      </c>
      <c r="E9" s="60" t="s">
        <v>29</v>
      </c>
      <c r="F9" s="61">
        <v>64</v>
      </c>
      <c r="G9" s="129">
        <v>15</v>
      </c>
      <c r="H9" s="130">
        <v>0</v>
      </c>
      <c r="I9" s="64">
        <v>45</v>
      </c>
      <c r="J9" s="165">
        <v>4</v>
      </c>
      <c r="L9" s="9" t="s">
        <v>47</v>
      </c>
      <c r="M9" s="121">
        <v>1679090</v>
      </c>
      <c r="N9" s="103">
        <v>35</v>
      </c>
    </row>
    <row r="10" spans="2:14" ht="31.5" customHeight="1" thickBot="1" x14ac:dyDescent="0.3">
      <c r="B10" s="70" t="s">
        <v>3</v>
      </c>
      <c r="C10" s="100">
        <f>'23'!C10</f>
        <v>460000000</v>
      </c>
      <c r="D10" s="31"/>
      <c r="E10" s="60" t="s">
        <v>30</v>
      </c>
      <c r="F10" s="61"/>
      <c r="G10" s="129">
        <v>51</v>
      </c>
      <c r="H10" s="130">
        <v>0</v>
      </c>
      <c r="I10" s="64"/>
      <c r="J10" s="65"/>
      <c r="L10" s="9" t="s">
        <v>48</v>
      </c>
      <c r="M10" s="121">
        <v>1631820</v>
      </c>
      <c r="N10" s="103">
        <v>32</v>
      </c>
    </row>
    <row r="11" spans="2:14" ht="31.5" customHeight="1" thickBot="1" x14ac:dyDescent="0.3">
      <c r="B11" s="82" t="s">
        <v>4</v>
      </c>
      <c r="C11" s="101">
        <f>C3+'23'!C11</f>
        <v>379517000</v>
      </c>
      <c r="D11" s="32"/>
      <c r="E11" s="54" t="s">
        <v>31</v>
      </c>
      <c r="F11" s="55">
        <v>12</v>
      </c>
      <c r="G11" s="132">
        <v>5</v>
      </c>
      <c r="H11" s="133">
        <v>0</v>
      </c>
      <c r="I11" s="58">
        <v>7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0.82503695652173914</v>
      </c>
      <c r="E12" s="13" t="s">
        <v>32</v>
      </c>
      <c r="F12" s="26">
        <v>51</v>
      </c>
      <c r="G12" s="135">
        <v>8</v>
      </c>
      <c r="H12" s="136">
        <v>0</v>
      </c>
      <c r="I12" s="29">
        <v>43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160</v>
      </c>
      <c r="E13" s="13" t="s">
        <v>33</v>
      </c>
      <c r="F13" s="26">
        <v>192</v>
      </c>
      <c r="G13" s="135">
        <v>38</v>
      </c>
      <c r="H13" s="136">
        <v>0</v>
      </c>
      <c r="I13" s="29">
        <v>134</v>
      </c>
      <c r="J13" s="30"/>
      <c r="L13" s="10" t="s">
        <v>17</v>
      </c>
      <c r="M13" s="87">
        <v>250000</v>
      </c>
      <c r="N13" s="24">
        <v>5</v>
      </c>
    </row>
    <row r="14" spans="2:14" ht="31.5" customHeight="1" x14ac:dyDescent="0.25">
      <c r="B14" s="25" t="s">
        <v>7</v>
      </c>
      <c r="C14" s="126">
        <v>66419</v>
      </c>
      <c r="E14" s="13" t="s">
        <v>34</v>
      </c>
      <c r="F14" s="26">
        <v>0</v>
      </c>
      <c r="G14" s="135">
        <v>0</v>
      </c>
      <c r="H14" s="136">
        <v>0</v>
      </c>
      <c r="I14" s="29">
        <v>0</v>
      </c>
      <c r="J14" s="30"/>
      <c r="L14" s="11" t="s">
        <v>18</v>
      </c>
      <c r="M14" s="88">
        <v>80000</v>
      </c>
      <c r="N14" s="33">
        <v>1</v>
      </c>
    </row>
    <row r="15" spans="2:14" ht="31.5" customHeight="1" thickBot="1" x14ac:dyDescent="0.3">
      <c r="B15" s="25" t="s">
        <v>8</v>
      </c>
      <c r="C15" s="34">
        <v>0.01</v>
      </c>
      <c r="E15" s="48" t="s">
        <v>35</v>
      </c>
      <c r="F15" s="49">
        <v>0</v>
      </c>
      <c r="G15" s="138">
        <v>0</v>
      </c>
      <c r="H15" s="139">
        <v>0</v>
      </c>
      <c r="I15" s="52">
        <v>0</v>
      </c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60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51</v>
      </c>
      <c r="H17" s="130">
        <v>0</v>
      </c>
      <c r="I17" s="64"/>
      <c r="J17" s="65"/>
      <c r="L17" s="11" t="s">
        <v>61</v>
      </c>
      <c r="M17" s="88">
        <v>135000</v>
      </c>
      <c r="N17" s="33">
        <v>3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132">
        <v>40</v>
      </c>
      <c r="H18" s="133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 t="s">
        <v>57</v>
      </c>
      <c r="D19" s="5"/>
      <c r="E19" s="48" t="s">
        <v>39</v>
      </c>
      <c r="F19" s="49">
        <v>274</v>
      </c>
      <c r="G19" s="138">
        <v>11</v>
      </c>
      <c r="H19" s="139">
        <v>0</v>
      </c>
      <c r="I19" s="52">
        <v>263</v>
      </c>
      <c r="J19" s="53"/>
      <c r="L19" s="150" t="s">
        <v>63</v>
      </c>
      <c r="M19" s="89"/>
      <c r="N19" s="36">
        <v>0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7</v>
      </c>
      <c r="H20" s="130">
        <v>0</v>
      </c>
      <c r="I20" s="64"/>
      <c r="J20" s="65"/>
      <c r="L20" s="151" t="s">
        <v>64</v>
      </c>
      <c r="M20" s="125">
        <v>50000</v>
      </c>
      <c r="N20" s="126">
        <v>2</v>
      </c>
    </row>
    <row r="21" spans="2:14" ht="31.5" customHeight="1" x14ac:dyDescent="0.25">
      <c r="B21" s="46" t="s">
        <v>54</v>
      </c>
      <c r="C21" s="46" t="s">
        <v>57</v>
      </c>
      <c r="D21" s="5"/>
      <c r="E21" s="54" t="s">
        <v>41</v>
      </c>
      <c r="F21" s="55">
        <v>25</v>
      </c>
      <c r="G21" s="132">
        <v>1</v>
      </c>
      <c r="H21" s="133">
        <v>0</v>
      </c>
      <c r="I21" s="58">
        <v>24</v>
      </c>
      <c r="J21" s="59"/>
      <c r="L21" s="151" t="s">
        <v>65</v>
      </c>
      <c r="M21" s="125">
        <v>90000</v>
      </c>
      <c r="N21" s="126">
        <v>3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229</v>
      </c>
      <c r="G22" s="135">
        <v>6</v>
      </c>
      <c r="H22" s="136">
        <v>0</v>
      </c>
      <c r="I22" s="29">
        <v>223</v>
      </c>
      <c r="J22" s="30"/>
      <c r="L22" s="151" t="s">
        <v>66</v>
      </c>
      <c r="M22" s="125"/>
      <c r="N22" s="126">
        <v>0</v>
      </c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67</v>
      </c>
      <c r="M23" s="88">
        <v>297000</v>
      </c>
      <c r="N23" s="33">
        <v>3</v>
      </c>
    </row>
    <row r="24" spans="2:14" x14ac:dyDescent="0.25">
      <c r="B24" s="5"/>
      <c r="C24" s="5"/>
      <c r="D24" s="5"/>
      <c r="G24" s="144"/>
      <c r="H24" s="145"/>
      <c r="M24" s="90"/>
      <c r="N24" s="43"/>
    </row>
    <row r="25" spans="2:14" x14ac:dyDescent="0.25">
      <c r="B25" s="5"/>
      <c r="C25" s="5"/>
      <c r="D25" s="5"/>
      <c r="G25" s="144"/>
      <c r="H25" s="14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B1:N28"/>
  <sheetViews>
    <sheetView topLeftCell="A9" zoomScale="80" zoomScaleNormal="80" workbookViewId="0">
      <selection activeCell="I23" sqref="I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0.1406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100</v>
      </c>
    </row>
    <row r="3" spans="2:14" ht="48" customHeight="1" thickBot="1" x14ac:dyDescent="0.3">
      <c r="B3" s="1" t="s">
        <v>1</v>
      </c>
      <c r="C3" s="96">
        <f>C4+C5+C6+C8</f>
        <v>9708500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9489500</v>
      </c>
      <c r="E4" s="60" t="s">
        <v>25</v>
      </c>
      <c r="F4" s="61"/>
      <c r="G4" s="129"/>
      <c r="H4" s="130">
        <v>31</v>
      </c>
      <c r="I4" s="64">
        <v>13</v>
      </c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>
        <v>119000</v>
      </c>
      <c r="E5" s="54" t="s">
        <v>26</v>
      </c>
      <c r="F5" s="55">
        <v>193</v>
      </c>
      <c r="G5" s="132">
        <v>168</v>
      </c>
      <c r="H5" s="133">
        <v>17</v>
      </c>
      <c r="I5" s="58">
        <v>5</v>
      </c>
      <c r="J5" s="59"/>
      <c r="L5" s="7" t="s">
        <v>69</v>
      </c>
      <c r="M5" s="121">
        <v>131819</v>
      </c>
      <c r="N5" s="103">
        <v>2</v>
      </c>
    </row>
    <row r="6" spans="2:14" ht="31.5" customHeight="1" thickBot="1" x14ac:dyDescent="0.3">
      <c r="B6" s="44" t="s">
        <v>19</v>
      </c>
      <c r="C6" s="98">
        <v>100000</v>
      </c>
      <c r="E6" s="13" t="s">
        <v>14</v>
      </c>
      <c r="F6" s="26">
        <v>53</v>
      </c>
      <c r="G6" s="135">
        <v>34</v>
      </c>
      <c r="H6" s="136">
        <v>11</v>
      </c>
      <c r="I6" s="29">
        <v>8</v>
      </c>
      <c r="J6" s="30"/>
      <c r="L6" s="8" t="s">
        <v>45</v>
      </c>
      <c r="M6" s="121">
        <v>2209999</v>
      </c>
      <c r="N6" s="103">
        <v>32</v>
      </c>
    </row>
    <row r="7" spans="2:14" ht="31.5" customHeight="1" thickBot="1" x14ac:dyDescent="0.3">
      <c r="B7" s="81" t="s">
        <v>21</v>
      </c>
      <c r="C7" s="99">
        <f>'24'!C7+'25'!C6</f>
        <v>120000</v>
      </c>
      <c r="E7" s="13" t="s">
        <v>27</v>
      </c>
      <c r="F7" s="26">
        <v>4</v>
      </c>
      <c r="G7" s="135">
        <v>1</v>
      </c>
      <c r="H7" s="136">
        <v>3</v>
      </c>
      <c r="I7" s="29">
        <v>0</v>
      </c>
      <c r="J7" s="30"/>
      <c r="L7" s="9" t="s">
        <v>44</v>
      </c>
      <c r="M7" s="121">
        <v>887090</v>
      </c>
      <c r="N7" s="103">
        <v>14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11</v>
      </c>
      <c r="G8" s="138">
        <v>11</v>
      </c>
      <c r="H8" s="139">
        <v>0</v>
      </c>
      <c r="I8" s="52">
        <v>0</v>
      </c>
      <c r="J8" s="53"/>
      <c r="L8" s="9" t="s">
        <v>46</v>
      </c>
      <c r="M8" s="121">
        <v>1910911</v>
      </c>
      <c r="N8" s="103">
        <v>26</v>
      </c>
    </row>
    <row r="9" spans="2:14" ht="31.5" customHeight="1" thickBot="1" x14ac:dyDescent="0.3">
      <c r="B9" s="81" t="s">
        <v>2</v>
      </c>
      <c r="C9" s="99">
        <f>'24'!C9+'25'!C8</f>
        <v>703000</v>
      </c>
      <c r="E9" s="60" t="s">
        <v>29</v>
      </c>
      <c r="F9" s="61">
        <v>65</v>
      </c>
      <c r="G9" s="129">
        <v>17</v>
      </c>
      <c r="H9" s="130">
        <v>0</v>
      </c>
      <c r="I9" s="64">
        <v>44</v>
      </c>
      <c r="J9" s="165">
        <v>4</v>
      </c>
      <c r="L9" s="9" t="s">
        <v>47</v>
      </c>
      <c r="M9" s="121">
        <v>2487274</v>
      </c>
      <c r="N9" s="103">
        <v>33</v>
      </c>
    </row>
    <row r="10" spans="2:14" ht="31.5" customHeight="1" thickBot="1" x14ac:dyDescent="0.3">
      <c r="B10" s="70" t="s">
        <v>3</v>
      </c>
      <c r="C10" s="100">
        <f>'24'!C10</f>
        <v>460000000</v>
      </c>
      <c r="D10" s="31"/>
      <c r="E10" s="60" t="s">
        <v>30</v>
      </c>
      <c r="F10" s="61"/>
      <c r="G10" s="129">
        <v>45</v>
      </c>
      <c r="H10" s="130">
        <v>32</v>
      </c>
      <c r="I10" s="64"/>
      <c r="J10" s="65"/>
      <c r="L10" s="9" t="s">
        <v>48</v>
      </c>
      <c r="M10" s="121">
        <v>1199092</v>
      </c>
      <c r="N10" s="103">
        <v>18</v>
      </c>
    </row>
    <row r="11" spans="2:14" ht="31.5" customHeight="1" thickBot="1" x14ac:dyDescent="0.3">
      <c r="B11" s="82" t="s">
        <v>4</v>
      </c>
      <c r="C11" s="101">
        <f>C3+'24'!C11</f>
        <v>389225500</v>
      </c>
      <c r="D11" s="32"/>
      <c r="E11" s="54" t="s">
        <v>31</v>
      </c>
      <c r="F11" s="55">
        <v>7</v>
      </c>
      <c r="G11" s="132">
        <v>6</v>
      </c>
      <c r="H11" s="133">
        <v>0</v>
      </c>
      <c r="I11" s="58">
        <v>1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0.84614239130434787</v>
      </c>
      <c r="E12" s="13" t="s">
        <v>32</v>
      </c>
      <c r="F12" s="26">
        <v>43</v>
      </c>
      <c r="G12" s="135">
        <v>12</v>
      </c>
      <c r="H12" s="136">
        <v>0</v>
      </c>
      <c r="I12" s="29">
        <v>31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125</v>
      </c>
      <c r="E13" s="13" t="s">
        <v>33</v>
      </c>
      <c r="F13" s="26">
        <v>163</v>
      </c>
      <c r="G13" s="135">
        <v>18</v>
      </c>
      <c r="H13" s="136">
        <v>32</v>
      </c>
      <c r="I13" s="29">
        <v>80</v>
      </c>
      <c r="J13" s="30"/>
      <c r="L13" s="10" t="s">
        <v>17</v>
      </c>
      <c r="M13" s="87">
        <v>300000</v>
      </c>
      <c r="N13" s="24">
        <v>6</v>
      </c>
    </row>
    <row r="14" spans="2:14" ht="31.5" customHeight="1" x14ac:dyDescent="0.25">
      <c r="B14" s="25" t="s">
        <v>7</v>
      </c>
      <c r="C14" s="126">
        <v>77670</v>
      </c>
      <c r="E14" s="13" t="s">
        <v>34</v>
      </c>
      <c r="F14" s="26">
        <v>0</v>
      </c>
      <c r="G14" s="135">
        <v>0</v>
      </c>
      <c r="H14" s="136">
        <v>0</v>
      </c>
      <c r="I14" s="29"/>
      <c r="J14" s="30"/>
      <c r="L14" s="11" t="s">
        <v>18</v>
      </c>
      <c r="M14" s="88">
        <v>240000</v>
      </c>
      <c r="N14" s="33">
        <v>3</v>
      </c>
    </row>
    <row r="15" spans="2:14" ht="31.5" customHeight="1" thickBot="1" x14ac:dyDescent="0.3">
      <c r="B15" s="25" t="s">
        <v>8</v>
      </c>
      <c r="C15" s="34">
        <v>0.02</v>
      </c>
      <c r="E15" s="48" t="s">
        <v>35</v>
      </c>
      <c r="F15" s="49">
        <v>0</v>
      </c>
      <c r="G15" s="138">
        <v>0</v>
      </c>
      <c r="H15" s="139">
        <v>0</v>
      </c>
      <c r="I15" s="52"/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60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24</v>
      </c>
      <c r="H17" s="130">
        <v>0</v>
      </c>
      <c r="I17" s="64"/>
      <c r="J17" s="65"/>
      <c r="L17" s="11" t="s">
        <v>61</v>
      </c>
      <c r="M17" s="88">
        <v>45000</v>
      </c>
      <c r="N17" s="33">
        <v>1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132">
        <v>17</v>
      </c>
      <c r="H18" s="133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 t="s">
        <v>57</v>
      </c>
      <c r="D19" s="5"/>
      <c r="E19" s="48" t="s">
        <v>39</v>
      </c>
      <c r="F19" s="49">
        <v>263</v>
      </c>
      <c r="G19" s="138">
        <v>7</v>
      </c>
      <c r="H19" s="139">
        <v>0</v>
      </c>
      <c r="I19" s="52">
        <v>256</v>
      </c>
      <c r="J19" s="53"/>
      <c r="L19" s="150" t="s">
        <v>63</v>
      </c>
      <c r="M19" s="89">
        <v>75000</v>
      </c>
      <c r="N19" s="36">
        <v>3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4</v>
      </c>
      <c r="H20" s="130">
        <v>0</v>
      </c>
      <c r="I20" s="64"/>
      <c r="J20" s="65"/>
      <c r="L20" s="151" t="s">
        <v>64</v>
      </c>
      <c r="M20" s="125">
        <v>100000</v>
      </c>
      <c r="N20" s="126">
        <v>4</v>
      </c>
    </row>
    <row r="21" spans="2:14" ht="31.5" customHeight="1" x14ac:dyDescent="0.25">
      <c r="B21" s="46" t="s">
        <v>54</v>
      </c>
      <c r="C21" s="46" t="s">
        <v>57</v>
      </c>
      <c r="D21" s="5"/>
      <c r="E21" s="54" t="s">
        <v>41</v>
      </c>
      <c r="F21" s="55">
        <v>24</v>
      </c>
      <c r="G21" s="132">
        <v>0</v>
      </c>
      <c r="H21" s="133">
        <v>0</v>
      </c>
      <c r="I21" s="58">
        <v>24</v>
      </c>
      <c r="J21" s="59"/>
      <c r="L21" s="151" t="s">
        <v>65</v>
      </c>
      <c r="M21" s="125">
        <v>120000</v>
      </c>
      <c r="N21" s="126">
        <v>4</v>
      </c>
    </row>
    <row r="22" spans="2:14" ht="31.5" customHeight="1" x14ac:dyDescent="0.25">
      <c r="B22" s="46" t="s">
        <v>55</v>
      </c>
      <c r="C22" s="46" t="s">
        <v>57</v>
      </c>
      <c r="D22" s="5"/>
      <c r="E22" s="13" t="s">
        <v>42</v>
      </c>
      <c r="F22" s="26">
        <v>223</v>
      </c>
      <c r="G22" s="135">
        <v>4</v>
      </c>
      <c r="H22" s="136">
        <v>0</v>
      </c>
      <c r="I22" s="29">
        <v>219</v>
      </c>
      <c r="J22" s="30"/>
      <c r="L22" s="151" t="s">
        <v>66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67</v>
      </c>
      <c r="M23" s="88">
        <v>99000</v>
      </c>
      <c r="N23" s="33">
        <v>1</v>
      </c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B1:N28"/>
  <sheetViews>
    <sheetView zoomScale="80" zoomScaleNormal="80" workbookViewId="0">
      <selection activeCell="C7" sqref="C7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20.85546875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1406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101</v>
      </c>
    </row>
    <row r="3" spans="2:14" ht="48" customHeight="1" thickBot="1" x14ac:dyDescent="0.3">
      <c r="B3" s="1" t="s">
        <v>1</v>
      </c>
      <c r="C3" s="96">
        <f>C4+C5+C6+C8</f>
        <v>10800000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10592000</v>
      </c>
      <c r="E4" s="60" t="s">
        <v>25</v>
      </c>
      <c r="F4" s="61"/>
      <c r="G4" s="129">
        <v>220</v>
      </c>
      <c r="H4" s="130">
        <v>69</v>
      </c>
      <c r="I4" s="64">
        <v>20</v>
      </c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>
        <v>108000</v>
      </c>
      <c r="E5" s="54" t="s">
        <v>26</v>
      </c>
      <c r="F5" s="55">
        <v>203</v>
      </c>
      <c r="G5" s="132">
        <v>156</v>
      </c>
      <c r="H5" s="133">
        <v>29</v>
      </c>
      <c r="I5" s="58">
        <v>18</v>
      </c>
      <c r="J5" s="59"/>
      <c r="L5" s="7" t="s">
        <v>69</v>
      </c>
      <c r="M5" s="121">
        <v>420000</v>
      </c>
      <c r="N5" s="103">
        <v>6</v>
      </c>
    </row>
    <row r="6" spans="2:14" ht="31.5" customHeight="1" thickBot="1" x14ac:dyDescent="0.3">
      <c r="B6" s="44" t="s">
        <v>19</v>
      </c>
      <c r="C6" s="98">
        <v>100000</v>
      </c>
      <c r="E6" s="13" t="s">
        <v>14</v>
      </c>
      <c r="F6" s="26">
        <v>80</v>
      </c>
      <c r="G6" s="135">
        <v>42</v>
      </c>
      <c r="H6" s="136">
        <v>36</v>
      </c>
      <c r="I6" s="29">
        <v>2</v>
      </c>
      <c r="J6" s="30"/>
      <c r="L6" s="8" t="s">
        <v>45</v>
      </c>
      <c r="M6" s="121">
        <v>1763639</v>
      </c>
      <c r="N6" s="103">
        <v>27</v>
      </c>
    </row>
    <row r="7" spans="2:14" ht="31.5" customHeight="1" thickBot="1" x14ac:dyDescent="0.3">
      <c r="B7" s="81" t="s">
        <v>21</v>
      </c>
      <c r="C7" s="99">
        <f>'25'!C7+'26'!C6</f>
        <v>220000</v>
      </c>
      <c r="E7" s="13" t="s">
        <v>27</v>
      </c>
      <c r="F7" s="26">
        <v>6</v>
      </c>
      <c r="G7" s="135">
        <v>2</v>
      </c>
      <c r="H7" s="136">
        <v>4</v>
      </c>
      <c r="I7" s="29">
        <v>0</v>
      </c>
      <c r="J7" s="30"/>
      <c r="L7" s="9" t="s">
        <v>44</v>
      </c>
      <c r="M7" s="121">
        <v>966365</v>
      </c>
      <c r="N7" s="103">
        <v>11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20</v>
      </c>
      <c r="G8" s="138">
        <v>20</v>
      </c>
      <c r="H8" s="139">
        <v>0</v>
      </c>
      <c r="I8" s="52">
        <v>0</v>
      </c>
      <c r="J8" s="53"/>
      <c r="L8" s="9" t="s">
        <v>46</v>
      </c>
      <c r="M8" s="121">
        <v>2249091</v>
      </c>
      <c r="N8" s="103">
        <v>29</v>
      </c>
    </row>
    <row r="9" spans="2:14" ht="31.5" customHeight="1" thickBot="1" x14ac:dyDescent="0.3">
      <c r="B9" s="81" t="s">
        <v>2</v>
      </c>
      <c r="C9" s="99">
        <f>'25'!C9+'26'!C8</f>
        <v>703000</v>
      </c>
      <c r="E9" s="60" t="s">
        <v>29</v>
      </c>
      <c r="F9" s="61">
        <v>64</v>
      </c>
      <c r="G9" s="129">
        <v>19</v>
      </c>
      <c r="H9" s="130">
        <v>0</v>
      </c>
      <c r="I9" s="64">
        <v>40</v>
      </c>
      <c r="J9" s="165">
        <v>5</v>
      </c>
      <c r="L9" s="9" t="s">
        <v>47</v>
      </c>
      <c r="M9" s="121">
        <v>1092730</v>
      </c>
      <c r="N9" s="103">
        <v>26</v>
      </c>
    </row>
    <row r="10" spans="2:14" ht="31.5" customHeight="1" thickBot="1" x14ac:dyDescent="0.3">
      <c r="B10" s="70" t="s">
        <v>3</v>
      </c>
      <c r="C10" s="100">
        <f>'25'!C10</f>
        <v>460000000</v>
      </c>
      <c r="D10" s="31"/>
      <c r="E10" s="60" t="s">
        <v>30</v>
      </c>
      <c r="F10" s="61"/>
      <c r="G10" s="129">
        <v>57</v>
      </c>
      <c r="H10" s="130">
        <v>33</v>
      </c>
      <c r="I10" s="64"/>
      <c r="J10" s="65"/>
      <c r="L10" s="9" t="s">
        <v>48</v>
      </c>
      <c r="M10" s="121">
        <v>3326362</v>
      </c>
      <c r="N10" s="103">
        <v>38</v>
      </c>
    </row>
    <row r="11" spans="2:14" ht="31.5" customHeight="1" thickBot="1" x14ac:dyDescent="0.3">
      <c r="B11" s="82" t="s">
        <v>4</v>
      </c>
      <c r="C11" s="101">
        <f>C3+'25'!C11</f>
        <v>400025500</v>
      </c>
      <c r="D11" s="32"/>
      <c r="E11" s="54" t="s">
        <v>31</v>
      </c>
      <c r="F11" s="55">
        <v>16</v>
      </c>
      <c r="G11" s="132">
        <v>6</v>
      </c>
      <c r="H11" s="133">
        <v>0</v>
      </c>
      <c r="I11" s="58">
        <v>10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0.86962065217391304</v>
      </c>
      <c r="E12" s="13" t="s">
        <v>32</v>
      </c>
      <c r="F12" s="26">
        <v>49</v>
      </c>
      <c r="G12" s="135">
        <v>15</v>
      </c>
      <c r="H12" s="136">
        <v>6</v>
      </c>
      <c r="I12" s="29">
        <v>28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137</v>
      </c>
      <c r="E13" s="13" t="s">
        <v>33</v>
      </c>
      <c r="F13" s="26">
        <v>150</v>
      </c>
      <c r="G13" s="135">
        <v>23</v>
      </c>
      <c r="H13" s="136">
        <v>27</v>
      </c>
      <c r="I13" s="29">
        <v>55</v>
      </c>
      <c r="J13" s="30"/>
      <c r="L13" s="10" t="s">
        <v>17</v>
      </c>
      <c r="M13" s="87">
        <v>500000</v>
      </c>
      <c r="N13" s="24">
        <v>10</v>
      </c>
    </row>
    <row r="14" spans="2:14" ht="31.5" customHeight="1" x14ac:dyDescent="0.25">
      <c r="B14" s="25" t="s">
        <v>7</v>
      </c>
      <c r="C14" s="126">
        <v>78832</v>
      </c>
      <c r="E14" s="13" t="s">
        <v>34</v>
      </c>
      <c r="F14" s="26"/>
      <c r="G14" s="135">
        <v>0</v>
      </c>
      <c r="H14" s="136">
        <v>0</v>
      </c>
      <c r="I14" s="29"/>
      <c r="J14" s="30"/>
      <c r="L14" s="11" t="s">
        <v>18</v>
      </c>
      <c r="M14" s="88">
        <v>240000</v>
      </c>
      <c r="N14" s="33">
        <v>3</v>
      </c>
    </row>
    <row r="15" spans="2:14" ht="31.5" customHeight="1" thickBot="1" x14ac:dyDescent="0.3">
      <c r="B15" s="25" t="s">
        <v>8</v>
      </c>
      <c r="C15" s="34">
        <v>0.01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60</v>
      </c>
      <c r="M16" s="87">
        <v>136000</v>
      </c>
      <c r="N16" s="24">
        <v>2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23</v>
      </c>
      <c r="H17" s="130">
        <v>0</v>
      </c>
      <c r="I17" s="64"/>
      <c r="J17" s="65"/>
      <c r="L17" s="11" t="s">
        <v>61</v>
      </c>
      <c r="M17" s="88"/>
      <c r="N17" s="33"/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132">
        <v>12</v>
      </c>
      <c r="H18" s="133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424</v>
      </c>
      <c r="G19" s="138">
        <v>11</v>
      </c>
      <c r="H19" s="139">
        <v>0</v>
      </c>
      <c r="I19" s="52">
        <v>413</v>
      </c>
      <c r="J19" s="53"/>
      <c r="L19" s="150" t="s">
        <v>63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13</v>
      </c>
      <c r="H20" s="130">
        <v>0</v>
      </c>
      <c r="I20" s="64"/>
      <c r="J20" s="65"/>
      <c r="L20" s="151" t="s">
        <v>64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24</v>
      </c>
      <c r="G21" s="132">
        <v>2</v>
      </c>
      <c r="H21" s="133">
        <v>0</v>
      </c>
      <c r="I21" s="58">
        <v>22</v>
      </c>
      <c r="J21" s="59"/>
      <c r="L21" s="151" t="s">
        <v>65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279</v>
      </c>
      <c r="G22" s="135">
        <v>11</v>
      </c>
      <c r="H22" s="136">
        <v>0</v>
      </c>
      <c r="I22" s="29">
        <v>268</v>
      </c>
      <c r="J22" s="30"/>
      <c r="L22" s="151" t="s">
        <v>66</v>
      </c>
      <c r="M22" s="125"/>
      <c r="N22" s="126"/>
    </row>
    <row r="23" spans="2:14" ht="31.5" customHeight="1" x14ac:dyDescent="0.25">
      <c r="B23" s="12" t="s">
        <v>56</v>
      </c>
      <c r="C23" s="127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67</v>
      </c>
      <c r="M23" s="88"/>
      <c r="N23" s="33"/>
    </row>
    <row r="24" spans="2:14" x14ac:dyDescent="0.25">
      <c r="B24" s="5"/>
      <c r="C24" s="5"/>
      <c r="D24" s="5"/>
      <c r="G24" s="144"/>
      <c r="H24" s="145"/>
      <c r="M24" s="90"/>
      <c r="N24" s="43"/>
    </row>
    <row r="25" spans="2:14" x14ac:dyDescent="0.25">
      <c r="B25" s="5"/>
      <c r="C25" s="5"/>
      <c r="D25" s="5"/>
      <c r="G25" s="144"/>
      <c r="H25" s="145"/>
      <c r="M25" s="90"/>
      <c r="N25" s="43"/>
    </row>
    <row r="26" spans="2:14" x14ac:dyDescent="0.25">
      <c r="B26" s="5"/>
      <c r="C26" s="5"/>
      <c r="D26" s="5"/>
      <c r="G26" s="144"/>
      <c r="H26" s="14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tabColor theme="3"/>
  </sheetPr>
  <dimension ref="B1:N28"/>
  <sheetViews>
    <sheetView topLeftCell="A9" zoomScale="80" zoomScaleNormal="80" workbookViewId="0">
      <selection activeCell="I9" sqref="I9:I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102</v>
      </c>
    </row>
    <row r="3" spans="2:14" ht="48" customHeight="1" thickBot="1" x14ac:dyDescent="0.3">
      <c r="B3" s="1" t="s">
        <v>1</v>
      </c>
      <c r="C3" s="96">
        <f>C4+C5+C6+C8</f>
        <v>18490000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18036000</v>
      </c>
      <c r="E4" s="60" t="s">
        <v>25</v>
      </c>
      <c r="F4" s="61"/>
      <c r="G4" s="62"/>
      <c r="H4" s="63"/>
      <c r="I4" s="64"/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>
        <v>454000</v>
      </c>
      <c r="E5" s="54" t="s">
        <v>26</v>
      </c>
      <c r="F5" s="55">
        <v>381</v>
      </c>
      <c r="G5" s="56">
        <v>251</v>
      </c>
      <c r="H5" s="57">
        <v>113</v>
      </c>
      <c r="I5" s="58">
        <v>10</v>
      </c>
      <c r="J5" s="59"/>
      <c r="L5" s="7" t="s">
        <v>69</v>
      </c>
      <c r="M5" s="121">
        <v>391818</v>
      </c>
      <c r="N5" s="103">
        <v>7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121</v>
      </c>
      <c r="G6" s="27">
        <v>95</v>
      </c>
      <c r="H6" s="28">
        <v>25</v>
      </c>
      <c r="I6" s="29">
        <v>1</v>
      </c>
      <c r="J6" s="30"/>
      <c r="L6" s="8" t="s">
        <v>45</v>
      </c>
      <c r="M6" s="121">
        <v>6566370</v>
      </c>
      <c r="N6" s="103">
        <v>84</v>
      </c>
    </row>
    <row r="7" spans="2:14" ht="31.5" customHeight="1" thickBot="1" x14ac:dyDescent="0.3">
      <c r="B7" s="81" t="s">
        <v>21</v>
      </c>
      <c r="C7" s="99">
        <f>'26'!C7+'27'!C6</f>
        <v>220000</v>
      </c>
      <c r="E7" s="13" t="s">
        <v>27</v>
      </c>
      <c r="F7" s="26">
        <v>12</v>
      </c>
      <c r="G7" s="27">
        <v>9</v>
      </c>
      <c r="H7" s="28">
        <v>3</v>
      </c>
      <c r="I7" s="29">
        <v>0</v>
      </c>
      <c r="J7" s="30"/>
      <c r="L7" s="9" t="s">
        <v>44</v>
      </c>
      <c r="M7" s="121">
        <v>2615458</v>
      </c>
      <c r="N7" s="103">
        <v>29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38</v>
      </c>
      <c r="G8" s="50">
        <v>35</v>
      </c>
      <c r="H8" s="51">
        <v>3</v>
      </c>
      <c r="I8" s="52">
        <v>0</v>
      </c>
      <c r="J8" s="53"/>
      <c r="L8" s="9" t="s">
        <v>46</v>
      </c>
      <c r="M8" s="121">
        <v>1481818</v>
      </c>
      <c r="N8" s="103">
        <v>16</v>
      </c>
    </row>
    <row r="9" spans="2:14" ht="31.5" customHeight="1" thickBot="1" x14ac:dyDescent="0.3">
      <c r="B9" s="81" t="s">
        <v>2</v>
      </c>
      <c r="C9" s="99">
        <f>'22'!C9+'27'!C8</f>
        <v>703000</v>
      </c>
      <c r="E9" s="60" t="s">
        <v>29</v>
      </c>
      <c r="F9" s="61">
        <v>80</v>
      </c>
      <c r="G9" s="62">
        <v>30</v>
      </c>
      <c r="H9" s="63">
        <v>0</v>
      </c>
      <c r="I9" s="64">
        <v>35</v>
      </c>
      <c r="J9" s="165">
        <v>15</v>
      </c>
      <c r="L9" s="9" t="s">
        <v>47</v>
      </c>
      <c r="M9" s="121">
        <v>2557274</v>
      </c>
      <c r="N9" s="103">
        <v>30</v>
      </c>
    </row>
    <row r="10" spans="2:14" ht="31.5" customHeight="1" thickBot="1" x14ac:dyDescent="0.3">
      <c r="B10" s="70" t="s">
        <v>3</v>
      </c>
      <c r="C10" s="100">
        <f>'26'!C10</f>
        <v>460000000</v>
      </c>
      <c r="D10" s="31"/>
      <c r="E10" s="60" t="s">
        <v>30</v>
      </c>
      <c r="F10" s="61"/>
      <c r="G10" s="62">
        <v>79</v>
      </c>
      <c r="H10" s="63">
        <v>4</v>
      </c>
      <c r="I10" s="64"/>
      <c r="J10" s="65"/>
      <c r="L10" s="9" t="s">
        <v>48</v>
      </c>
      <c r="M10" s="121">
        <v>3196368</v>
      </c>
      <c r="N10" s="103">
        <v>51</v>
      </c>
    </row>
    <row r="11" spans="2:14" ht="31.5" customHeight="1" thickBot="1" x14ac:dyDescent="0.3">
      <c r="B11" s="82" t="s">
        <v>4</v>
      </c>
      <c r="C11" s="101">
        <f>C3+'26'!C11</f>
        <v>418515500</v>
      </c>
      <c r="D11" s="32"/>
      <c r="E11" s="54" t="s">
        <v>31</v>
      </c>
      <c r="F11" s="55">
        <v>17</v>
      </c>
      <c r="G11" s="56">
        <v>11</v>
      </c>
      <c r="H11" s="57">
        <v>0</v>
      </c>
      <c r="I11" s="58">
        <v>7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0.90981630434782612</v>
      </c>
      <c r="E12" s="13" t="s">
        <v>32</v>
      </c>
      <c r="F12" s="26">
        <v>49</v>
      </c>
      <c r="G12" s="27">
        <v>26</v>
      </c>
      <c r="H12" s="28">
        <v>0</v>
      </c>
      <c r="I12" s="29">
        <v>23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217</v>
      </c>
      <c r="E13" s="13" t="s">
        <v>33</v>
      </c>
      <c r="F13" s="26">
        <v>175</v>
      </c>
      <c r="G13" s="27">
        <v>30</v>
      </c>
      <c r="H13" s="28">
        <v>4</v>
      </c>
      <c r="I13" s="29">
        <v>97</v>
      </c>
      <c r="J13" s="30"/>
      <c r="L13" s="10" t="s">
        <v>17</v>
      </c>
      <c r="M13" s="87">
        <v>400000</v>
      </c>
      <c r="N13" s="24">
        <v>8</v>
      </c>
    </row>
    <row r="14" spans="2:14" ht="31.5" customHeight="1" x14ac:dyDescent="0.25">
      <c r="B14" s="25" t="s">
        <v>7</v>
      </c>
      <c r="C14" s="126">
        <v>85207</v>
      </c>
      <c r="E14" s="13" t="s">
        <v>34</v>
      </c>
      <c r="F14" s="26">
        <v>0</v>
      </c>
      <c r="G14" s="27">
        <v>0</v>
      </c>
      <c r="H14" s="28">
        <v>0</v>
      </c>
      <c r="I14" s="29">
        <v>0</v>
      </c>
      <c r="J14" s="30"/>
      <c r="L14" s="11" t="s">
        <v>18</v>
      </c>
      <c r="M14" s="88">
        <v>320000</v>
      </c>
      <c r="N14" s="33">
        <v>4</v>
      </c>
    </row>
    <row r="15" spans="2:14" ht="31.5" customHeight="1" thickBot="1" x14ac:dyDescent="0.3">
      <c r="B15" s="25" t="s">
        <v>8</v>
      </c>
      <c r="C15" s="34">
        <v>0.02</v>
      </c>
      <c r="E15" s="48" t="s">
        <v>35</v>
      </c>
      <c r="F15" s="49">
        <v>0</v>
      </c>
      <c r="G15" s="50">
        <v>0</v>
      </c>
      <c r="H15" s="51">
        <v>0</v>
      </c>
      <c r="I15" s="52">
        <v>0</v>
      </c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67">
        <v>0</v>
      </c>
      <c r="H16" s="66">
        <v>0</v>
      </c>
      <c r="I16" s="66"/>
      <c r="J16" s="68"/>
      <c r="L16" s="10" t="s">
        <v>60</v>
      </c>
      <c r="M16" s="87">
        <v>204000</v>
      </c>
      <c r="N16" s="24">
        <v>3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47</v>
      </c>
      <c r="H17" s="63">
        <v>0</v>
      </c>
      <c r="I17" s="64"/>
      <c r="J17" s="65"/>
      <c r="L17" s="11" t="s">
        <v>61</v>
      </c>
      <c r="M17" s="88">
        <v>270000</v>
      </c>
      <c r="N17" s="33">
        <v>6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56">
        <v>20</v>
      </c>
      <c r="H18" s="57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413</v>
      </c>
      <c r="G19" s="50">
        <v>27</v>
      </c>
      <c r="H19" s="51">
        <v>0</v>
      </c>
      <c r="I19" s="52">
        <v>386</v>
      </c>
      <c r="J19" s="53"/>
      <c r="L19" s="150" t="s">
        <v>63</v>
      </c>
      <c r="M19" s="89">
        <v>50000</v>
      </c>
      <c r="N19" s="36">
        <v>2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9</v>
      </c>
      <c r="H20" s="63">
        <v>0</v>
      </c>
      <c r="I20" s="64"/>
      <c r="J20" s="65"/>
      <c r="L20" s="151" t="s">
        <v>64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22</v>
      </c>
      <c r="G21" s="56">
        <v>0</v>
      </c>
      <c r="H21" s="57">
        <v>0</v>
      </c>
      <c r="I21" s="58">
        <v>22</v>
      </c>
      <c r="J21" s="59"/>
      <c r="L21" s="151" t="s">
        <v>65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268</v>
      </c>
      <c r="G22" s="27">
        <v>9</v>
      </c>
      <c r="H22" s="28">
        <v>0</v>
      </c>
      <c r="I22" s="29">
        <v>259</v>
      </c>
      <c r="J22" s="30"/>
      <c r="L22" s="151" t="s">
        <v>66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67</v>
      </c>
      <c r="M23" s="88">
        <v>99000</v>
      </c>
      <c r="N23" s="33">
        <v>1</v>
      </c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tabColor rgb="FFFF0000"/>
  </sheetPr>
  <dimension ref="B1:N28"/>
  <sheetViews>
    <sheetView topLeftCell="A9" zoomScale="80" zoomScaleNormal="80" workbookViewId="0">
      <selection activeCell="I9" sqref="I9:I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28515625" style="18" bestFit="1" customWidth="1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103</v>
      </c>
    </row>
    <row r="3" spans="2:14" ht="48" customHeight="1" thickBot="1" x14ac:dyDescent="0.3">
      <c r="B3" s="1" t="s">
        <v>1</v>
      </c>
      <c r="C3" s="96">
        <f>C4+C5+C6+C8</f>
        <v>24088000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23208000</v>
      </c>
      <c r="E4" s="60" t="s">
        <v>25</v>
      </c>
      <c r="F4" s="61"/>
      <c r="G4" s="129"/>
      <c r="H4" s="130"/>
      <c r="I4" s="64"/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>
        <v>880000</v>
      </c>
      <c r="E5" s="54" t="s">
        <v>26</v>
      </c>
      <c r="F5" s="55">
        <v>498</v>
      </c>
      <c r="G5" s="132">
        <v>455</v>
      </c>
      <c r="H5" s="133">
        <v>15</v>
      </c>
      <c r="I5" s="58">
        <v>22</v>
      </c>
      <c r="J5" s="59"/>
      <c r="L5" s="7" t="s">
        <v>69</v>
      </c>
      <c r="M5" s="121">
        <v>429090</v>
      </c>
      <c r="N5" s="103">
        <v>6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131</v>
      </c>
      <c r="G6" s="135">
        <v>127</v>
      </c>
      <c r="H6" s="136">
        <v>4</v>
      </c>
      <c r="I6" s="29">
        <v>0</v>
      </c>
      <c r="J6" s="30"/>
      <c r="L6" s="8" t="s">
        <v>45</v>
      </c>
      <c r="M6" s="121">
        <v>7093641</v>
      </c>
      <c r="N6" s="103">
        <v>113</v>
      </c>
    </row>
    <row r="7" spans="2:14" ht="31.5" customHeight="1" thickBot="1" x14ac:dyDescent="0.3">
      <c r="B7" s="81" t="s">
        <v>21</v>
      </c>
      <c r="C7" s="99">
        <f>'27'!C7+'28'!C6</f>
        <v>220000</v>
      </c>
      <c r="E7" s="13" t="s">
        <v>27</v>
      </c>
      <c r="F7" s="26">
        <v>17</v>
      </c>
      <c r="G7" s="135">
        <v>15</v>
      </c>
      <c r="H7" s="136">
        <v>2</v>
      </c>
      <c r="I7" s="29">
        <v>0</v>
      </c>
      <c r="J7" s="30"/>
      <c r="L7" s="9" t="s">
        <v>44</v>
      </c>
      <c r="M7" s="121">
        <v>3112728</v>
      </c>
      <c r="N7" s="103">
        <v>47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34</v>
      </c>
      <c r="G8" s="138">
        <v>34</v>
      </c>
      <c r="H8" s="139">
        <v>0</v>
      </c>
      <c r="I8" s="52">
        <v>0</v>
      </c>
      <c r="J8" s="53"/>
      <c r="L8" s="9" t="s">
        <v>46</v>
      </c>
      <c r="M8" s="121">
        <v>4084550</v>
      </c>
      <c r="N8" s="103">
        <v>56</v>
      </c>
    </row>
    <row r="9" spans="2:14" ht="31.5" customHeight="1" thickBot="1" x14ac:dyDescent="0.3">
      <c r="B9" s="81" t="s">
        <v>2</v>
      </c>
      <c r="C9" s="99">
        <f>'27'!C9+'28'!C8</f>
        <v>703000</v>
      </c>
      <c r="E9" s="60" t="s">
        <v>29</v>
      </c>
      <c r="F9" s="61">
        <v>47</v>
      </c>
      <c r="G9" s="129">
        <v>28</v>
      </c>
      <c r="H9" s="130">
        <v>0</v>
      </c>
      <c r="I9" s="64">
        <v>11</v>
      </c>
      <c r="J9" s="165">
        <v>8</v>
      </c>
      <c r="L9" s="9" t="s">
        <v>47</v>
      </c>
      <c r="M9" s="121">
        <v>4192730</v>
      </c>
      <c r="N9" s="103">
        <v>62</v>
      </c>
    </row>
    <row r="10" spans="2:14" ht="31.5" customHeight="1" thickBot="1" x14ac:dyDescent="0.3">
      <c r="B10" s="70" t="s">
        <v>3</v>
      </c>
      <c r="C10" s="100">
        <f>'27'!C10</f>
        <v>460000000</v>
      </c>
      <c r="D10" s="31"/>
      <c r="E10" s="60" t="s">
        <v>30</v>
      </c>
      <c r="F10" s="61"/>
      <c r="G10" s="129">
        <v>125</v>
      </c>
      <c r="H10" s="130">
        <v>0</v>
      </c>
      <c r="I10" s="64"/>
      <c r="J10" s="65"/>
      <c r="L10" s="9" t="s">
        <v>48</v>
      </c>
      <c r="M10" s="121">
        <v>2985458</v>
      </c>
      <c r="N10" s="103">
        <v>59</v>
      </c>
    </row>
    <row r="11" spans="2:14" ht="31.5" customHeight="1" thickBot="1" x14ac:dyDescent="0.3">
      <c r="B11" s="82" t="s">
        <v>4</v>
      </c>
      <c r="C11" s="101">
        <f>C3+'27'!C11</f>
        <v>442603500</v>
      </c>
      <c r="D11" s="32"/>
      <c r="E11" s="54" t="s">
        <v>31</v>
      </c>
      <c r="F11" s="55">
        <v>14</v>
      </c>
      <c r="G11" s="132">
        <v>8</v>
      </c>
      <c r="H11" s="133">
        <v>0</v>
      </c>
      <c r="I11" s="58">
        <v>6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0.96218152173913041</v>
      </c>
      <c r="E12" s="13" t="s">
        <v>32</v>
      </c>
      <c r="F12" s="26">
        <v>40</v>
      </c>
      <c r="G12" s="135">
        <v>27</v>
      </c>
      <c r="H12" s="136">
        <v>0</v>
      </c>
      <c r="I12" s="29">
        <v>13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343</v>
      </c>
      <c r="E13" s="13" t="s">
        <v>33</v>
      </c>
      <c r="F13" s="26">
        <v>181</v>
      </c>
      <c r="G13" s="135">
        <v>75</v>
      </c>
      <c r="H13" s="136">
        <v>0</v>
      </c>
      <c r="I13" s="29">
        <v>51</v>
      </c>
      <c r="J13" s="30"/>
      <c r="L13" s="10" t="s">
        <v>17</v>
      </c>
      <c r="M13" s="87">
        <v>500000</v>
      </c>
      <c r="N13" s="24">
        <v>10</v>
      </c>
    </row>
    <row r="14" spans="2:14" ht="31.5" customHeight="1" x14ac:dyDescent="0.25">
      <c r="B14" s="25" t="s">
        <v>7</v>
      </c>
      <c r="C14" s="126">
        <v>70227</v>
      </c>
      <c r="E14" s="13" t="s">
        <v>34</v>
      </c>
      <c r="F14" s="26">
        <v>0</v>
      </c>
      <c r="G14" s="135">
        <v>0</v>
      </c>
      <c r="H14" s="136">
        <v>0</v>
      </c>
      <c r="I14" s="29"/>
      <c r="J14" s="30"/>
      <c r="L14" s="11" t="s">
        <v>18</v>
      </c>
      <c r="M14" s="88">
        <v>400000</v>
      </c>
      <c r="N14" s="33">
        <v>5</v>
      </c>
    </row>
    <row r="15" spans="2:14" ht="31.5" customHeight="1" thickBot="1" x14ac:dyDescent="0.3">
      <c r="B15" s="25" t="s">
        <v>8</v>
      </c>
      <c r="C15" s="34">
        <v>0.02</v>
      </c>
      <c r="E15" s="48" t="s">
        <v>35</v>
      </c>
      <c r="F15" s="49">
        <v>0</v>
      </c>
      <c r="G15" s="138">
        <v>0</v>
      </c>
      <c r="H15" s="139">
        <v>0</v>
      </c>
      <c r="I15" s="52"/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60</v>
      </c>
      <c r="M16" s="87">
        <v>204000</v>
      </c>
      <c r="N16" s="24">
        <v>3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79</v>
      </c>
      <c r="H17" s="130">
        <v>0</v>
      </c>
      <c r="I17" s="64"/>
      <c r="J17" s="65"/>
      <c r="L17" s="11" t="s">
        <v>61</v>
      </c>
      <c r="M17" s="88">
        <v>315000</v>
      </c>
      <c r="N17" s="33">
        <v>7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132">
        <v>28</v>
      </c>
      <c r="H18" s="133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386</v>
      </c>
      <c r="G19" s="138">
        <v>51</v>
      </c>
      <c r="H19" s="139">
        <v>0</v>
      </c>
      <c r="I19" s="52">
        <v>319</v>
      </c>
      <c r="J19" s="53"/>
      <c r="L19" s="150" t="s">
        <v>63</v>
      </c>
      <c r="M19" s="89">
        <v>100000</v>
      </c>
      <c r="N19" s="36">
        <v>4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15</v>
      </c>
      <c r="H20" s="130">
        <v>0</v>
      </c>
      <c r="I20" s="64"/>
      <c r="J20" s="65"/>
      <c r="L20" s="151" t="s">
        <v>64</v>
      </c>
      <c r="M20" s="125">
        <v>150000</v>
      </c>
      <c r="N20" s="126">
        <v>6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22</v>
      </c>
      <c r="G21" s="132">
        <v>3</v>
      </c>
      <c r="H21" s="133">
        <v>0</v>
      </c>
      <c r="I21" s="58">
        <v>36</v>
      </c>
      <c r="J21" s="59"/>
      <c r="L21" s="151" t="s">
        <v>65</v>
      </c>
      <c r="M21" s="125">
        <v>150000</v>
      </c>
      <c r="N21" s="126">
        <v>5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259</v>
      </c>
      <c r="G22" s="135">
        <v>12</v>
      </c>
      <c r="H22" s="136">
        <v>0</v>
      </c>
      <c r="I22" s="29">
        <v>239</v>
      </c>
      <c r="J22" s="30"/>
      <c r="L22" s="151" t="s">
        <v>66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67</v>
      </c>
      <c r="M23" s="88">
        <v>198000</v>
      </c>
      <c r="N23" s="33">
        <v>2</v>
      </c>
    </row>
    <row r="24" spans="2:14" x14ac:dyDescent="0.25">
      <c r="B24" s="5"/>
      <c r="C24" s="5"/>
      <c r="D24" s="5"/>
      <c r="G24" s="144"/>
      <c r="H24" s="145"/>
      <c r="M24" s="90"/>
      <c r="N24" s="43"/>
    </row>
    <row r="25" spans="2:14" x14ac:dyDescent="0.25">
      <c r="B25" s="5"/>
      <c r="C25" s="5"/>
      <c r="D25" s="5"/>
      <c r="G25" s="144"/>
      <c r="H25" s="14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N28"/>
  <sheetViews>
    <sheetView zoomScale="80" zoomScaleNormal="80" workbookViewId="0">
      <selection activeCell="J12" sqref="J12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77</v>
      </c>
    </row>
    <row r="3" spans="2:14" ht="48" customHeight="1" thickBot="1" x14ac:dyDescent="0.3">
      <c r="B3" s="1" t="s">
        <v>1</v>
      </c>
      <c r="C3" s="96">
        <f>C4+C5+C6+C8</f>
        <v>10806500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10806500</v>
      </c>
      <c r="E4" s="60" t="s">
        <v>25</v>
      </c>
      <c r="F4" s="61"/>
      <c r="G4" s="62">
        <v>214</v>
      </c>
      <c r="H4" s="63">
        <v>76</v>
      </c>
      <c r="I4" s="64">
        <v>5</v>
      </c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55">
        <v>170</v>
      </c>
      <c r="G5" s="56">
        <v>133</v>
      </c>
      <c r="H5" s="57">
        <v>33</v>
      </c>
      <c r="I5" s="58">
        <v>4</v>
      </c>
      <c r="J5" s="59"/>
      <c r="L5" s="7" t="s">
        <v>69</v>
      </c>
      <c r="M5" s="121">
        <v>54545</v>
      </c>
      <c r="N5" s="103">
        <v>1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92</v>
      </c>
      <c r="G6" s="27">
        <v>59</v>
      </c>
      <c r="H6" s="28">
        <v>33</v>
      </c>
      <c r="I6" s="29">
        <v>0</v>
      </c>
      <c r="J6" s="30"/>
      <c r="L6" s="8" t="s">
        <v>45</v>
      </c>
      <c r="M6" s="121">
        <v>2928001</v>
      </c>
      <c r="N6" s="103">
        <v>32</v>
      </c>
    </row>
    <row r="7" spans="2:14" ht="31.5" customHeight="1" thickBot="1" x14ac:dyDescent="0.3">
      <c r="B7" s="81" t="s">
        <v>21</v>
      </c>
      <c r="C7" s="99">
        <f>'01'!C6+'02'!C6</f>
        <v>0</v>
      </c>
      <c r="E7" s="13" t="s">
        <v>27</v>
      </c>
      <c r="F7" s="26">
        <v>15</v>
      </c>
      <c r="G7" s="27">
        <v>4</v>
      </c>
      <c r="H7" s="28">
        <v>10</v>
      </c>
      <c r="I7" s="29">
        <v>1</v>
      </c>
      <c r="J7" s="30"/>
      <c r="L7" s="9" t="s">
        <v>44</v>
      </c>
      <c r="M7" s="121">
        <v>1719093</v>
      </c>
      <c r="N7" s="103">
        <v>20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18</v>
      </c>
      <c r="G8" s="50">
        <v>18</v>
      </c>
      <c r="H8" s="51">
        <v>0</v>
      </c>
      <c r="I8" s="52">
        <v>0</v>
      </c>
      <c r="J8" s="53"/>
      <c r="L8" s="9" t="s">
        <v>46</v>
      </c>
      <c r="M8" s="121">
        <v>1052728</v>
      </c>
      <c r="N8" s="103">
        <v>19</v>
      </c>
    </row>
    <row r="9" spans="2:14" ht="31.5" customHeight="1" thickBot="1" x14ac:dyDescent="0.3">
      <c r="B9" s="81" t="s">
        <v>2</v>
      </c>
      <c r="C9" s="99">
        <f>'01'!C8+'02'!C8</f>
        <v>0</v>
      </c>
      <c r="E9" s="60" t="s">
        <v>29</v>
      </c>
      <c r="F9" s="61">
        <v>73</v>
      </c>
      <c r="G9" s="62">
        <v>25</v>
      </c>
      <c r="H9" s="63">
        <v>0</v>
      </c>
      <c r="I9" s="64">
        <v>41</v>
      </c>
      <c r="J9" s="165">
        <v>7</v>
      </c>
      <c r="L9" s="9" t="s">
        <v>47</v>
      </c>
      <c r="M9" s="121">
        <v>2885454</v>
      </c>
      <c r="N9" s="103">
        <v>36</v>
      </c>
    </row>
    <row r="10" spans="2:14" ht="31.5" customHeight="1" thickBot="1" x14ac:dyDescent="0.3">
      <c r="B10" s="70" t="s">
        <v>3</v>
      </c>
      <c r="C10" s="100">
        <f>'01'!C10</f>
        <v>460000000</v>
      </c>
      <c r="D10" s="31"/>
      <c r="E10" s="60" t="s">
        <v>30</v>
      </c>
      <c r="F10" s="61"/>
      <c r="G10" s="62">
        <v>54</v>
      </c>
      <c r="H10" s="63">
        <v>0</v>
      </c>
      <c r="I10" s="64"/>
      <c r="J10" s="65"/>
      <c r="L10" s="9" t="s">
        <v>48</v>
      </c>
      <c r="M10" s="121">
        <v>1182730</v>
      </c>
      <c r="N10" s="103">
        <v>22</v>
      </c>
    </row>
    <row r="11" spans="2:14" ht="31.5" customHeight="1" thickBot="1" x14ac:dyDescent="0.3">
      <c r="B11" s="82" t="s">
        <v>4</v>
      </c>
      <c r="C11" s="101">
        <f>C3+'01'!C11</f>
        <v>48830000</v>
      </c>
      <c r="D11" s="32"/>
      <c r="E11" s="54" t="s">
        <v>31</v>
      </c>
      <c r="F11" s="55">
        <v>12</v>
      </c>
      <c r="G11" s="56">
        <v>6</v>
      </c>
      <c r="H11" s="57">
        <v>0</v>
      </c>
      <c r="I11" s="58">
        <v>6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0.10615217391304348</v>
      </c>
      <c r="E12" s="13" t="s">
        <v>32</v>
      </c>
      <c r="F12" s="26">
        <v>56</v>
      </c>
      <c r="G12" s="27">
        <v>17</v>
      </c>
      <c r="H12" s="28">
        <v>0</v>
      </c>
      <c r="I12" s="29">
        <v>39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130</v>
      </c>
      <c r="E13" s="13" t="s">
        <v>33</v>
      </c>
      <c r="F13" s="26">
        <v>176</v>
      </c>
      <c r="G13" s="27">
        <v>25</v>
      </c>
      <c r="H13" s="28">
        <v>0</v>
      </c>
      <c r="I13" s="29">
        <v>129</v>
      </c>
      <c r="J13" s="30"/>
      <c r="L13" s="10" t="s">
        <v>17</v>
      </c>
      <c r="M13" s="87">
        <v>200000</v>
      </c>
      <c r="N13" s="24">
        <v>4</v>
      </c>
    </row>
    <row r="14" spans="2:14" ht="31.5" customHeight="1" x14ac:dyDescent="0.25">
      <c r="B14" s="25" t="s">
        <v>7</v>
      </c>
      <c r="C14" s="126">
        <v>83129</v>
      </c>
      <c r="E14" s="13" t="s">
        <v>34</v>
      </c>
      <c r="F14" s="26">
        <v>4</v>
      </c>
      <c r="G14" s="27">
        <v>0</v>
      </c>
      <c r="H14" s="28">
        <v>0</v>
      </c>
      <c r="I14" s="29">
        <v>4</v>
      </c>
      <c r="J14" s="30"/>
      <c r="L14" s="11" t="s">
        <v>18</v>
      </c>
      <c r="M14" s="88">
        <v>160000</v>
      </c>
      <c r="N14" s="33">
        <v>2</v>
      </c>
    </row>
    <row r="15" spans="2:14" ht="31.5" customHeight="1" thickBot="1" x14ac:dyDescent="0.3">
      <c r="B15" s="25" t="s">
        <v>8</v>
      </c>
      <c r="C15" s="34"/>
      <c r="E15" s="48" t="s">
        <v>35</v>
      </c>
      <c r="F15" s="49"/>
      <c r="G15" s="50">
        <v>0</v>
      </c>
      <c r="H15" s="51">
        <v>0</v>
      </c>
      <c r="I15" s="52"/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>
        <v>0</v>
      </c>
      <c r="H16" s="66">
        <v>0</v>
      </c>
      <c r="I16" s="66"/>
      <c r="J16" s="68"/>
      <c r="L16" s="10" t="s">
        <v>60</v>
      </c>
      <c r="M16" s="87">
        <v>136000</v>
      </c>
      <c r="N16" s="24">
        <v>2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37</v>
      </c>
      <c r="H17" s="63">
        <v>0</v>
      </c>
      <c r="I17" s="64"/>
      <c r="J17" s="65"/>
      <c r="L17" s="11" t="s">
        <v>61</v>
      </c>
      <c r="M17" s="88">
        <v>90000</v>
      </c>
      <c r="N17" s="33">
        <v>2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56">
        <v>25</v>
      </c>
      <c r="H18" s="57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453</v>
      </c>
      <c r="G19" s="50">
        <v>12</v>
      </c>
      <c r="H19" s="51">
        <v>0</v>
      </c>
      <c r="I19" s="52">
        <v>441</v>
      </c>
      <c r="J19" s="53"/>
      <c r="L19" s="150" t="s">
        <v>63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6</v>
      </c>
      <c r="H20" s="63">
        <v>0</v>
      </c>
      <c r="I20" s="64"/>
      <c r="J20" s="65"/>
      <c r="L20" s="151" t="s">
        <v>64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20</v>
      </c>
      <c r="G21" s="56">
        <v>0</v>
      </c>
      <c r="H21" s="57">
        <v>0</v>
      </c>
      <c r="I21" s="58">
        <v>20</v>
      </c>
      <c r="J21" s="59"/>
      <c r="L21" s="151" t="s">
        <v>65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134</v>
      </c>
      <c r="G22" s="27">
        <v>5</v>
      </c>
      <c r="H22" s="28">
        <v>0</v>
      </c>
      <c r="I22" s="29">
        <v>129</v>
      </c>
      <c r="J22" s="30"/>
      <c r="L22" s="151" t="s">
        <v>66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1</v>
      </c>
      <c r="H23" s="40">
        <v>0</v>
      </c>
      <c r="I23" s="41"/>
      <c r="J23" s="42"/>
      <c r="L23" s="152" t="s">
        <v>67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B1:N28"/>
  <sheetViews>
    <sheetView topLeftCell="A9" zoomScale="80" zoomScaleNormal="80" workbookViewId="0">
      <selection activeCell="I9" sqref="I9:I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28515625" style="18" bestFit="1" customWidth="1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104</v>
      </c>
    </row>
    <row r="3" spans="2:14" ht="48" customHeight="1" thickBot="1" x14ac:dyDescent="0.3">
      <c r="B3" s="1" t="s">
        <v>1</v>
      </c>
      <c r="C3" s="96">
        <f>C4+C5+C6+C8</f>
        <v>8355000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8355000</v>
      </c>
      <c r="E4" s="60" t="s">
        <v>25</v>
      </c>
      <c r="F4" s="61">
        <v>218</v>
      </c>
      <c r="G4" s="129">
        <v>174</v>
      </c>
      <c r="H4" s="130">
        <v>31</v>
      </c>
      <c r="I4" s="64">
        <v>8</v>
      </c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55">
        <v>155</v>
      </c>
      <c r="G5" s="132">
        <v>130</v>
      </c>
      <c r="H5" s="133">
        <v>17</v>
      </c>
      <c r="I5" s="58">
        <v>8</v>
      </c>
      <c r="J5" s="59"/>
      <c r="L5" s="7" t="s">
        <v>69</v>
      </c>
      <c r="M5" s="121">
        <v>82727</v>
      </c>
      <c r="N5" s="103">
        <v>2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45</v>
      </c>
      <c r="G6" s="135">
        <v>32</v>
      </c>
      <c r="H6" s="136">
        <v>13</v>
      </c>
      <c r="I6" s="29">
        <v>0</v>
      </c>
      <c r="J6" s="30"/>
      <c r="L6" s="8" t="s">
        <v>45</v>
      </c>
      <c r="M6" s="121">
        <v>2198182</v>
      </c>
      <c r="N6" s="103">
        <v>36</v>
      </c>
    </row>
    <row r="7" spans="2:14" ht="31.5" customHeight="1" thickBot="1" x14ac:dyDescent="0.3">
      <c r="B7" s="81" t="s">
        <v>21</v>
      </c>
      <c r="C7" s="99">
        <f>'28'!C7+'29'!C6</f>
        <v>220000</v>
      </c>
      <c r="E7" s="13" t="s">
        <v>27</v>
      </c>
      <c r="F7" s="26">
        <v>4</v>
      </c>
      <c r="G7" s="135">
        <v>3</v>
      </c>
      <c r="H7" s="136">
        <v>1</v>
      </c>
      <c r="I7" s="29">
        <v>0</v>
      </c>
      <c r="J7" s="30"/>
      <c r="L7" s="9" t="s">
        <v>44</v>
      </c>
      <c r="M7" s="121">
        <v>1210005</v>
      </c>
      <c r="N7" s="103">
        <v>21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14</v>
      </c>
      <c r="G8" s="138">
        <v>9</v>
      </c>
      <c r="H8" s="139">
        <v>0</v>
      </c>
      <c r="I8" s="52">
        <v>0</v>
      </c>
      <c r="J8" s="170">
        <v>5</v>
      </c>
      <c r="L8" s="9" t="s">
        <v>46</v>
      </c>
      <c r="M8" s="121">
        <v>702729</v>
      </c>
      <c r="N8" s="103">
        <v>9</v>
      </c>
    </row>
    <row r="9" spans="2:14" ht="31.5" customHeight="1" thickBot="1" x14ac:dyDescent="0.3">
      <c r="B9" s="81" t="s">
        <v>2</v>
      </c>
      <c r="C9" s="99">
        <f>'28'!C9+'29'!C8</f>
        <v>703000</v>
      </c>
      <c r="E9" s="60" t="s">
        <v>29</v>
      </c>
      <c r="F9" s="61">
        <v>53</v>
      </c>
      <c r="G9" s="129">
        <v>11</v>
      </c>
      <c r="H9" s="130">
        <v>0</v>
      </c>
      <c r="I9" s="64">
        <v>38</v>
      </c>
      <c r="J9" s="165">
        <v>4</v>
      </c>
      <c r="L9" s="9" t="s">
        <v>47</v>
      </c>
      <c r="M9" s="121">
        <v>1435458</v>
      </c>
      <c r="N9" s="103">
        <v>20</v>
      </c>
    </row>
    <row r="10" spans="2:14" ht="31.5" customHeight="1" thickBot="1" x14ac:dyDescent="0.3">
      <c r="B10" s="70" t="s">
        <v>3</v>
      </c>
      <c r="C10" s="100">
        <f>'28'!C10</f>
        <v>460000000</v>
      </c>
      <c r="D10" s="31"/>
      <c r="E10" s="60" t="s">
        <v>30</v>
      </c>
      <c r="F10" s="61">
        <v>236</v>
      </c>
      <c r="G10" s="129">
        <v>47</v>
      </c>
      <c r="H10" s="130">
        <v>0</v>
      </c>
      <c r="I10" s="64">
        <v>171</v>
      </c>
      <c r="J10" s="65"/>
      <c r="L10" s="9" t="s">
        <v>48</v>
      </c>
      <c r="M10" s="121">
        <v>1950909</v>
      </c>
      <c r="N10" s="103">
        <v>26</v>
      </c>
    </row>
    <row r="11" spans="2:14" ht="31.5" customHeight="1" thickBot="1" x14ac:dyDescent="0.3">
      <c r="B11" s="82" t="s">
        <v>4</v>
      </c>
      <c r="C11" s="101">
        <f>C3+'28'!C11</f>
        <v>450958500</v>
      </c>
      <c r="D11" s="32"/>
      <c r="E11" s="54" t="s">
        <v>31</v>
      </c>
      <c r="F11" s="55">
        <v>13</v>
      </c>
      <c r="G11" s="132">
        <v>4</v>
      </c>
      <c r="H11" s="133">
        <v>0</v>
      </c>
      <c r="I11" s="58">
        <v>9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0.98034456521739133</v>
      </c>
      <c r="E12" s="13" t="s">
        <v>32</v>
      </c>
      <c r="F12" s="26">
        <v>46</v>
      </c>
      <c r="G12" s="135">
        <v>17</v>
      </c>
      <c r="H12" s="136">
        <v>0</v>
      </c>
      <c r="I12" s="29">
        <v>29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114</v>
      </c>
      <c r="E13" s="13" t="s">
        <v>33</v>
      </c>
      <c r="F13" s="26">
        <v>177</v>
      </c>
      <c r="G13" s="135">
        <v>19</v>
      </c>
      <c r="H13" s="136">
        <v>0</v>
      </c>
      <c r="I13" s="29">
        <v>133</v>
      </c>
      <c r="J13" s="30"/>
      <c r="L13" s="10" t="s">
        <v>17</v>
      </c>
      <c r="M13" s="87">
        <v>250000</v>
      </c>
      <c r="N13" s="24">
        <v>5</v>
      </c>
    </row>
    <row r="14" spans="2:14" ht="31.5" customHeight="1" x14ac:dyDescent="0.25">
      <c r="B14" s="25" t="s">
        <v>7</v>
      </c>
      <c r="C14" s="126">
        <v>73140</v>
      </c>
      <c r="E14" s="13" t="s">
        <v>34</v>
      </c>
      <c r="F14" s="26"/>
      <c r="G14" s="135">
        <v>0</v>
      </c>
      <c r="H14" s="136">
        <v>0</v>
      </c>
      <c r="I14" s="29"/>
      <c r="J14" s="30"/>
      <c r="L14" s="11" t="s">
        <v>18</v>
      </c>
      <c r="M14" s="88">
        <v>160000</v>
      </c>
      <c r="N14" s="33">
        <v>2</v>
      </c>
    </row>
    <row r="15" spans="2:14" ht="31.5" customHeight="1" thickBot="1" x14ac:dyDescent="0.3">
      <c r="B15" s="25" t="s">
        <v>8</v>
      </c>
      <c r="C15" s="34">
        <v>0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60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27</v>
      </c>
      <c r="H17" s="130">
        <v>0</v>
      </c>
      <c r="I17" s="64"/>
      <c r="J17" s="65"/>
      <c r="L17" s="11" t="s">
        <v>61</v>
      </c>
      <c r="M17" s="88">
        <v>135000</v>
      </c>
      <c r="N17" s="33">
        <v>3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132">
        <v>19</v>
      </c>
      <c r="H18" s="133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319</v>
      </c>
      <c r="G19" s="138">
        <v>8</v>
      </c>
      <c r="H19" s="139">
        <v>0</v>
      </c>
      <c r="I19" s="52">
        <v>311</v>
      </c>
      <c r="J19" s="53"/>
      <c r="L19" s="150" t="s">
        <v>63</v>
      </c>
      <c r="M19" s="89">
        <v>25000</v>
      </c>
      <c r="N19" s="36">
        <v>1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1</v>
      </c>
      <c r="H20" s="130">
        <v>0</v>
      </c>
      <c r="I20" s="64"/>
      <c r="J20" s="65"/>
      <c r="L20" s="151" t="s">
        <v>64</v>
      </c>
      <c r="M20" s="125">
        <v>25000</v>
      </c>
      <c r="N20" s="126">
        <v>1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36</v>
      </c>
      <c r="G21" s="132">
        <v>1</v>
      </c>
      <c r="H21" s="133">
        <v>0</v>
      </c>
      <c r="I21" s="58">
        <v>35</v>
      </c>
      <c r="J21" s="59"/>
      <c r="L21" s="151" t="s">
        <v>65</v>
      </c>
      <c r="M21" s="125">
        <v>30000</v>
      </c>
      <c r="N21" s="126">
        <v>1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239</v>
      </c>
      <c r="G22" s="135">
        <v>0</v>
      </c>
      <c r="H22" s="136">
        <v>0</v>
      </c>
      <c r="I22" s="29">
        <v>239</v>
      </c>
      <c r="J22" s="30"/>
      <c r="L22" s="151" t="s">
        <v>66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67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B1:N28"/>
  <sheetViews>
    <sheetView topLeftCell="A9" zoomScale="80" zoomScaleNormal="80" workbookViewId="0">
      <selection activeCell="I9" sqref="I9:I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28515625" style="18" bestFit="1" customWidth="1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105</v>
      </c>
    </row>
    <row r="3" spans="2:14" ht="48" customHeight="1" thickBot="1" x14ac:dyDescent="0.3">
      <c r="B3" s="1" t="s">
        <v>1</v>
      </c>
      <c r="C3" s="96">
        <f>C4+C5+C6+C8</f>
        <v>9788000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9659000</v>
      </c>
      <c r="E4" s="60" t="s">
        <v>25</v>
      </c>
      <c r="F4" s="61"/>
      <c r="G4" s="129"/>
      <c r="H4" s="130"/>
      <c r="I4" s="64"/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>
        <v>129000</v>
      </c>
      <c r="E5" s="54" t="s">
        <v>26</v>
      </c>
      <c r="F5" s="55">
        <v>154</v>
      </c>
      <c r="G5" s="132">
        <v>140</v>
      </c>
      <c r="H5" s="133">
        <v>4</v>
      </c>
      <c r="I5" s="58">
        <v>1</v>
      </c>
      <c r="J5" s="59"/>
      <c r="L5" s="7" t="s">
        <v>69</v>
      </c>
      <c r="M5" s="121">
        <v>228182</v>
      </c>
      <c r="N5" s="103">
        <v>7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44</v>
      </c>
      <c r="G6" s="135">
        <v>37</v>
      </c>
      <c r="H6" s="136">
        <v>7</v>
      </c>
      <c r="I6" s="29">
        <v>0</v>
      </c>
      <c r="J6" s="30"/>
      <c r="L6" s="8" t="s">
        <v>45</v>
      </c>
      <c r="M6" s="121">
        <v>2709090</v>
      </c>
      <c r="N6" s="103">
        <v>37</v>
      </c>
    </row>
    <row r="7" spans="2:14" ht="31.5" customHeight="1" thickBot="1" x14ac:dyDescent="0.3">
      <c r="B7" s="81" t="s">
        <v>21</v>
      </c>
      <c r="C7" s="99">
        <f>'29'!C7+'30'!C6</f>
        <v>220000</v>
      </c>
      <c r="E7" s="13" t="s">
        <v>27</v>
      </c>
      <c r="F7" s="26">
        <v>4</v>
      </c>
      <c r="G7" s="135">
        <v>3</v>
      </c>
      <c r="H7" s="136">
        <v>1</v>
      </c>
      <c r="I7" s="29">
        <v>0</v>
      </c>
      <c r="J7" s="30"/>
      <c r="L7" s="9" t="s">
        <v>44</v>
      </c>
      <c r="M7" s="121">
        <v>1126365</v>
      </c>
      <c r="N7" s="103">
        <v>13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13</v>
      </c>
      <c r="G8" s="138">
        <v>13</v>
      </c>
      <c r="H8" s="139">
        <v>0</v>
      </c>
      <c r="I8" s="52">
        <v>0</v>
      </c>
      <c r="J8" s="53"/>
      <c r="L8" s="9" t="s">
        <v>46</v>
      </c>
      <c r="M8" s="121">
        <v>1068183</v>
      </c>
      <c r="N8" s="103">
        <v>27</v>
      </c>
    </row>
    <row r="9" spans="2:14" ht="31.5" customHeight="1" thickBot="1" x14ac:dyDescent="0.3">
      <c r="B9" s="81" t="s">
        <v>2</v>
      </c>
      <c r="C9" s="99">
        <f>'29'!C9+'30'!C8</f>
        <v>703000</v>
      </c>
      <c r="E9" s="60" t="s">
        <v>29</v>
      </c>
      <c r="F9" s="61">
        <v>54</v>
      </c>
      <c r="G9" s="129">
        <v>23</v>
      </c>
      <c r="H9" s="130">
        <v>0</v>
      </c>
      <c r="I9" s="64">
        <v>26</v>
      </c>
      <c r="J9" s="165">
        <v>5</v>
      </c>
      <c r="L9" s="9" t="s">
        <v>47</v>
      </c>
      <c r="M9" s="121">
        <v>2554545</v>
      </c>
      <c r="N9" s="103">
        <v>34</v>
      </c>
    </row>
    <row r="10" spans="2:14" ht="31.5" customHeight="1" thickBot="1" x14ac:dyDescent="0.3">
      <c r="B10" s="70" t="s">
        <v>3</v>
      </c>
      <c r="C10" s="100">
        <f>'29'!C10</f>
        <v>460000000</v>
      </c>
      <c r="D10" s="31"/>
      <c r="E10" s="60" t="s">
        <v>30</v>
      </c>
      <c r="F10" s="61"/>
      <c r="G10" s="129">
        <v>70</v>
      </c>
      <c r="H10" s="130">
        <v>0</v>
      </c>
      <c r="I10" s="64"/>
      <c r="J10" s="65"/>
      <c r="L10" s="9" t="s">
        <v>48</v>
      </c>
      <c r="M10" s="121">
        <v>1211818</v>
      </c>
      <c r="N10" s="103">
        <v>28</v>
      </c>
    </row>
    <row r="11" spans="2:14" ht="31.5" customHeight="1" thickBot="1" x14ac:dyDescent="0.3">
      <c r="B11" s="82" t="s">
        <v>4</v>
      </c>
      <c r="C11" s="101">
        <f>C3+'29'!C11</f>
        <v>460746500</v>
      </c>
      <c r="D11" s="32"/>
      <c r="E11" s="54" t="s">
        <v>31</v>
      </c>
      <c r="F11" s="55">
        <v>11</v>
      </c>
      <c r="G11" s="132">
        <v>4</v>
      </c>
      <c r="H11" s="133">
        <v>0</v>
      </c>
      <c r="I11" s="58">
        <v>6</v>
      </c>
      <c r="J11" s="168">
        <v>1</v>
      </c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1.0016228260869566</v>
      </c>
      <c r="E12" s="13" t="s">
        <v>32</v>
      </c>
      <c r="F12" s="26">
        <v>44</v>
      </c>
      <c r="G12" s="135">
        <v>17</v>
      </c>
      <c r="H12" s="136">
        <v>0</v>
      </c>
      <c r="I12" s="29">
        <v>27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146</v>
      </c>
      <c r="E13" s="13" t="s">
        <v>33</v>
      </c>
      <c r="F13" s="26">
        <v>161</v>
      </c>
      <c r="G13" s="135">
        <v>46</v>
      </c>
      <c r="H13" s="136">
        <v>0</v>
      </c>
      <c r="I13" s="29">
        <v>106</v>
      </c>
      <c r="J13" s="30"/>
      <c r="L13" s="10" t="s">
        <v>17</v>
      </c>
      <c r="M13" s="87">
        <v>150000</v>
      </c>
      <c r="N13" s="24">
        <v>3</v>
      </c>
    </row>
    <row r="14" spans="2:14" ht="31.5" customHeight="1" x14ac:dyDescent="0.25">
      <c r="B14" s="25" t="s">
        <v>7</v>
      </c>
      <c r="C14" s="126">
        <v>67041</v>
      </c>
      <c r="E14" s="13" t="s">
        <v>34</v>
      </c>
      <c r="F14" s="26">
        <v>30</v>
      </c>
      <c r="G14" s="135">
        <v>0</v>
      </c>
      <c r="H14" s="136">
        <v>0</v>
      </c>
      <c r="I14" s="29">
        <v>30</v>
      </c>
      <c r="J14" s="30"/>
      <c r="L14" s="11" t="s">
        <v>18</v>
      </c>
      <c r="M14" s="88">
        <v>0</v>
      </c>
      <c r="N14" s="33">
        <v>0</v>
      </c>
    </row>
    <row r="15" spans="2:14" ht="31.5" customHeight="1" thickBot="1" x14ac:dyDescent="0.3">
      <c r="B15" s="25" t="s">
        <v>8</v>
      </c>
      <c r="C15" s="34">
        <v>0.02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60</v>
      </c>
      <c r="M16" s="87">
        <v>136000</v>
      </c>
      <c r="N16" s="24">
        <v>2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30</v>
      </c>
      <c r="H17" s="130">
        <v>0</v>
      </c>
      <c r="I17" s="64"/>
      <c r="J17" s="65"/>
      <c r="L17" s="11" t="s">
        <v>61</v>
      </c>
      <c r="M17" s="88">
        <v>45000</v>
      </c>
      <c r="N17" s="33">
        <v>1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132">
        <v>25</v>
      </c>
      <c r="H18" s="133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311</v>
      </c>
      <c r="G19" s="138">
        <v>5</v>
      </c>
      <c r="H19" s="139">
        <v>0</v>
      </c>
      <c r="I19" s="52">
        <v>306</v>
      </c>
      <c r="J19" s="53"/>
      <c r="L19" s="150" t="s">
        <v>63</v>
      </c>
      <c r="M19" s="89">
        <v>25000</v>
      </c>
      <c r="N19" s="36">
        <v>1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14</v>
      </c>
      <c r="H20" s="130">
        <v>0</v>
      </c>
      <c r="I20" s="64"/>
      <c r="J20" s="65"/>
      <c r="L20" s="151" t="s">
        <v>64</v>
      </c>
      <c r="M20" s="125">
        <v>25000</v>
      </c>
      <c r="N20" s="126">
        <v>1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35</v>
      </c>
      <c r="G21" s="132">
        <v>0</v>
      </c>
      <c r="H21" s="133">
        <v>0</v>
      </c>
      <c r="I21" s="58">
        <v>35</v>
      </c>
      <c r="J21" s="59"/>
      <c r="L21" s="151" t="s">
        <v>65</v>
      </c>
      <c r="M21" s="125">
        <v>30000</v>
      </c>
      <c r="N21" s="126">
        <v>1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239</v>
      </c>
      <c r="G22" s="135">
        <v>14</v>
      </c>
      <c r="H22" s="136">
        <v>0</v>
      </c>
      <c r="I22" s="29">
        <v>225</v>
      </c>
      <c r="J22" s="30"/>
      <c r="L22" s="151" t="s">
        <v>66</v>
      </c>
      <c r="M22" s="125">
        <v>30000</v>
      </c>
      <c r="N22" s="126">
        <v>1</v>
      </c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67</v>
      </c>
      <c r="M23" s="88">
        <v>297000</v>
      </c>
      <c r="N23" s="33">
        <v>3</v>
      </c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B1:N28"/>
  <sheetViews>
    <sheetView tabSelected="1" topLeftCell="A16" zoomScale="80" zoomScaleNormal="80" workbookViewId="0">
      <selection activeCell="H30" sqref="G29:H30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28515625" style="18" bestFit="1" customWidth="1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106</v>
      </c>
    </row>
    <row r="3" spans="2:14" ht="48" customHeight="1" thickBot="1" x14ac:dyDescent="0.3">
      <c r="B3" s="1" t="s">
        <v>1</v>
      </c>
      <c r="C3" s="96">
        <f>C4+C5+C6+C8</f>
        <v>11253000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10996000</v>
      </c>
      <c r="E4" s="60" t="s">
        <v>25</v>
      </c>
      <c r="F4" s="61"/>
      <c r="G4" s="129"/>
      <c r="H4" s="130"/>
      <c r="I4" s="64">
        <v>21</v>
      </c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>
        <v>257000</v>
      </c>
      <c r="E5" s="54" t="s">
        <v>26</v>
      </c>
      <c r="F5" s="55">
        <v>199</v>
      </c>
      <c r="G5" s="132">
        <v>172</v>
      </c>
      <c r="H5" s="133">
        <v>3</v>
      </c>
      <c r="I5" s="58">
        <v>21</v>
      </c>
      <c r="J5" s="59"/>
      <c r="L5" s="7" t="s">
        <v>69</v>
      </c>
      <c r="M5" s="121">
        <v>283637</v>
      </c>
      <c r="N5" s="103">
        <v>5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46</v>
      </c>
      <c r="G6" s="135">
        <v>43</v>
      </c>
      <c r="H6" s="136">
        <v>3</v>
      </c>
      <c r="I6" s="29">
        <v>0</v>
      </c>
      <c r="J6" s="30"/>
      <c r="L6" s="8" t="s">
        <v>45</v>
      </c>
      <c r="M6" s="121">
        <v>3268192</v>
      </c>
      <c r="N6" s="103">
        <v>41</v>
      </c>
    </row>
    <row r="7" spans="2:14" ht="31.5" customHeight="1" thickBot="1" x14ac:dyDescent="0.3">
      <c r="B7" s="81" t="s">
        <v>21</v>
      </c>
      <c r="C7" s="99">
        <f>'29'!C7+'31'!C6</f>
        <v>220000</v>
      </c>
      <c r="E7" s="13" t="s">
        <v>27</v>
      </c>
      <c r="F7" s="26">
        <v>4</v>
      </c>
      <c r="G7" s="135">
        <v>4</v>
      </c>
      <c r="H7" s="136">
        <v>0</v>
      </c>
      <c r="I7" s="29">
        <v>0</v>
      </c>
      <c r="J7" s="30"/>
      <c r="L7" s="9" t="s">
        <v>44</v>
      </c>
      <c r="M7" s="121">
        <v>1137272</v>
      </c>
      <c r="N7" s="103">
        <v>19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13</v>
      </c>
      <c r="G8" s="138">
        <v>13</v>
      </c>
      <c r="H8" s="139">
        <v>0</v>
      </c>
      <c r="I8" s="52">
        <v>0</v>
      </c>
      <c r="J8" s="53"/>
      <c r="L8" s="9" t="s">
        <v>46</v>
      </c>
      <c r="M8" s="121">
        <v>1571818</v>
      </c>
      <c r="N8" s="103">
        <v>20</v>
      </c>
    </row>
    <row r="9" spans="2:14" ht="31.5" customHeight="1" thickBot="1" x14ac:dyDescent="0.3">
      <c r="B9" s="81" t="s">
        <v>2</v>
      </c>
      <c r="C9" s="99">
        <f>'29'!C9+'31'!C8</f>
        <v>703000</v>
      </c>
      <c r="E9" s="60" t="s">
        <v>29</v>
      </c>
      <c r="F9" s="61">
        <v>64</v>
      </c>
      <c r="G9" s="129">
        <v>14</v>
      </c>
      <c r="H9" s="130">
        <v>0</v>
      </c>
      <c r="I9" s="64">
        <v>45</v>
      </c>
      <c r="J9" s="165">
        <v>5</v>
      </c>
      <c r="L9" s="9" t="s">
        <v>47</v>
      </c>
      <c r="M9" s="121">
        <v>2282729</v>
      </c>
      <c r="N9" s="103">
        <v>39</v>
      </c>
    </row>
    <row r="10" spans="2:14" ht="31.5" customHeight="1" thickBot="1" x14ac:dyDescent="0.3">
      <c r="B10" s="70" t="s">
        <v>3</v>
      </c>
      <c r="C10" s="100">
        <f>'30'!C10</f>
        <v>460000000</v>
      </c>
      <c r="D10" s="31"/>
      <c r="E10" s="60" t="s">
        <v>30</v>
      </c>
      <c r="F10" s="61"/>
      <c r="G10" s="129">
        <v>87</v>
      </c>
      <c r="H10" s="130">
        <v>14</v>
      </c>
      <c r="I10" s="64"/>
      <c r="J10" s="65"/>
      <c r="L10" s="9" t="s">
        <v>48</v>
      </c>
      <c r="M10" s="121">
        <v>1649095</v>
      </c>
      <c r="N10" s="103">
        <v>30</v>
      </c>
    </row>
    <row r="11" spans="2:14" ht="31.5" customHeight="1" thickBot="1" x14ac:dyDescent="0.3">
      <c r="B11" s="82" t="s">
        <v>4</v>
      </c>
      <c r="C11" s="101">
        <f>C3+'30'!C11</f>
        <v>471999500</v>
      </c>
      <c r="D11" s="32"/>
      <c r="E11" s="54" t="s">
        <v>31</v>
      </c>
      <c r="F11" s="55">
        <v>14</v>
      </c>
      <c r="G11" s="132">
        <v>3</v>
      </c>
      <c r="H11" s="133">
        <v>1</v>
      </c>
      <c r="I11" s="58">
        <v>10</v>
      </c>
      <c r="J11" s="59"/>
      <c r="L11" s="9" t="s">
        <v>49</v>
      </c>
      <c r="M11" s="121">
        <v>37237</v>
      </c>
      <c r="N11" s="103">
        <v>1</v>
      </c>
    </row>
    <row r="12" spans="2:14" ht="31.5" customHeight="1" thickBot="1" x14ac:dyDescent="0.3">
      <c r="B12" s="83" t="s">
        <v>5</v>
      </c>
      <c r="C12" s="71">
        <f>C11/C10</f>
        <v>1.0260858695652173</v>
      </c>
      <c r="E12" s="13" t="s">
        <v>32</v>
      </c>
      <c r="F12" s="26">
        <v>48</v>
      </c>
      <c r="G12" s="135">
        <v>17</v>
      </c>
      <c r="H12" s="136">
        <v>5</v>
      </c>
      <c r="I12" s="29">
        <v>26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155</v>
      </c>
      <c r="E13" s="13" t="s">
        <v>33</v>
      </c>
      <c r="F13" s="26">
        <v>149</v>
      </c>
      <c r="G13" s="135">
        <v>58</v>
      </c>
      <c r="H13" s="136">
        <v>8</v>
      </c>
      <c r="I13" s="29">
        <v>55</v>
      </c>
      <c r="J13" s="30"/>
      <c r="L13" s="10" t="s">
        <v>17</v>
      </c>
      <c r="M13" s="87">
        <v>300000</v>
      </c>
      <c r="N13" s="24">
        <v>6</v>
      </c>
    </row>
    <row r="14" spans="2:14" ht="31.5" customHeight="1" x14ac:dyDescent="0.25">
      <c r="B14" s="25" t="s">
        <v>7</v>
      </c>
      <c r="C14" s="126">
        <v>72600</v>
      </c>
      <c r="E14" s="13" t="s">
        <v>34</v>
      </c>
      <c r="F14" s="26">
        <v>30</v>
      </c>
      <c r="G14" s="135">
        <v>3</v>
      </c>
      <c r="H14" s="136">
        <v>0</v>
      </c>
      <c r="I14" s="29">
        <v>27</v>
      </c>
      <c r="J14" s="30"/>
      <c r="L14" s="11" t="s">
        <v>18</v>
      </c>
      <c r="M14" s="88">
        <v>160000</v>
      </c>
      <c r="N14" s="33">
        <v>2</v>
      </c>
    </row>
    <row r="15" spans="2:14" ht="31.5" customHeight="1" thickBot="1" x14ac:dyDescent="0.3">
      <c r="B15" s="25" t="s">
        <v>8</v>
      </c>
      <c r="C15" s="34">
        <v>0.04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60</v>
      </c>
      <c r="M16" s="87">
        <v>272000</v>
      </c>
      <c r="N16" s="24">
        <v>4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34</v>
      </c>
      <c r="H17" s="130">
        <v>0</v>
      </c>
      <c r="I17" s="64"/>
      <c r="J17" s="65"/>
      <c r="L17" s="11" t="s">
        <v>61</v>
      </c>
      <c r="M17" s="88"/>
      <c r="N17" s="33"/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132">
        <v>25</v>
      </c>
      <c r="H18" s="133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306</v>
      </c>
      <c r="G19" s="138">
        <v>9</v>
      </c>
      <c r="H19" s="139">
        <v>0</v>
      </c>
      <c r="I19" s="52">
        <v>297</v>
      </c>
      <c r="J19" s="53"/>
      <c r="L19" s="150" t="s">
        <v>63</v>
      </c>
      <c r="M19" s="89">
        <v>50000</v>
      </c>
      <c r="N19" s="36">
        <v>2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12</v>
      </c>
      <c r="H20" s="130">
        <v>0</v>
      </c>
      <c r="I20" s="64"/>
      <c r="J20" s="65"/>
      <c r="L20" s="151" t="s">
        <v>64</v>
      </c>
      <c r="M20" s="125">
        <v>75000</v>
      </c>
      <c r="N20" s="126">
        <v>3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35</v>
      </c>
      <c r="G21" s="132">
        <v>0</v>
      </c>
      <c r="H21" s="133">
        <v>0</v>
      </c>
      <c r="I21" s="58">
        <v>35</v>
      </c>
      <c r="J21" s="59"/>
      <c r="L21" s="151" t="s">
        <v>65</v>
      </c>
      <c r="M21" s="125">
        <v>90000</v>
      </c>
      <c r="N21" s="126">
        <v>3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225</v>
      </c>
      <c r="G22" s="135">
        <v>12</v>
      </c>
      <c r="H22" s="136">
        <v>0</v>
      </c>
      <c r="I22" s="29">
        <v>213</v>
      </c>
      <c r="J22" s="30"/>
      <c r="L22" s="151" t="s">
        <v>66</v>
      </c>
      <c r="M22" s="125">
        <v>60000</v>
      </c>
      <c r="N22" s="126">
        <v>2</v>
      </c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67</v>
      </c>
      <c r="M23" s="88">
        <v>99000</v>
      </c>
      <c r="N23" s="33">
        <v>1</v>
      </c>
    </row>
    <row r="24" spans="2:14" x14ac:dyDescent="0.25">
      <c r="B24" s="5"/>
      <c r="C24" s="5"/>
      <c r="D24" s="5"/>
      <c r="G24" s="144"/>
      <c r="H24" s="14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28"/>
  <sheetViews>
    <sheetView topLeftCell="A4" zoomScale="80" zoomScaleNormal="80" workbookViewId="0">
      <selection activeCell="V10" sqref="V10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43" bestFit="1" customWidth="1"/>
    <col min="17" max="17" width="12.5703125" style="43" customWidth="1"/>
    <col min="18" max="19" width="14.7109375" style="43" customWidth="1"/>
    <col min="20" max="20" width="13.42578125" style="43" customWidth="1"/>
    <col min="21" max="21" width="12.140625" style="43" customWidth="1"/>
    <col min="22" max="22" width="15.140625" style="43" customWidth="1"/>
    <col min="23" max="23" width="19" style="5" customWidth="1"/>
    <col min="24" max="24" width="20.85546875" style="155" customWidth="1"/>
    <col min="25" max="25" width="23.140625" style="5" customWidth="1"/>
    <col min="26" max="16384" width="9" style="5"/>
  </cols>
  <sheetData>
    <row r="1" spans="2:24" ht="26.25" customHeight="1" x14ac:dyDescent="0.25">
      <c r="P1" s="153"/>
      <c r="Q1" s="153"/>
      <c r="R1" s="153"/>
      <c r="S1" s="153"/>
      <c r="T1" s="153"/>
      <c r="U1" s="153"/>
      <c r="V1" s="153"/>
      <c r="W1" s="154"/>
    </row>
    <row r="2" spans="2:24" ht="31.5" customHeight="1" thickBot="1" x14ac:dyDescent="0.3">
      <c r="B2" s="2" t="s">
        <v>0</v>
      </c>
      <c r="P2" s="157" t="s">
        <v>25</v>
      </c>
      <c r="Q2" s="157" t="s">
        <v>29</v>
      </c>
      <c r="R2" s="157" t="s">
        <v>71</v>
      </c>
      <c r="S2" s="157" t="s">
        <v>72</v>
      </c>
      <c r="T2" s="157" t="s">
        <v>73</v>
      </c>
      <c r="U2" s="157" t="s">
        <v>30</v>
      </c>
      <c r="V2" s="157" t="s">
        <v>37</v>
      </c>
      <c r="W2" s="158" t="s">
        <v>75</v>
      </c>
      <c r="X2" s="155" t="s">
        <v>74</v>
      </c>
    </row>
    <row r="3" spans="2:24" ht="48" customHeight="1" thickBot="1" x14ac:dyDescent="0.3">
      <c r="B3" s="1" t="s">
        <v>1</v>
      </c>
      <c r="C3" s="96">
        <f>('01'!C3+'02'!C3+'03'!C3+'08'!C3+'09'!C3+'10'!C3+'11'!C3+'15'!C3+'16'!C3+'17'!C3+'18'!C3+'22'!C3+'23'!C3+'24'!C3+'25'!C3+'29'!C3+'30'!C3+'31'!C3)/19</f>
        <v>11335131.578947369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  <c r="P3" s="159">
        <f>P4*22000</f>
        <v>0</v>
      </c>
      <c r="Q3" s="159">
        <f>Q4*30000</f>
        <v>0</v>
      </c>
      <c r="R3" s="159">
        <f>R4*20000</f>
        <v>0</v>
      </c>
      <c r="S3" s="159">
        <f>S4*108000</f>
        <v>0</v>
      </c>
      <c r="T3" s="159">
        <f>T4*43000</f>
        <v>0</v>
      </c>
      <c r="U3" s="159">
        <f>U4*260000</f>
        <v>0</v>
      </c>
      <c r="V3" s="159">
        <f>V4*25000</f>
        <v>0</v>
      </c>
      <c r="W3" s="160">
        <f>SUM(P3:V3)</f>
        <v>0</v>
      </c>
      <c r="X3" s="156">
        <f>W3*10%+W3</f>
        <v>0</v>
      </c>
    </row>
    <row r="4" spans="2:24" ht="31.5" customHeight="1" thickBot="1" x14ac:dyDescent="0.3">
      <c r="B4" s="73" t="s">
        <v>22</v>
      </c>
      <c r="C4" s="87">
        <f>('01'!C4+'02'!C4+'03'!C4+'08'!C4+'09'!C4+'10'!C4+'11'!C4+'15'!C4+'16'!C4+'17'!C4+'18'!C4+'22'!C4+'23'!C4+'24'!C4+'25'!C4+'29'!C4+'30'!C4+'31'!C4)/19</f>
        <v>11140236.842105264</v>
      </c>
      <c r="E4" s="60" t="s">
        <v>25</v>
      </c>
      <c r="F4" s="61">
        <f>('01'!F4+'02'!F4+'03'!F4+'08'!F4+'09'!F4+'10'!F4+'11'!F4+'15'!F4+'16'!F4+'17'!F4+'18'!F4+'22'!F4+'23'!F4+'24'!F4+'25'!F4+'29'!F4+'30'!F4+'31'!F4)/19</f>
        <v>123.31578947368421</v>
      </c>
      <c r="G4" s="129">
        <f>('01'!G4+'02'!G4+'03'!G4+'08'!G4+'09'!G4+'10'!G4+'11'!G4+'15'!G4+'16'!G4+'17'!G4+'18'!G4+'22'!G4+'23'!G4+'24'!G4+'25'!G4+'29'!G4+'30'!G4+'31'!G4)/19</f>
        <v>204.36842105263159</v>
      </c>
      <c r="H4" s="130">
        <f>('01'!H4+'02'!H4+'03'!H4+'08'!H4+'09'!H4+'10'!H4+'11'!H4+'15'!H4+'16'!H4+'17'!H4+'18'!H4+'22'!H4+'23'!H4+'24'!H4+'25'!H4+'29'!H4+'30'!H4+'31'!H4)/19</f>
        <v>36.421052631578945</v>
      </c>
      <c r="I4" s="64">
        <f>('01'!I4+'02'!I4+'03'!I4+'08'!I4+'09'!I4+'10'!I4+'11'!I4+'15'!I4+'16'!I4+'17'!I4+'18'!I4+'22'!I4+'23'!I4+'24'!I4+'25'!I4+'29'!I4+'30'!I4+'31'!I4)/19</f>
        <v>11.368421052631579</v>
      </c>
      <c r="J4" s="65">
        <f>('01'!J4+'02'!J4+'03'!J4+'08'!J4+'09'!J4+'10'!J4+'11'!J4+'15'!J4+'16'!J4+'17'!J4+'18'!J4+'22'!J4+'23'!J4+'24'!J4+'25'!J4+'29'!J4+'30'!J4+'31'!J4)/19</f>
        <v>0</v>
      </c>
      <c r="L4" s="6" t="s">
        <v>68</v>
      </c>
      <c r="M4" s="121">
        <f>('01'!M4+'02'!M4+'03'!M4+'08'!M4+'09'!M4+'10'!M4+'11'!M4+'15'!M4+'16'!M4+'17'!M4+'18'!M4+'22'!M4+'23'!M4+'24'!M4+'25'!M4+'29'!M4+'30'!M4+'31'!M4)/19</f>
        <v>0</v>
      </c>
      <c r="N4" s="103">
        <f>('01'!N4+'02'!N4+'03'!N4+'08'!N4+'09'!N4+'10'!N4+'11'!N4+'15'!N4+'16'!N4+'17'!N4+'18'!N4+'22'!N4+'23'!N4+'24'!N4+'25'!N4+'29'!N4+'30'!N4+'31'!N4)/19</f>
        <v>0</v>
      </c>
      <c r="P4" s="159">
        <f>P5*P1</f>
        <v>0</v>
      </c>
      <c r="Q4" s="159">
        <f t="shared" ref="Q4:V4" si="0">Q5*Q1</f>
        <v>0</v>
      </c>
      <c r="R4" s="159">
        <f t="shared" si="0"/>
        <v>0</v>
      </c>
      <c r="S4" s="159">
        <f t="shared" si="0"/>
        <v>0</v>
      </c>
      <c r="T4" s="159">
        <f t="shared" si="0"/>
        <v>0</v>
      </c>
      <c r="U4" s="159">
        <f t="shared" si="0"/>
        <v>0</v>
      </c>
      <c r="V4" s="159">
        <f t="shared" si="0"/>
        <v>0</v>
      </c>
      <c r="W4" s="161"/>
      <c r="X4" s="5"/>
    </row>
    <row r="5" spans="2:24" ht="31.5" customHeight="1" x14ac:dyDescent="0.25">
      <c r="B5" s="74" t="s">
        <v>23</v>
      </c>
      <c r="C5" s="125">
        <f>('01'!C5+'02'!C5+'03'!C5+'08'!C5+'09'!C5+'10'!C5+'11'!C5+'15'!C5+'16'!C5+'17'!C5+'18'!C5+'22'!C5+'23'!C5+'24'!C5+'25'!C5+'29'!C5+'30'!C5+'31'!C5)/19</f>
        <v>166315.78947368421</v>
      </c>
      <c r="E5" s="54" t="s">
        <v>26</v>
      </c>
      <c r="F5" s="55">
        <f>('01'!F5+'02'!F5+'03'!F5+'08'!F5+'09'!F5+'10'!F5+'11'!F5+'15'!F5+'16'!F5+'17'!F5+'18'!F5+'22'!F5+'23'!F5+'24'!F5+'25'!F5+'29'!F5+'30'!F5+'31'!F5)/19</f>
        <v>186.63157894736841</v>
      </c>
      <c r="G5" s="132">
        <f>('01'!G5+'02'!G5+'03'!G5+'08'!G5+'09'!G5+'10'!G5+'11'!G5+'15'!G5+'16'!G5+'17'!G5+'18'!G5+'22'!G5+'23'!G5+'24'!G5+'25'!G5+'29'!G5+'30'!G5+'31'!G5)/19</f>
        <v>166.73684210526315</v>
      </c>
      <c r="H5" s="133">
        <f>('01'!H5+'02'!H5+'03'!H5+'08'!H5+'09'!H5+'10'!H5+'11'!H5+'15'!H5+'16'!H5+'17'!H5+'18'!H5+'22'!H5+'23'!H5+'24'!H5+'25'!H5+'29'!H5+'30'!H5+'31'!H5)/19</f>
        <v>18.578947368421051</v>
      </c>
      <c r="I5" s="58">
        <f>('01'!I5+'02'!I5+'03'!I5+'08'!I5+'09'!I5+'10'!I5+'11'!I5+'15'!I5+'16'!I5+'17'!I5+'18'!I5+'22'!I5+'23'!I5+'24'!I5+'25'!I5+'29'!I5+'30'!I5+'31'!I5)/19</f>
        <v>9.7368421052631575</v>
      </c>
      <c r="J5" s="59">
        <f>('01'!J5+'02'!J5+'03'!J5+'08'!J5+'09'!J5+'10'!J5+'11'!J5+'15'!J5+'16'!J5+'17'!J5+'18'!J5+'22'!J5+'23'!J5+'24'!J5+'25'!J5+'29'!J5+'30'!J5+'31'!J5)/19</f>
        <v>0</v>
      </c>
      <c r="L5" s="7" t="s">
        <v>69</v>
      </c>
      <c r="M5" s="121">
        <f>('01'!M5+'02'!M5+'03'!M5+'08'!M5+'09'!M5+'10'!M5+'11'!M5+'15'!M5+'16'!M5+'17'!M5+'18'!M5+'22'!M5+'23'!M5+'24'!M5+'25'!M5+'29'!M5+'30'!M5+'31'!M5)/19</f>
        <v>282679.89473684208</v>
      </c>
      <c r="N5" s="103">
        <f>('01'!N5+'02'!N5+'03'!N5+'08'!N5+'09'!N5+'10'!N5+'11'!N5+'15'!N5+'16'!N5+'17'!N5+'18'!N5+'22'!N5+'23'!N5+'24'!N5+'25'!N5+'29'!N5+'30'!N5+'31'!N5)/19</f>
        <v>3.6315789473684212</v>
      </c>
      <c r="P5" s="162">
        <f t="shared" ref="P5:V5" si="1">SUM(P6:P11)</f>
        <v>394.93322727272727</v>
      </c>
      <c r="Q5" s="162">
        <f t="shared" si="1"/>
        <v>289.61770000000001</v>
      </c>
      <c r="R5" s="162">
        <f t="shared" si="1"/>
        <v>0</v>
      </c>
      <c r="S5" s="162">
        <f t="shared" si="1"/>
        <v>5.6406037568669147E-3</v>
      </c>
      <c r="T5" s="162">
        <f t="shared" si="1"/>
        <v>1.0389205059159527E-2</v>
      </c>
      <c r="U5" s="162">
        <f t="shared" si="1"/>
        <v>0</v>
      </c>
      <c r="V5" s="162">
        <f t="shared" si="1"/>
        <v>3.1387886393171486E-7</v>
      </c>
      <c r="W5" s="161"/>
      <c r="X5" s="5"/>
    </row>
    <row r="6" spans="2:24" ht="31.5" customHeight="1" thickBot="1" x14ac:dyDescent="0.3">
      <c r="B6" s="44" t="s">
        <v>19</v>
      </c>
      <c r="C6" s="98">
        <f>('01'!C6+'02'!C6+'03'!C6+'08'!C6+'09'!C6+'10'!C6+'11'!C6+'15'!C6+'16'!C6+'17'!C6+'18'!C6+'22'!C6+'23'!C6+'24'!C6+'25'!C6+'29'!C6+'30'!C6+'31'!C6)/19</f>
        <v>5263.1578947368425</v>
      </c>
      <c r="E6" s="13" t="s">
        <v>14</v>
      </c>
      <c r="F6" s="26">
        <f>('01'!F6+'02'!F6+'03'!F6+'08'!F6+'09'!F6+'10'!F6+'11'!F6+'15'!F6+'16'!F6+'17'!F6+'18'!F6+'22'!F6+'23'!F6+'24'!F6+'25'!F6+'29'!F6+'30'!F6+'31'!F6)/19</f>
        <v>74.631578947368425</v>
      </c>
      <c r="G6" s="135">
        <f>('01'!G6+'02'!G6+'03'!G6+'08'!G6+'09'!G6+'10'!G6+'11'!G6+'15'!G6+'16'!G6+'17'!G6+'18'!G6+'22'!G6+'23'!G6+'24'!G6+'25'!G6+'29'!G6+'30'!G6+'31'!G6)/19</f>
        <v>61.421052631578945</v>
      </c>
      <c r="H6" s="136">
        <f>('01'!H6+'02'!H6+'03'!H6+'08'!H6+'09'!H6+'10'!H6+'11'!H6+'15'!H6+'16'!H6+'17'!H6+'18'!H6+'22'!H6+'23'!H6+'24'!H6+'25'!H6+'29'!H6+'30'!H6+'31'!H6)/19</f>
        <v>15.684210526315789</v>
      </c>
      <c r="I6" s="29">
        <f>('01'!I6+'02'!I6+'03'!I6+'08'!I6+'09'!I6+'10'!I6+'11'!I6+'15'!I6+'16'!I6+'17'!I6+'18'!I6+'22'!I6+'23'!I6+'24'!I6+'25'!I6+'29'!I6+'30'!I6+'31'!I6)/19</f>
        <v>2.1578947368421053</v>
      </c>
      <c r="J6" s="30">
        <f>('01'!J6+'02'!J6+'03'!J6+'08'!J6+'09'!J6+'10'!J6+'11'!J6+'15'!J6+'16'!J6+'17'!J6+'18'!J6+'22'!J6+'23'!J6+'24'!J6+'25'!J6+'29'!J6+'30'!J6+'31'!J6)/19</f>
        <v>0</v>
      </c>
      <c r="L6" s="8" t="s">
        <v>45</v>
      </c>
      <c r="M6" s="121">
        <f>('01'!M6+'02'!M6+'03'!M6+'08'!M6+'09'!M6+'10'!M6+'11'!M6+'15'!M6+'16'!M6+'17'!M6+'18'!M6+'22'!M6+'23'!M6+'24'!M6+'25'!M6+'29'!M6+'30'!M6+'31'!M6)/19</f>
        <v>2778681.1578947366</v>
      </c>
      <c r="N6" s="103">
        <f>('01'!N6+'02'!N6+'03'!N6+'08'!N6+'09'!N6+'10'!N6+'11'!N6+'15'!N6+'16'!N6+'17'!N6+'18'!N6+'22'!N6+'23'!N6+'24'!N6+'25'!N6+'29'!N6+'30'!N6+'31'!N6)/19</f>
        <v>39.684210526315788</v>
      </c>
      <c r="P6" s="161">
        <f>M4/22000</f>
        <v>0</v>
      </c>
      <c r="Q6" s="161">
        <f>M4/30000</f>
        <v>0</v>
      </c>
      <c r="R6" s="161">
        <f>O4/20000</f>
        <v>0</v>
      </c>
      <c r="S6" s="161">
        <f>P4/108000</f>
        <v>0</v>
      </c>
      <c r="T6" s="161">
        <f>Q4/43000</f>
        <v>0</v>
      </c>
      <c r="U6" s="161">
        <f>R4/300000</f>
        <v>0</v>
      </c>
      <c r="V6" s="161">
        <f>S4/30000</f>
        <v>0</v>
      </c>
      <c r="W6" s="161"/>
      <c r="X6" s="5"/>
    </row>
    <row r="7" spans="2:24" ht="31.5" customHeight="1" thickBot="1" x14ac:dyDescent="0.3">
      <c r="B7" s="81" t="s">
        <v>21</v>
      </c>
      <c r="C7" s="99">
        <f>('01'!C7+'02'!C7+'03'!C7+'08'!C7+'09'!C7+'10'!C7+'11'!C7+'15'!C7+'16'!C7+'17'!C7+'18'!C7+'22'!C7+'23'!C7+'24'!C7+'25'!C7+'29'!C7+'30'!C7+'31'!C7)/19</f>
        <v>48421.052631578947</v>
      </c>
      <c r="E7" s="13" t="s">
        <v>27</v>
      </c>
      <c r="F7" s="26">
        <f>('01'!F7+'02'!F7+'03'!F7+'08'!F7+'09'!F7+'10'!F7+'11'!F7+'15'!F7+'16'!F7+'17'!F7+'18'!F7+'22'!F7+'23'!F7+'24'!F7+'25'!F7+'29'!F7+'30'!F7+'31'!F7)/19</f>
        <v>10.789473684210526</v>
      </c>
      <c r="G7" s="135">
        <f>('01'!G7+'02'!G7+'03'!G7+'08'!G7+'09'!G7+'10'!G7+'11'!G7+'15'!G7+'16'!G7+'17'!G7+'18'!G7+'22'!G7+'23'!G7+'24'!G7+'25'!G7+'29'!G7+'30'!G7+'31'!G7)/19</f>
        <v>5.8947368421052628</v>
      </c>
      <c r="H7" s="136">
        <f>('01'!H7+'02'!H7+'03'!H7+'08'!H7+'09'!H7+'10'!H7+'11'!H7+'15'!H7+'16'!H7+'17'!H7+'18'!H7+'22'!H7+'23'!H7+'24'!H7+'25'!H7+'29'!H7+'30'!H7+'31'!H7)/19</f>
        <v>3.1578947368421053</v>
      </c>
      <c r="I7" s="29">
        <f>('01'!I7+'02'!I7+'03'!I7+'08'!I7+'09'!I7+'10'!I7+'11'!I7+'15'!I7+'16'!I7+'17'!I7+'18'!I7+'22'!I7+'23'!I7+'24'!I7+'25'!I7+'29'!I7+'30'!I7+'31'!I7)/19</f>
        <v>2.263157894736842</v>
      </c>
      <c r="J7" s="30">
        <f>('01'!J7+'02'!J7+'03'!J7+'08'!J7+'09'!J7+'10'!J7+'11'!J7+'15'!J7+'16'!J7+'17'!J7+'18'!J7+'22'!J7+'23'!J7+'24'!J7+'25'!J7+'29'!J7+'30'!J7+'31'!J7)/19</f>
        <v>0</v>
      </c>
      <c r="L7" s="9" t="s">
        <v>44</v>
      </c>
      <c r="M7" s="121">
        <f>('01'!M7+'02'!M7+'03'!M7+'08'!M7+'09'!M7+'10'!M7+'11'!M7+'15'!M7+'16'!M7+'17'!M7+'18'!M7+'22'!M7+'23'!M7+'24'!M7+'25'!M7+'29'!M7+'30'!M7+'31'!M7)/19</f>
        <v>1652182.4736842106</v>
      </c>
      <c r="N7" s="103">
        <f>('01'!N7+'02'!N7+'03'!N7+'08'!N7+'09'!N7+'10'!N7+'11'!N7+'15'!N7+'16'!N7+'17'!N7+'18'!N7+'22'!N7+'23'!N7+'24'!N7+'25'!N7+'29'!N7+'30'!N7+'31'!N7)/19</f>
        <v>21.842105263157894</v>
      </c>
      <c r="P7" s="161">
        <f t="shared" ref="P7:P12" si="2">M5/22000</f>
        <v>12.849086124401913</v>
      </c>
      <c r="Q7" s="161">
        <f t="shared" ref="Q7:Q13" si="3">M5/30000</f>
        <v>9.4226631578947355</v>
      </c>
      <c r="R7" s="161">
        <f t="shared" ref="R7:R13" si="4">O5/20000</f>
        <v>0</v>
      </c>
      <c r="S7" s="161">
        <f t="shared" ref="S7:S13" si="5">P5/108000</f>
        <v>3.6567891414141414E-3</v>
      </c>
      <c r="T7" s="161">
        <f t="shared" ref="T7:T13" si="6">Q5/43000</f>
        <v>6.7352953488372096E-3</v>
      </c>
      <c r="U7" s="161">
        <f t="shared" ref="U7:U13" si="7">R5/300000</f>
        <v>0</v>
      </c>
      <c r="V7" s="161">
        <f t="shared" ref="V7:V13" si="8">S5/30000</f>
        <v>1.8802012522889717E-7</v>
      </c>
      <c r="W7" s="161"/>
      <c r="X7" s="5"/>
    </row>
    <row r="8" spans="2:24" ht="35.25" customHeight="1" thickBot="1" x14ac:dyDescent="0.3">
      <c r="B8" s="45" t="s">
        <v>20</v>
      </c>
      <c r="C8" s="100">
        <f>('01'!C8+'02'!C8+'03'!C8+'08'!C8+'09'!C8+'10'!C8+'11'!C8+'15'!C8+'16'!C8+'17'!C8+'18'!C8+'22'!C8+'23'!C8+'24'!C8+'25'!C8+'29'!C8+'30'!C8+'31'!C8)/19</f>
        <v>23315.78947368421</v>
      </c>
      <c r="E8" s="48" t="s">
        <v>28</v>
      </c>
      <c r="F8" s="49">
        <f>('01'!F8+'02'!F8+'03'!F8+'08'!F8+'09'!F8+'10'!F8+'11'!F8+'15'!F8+'16'!F8+'17'!F8+'18'!F8+'22'!F8+'23'!F8+'24'!F8+'25'!F8+'29'!F8+'30'!F8+'31'!F8)/19</f>
        <v>16.157894736842106</v>
      </c>
      <c r="G8" s="138">
        <f>('01'!G8+'02'!G8+'03'!G8+'08'!G8+'09'!G8+'10'!G8+'11'!G8+'15'!G8+'16'!G8+'17'!G8+'18'!G8+'22'!G8+'23'!G8+'24'!G8+'25'!G8+'29'!G8+'30'!G8+'31'!G8)/19</f>
        <v>15.842105263157896</v>
      </c>
      <c r="H8" s="139">
        <f>('01'!H8+'02'!H8+'03'!H8+'08'!H8+'09'!H8+'10'!H8+'11'!H8+'15'!H8+'16'!H8+'17'!H8+'18'!H8+'22'!H8+'23'!H8+'24'!H8+'25'!H8+'29'!H8+'30'!H8+'31'!H8)/19</f>
        <v>1.0526315789473684</v>
      </c>
      <c r="I8" s="52">
        <f>('01'!I8+'02'!I8+'03'!I8+'08'!I8+'09'!I8+'10'!I8+'11'!I8+'15'!I8+'16'!I8+'17'!I8+'18'!I8+'22'!I8+'23'!I8+'24'!I8+'25'!I8+'29'!I8+'30'!I8+'31'!I8)/19</f>
        <v>0</v>
      </c>
      <c r="J8" s="53">
        <f>('01'!J8+'02'!J8+'03'!J8+'08'!J8+'09'!J8+'10'!J8+'11'!J8+'15'!J8+'16'!J8+'17'!J8+'18'!J8+'22'!J8+'23'!J8+'24'!J8+'25'!J8+'29'!J8+'30'!J8+'31'!J8)/19</f>
        <v>0.26315789473684209</v>
      </c>
      <c r="L8" s="9" t="s">
        <v>46</v>
      </c>
      <c r="M8" s="121">
        <f>('01'!M8+'02'!M8+'03'!M8+'08'!M8+'09'!M8+'10'!M8+'11'!M8+'15'!M8+'16'!M8+'17'!M8+'18'!M8+'22'!M8+'23'!M8+'24'!M8+'25'!M8+'29'!M8+'30'!M8+'31'!M8)/19</f>
        <v>1888718.894736842</v>
      </c>
      <c r="N8" s="103">
        <f>('01'!N8+'02'!N8+'03'!N8+'08'!N8+'09'!N8+'10'!N8+'11'!N8+'15'!N8+'16'!N8+'17'!N8+'18'!N8+'22'!N8+'23'!N8+'24'!N8+'25'!N8+'29'!N8+'30'!N8+'31'!N8)/19</f>
        <v>26.789473684210527</v>
      </c>
      <c r="P8" s="161">
        <f t="shared" si="2"/>
        <v>126.3036889952153</v>
      </c>
      <c r="Q8" s="161">
        <f t="shared" si="3"/>
        <v>92.622705263157883</v>
      </c>
      <c r="R8" s="161">
        <f t="shared" si="4"/>
        <v>0</v>
      </c>
      <c r="S8" s="161">
        <f t="shared" si="5"/>
        <v>0</v>
      </c>
      <c r="T8" s="161">
        <f t="shared" si="6"/>
        <v>0</v>
      </c>
      <c r="U8" s="161">
        <f t="shared" si="7"/>
        <v>0</v>
      </c>
      <c r="V8" s="161">
        <f t="shared" si="8"/>
        <v>0</v>
      </c>
      <c r="W8" s="161"/>
      <c r="X8" s="5"/>
    </row>
    <row r="9" spans="2:24" ht="31.5" customHeight="1" thickBot="1" x14ac:dyDescent="0.3">
      <c r="B9" s="81" t="s">
        <v>2</v>
      </c>
      <c r="C9" s="99">
        <f>('01'!C9+'02'!C9+'03'!C9+'08'!C9+'09'!C9+'10'!C9+'11'!C9+'15'!C9+'16'!C9+'17'!C9+'18'!C9+'22'!C9+'23'!C9+'24'!C9+'25'!C9+'29'!C9+'30'!C9+'31'!C9)/19</f>
        <v>337052.63157894736</v>
      </c>
      <c r="E9" s="60" t="s">
        <v>29</v>
      </c>
      <c r="F9" s="61">
        <f>('01'!F9+'02'!F9+'03'!F9+'08'!F9+'09'!F9+'10'!F9+'11'!F9+'15'!F9+'16'!F9+'17'!F9+'18'!F9+'22'!F9+'23'!F9+'24'!F9+'25'!F9+'29'!F9+'30'!F9+'31'!F9)/19</f>
        <v>51.631578947368418</v>
      </c>
      <c r="G9" s="129">
        <f>('01'!G9+'02'!G9+'03'!G9+'08'!G9+'09'!G9+'10'!G9+'11'!G9+'15'!G9+'16'!G9+'17'!G9+'18'!G9+'22'!G9+'23'!G9+'24'!G9+'25'!G9+'29'!G9+'30'!G9+'31'!G9)/19</f>
        <v>15.894736842105264</v>
      </c>
      <c r="H9" s="130">
        <f>('01'!H9+'02'!H9+'03'!H9+'08'!H9+'09'!H9+'10'!H9+'11'!H9+'15'!H9+'16'!H9+'17'!H9+'18'!H9+'22'!H9+'23'!H9+'24'!H9+'25'!H9+'29'!H9+'30'!H9+'31'!H9)/19</f>
        <v>5.2631578947368418E-2</v>
      </c>
      <c r="I9" s="64">
        <f>('01'!I9+'02'!I9+'03'!J9+'08'!I9+'09'!I9+'10'!I9+'11'!I9+'15'!I9+'16'!I9+'17'!I9+'18'!I9+'22'!I9+'23'!I9+'24'!I9+'25'!I9+'29'!I9+'30'!I9+'31'!I9)/19</f>
        <v>28.684210526315791</v>
      </c>
      <c r="J9" s="65" t="e">
        <f>('01'!J9+'02'!J9+'03'!#REF!+'08'!J9+'09'!J9+'10'!J9+'11'!J9+'15'!J9+'16'!J9+'17'!J9+'18'!J9+'22'!J9+'23'!J9+'24'!J9+'25'!J9+'29'!J9+'30'!J9+'31'!J9)/19</f>
        <v>#REF!</v>
      </c>
      <c r="L9" s="9" t="s">
        <v>47</v>
      </c>
      <c r="M9" s="121">
        <f>('01'!M9+'02'!M9+'03'!M9+'08'!M9+'09'!M9+'10'!M9+'11'!M9+'15'!M9+'16'!M9+'17'!M9+'18'!M9+'22'!M9+'23'!M9+'24'!M9+'25'!M9+'29'!M9+'30'!M9+'31'!M9)/19</f>
        <v>2086268.5789473683</v>
      </c>
      <c r="N9" s="103">
        <f>('01'!N9+'02'!N9+'03'!N9+'08'!N9+'09'!N9+'10'!N9+'11'!N9+'15'!N9+'16'!N9+'17'!N9+'18'!N9+'22'!N9+'23'!N9+'24'!N9+'25'!N9+'29'!N9+'30'!N9+'31'!N9)/19</f>
        <v>32.157894736842103</v>
      </c>
      <c r="P9" s="161">
        <f t="shared" si="2"/>
        <v>75.099203349282291</v>
      </c>
      <c r="Q9" s="161">
        <f t="shared" si="3"/>
        <v>55.072749122807018</v>
      </c>
      <c r="R9" s="161">
        <f t="shared" si="4"/>
        <v>0</v>
      </c>
      <c r="S9" s="161">
        <f t="shared" si="5"/>
        <v>1.1897301967038808E-4</v>
      </c>
      <c r="T9" s="161">
        <f t="shared" si="6"/>
        <v>2.1913170134638921E-4</v>
      </c>
      <c r="U9" s="161">
        <f t="shared" si="7"/>
        <v>0</v>
      </c>
      <c r="V9" s="161">
        <f t="shared" si="8"/>
        <v>1.2189297138047139E-7</v>
      </c>
      <c r="W9" s="161"/>
      <c r="X9" s="5"/>
    </row>
    <row r="10" spans="2:24" ht="31.5" customHeight="1" thickBot="1" x14ac:dyDescent="0.3">
      <c r="B10" s="70" t="s">
        <v>3</v>
      </c>
      <c r="C10" s="100">
        <f>('01'!C10+'02'!C10+'03'!C10+'08'!C10+'09'!C10+'10'!C10+'11'!C10+'15'!C10+'16'!C10+'17'!C10+'18'!C10+'22'!C10+'23'!C10+'24'!C10+'25'!C10+'29'!C10+'30'!C10+'31'!C10)/19</f>
        <v>435789473.68421054</v>
      </c>
      <c r="D10" s="31"/>
      <c r="E10" s="60" t="s">
        <v>30</v>
      </c>
      <c r="F10" s="61">
        <f>('01'!F10+'02'!F10+'03'!F10+'08'!F10+'09'!F10+'10'!F10+'11'!F10+'15'!F10+'16'!F10+'17'!F10+'18'!F10+'22'!F10+'23'!F10+'24'!F10+'25'!F10+'29'!F10+'30'!F10+'31'!F10)/19</f>
        <v>42.157894736842103</v>
      </c>
      <c r="G10" s="129">
        <f>('01'!G10+'02'!G10+'03'!G10+'08'!G10+'09'!G10+'10'!G10+'11'!G10+'15'!G10+'16'!G10+'17'!G10+'18'!G10+'22'!G10+'23'!G10+'24'!G10+'25'!G10+'29'!G10+'30'!G10+'31'!G10)/19</f>
        <v>61.368421052631582</v>
      </c>
      <c r="H10" s="130">
        <f>('01'!H10+'02'!H10+'03'!H10+'08'!H10+'09'!H10+'10'!H10+'11'!H10+'15'!H10+'16'!H10+'17'!H10+'18'!H10+'22'!H10+'23'!H10+'24'!H10+'25'!H10+'29'!H10+'30'!H10+'31'!H10)/19</f>
        <v>5.9473684210526319</v>
      </c>
      <c r="I10" s="64">
        <f>('01'!I10+'02'!I10+'03'!I10+'08'!I10+'09'!I10+'10'!I10+'11'!I10+'15'!I10+'16'!I10+'17'!I10+'18'!I10+'22'!I10+'23'!I10+'24'!I10+'25'!I10+'29'!I10+'30'!I10+'31'!I10)/19</f>
        <v>28.842105263157894</v>
      </c>
      <c r="J10" s="65">
        <f>('01'!J10+'02'!J10+'03'!J10+'08'!J10+'09'!J10+'10'!J10+'11'!J10+'15'!J10+'16'!J10+'17'!J10+'18'!J10+'22'!J10+'23'!J10+'24'!J10+'25'!J10+'29'!J10+'30'!J10+'31'!J10)/19</f>
        <v>0</v>
      </c>
      <c r="L10" s="9" t="s">
        <v>48</v>
      </c>
      <c r="M10" s="121">
        <f>('01'!M10+'02'!M10+'03'!M10+'08'!M10+'09'!M10+'10'!M10+'11'!M10+'15'!M10+'16'!M10+'17'!M10+'18'!M10+'22'!M10+'23'!M10+'24'!M10+'25'!M10+'29'!M10+'30'!M10+'31'!M10)/19</f>
        <v>1566173.6315789474</v>
      </c>
      <c r="N10" s="103">
        <f>('01'!N10+'02'!N10+'03'!N10+'08'!N10+'09'!N10+'10'!N10+'11'!N10+'15'!N10+'16'!N10+'17'!N10+'18'!N10+'22'!N10+'23'!N10+'24'!N10+'25'!N10+'29'!N10+'30'!N10+'31'!N10)/19</f>
        <v>26.736842105263158</v>
      </c>
      <c r="P10" s="161">
        <f t="shared" si="2"/>
        <v>85.850858851674644</v>
      </c>
      <c r="Q10" s="161">
        <f t="shared" si="3"/>
        <v>62.957296491228064</v>
      </c>
      <c r="R10" s="161">
        <f t="shared" si="4"/>
        <v>0</v>
      </c>
      <c r="S10" s="161">
        <f t="shared" si="5"/>
        <v>1.1694786018075489E-3</v>
      </c>
      <c r="T10" s="161">
        <f t="shared" si="6"/>
        <v>2.1540164014687878E-3</v>
      </c>
      <c r="U10" s="161">
        <f t="shared" si="7"/>
        <v>0</v>
      </c>
      <c r="V10" s="161">
        <f t="shared" si="8"/>
        <v>0</v>
      </c>
      <c r="W10" s="161"/>
      <c r="X10" s="5"/>
    </row>
    <row r="11" spans="2:24" ht="31.5" customHeight="1" thickBot="1" x14ac:dyDescent="0.3">
      <c r="B11" s="82" t="s">
        <v>4</v>
      </c>
      <c r="C11" s="101">
        <f>('01'!C11+'02'!C11+'03'!C11+'08'!C11+'09'!C11+'10'!C11+'11'!C11+'15'!C11+'16'!C11+'17'!C11+'18'!C11+'22'!C11+'23'!C11+'24'!C11+'25'!C11+'29'!C11+'30'!C11+'31'!C11)/19</f>
        <v>247793026.31578946</v>
      </c>
      <c r="D11" s="32"/>
      <c r="E11" s="54" t="s">
        <v>31</v>
      </c>
      <c r="F11" s="55">
        <f>('01'!F11+'02'!F11+'03'!F11+'08'!F11+'09'!F11+'10'!F11+'11'!F11+'15'!F11+'16'!F11+'17'!F11+'18'!F11+'22'!F11+'23'!F11+'24'!F11+'25'!F11+'29'!F11+'30'!F11+'31'!F11)/19</f>
        <v>12</v>
      </c>
      <c r="G11" s="132">
        <f>('01'!G11+'02'!G11+'03'!G11+'08'!G11+'09'!G11+'10'!G11+'11'!G11+'15'!G11+'16'!G11+'17'!G11+'18'!G11+'22'!G11+'23'!G11+'24'!G11+'25'!G11+'29'!G11+'30'!G11+'31'!G11)/19</f>
        <v>4.9473684210526319</v>
      </c>
      <c r="H11" s="133">
        <f>('01'!H11+'02'!H11+'03'!H11+'08'!H11+'09'!H11+'10'!H11+'11'!H11+'15'!H11+'16'!H11+'17'!H11+'18'!H11+'22'!H11+'23'!H11+'24'!H11+'25'!H11+'29'!H11+'30'!H11+'31'!H11)/19</f>
        <v>0.15789473684210525</v>
      </c>
      <c r="I11" s="58">
        <f>('01'!I11+'02'!I11+'03'!I11+'08'!I11+'09'!I11+'10'!I11+'11'!I11+'15'!I11+'16'!I11+'17'!I11+'18'!I11+'22'!I11+'23'!I11+'24'!I11+'25'!I11+'29'!I11+'30'!I11+'31'!I11)/19</f>
        <v>6.6842105263157894</v>
      </c>
      <c r="J11" s="59">
        <f>('01'!J11+'02'!J11+'03'!J11+'08'!J11+'09'!J11+'10'!J11+'11'!J11+'15'!J11+'16'!J11+'17'!J11+'18'!J11+'22'!J11+'23'!J11+'24'!J11+'25'!J11+'29'!J11+'30'!J11+'31'!J11)/19</f>
        <v>0.21052631578947367</v>
      </c>
      <c r="L11" s="9" t="s">
        <v>49</v>
      </c>
      <c r="M11" s="121">
        <f>('01'!M11+'02'!M11+'03'!M11+'08'!M11+'09'!M11+'10'!M11+'11'!M11+'15'!M11+'16'!M11+'17'!M11+'18'!M11+'22'!M11+'23'!M11+'24'!M11+'25'!M11+'29'!M11+'30'!M11+'31'!M11)/19</f>
        <v>1959.8421052631579</v>
      </c>
      <c r="N11" s="103">
        <f>('01'!N11+'02'!N11+'03'!N11+'08'!N11+'09'!N11+'10'!N11+'11'!N11+'15'!N11+'16'!N11+'17'!N11+'18'!N11+'22'!N11+'23'!N11+'24'!N11+'25'!N11+'29'!N11+'30'!N11+'31'!N11)/19</f>
        <v>5.2631578947368418E-2</v>
      </c>
      <c r="P11" s="161">
        <f t="shared" si="2"/>
        <v>94.830389952153098</v>
      </c>
      <c r="Q11" s="161">
        <f t="shared" si="3"/>
        <v>69.542285964912281</v>
      </c>
      <c r="R11" s="161">
        <f t="shared" si="4"/>
        <v>0</v>
      </c>
      <c r="S11" s="161">
        <f t="shared" si="5"/>
        <v>6.9536299397483607E-4</v>
      </c>
      <c r="T11" s="161">
        <f t="shared" si="6"/>
        <v>1.2807616075071399E-3</v>
      </c>
      <c r="U11" s="161">
        <f t="shared" si="7"/>
        <v>0</v>
      </c>
      <c r="V11" s="161">
        <f t="shared" si="8"/>
        <v>3.9657673223462694E-9</v>
      </c>
      <c r="W11" s="161"/>
      <c r="X11" s="5"/>
    </row>
    <row r="12" spans="2:24" ht="31.5" customHeight="1" thickBot="1" x14ac:dyDescent="0.3">
      <c r="B12" s="83" t="s">
        <v>5</v>
      </c>
      <c r="C12" s="71">
        <f>('01'!C12+'02'!C12+'03'!C12+'08'!C12+'09'!C12+'10'!C12+'11'!C12+'15'!C12+'16'!C12+'17'!C12+'18'!C12+'22'!C12+'23'!C12+'24'!C12+'25'!C12+'29'!C12+'30'!C12+'31'!C12)/19</f>
        <v>0.53868049199084655</v>
      </c>
      <c r="E12" s="13" t="s">
        <v>32</v>
      </c>
      <c r="F12" s="26">
        <f>('01'!F12+'02'!F12+'03'!F12+'08'!F12+'09'!F12+'10'!F12+'11'!F12+'15'!F12+'16'!F12+'17'!F12+'18'!F12+'22'!F12+'23'!F12+'24'!F12+'25'!F12+'29'!F12+'30'!F12+'31'!F12)/19</f>
        <v>44.421052631578945</v>
      </c>
      <c r="G12" s="135">
        <f>('01'!G12+'02'!G12+'03'!G12+'08'!G12+'09'!G12+'10'!G12+'11'!G12+'15'!G12+'16'!G12+'17'!G12+'18'!G12+'22'!G12+'23'!G12+'24'!G12+'25'!G12+'29'!G12+'30'!G12+'31'!G12)/19</f>
        <v>15.473684210526315</v>
      </c>
      <c r="H12" s="136">
        <f>('01'!H12+'02'!H12+'03'!H12+'08'!H12+'09'!H12+'10'!H12+'11'!H12+'15'!H12+'16'!H12+'17'!H12+'18'!H12+'22'!H12+'23'!H12+'24'!H12+'25'!H12+'29'!H12+'30'!H12+'31'!H12)/19</f>
        <v>1.4736842105263157</v>
      </c>
      <c r="I12" s="29">
        <f>('01'!I12+'02'!I12+'03'!I12+'08'!I12+'09'!I12+'10'!I12+'11'!I12+'15'!I12+'16'!I12+'17'!I12+'18'!I12+'22'!I12+'23'!I12+'24'!I12+'25'!I12+'29'!I12+'30'!I12+'31'!I12)/19</f>
        <v>27.842105263157894</v>
      </c>
      <c r="J12" s="30">
        <f>('01'!J12+'02'!J12+'03'!J12+'08'!J12+'09'!J12+'10'!J12+'11'!J12+'15'!J12+'16'!J12+'17'!J12+'18'!J12+'22'!J12+'23'!J12+'24'!J12+'25'!J12+'29'!J12+'30'!J12+'31'!J12)/19</f>
        <v>0</v>
      </c>
      <c r="L12" s="171" t="s">
        <v>70</v>
      </c>
      <c r="M12" s="172"/>
      <c r="N12" s="173"/>
      <c r="P12" s="161">
        <f t="shared" si="2"/>
        <v>71.189710526315793</v>
      </c>
      <c r="Q12" s="161">
        <f t="shared" si="3"/>
        <v>52.20578771929825</v>
      </c>
      <c r="R12" s="161">
        <f t="shared" si="4"/>
        <v>0</v>
      </c>
      <c r="S12" s="161">
        <f t="shared" si="5"/>
        <v>7.949153597377282E-4</v>
      </c>
      <c r="T12" s="161">
        <f t="shared" si="6"/>
        <v>1.4641231742146062E-3</v>
      </c>
      <c r="U12" s="161">
        <f t="shared" si="7"/>
        <v>0</v>
      </c>
      <c r="V12" s="161">
        <f t="shared" si="8"/>
        <v>3.8982620060251634E-8</v>
      </c>
      <c r="W12" s="161"/>
      <c r="X12" s="5"/>
    </row>
    <row r="13" spans="2:24" ht="31.5" customHeight="1" x14ac:dyDescent="0.25">
      <c r="B13" s="10" t="s">
        <v>6</v>
      </c>
      <c r="C13" s="24">
        <f>('01'!C13+'02'!C13+'03'!C13+'08'!C13+'09'!C13+'10'!C13+'11'!C13+'15'!C13+'16'!C13+'17'!C13+'18'!C13+'22'!C13+'23'!C13+'24'!C13+'25'!C13+'29'!C13+'30'!C13+'31'!C13)/19</f>
        <v>150.89473684210526</v>
      </c>
      <c r="E13" s="13" t="s">
        <v>33</v>
      </c>
      <c r="F13" s="26">
        <f>('01'!F13+'02'!F13+'03'!F13+'08'!F13+'09'!F13+'10'!F13+'11'!F13+'15'!F13+'16'!F13+'17'!F13+'18'!F13+'22'!F13+'23'!F13+'24'!F13+'25'!F13+'29'!F13+'30'!F13+'31'!F13)/19</f>
        <v>166.42105263157896</v>
      </c>
      <c r="G13" s="135">
        <f>('01'!G13+'02'!G13+'03'!G13+'08'!G13+'09'!G13+'10'!G13+'11'!G13+'15'!G13+'16'!G13+'17'!G13+'18'!G13+'22'!G13+'23'!G13+'24'!G13+'25'!G13+'29'!G13+'30'!G13+'31'!G13)/19</f>
        <v>32.789473684210527</v>
      </c>
      <c r="H13" s="136">
        <f>('01'!H13+'02'!H13+'03'!H13+'08'!H13+'09'!H13+'10'!H13+'11'!H13+'15'!H13+'16'!H13+'17'!H13+'18'!H13+'22'!H13+'23'!H13+'24'!H13+'25'!H13+'29'!H13+'30'!H13+'31'!H13)/19</f>
        <v>4.3157894736842106</v>
      </c>
      <c r="I13" s="29">
        <f>('01'!I13+'02'!I13+'03'!I13+'08'!I13+'09'!I13+'10'!I13+'11'!I13+'15'!I13+'16'!I13+'17'!I13+'18'!I13+'22'!I13+'23'!I13+'24'!I13+'25'!I13+'29'!I13+'30'!I13+'31'!I13)/19</f>
        <v>100.78947368421052</v>
      </c>
      <c r="J13" s="30">
        <f>('01'!J13+'02'!J13+'03'!J13+'08'!J13+'09'!J13+'10'!J13+'11'!J13+'15'!J13+'16'!J13+'17'!J13+'18'!J13+'22'!J13+'23'!J13+'24'!J13+'25'!J13+'29'!J13+'30'!J13+'31'!J13)/19</f>
        <v>0</v>
      </c>
      <c r="L13" s="10" t="s">
        <v>17</v>
      </c>
      <c r="M13" s="87">
        <f>('01'!M13+'02'!M13+'03'!M13+'08'!M13+'09'!M13+'10'!M13+'11'!M13+'15'!M13+'16'!M13+'17'!M13+'18'!M13+'22'!M13+'23'!M13+'24'!M13+'25'!M13+'29'!M13+'30'!M13+'31'!M13)/19</f>
        <v>365789.4736842105</v>
      </c>
      <c r="N13" s="24">
        <f>('01'!N13+'02'!N13+'03'!N13+'08'!N13+'09'!N13+'10'!N13+'11'!N13+'15'!N13+'16'!N13+'17'!N13+'18'!N13+'22'!N13+'23'!N13+'24'!N13+'25'!N13+'29'!N13+'30'!N13+'31'!N13)/19</f>
        <v>7.3157894736842106</v>
      </c>
      <c r="P13" s="161">
        <f>M11/22000</f>
        <v>8.9083732057416265E-2</v>
      </c>
      <c r="Q13" s="161">
        <f t="shared" si="3"/>
        <v>6.5328070175438596E-2</v>
      </c>
      <c r="R13" s="161">
        <f t="shared" si="4"/>
        <v>0</v>
      </c>
      <c r="S13" s="161">
        <f t="shared" si="5"/>
        <v>8.7805916622363982E-4</v>
      </c>
      <c r="T13" s="161">
        <f t="shared" si="6"/>
        <v>1.6172624643002857E-3</v>
      </c>
      <c r="U13" s="161">
        <f t="shared" si="7"/>
        <v>0</v>
      </c>
      <c r="V13" s="161">
        <f t="shared" si="8"/>
        <v>2.3178766465827871E-8</v>
      </c>
      <c r="W13" s="161"/>
      <c r="X13" s="5"/>
    </row>
    <row r="14" spans="2:24" ht="31.5" customHeight="1" x14ac:dyDescent="0.25">
      <c r="B14" s="25" t="s">
        <v>7</v>
      </c>
      <c r="C14" s="126">
        <f>('01'!C14+'02'!C14+'03'!C14+'08'!C14+'09'!C14+'10'!C14+'11'!C14+'15'!C14+'16'!C14+'17'!C14+'18'!C14+'22'!C14+'23'!C14+'24'!C14+'25'!C14+'29'!C14+'30'!C14+'31'!C14)/19</f>
        <v>70127.947368421053</v>
      </c>
      <c r="E14" s="13" t="s">
        <v>34</v>
      </c>
      <c r="F14" s="26">
        <f>('01'!F14+'02'!F14+'03'!F14+'08'!F14+'09'!F14+'10'!F14+'11'!F14+'15'!F14+'16'!F14+'17'!F14+'18'!F14+'22'!F14+'23'!F14+'24'!F14+'25'!F14+'29'!F14+'30'!F14+'31'!F14)/19</f>
        <v>3.8421052631578947</v>
      </c>
      <c r="G14" s="135">
        <f>('01'!G14+'02'!G14+'03'!G14+'08'!G14+'09'!G14+'10'!G14+'11'!G14+'15'!G14+'16'!G14+'17'!G14+'18'!G14+'22'!G14+'23'!G14+'24'!G14+'25'!G14+'29'!G14+'30'!G14+'31'!G14)/19</f>
        <v>0.26315789473684209</v>
      </c>
      <c r="H14" s="136">
        <f>('01'!H14+'02'!H14+'03'!H14+'08'!H14+'09'!H14+'10'!H14+'11'!H14+'15'!H14+'16'!H14+'17'!H14+'18'!H14+'22'!H14+'23'!H14+'24'!H14+'25'!H14+'29'!H14+'30'!H14+'31'!H14)/19</f>
        <v>0</v>
      </c>
      <c r="I14" s="29">
        <f>('01'!I14+'02'!I14+'03'!I14+'08'!I14+'09'!I14+'10'!I14+'11'!I14+'15'!I14+'16'!I14+'17'!I14+'18'!I14+'22'!I14+'23'!I14+'24'!I14+'25'!I14+'29'!I14+'30'!I14+'31'!I14)/19</f>
        <v>3.5789473684210527</v>
      </c>
      <c r="J14" s="30">
        <f>('01'!J14+'02'!J14+'03'!J14+'08'!J14+'09'!J14+'10'!J14+'11'!J14+'15'!J14+'16'!J14+'17'!J14+'18'!J14+'22'!J14+'23'!J14+'24'!J14+'25'!J14+'29'!J14+'30'!J14+'31'!J14)/19</f>
        <v>0</v>
      </c>
      <c r="L14" s="11" t="s">
        <v>18</v>
      </c>
      <c r="M14" s="88">
        <f>('01'!M14+'02'!M14+'03'!M14+'08'!M14+'09'!M14+'10'!M14+'11'!M14+'15'!M14+'16'!M14+'17'!M14+'18'!M14+'22'!M14+'23'!M14+'24'!M14+'25'!M14+'29'!M14+'30'!M14+'31'!M14)/19</f>
        <v>113684.21052631579</v>
      </c>
      <c r="N14" s="33">
        <f>('01'!N14+'02'!N14+'03'!N14+'08'!N14+'09'!N14+'10'!N14+'11'!N14+'15'!N14+'16'!N14+'17'!N14+'18'!N14+'22'!N14+'23'!N14+'24'!N14+'25'!N14+'29'!N14+'30'!N14+'31'!N14)/19</f>
        <v>1.4210526315789473</v>
      </c>
      <c r="X14" s="5"/>
    </row>
    <row r="15" spans="2:24" ht="31.5" customHeight="1" thickBot="1" x14ac:dyDescent="0.3">
      <c r="B15" s="25" t="s">
        <v>8</v>
      </c>
      <c r="C15" s="34">
        <f>('01'!C15+'02'!C15+'03'!C15+'08'!C15+'09'!C15+'10'!C15+'11'!C15+'15'!C15+'16'!C15+'17'!C15+'18'!C15+'22'!C15+'23'!C15+'24'!C15+'25'!C15+'29'!C15+'30'!C15+'31'!C15)/19</f>
        <v>1.4799999999999997E-2</v>
      </c>
      <c r="E15" s="48" t="s">
        <v>35</v>
      </c>
      <c r="F15" s="49">
        <f>('01'!F15+'02'!F15+'03'!F15+'08'!F15+'09'!F15+'10'!F15+'11'!F15+'15'!F15+'16'!F15+'17'!F15+'18'!F15+'22'!F15+'23'!F15+'24'!F15+'25'!F15+'29'!F15+'30'!F15+'31'!F15)/19</f>
        <v>0</v>
      </c>
      <c r="G15" s="138">
        <f>('01'!G15+'02'!G15+'03'!G15+'08'!G15+'09'!G15+'10'!G15+'11'!G15+'15'!G15+'16'!G15+'17'!G15+'18'!G15+'22'!G15+'23'!G15+'24'!G15+'25'!G15+'29'!G15+'30'!G15+'31'!G15)/19</f>
        <v>0</v>
      </c>
      <c r="H15" s="139">
        <f>('01'!H15+'02'!H15+'03'!H15+'08'!H15+'09'!H15+'10'!H15+'11'!H15+'15'!H15+'16'!H15+'17'!H15+'18'!H15+'22'!H15+'23'!H15+'24'!H15+'25'!H15+'29'!H15+'30'!H15+'31'!H15)/19</f>
        <v>0</v>
      </c>
      <c r="I15" s="52">
        <f>('01'!I15+'02'!I15+'03'!I15+'08'!I15+'09'!I15+'10'!I15+'11'!I15+'15'!I15+'16'!I15+'17'!I15+'18'!I15+'22'!I15+'23'!I15+'24'!I15+'25'!I15+'29'!I15+'30'!I15+'31'!I15)/19</f>
        <v>0</v>
      </c>
      <c r="J15" s="53">
        <f>('01'!J15+'02'!J15+'03'!J15+'08'!J15+'09'!J15+'10'!J15+'11'!J15+'15'!J15+'16'!J15+'17'!J15+'18'!J15+'22'!J15+'23'!J15+'24'!J15+'25'!J15+'29'!J15+'30'!J15+'31'!J15)/19</f>
        <v>0</v>
      </c>
      <c r="L15" s="171" t="s">
        <v>59</v>
      </c>
      <c r="M15" s="172"/>
      <c r="N15" s="173"/>
      <c r="X15" s="5"/>
    </row>
    <row r="16" spans="2:24" ht="31.5" customHeight="1" thickBot="1" x14ac:dyDescent="0.3">
      <c r="B16" s="11" t="s">
        <v>9</v>
      </c>
      <c r="C16" s="35">
        <f>('01'!C16+'02'!C16+'03'!C16+'08'!C16+'09'!C16+'10'!C16+'11'!C16+'15'!C16+'16'!C16+'17'!C16+'18'!C16+'22'!C16+'23'!C16+'24'!C16+'25'!C16+'29'!C16+'30'!C16+'31'!C16)/19</f>
        <v>0</v>
      </c>
      <c r="E16" s="60" t="s">
        <v>36</v>
      </c>
      <c r="F16" s="66">
        <f>('01'!F16+'02'!F16+'03'!F16+'08'!F16+'09'!F16+'10'!F16+'11'!F16+'15'!F16+'16'!F16+'17'!F16+'18'!F16+'22'!F16+'23'!F16+'24'!F16+'25'!F16+'29'!F16+'30'!F16+'31'!F16)/19</f>
        <v>0</v>
      </c>
      <c r="G16" s="119">
        <f>('01'!G16+'02'!G16+'03'!G16+'08'!G16+'09'!G16+'10'!G16+'11'!G16+'15'!G16+'16'!G16+'17'!G16+'18'!G16+'22'!G16+'23'!G16+'24'!G16+'25'!G16+'29'!G16+'30'!G16+'31'!G16)/19</f>
        <v>0</v>
      </c>
      <c r="H16" s="119">
        <f>('01'!H16+'02'!H16+'03'!H16+'08'!H16+'09'!H16+'10'!H16+'11'!H16+'15'!H16+'16'!H16+'17'!H16+'18'!H16+'22'!H16+'23'!H16+'24'!H16+'25'!H16+'29'!H16+'30'!H16+'31'!H16)/19</f>
        <v>0</v>
      </c>
      <c r="I16" s="66">
        <f>('01'!I16+'02'!I16+'03'!I16+'08'!I16+'09'!I16+'10'!I16+'11'!I16+'15'!I16+'16'!I16+'17'!I16+'18'!I16+'22'!I16+'23'!I16+'24'!I16+'25'!I16+'29'!I16+'30'!I16+'31'!I16)/19</f>
        <v>0</v>
      </c>
      <c r="J16" s="68">
        <f>('01'!J16+'02'!J16+'03'!J16+'08'!J16+'09'!J16+'10'!J16+'11'!J16+'15'!J16+'16'!J16+'17'!J16+'18'!J16+'22'!J16+'23'!J16+'24'!J16+'25'!J16+'29'!J16+'30'!J16+'31'!J16)/19</f>
        <v>0</v>
      </c>
      <c r="L16" s="10" t="s">
        <v>60</v>
      </c>
      <c r="M16" s="87">
        <f>('01'!M16+'02'!M16+'03'!M16+'08'!M16+'09'!M16+'10'!M16+'11'!M16+'15'!M16+'16'!M16+'17'!M16+'18'!M16+'22'!M16+'23'!M16+'24'!M16+'25'!M16+'29'!M16+'30'!M16+'31'!M16)/19</f>
        <v>93052.631578947374</v>
      </c>
      <c r="N16" s="24">
        <f>('01'!N16+'02'!N16+'03'!N16+'08'!N16+'09'!N16+'10'!N16+'11'!N16+'15'!N16+'16'!N16+'17'!N16+'18'!N16+'22'!N16+'23'!N16+'24'!N16+'25'!N16+'29'!N16+'30'!N16+'31'!N16)/19</f>
        <v>1.368421052631579</v>
      </c>
      <c r="X16" s="5"/>
    </row>
    <row r="17" spans="2:24" ht="31.5" customHeight="1" thickBot="1" x14ac:dyDescent="0.3">
      <c r="B17" s="5"/>
      <c r="C17" s="5"/>
      <c r="D17" s="5"/>
      <c r="E17" s="60" t="s">
        <v>37</v>
      </c>
      <c r="F17" s="61">
        <f>('01'!F17+'02'!F17+'03'!F17+'08'!F17+'09'!F17+'10'!F17+'11'!F17+'15'!F17+'16'!F17+'17'!F17+'18'!F17+'22'!F17+'23'!F17+'24'!F17+'25'!F17+'29'!F17+'30'!F17+'31'!F17)/19</f>
        <v>0</v>
      </c>
      <c r="G17" s="129">
        <f>('01'!G17+'02'!G17+'03'!G17+'08'!G17+'09'!G17+'10'!G17+'11'!G17+'15'!G17+'16'!G17+'17'!G17+'18'!G17+'22'!G17+'23'!G17+'24'!G17+'25'!G17+'29'!G17+'30'!G17+'31'!G17)/19</f>
        <v>38.684210526315788</v>
      </c>
      <c r="H17" s="130">
        <f>('01'!H17+'02'!H17+'03'!H17+'08'!H17+'09'!H17+'10'!H17+'11'!H17+'15'!H17+'16'!H17+'17'!H17+'18'!H17+'22'!H17+'23'!H17+'24'!H17+'25'!H17+'29'!H17+'30'!H17+'31'!H17)/19</f>
        <v>0</v>
      </c>
      <c r="I17" s="64">
        <f>('01'!I17+'02'!I17+'03'!I17+'08'!I17+'09'!I17+'10'!I17+'11'!I17+'15'!I17+'16'!I17+'17'!I17+'18'!I17+'22'!I17+'23'!I17+'24'!I17+'25'!I17+'29'!I17+'30'!I17+'31'!I17)/19</f>
        <v>0</v>
      </c>
      <c r="J17" s="65">
        <f>('01'!J17+'02'!J17+'03'!J17+'08'!J17+'09'!J17+'10'!J17+'11'!J17+'15'!J17+'16'!J17+'17'!J17+'18'!J17+'22'!J17+'23'!J17+'24'!J17+'25'!J17+'29'!J17+'30'!J17+'31'!J17)/19</f>
        <v>0</v>
      </c>
      <c r="L17" s="11" t="s">
        <v>61</v>
      </c>
      <c r="M17" s="88">
        <f>('01'!M17+'02'!M17+'03'!M17+'08'!M17+'09'!M17+'10'!M17+'11'!M17+'15'!M17+'16'!M17+'17'!M17+'18'!M17+'22'!M17+'23'!M17+'24'!M17+'25'!M17+'29'!M17+'30'!M17+'31'!M17)/19</f>
        <v>168157.89473684211</v>
      </c>
      <c r="N17" s="33">
        <f>('01'!N17+'02'!N17+'03'!N17+'08'!N17+'09'!N17+'10'!N17+'11'!N17+'15'!N17+'16'!N17+'17'!N17+'18'!N17+'22'!N17+'23'!N17+'24'!N17+'25'!N17+'29'!N17+'30'!N17+'31'!N17)/19</f>
        <v>3.736842105263158</v>
      </c>
      <c r="X17" s="5"/>
    </row>
    <row r="18" spans="2:24" ht="33.75" customHeight="1" x14ac:dyDescent="0.25">
      <c r="B18" s="174" t="s">
        <v>51</v>
      </c>
      <c r="C18" s="174"/>
      <c r="D18" s="5"/>
      <c r="E18" s="69" t="s">
        <v>38</v>
      </c>
      <c r="F18" s="55">
        <f>('01'!F18+'02'!F18+'03'!F18+'08'!F18+'09'!F18+'10'!F18+'11'!F18+'15'!F18+'16'!F18+'17'!F18+'18'!F18+'22'!F18+'23'!F18+'24'!F18+'25'!F18+'29'!F18+'30'!F18+'31'!F18)/19</f>
        <v>0</v>
      </c>
      <c r="G18" s="132">
        <f>('01'!G18+'02'!G18+'03'!G18+'08'!G18+'09'!G18+'10'!G18+'11'!G18+'15'!G18+'16'!G18+'17'!G18+'18'!G18+'22'!G18+'23'!G18+'24'!G18+'25'!G18+'29'!G18+'30'!G18+'31'!G18)/19</f>
        <v>26.684210526315791</v>
      </c>
      <c r="H18" s="133">
        <f>('01'!H18+'02'!H18+'03'!H18+'08'!H18+'09'!H18+'10'!H18+'11'!H18+'15'!H18+'16'!H18+'17'!H18+'18'!H18+'22'!H18+'23'!H18+'24'!H18+'25'!H18+'29'!H18+'30'!H18+'31'!H18)/19</f>
        <v>0</v>
      </c>
      <c r="I18" s="58">
        <f>('01'!I18+'02'!I18+'03'!I18+'08'!I18+'09'!I18+'10'!I18+'11'!I18+'15'!I18+'16'!I18+'17'!I18+'18'!I18+'22'!I18+'23'!I18+'24'!I18+'25'!I18+'29'!I18+'30'!I18+'31'!I18)/19</f>
        <v>0</v>
      </c>
      <c r="J18" s="59">
        <f>('01'!J18+'02'!J18+'03'!J18+'08'!J18+'09'!J18+'10'!J18+'11'!J18+'15'!J18+'16'!J18+'17'!J18+'18'!J18+'22'!J18+'23'!J18+'24'!J18+'25'!J18+'29'!J18+'30'!J18+'31'!J18)/19</f>
        <v>0</v>
      </c>
      <c r="L18" s="171" t="s">
        <v>62</v>
      </c>
      <c r="M18" s="172"/>
      <c r="N18" s="173"/>
      <c r="X18" s="5"/>
    </row>
    <row r="19" spans="2:24" ht="31.5" customHeight="1" thickBot="1" x14ac:dyDescent="0.3">
      <c r="B19" s="47" t="s">
        <v>52</v>
      </c>
      <c r="C19" s="47"/>
      <c r="D19" s="5"/>
      <c r="E19" s="48" t="s">
        <v>39</v>
      </c>
      <c r="F19" s="49">
        <f>('01'!F19+'02'!F19+'03'!F19+'08'!F19+'09'!F19+'10'!F19+'11'!F19+'15'!F19+'16'!F19+'17'!F19+'18'!F19+'22'!F19+'23'!F19+'24'!F19+'25'!F19+'29'!F19+'30'!F19+'31'!F19)/19</f>
        <v>329.73684210526318</v>
      </c>
      <c r="G19" s="138">
        <f>('01'!G19+'02'!G19+'03'!G19+'08'!G19+'09'!G19+'10'!G19+'11'!G19+'15'!G19+'16'!G19+'17'!G19+'18'!G19+'22'!G19+'23'!G19+'24'!G19+'25'!G19+'29'!G19+'30'!G19+'31'!G19)/19</f>
        <v>12</v>
      </c>
      <c r="H19" s="139">
        <f>('01'!H19+'02'!H19+'03'!H19+'08'!H19+'09'!H19+'10'!H19+'11'!H19+'15'!H19+'16'!H19+'17'!H19+'18'!H19+'22'!H19+'23'!H19+'24'!H19+'25'!H19+'29'!H19+'30'!H19+'31'!H19)/19</f>
        <v>0</v>
      </c>
      <c r="I19" s="52">
        <f>('01'!I19+'02'!I19+'03'!I19+'08'!I19+'09'!I19+'10'!I19+'11'!I19+'15'!I19+'16'!I19+'17'!I19+'18'!I19+'22'!I19+'23'!I19+'24'!I19+'25'!I19+'29'!I19+'30'!I19+'31'!I19)/19</f>
        <v>317.73684210526318</v>
      </c>
      <c r="J19" s="53">
        <f>('01'!J19+'02'!J19+'03'!J19+'08'!J19+'09'!J19+'10'!J19+'11'!J19+'15'!J19+'16'!J19+'17'!J19+'18'!J19+'22'!J19+'23'!J19+'24'!J19+'25'!J19+'29'!J19+'30'!J19+'31'!J19)/19</f>
        <v>0</v>
      </c>
      <c r="L19" s="150" t="s">
        <v>63</v>
      </c>
      <c r="M19" s="89">
        <f>('01'!M19+'02'!M19+'03'!M19+'08'!M19+'09'!M19+'10'!M19+'11'!M19+'15'!M19+'16'!M19+'17'!M19+'18'!M19+'22'!M19+'23'!M19+'24'!M19+'25'!M19+'29'!M19+'30'!M19+'31'!M19)/19</f>
        <v>22368.42105263158</v>
      </c>
      <c r="N19" s="36">
        <f>('01'!N19+'02'!N19+'03'!N19+'08'!N19+'09'!N19+'10'!N19+'11'!N19+'15'!N19+'16'!N19+'17'!N19+'18'!N19+'22'!N19+'23'!N19+'24'!N19+'25'!N19+'29'!N19+'30'!N19+'31'!N19)/19</f>
        <v>0.89473684210526316</v>
      </c>
      <c r="X19" s="5"/>
    </row>
    <row r="20" spans="2:24" ht="31.5" customHeight="1" thickBot="1" x14ac:dyDescent="0.3">
      <c r="B20" s="46" t="s">
        <v>53</v>
      </c>
      <c r="C20" s="46"/>
      <c r="D20" s="5"/>
      <c r="E20" s="60" t="s">
        <v>40</v>
      </c>
      <c r="F20" s="61">
        <f>('01'!F20+'02'!F20+'03'!F20+'08'!F20+'09'!F20+'10'!F20+'11'!F20+'15'!F20+'16'!F20+'17'!F20+'18'!F20+'22'!F20+'23'!F20+'24'!F20+'25'!F20+'29'!F20+'30'!F20+'31'!F20)/19</f>
        <v>53.315789473684212</v>
      </c>
      <c r="G20" s="129">
        <f>('01'!G20+'02'!G20+'03'!G20+'08'!G20+'09'!G20+'10'!G20+'11'!G20+'15'!G20+'16'!G20+'17'!G20+'18'!G20+'22'!G20+'23'!G20+'24'!G20+'25'!G20+'29'!G20+'30'!G20+'31'!G20)/19</f>
        <v>8.2105263157894743</v>
      </c>
      <c r="H20" s="130">
        <f>('01'!H20+'02'!H20+'03'!H20+'08'!H20+'09'!H20+'10'!H20+'11'!H20+'15'!H20+'16'!H20+'17'!H20+'18'!H20+'22'!H20+'23'!H20+'24'!H20+'25'!H20+'29'!H20+'30'!H20+'31'!H20)/19</f>
        <v>0</v>
      </c>
      <c r="I20" s="64">
        <f>('01'!I20+'02'!I20+'03'!I20+'08'!I20+'09'!I20+'10'!I20+'11'!I20+'15'!I20+'16'!I20+'17'!I20+'18'!I20+'22'!I20+'23'!I20+'24'!I20+'25'!I20+'29'!I20+'30'!I20+'31'!I20)/19</f>
        <v>52.157894736842103</v>
      </c>
      <c r="J20" s="65">
        <f>('01'!J20+'02'!J20+'03'!J20+'08'!J20+'09'!J20+'10'!J20+'11'!J20+'15'!J20+'16'!J20+'17'!J20+'18'!J20+'22'!J20+'23'!J20+'24'!J20+'25'!J20+'29'!J20+'30'!J20+'31'!J20)/19</f>
        <v>0</v>
      </c>
      <c r="L20" s="151" t="s">
        <v>64</v>
      </c>
      <c r="M20" s="125">
        <f>('01'!M20+'02'!M20+'03'!M20+'08'!M20+'09'!M20+'10'!M20+'11'!M20+'15'!M20+'16'!M20+'17'!M20+'18'!M20+'22'!M20+'23'!M20+'24'!M20+'25'!M20+'29'!M20+'30'!M20+'31'!M20)/19</f>
        <v>22368.42105263158</v>
      </c>
      <c r="N20" s="126">
        <f>('01'!N20+'02'!N20+'03'!N20+'08'!N20+'09'!N20+'10'!N20+'11'!N20+'15'!N20+'16'!N20+'17'!N20+'18'!N20+'22'!N20+'23'!N20+'24'!N20+'25'!N20+'29'!N20+'30'!N20+'31'!N20)/19</f>
        <v>0.89473684210526316</v>
      </c>
      <c r="X20" s="5"/>
    </row>
    <row r="21" spans="2:24" ht="31.5" customHeight="1" x14ac:dyDescent="0.25">
      <c r="B21" s="46" t="s">
        <v>54</v>
      </c>
      <c r="C21" s="46"/>
      <c r="D21" s="5"/>
      <c r="E21" s="54" t="s">
        <v>41</v>
      </c>
      <c r="F21" s="55">
        <f>('01'!F21+'02'!F21+'03'!F21+'08'!F21+'09'!F21+'10'!F21+'11'!F21+'15'!F21+'16'!F21+'17'!F21+'18'!F21+'22'!F21+'23'!F21+'24'!F21+'25'!F21+'29'!F21+'30'!F21+'31'!F21)/19</f>
        <v>25.105263157894736</v>
      </c>
      <c r="G21" s="132">
        <f>('01'!G21+'02'!G21+'03'!G21+'08'!G21+'09'!G21+'10'!G21+'11'!G21+'15'!G21+'16'!G21+'17'!G21+'18'!G21+'22'!G21+'23'!G21+'24'!G21+'25'!G21+'29'!G21+'30'!G21+'31'!G21)/19</f>
        <v>0.57894736842105265</v>
      </c>
      <c r="H21" s="133">
        <f>('01'!H21+'02'!H21+'03'!H21+'08'!H21+'09'!H21+'10'!H21+'11'!H21+'15'!H21+'16'!H21+'17'!H21+'18'!H21+'22'!H21+'23'!H21+'24'!H21+'25'!H21+'29'!H21+'30'!H21+'31'!H21)/19</f>
        <v>0</v>
      </c>
      <c r="I21" s="58">
        <f>('01'!I21+'02'!I21+'03'!I21+'08'!I21+'09'!I21+'10'!I21+'11'!I21+'15'!I21+'16'!I21+'17'!I21+'18'!I21+'22'!I21+'23'!I21+'24'!I21+'25'!I21+'29'!I21+'30'!I21+'31'!I21)/19</f>
        <v>24.526315789473685</v>
      </c>
      <c r="J21" s="59">
        <f>('01'!J21+'02'!J21+'03'!J21+'08'!J21+'09'!J21+'10'!J21+'11'!J21+'15'!J21+'16'!J21+'17'!J21+'18'!J21+'22'!J21+'23'!J21+'24'!J21+'25'!J21+'29'!J21+'30'!J21+'31'!J21)/19</f>
        <v>0</v>
      </c>
      <c r="L21" s="151" t="s">
        <v>65</v>
      </c>
      <c r="M21" s="125">
        <f>('01'!M21+'02'!M21+'03'!M21+'08'!M21+'09'!M21+'10'!M21+'11'!M21+'15'!M21+'16'!M21+'17'!M21+'18'!M21+'22'!M21+'23'!M21+'24'!M21+'25'!M21+'29'!M21+'30'!M21+'31'!M21)/19</f>
        <v>33157.894736842107</v>
      </c>
      <c r="N21" s="126">
        <f>('01'!N21+'02'!N21+'03'!N21+'08'!N21+'09'!N21+'10'!N21+'11'!N21+'15'!N21+'16'!N21+'17'!N21+'18'!N21+'22'!N21+'23'!N21+'24'!N21+'25'!N21+'29'!N21+'30'!N21+'31'!N21)/19</f>
        <v>1.1052631578947369</v>
      </c>
    </row>
    <row r="22" spans="2:24" ht="31.5" customHeight="1" x14ac:dyDescent="0.25">
      <c r="B22" s="46" t="s">
        <v>55</v>
      </c>
      <c r="C22" s="46"/>
      <c r="D22" s="5"/>
      <c r="E22" s="13" t="s">
        <v>42</v>
      </c>
      <c r="F22" s="26">
        <f>('01'!F22+'02'!F22+'03'!F22+'08'!F22+'09'!F22+'10'!F22+'11'!F22+'15'!F22+'16'!F22+'17'!F22+'18'!F22+'22'!F22+'23'!F22+'24'!F22+'25'!F22+'29'!F22+'30'!F22+'31'!F22)/19</f>
        <v>198.21052631578948</v>
      </c>
      <c r="G22" s="135">
        <f>('01'!G22+'02'!G22+'03'!G22+'08'!G22+'09'!G22+'10'!G22+'11'!G22+'15'!G22+'16'!G22+'17'!G22+'18'!G22+'22'!G22+'23'!G22+'24'!G22+'25'!G22+'29'!G22+'30'!G22+'31'!G22)/19</f>
        <v>8.3684210526315788</v>
      </c>
      <c r="H22" s="136">
        <f>('01'!H22+'02'!H22+'03'!H22+'08'!H22+'09'!H22+'10'!H22+'11'!H22+'15'!H22+'16'!H22+'17'!H22+'18'!H22+'22'!H22+'23'!H22+'24'!H22+'25'!H22+'29'!H22+'30'!H22+'31'!H22)/19</f>
        <v>0</v>
      </c>
      <c r="I22" s="29">
        <f>('01'!I22+'02'!I22+'03'!I22+'08'!I22+'09'!I22+'10'!I22+'11'!I22+'15'!I22+'16'!I22+'17'!I22+'18'!I22+'22'!I22+'23'!I22+'24'!I22+'25'!I22+'29'!I22+'30'!I22+'31'!I22)/19</f>
        <v>189.84210526315789</v>
      </c>
      <c r="J22" s="30">
        <f>('01'!J22+'02'!J22+'03'!J22+'08'!J22+'09'!J22+'10'!J22+'11'!J22+'15'!J22+'16'!J22+'17'!J22+'18'!J22+'22'!J22+'23'!J22+'24'!J22+'25'!J22+'29'!J22+'30'!J22+'31'!J22)/19</f>
        <v>0</v>
      </c>
      <c r="L22" s="151" t="s">
        <v>66</v>
      </c>
      <c r="M22" s="125">
        <f>('01'!M22+'02'!M22+'03'!M22+'08'!M22+'09'!M22+'10'!M22+'11'!M22+'15'!M22+'16'!M22+'17'!M22+'18'!M22+'22'!M22+'23'!M22+'24'!M22+'25'!M22+'29'!M22+'30'!M22+'31'!M22)/19</f>
        <v>17368.42105263158</v>
      </c>
      <c r="N22" s="126">
        <f>('01'!N22+'02'!N22+'03'!N22+'08'!N22+'09'!N22+'10'!N22+'11'!N22+'15'!N22+'16'!N22+'17'!N22+'18'!N22+'22'!N22+'23'!N22+'24'!N22+'25'!N22+'29'!N22+'30'!N22+'31'!N22)/19</f>
        <v>0.57894736842105265</v>
      </c>
    </row>
    <row r="23" spans="2:24" ht="31.5" customHeight="1" x14ac:dyDescent="0.25">
      <c r="B23" s="12" t="s">
        <v>56</v>
      </c>
      <c r="C23" s="12"/>
      <c r="D23" s="5"/>
      <c r="E23" s="14" t="s">
        <v>43</v>
      </c>
      <c r="F23" s="38">
        <f>('01'!F23+'02'!F23+'03'!F23+'08'!F23+'09'!F23+'10'!F23+'11'!F23+'15'!F23+'16'!F23+'17'!F23+'18'!F23+'22'!F23+'23'!F23+'24'!F23+'25'!F23+'29'!F23+'30'!F23+'31'!F23)/19</f>
        <v>0</v>
      </c>
      <c r="G23" s="141">
        <f>('01'!G23+'02'!G23+'03'!G23+'08'!G23+'09'!G23+'10'!G23+'11'!G23+'15'!G23+'16'!G23+'17'!G23+'18'!G23+'22'!G23+'23'!G23+'24'!G23+'25'!G23+'29'!G23+'30'!G23+'31'!G23)/19</f>
        <v>5.2631578947368418E-2</v>
      </c>
      <c r="H23" s="142">
        <f>('01'!H23+'02'!H23+'03'!H23+'08'!H23+'09'!H23+'10'!H23+'11'!H23+'15'!H23+'16'!H23+'17'!H23+'18'!H23+'22'!H23+'23'!H23+'24'!H23+'25'!H23+'29'!H23+'30'!H23+'31'!H23)/19</f>
        <v>0</v>
      </c>
      <c r="I23" s="41">
        <f>('01'!I23+'02'!I23+'03'!I23+'08'!I23+'09'!I23+'10'!I23+'11'!I23+'15'!I23+'16'!I23+'17'!I23+'18'!I23+'22'!I23+'23'!I23+'24'!I23+'25'!I23+'29'!I23+'30'!I23+'31'!I23)/19</f>
        <v>0</v>
      </c>
      <c r="J23" s="42">
        <f>('01'!J23+'02'!J23+'03'!J23+'08'!J23+'09'!J23+'10'!J23+'11'!J23+'15'!J23+'16'!J23+'17'!J23+'18'!J23+'22'!J23+'23'!J23+'24'!J23+'25'!J23+'29'!J23+'30'!J23+'31'!J23)/19</f>
        <v>0</v>
      </c>
      <c r="L23" s="152" t="s">
        <v>67</v>
      </c>
      <c r="M23" s="88">
        <f>('01'!M23+'02'!M23+'03'!M23+'08'!M23+'09'!M23+'10'!M23+'11'!M23+'15'!M23+'16'!M23+'17'!M23+'18'!M23+'22'!M23+'23'!M23+'24'!M23+'25'!M23+'29'!M23+'30'!M23+'31'!M23)/19</f>
        <v>72947.368421052626</v>
      </c>
      <c r="N23" s="33">
        <f>('01'!N23+'02'!N23+'03'!N23+'08'!N23+'09'!N23+'10'!N23+'11'!N23+'15'!N23+'16'!N23+'17'!N23+'18'!N23+'22'!N23+'23'!N23+'24'!N23+'25'!N23+'29'!N23+'30'!N23+'31'!N23)/19</f>
        <v>0.73684210526315785</v>
      </c>
    </row>
    <row r="24" spans="2:24" x14ac:dyDescent="0.25">
      <c r="B24" s="5"/>
      <c r="C24" s="5"/>
      <c r="D24" s="5"/>
      <c r="G24" s="144"/>
      <c r="H24" s="145"/>
      <c r="M24" s="90"/>
      <c r="N24" s="43"/>
    </row>
    <row r="25" spans="2:24" x14ac:dyDescent="0.25">
      <c r="B25" s="5"/>
      <c r="C25" s="5"/>
      <c r="D25" s="5"/>
      <c r="M25" s="90"/>
      <c r="N25" s="43"/>
    </row>
    <row r="26" spans="2:24" x14ac:dyDescent="0.25">
      <c r="B26" s="5"/>
      <c r="C26" s="5"/>
      <c r="D26" s="5"/>
      <c r="M26" s="90"/>
      <c r="N26" s="43"/>
    </row>
    <row r="27" spans="2:24" x14ac:dyDescent="0.25">
      <c r="B27" s="5"/>
      <c r="C27" s="5"/>
      <c r="D27" s="5"/>
      <c r="M27" s="90"/>
      <c r="N27" s="43"/>
    </row>
    <row r="28" spans="2:24" x14ac:dyDescent="0.25">
      <c r="M28" s="90"/>
      <c r="N28" s="43"/>
    </row>
  </sheetData>
  <sheetProtection password="CF6E" sheet="1" objects="1" scenarios="1"/>
  <mergeCells count="4">
    <mergeCell ref="L12:N12"/>
    <mergeCell ref="L15:N15"/>
    <mergeCell ref="B18:C18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28"/>
  <sheetViews>
    <sheetView topLeftCell="J1" zoomScale="80" zoomScaleNormal="80" workbookViewId="0">
      <selection activeCell="V10" sqref="V10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43" bestFit="1" customWidth="1"/>
    <col min="17" max="17" width="12.5703125" style="43" customWidth="1"/>
    <col min="18" max="19" width="14.7109375" style="43" customWidth="1"/>
    <col min="20" max="20" width="13.42578125" style="43" customWidth="1"/>
    <col min="21" max="21" width="12.140625" style="43" customWidth="1"/>
    <col min="22" max="22" width="15.140625" style="43" customWidth="1"/>
    <col min="23" max="23" width="19" style="5" customWidth="1"/>
    <col min="24" max="24" width="20.85546875" style="155" customWidth="1"/>
    <col min="25" max="16384" width="9" style="5"/>
  </cols>
  <sheetData>
    <row r="1" spans="2:24" ht="26.25" customHeight="1" x14ac:dyDescent="0.25">
      <c r="P1" s="153"/>
      <c r="Q1" s="153"/>
      <c r="R1" s="153"/>
      <c r="S1" s="153"/>
      <c r="T1" s="153"/>
      <c r="U1" s="153"/>
      <c r="V1" s="153"/>
      <c r="W1" s="154"/>
    </row>
    <row r="2" spans="2:24" ht="31.5" customHeight="1" thickBot="1" x14ac:dyDescent="0.3">
      <c r="B2" s="2" t="s">
        <v>0</v>
      </c>
      <c r="P2" s="157" t="s">
        <v>25</v>
      </c>
      <c r="Q2" s="157" t="s">
        <v>29</v>
      </c>
      <c r="R2" s="157" t="s">
        <v>71</v>
      </c>
      <c r="S2" s="157" t="s">
        <v>72</v>
      </c>
      <c r="T2" s="157" t="s">
        <v>73</v>
      </c>
      <c r="U2" s="157" t="s">
        <v>30</v>
      </c>
      <c r="V2" s="157" t="s">
        <v>37</v>
      </c>
      <c r="W2" s="158" t="s">
        <v>75</v>
      </c>
      <c r="X2" s="155" t="s">
        <v>74</v>
      </c>
    </row>
    <row r="3" spans="2:24" ht="48" customHeight="1" thickBot="1" x14ac:dyDescent="0.3">
      <c r="B3" s="1" t="s">
        <v>1</v>
      </c>
      <c r="C3" s="96">
        <f>('05'!C3+'12'!C3+'19'!C3+'26'!C3)/4</f>
        <v>13135750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  <c r="P3" s="159">
        <f>P4*22000</f>
        <v>0</v>
      </c>
      <c r="Q3" s="159">
        <f>Q4*30000</f>
        <v>0</v>
      </c>
      <c r="R3" s="159">
        <f>R4*20000</f>
        <v>0</v>
      </c>
      <c r="S3" s="159">
        <f>S4*108000</f>
        <v>0</v>
      </c>
      <c r="T3" s="159">
        <f>T4*43000</f>
        <v>0</v>
      </c>
      <c r="U3" s="159">
        <f>U4*260000</f>
        <v>0</v>
      </c>
      <c r="V3" s="159">
        <f>V4*25000</f>
        <v>0</v>
      </c>
      <c r="W3" s="160">
        <f>SUM(P3:V3)</f>
        <v>0</v>
      </c>
      <c r="X3" s="156">
        <f>W3*10%+W3</f>
        <v>0</v>
      </c>
    </row>
    <row r="4" spans="2:24" ht="31.5" customHeight="1" thickBot="1" x14ac:dyDescent="0.3">
      <c r="B4" s="73" t="s">
        <v>22</v>
      </c>
      <c r="C4" s="87">
        <f>('05'!C4+'12'!C4+'19'!C4+'26'!C4)/4</f>
        <v>12774500</v>
      </c>
      <c r="E4" s="60" t="s">
        <v>25</v>
      </c>
      <c r="F4" s="61">
        <f>('05'!F4+'12'!F4+'19'!F4+'26'!F4)/4</f>
        <v>159.5</v>
      </c>
      <c r="G4" s="129">
        <f>('05'!G4+'12'!G4+'19'!G4+'26'!G4)/4</f>
        <v>282.75</v>
      </c>
      <c r="H4" s="130">
        <f>('05'!H4+'12'!H4+'19'!H4+'26'!H4)/4</f>
        <v>23.75</v>
      </c>
      <c r="I4" s="64">
        <f>('05'!I4+'12'!I4+'19'!I4+'26'!I4)/4</f>
        <v>15.5</v>
      </c>
      <c r="J4" s="65">
        <f>('05'!J4+'12'!J4+'19'!J4+'26'!J4)/4</f>
        <v>0</v>
      </c>
      <c r="L4" s="6" t="s">
        <v>68</v>
      </c>
      <c r="M4" s="121">
        <f>('05'!M4+'12'!M4+'19'!M4+'26'!M4)/4</f>
        <v>0</v>
      </c>
      <c r="N4" s="103">
        <f>('05'!N4+'12'!N4+'19'!N4+'26'!N4)/4</f>
        <v>0</v>
      </c>
      <c r="P4" s="159">
        <f>P5*P1</f>
        <v>0</v>
      </c>
      <c r="Q4" s="159">
        <f t="shared" ref="Q4:V4" si="0">Q5*Q1</f>
        <v>0</v>
      </c>
      <c r="R4" s="159">
        <f t="shared" si="0"/>
        <v>0</v>
      </c>
      <c r="S4" s="159">
        <f t="shared" si="0"/>
        <v>0</v>
      </c>
      <c r="T4" s="159">
        <f t="shared" si="0"/>
        <v>0</v>
      </c>
      <c r="U4" s="159">
        <f t="shared" si="0"/>
        <v>0</v>
      </c>
      <c r="V4" s="159">
        <f t="shared" si="0"/>
        <v>0</v>
      </c>
      <c r="W4" s="161"/>
      <c r="X4" s="5"/>
    </row>
    <row r="5" spans="2:24" ht="31.5" customHeight="1" x14ac:dyDescent="0.25">
      <c r="B5" s="74" t="s">
        <v>23</v>
      </c>
      <c r="C5" s="125">
        <f>('05'!C5+'12'!C5+'19'!C5+'26'!C5)/4</f>
        <v>336250</v>
      </c>
      <c r="E5" s="54" t="s">
        <v>26</v>
      </c>
      <c r="F5" s="55">
        <f>('05'!F5+'12'!F5+'19'!F5+'26'!F5)/4</f>
        <v>202</v>
      </c>
      <c r="G5" s="132">
        <f>('05'!G5+'12'!G5+'19'!G5+'26'!G5)/4</f>
        <v>181</v>
      </c>
      <c r="H5" s="133">
        <f>('05'!H5+'12'!H5+'19'!H5+'26'!H5)/4</f>
        <v>9.25</v>
      </c>
      <c r="I5" s="58">
        <f>('05'!I5+'12'!I5+'19'!I5+'26'!I5)/4</f>
        <v>11.75</v>
      </c>
      <c r="J5" s="59">
        <f>('05'!J5+'12'!J5+'19'!J5+'26'!J5)/4</f>
        <v>0</v>
      </c>
      <c r="L5" s="7" t="s">
        <v>69</v>
      </c>
      <c r="M5" s="121">
        <f>('05'!M5+'12'!M5+'19'!M5+'26'!M5)/4</f>
        <v>316591.5</v>
      </c>
      <c r="N5" s="103">
        <f>('05'!N5+'12'!N5+'19'!N5+'26'!N5)/4</f>
        <v>4</v>
      </c>
      <c r="P5" s="162">
        <f t="shared" ref="P5:V5" si="1">SUM(P6:P11)</f>
        <v>430.59831818181817</v>
      </c>
      <c r="Q5" s="162">
        <f t="shared" si="1"/>
        <v>315.77209999999997</v>
      </c>
      <c r="R5" s="162">
        <f t="shared" si="1"/>
        <v>0</v>
      </c>
      <c r="S5" s="162">
        <f t="shared" si="1"/>
        <v>6.0130496632996638E-3</v>
      </c>
      <c r="T5" s="162">
        <f t="shared" si="1"/>
        <v>1.1075198449612403E-2</v>
      </c>
      <c r="U5" s="162">
        <f t="shared" si="1"/>
        <v>0</v>
      </c>
      <c r="V5" s="162">
        <f t="shared" si="1"/>
        <v>3.3777722362514037E-7</v>
      </c>
      <c r="W5" s="161"/>
      <c r="X5" s="5"/>
    </row>
    <row r="6" spans="2:24" ht="31.5" customHeight="1" thickBot="1" x14ac:dyDescent="0.3">
      <c r="B6" s="44" t="s">
        <v>19</v>
      </c>
      <c r="C6" s="98">
        <f>('05'!C6+'12'!C6+'19'!C6+'26'!C6)/4</f>
        <v>25000</v>
      </c>
      <c r="E6" s="13" t="s">
        <v>14</v>
      </c>
      <c r="F6" s="26">
        <f>('05'!F6+'12'!F6+'19'!F6+'26'!F6)/4</f>
        <v>82.5</v>
      </c>
      <c r="G6" s="135">
        <f>('05'!G6+'12'!G6+'19'!G6+'26'!G6)/4</f>
        <v>69.75</v>
      </c>
      <c r="H6" s="136">
        <f>('05'!H6+'12'!H6+'19'!H6+'26'!H6)/4</f>
        <v>10.75</v>
      </c>
      <c r="I6" s="29">
        <f>('05'!I6+'12'!I6+'19'!I6+'26'!I6)/4</f>
        <v>2</v>
      </c>
      <c r="J6" s="30">
        <f>('05'!J6+'12'!J6+'19'!J6+'26'!J6)/4</f>
        <v>0</v>
      </c>
      <c r="L6" s="8" t="s">
        <v>45</v>
      </c>
      <c r="M6" s="121">
        <f>('05'!M6+'12'!M6+'19'!M6+'26'!M6)/4</f>
        <v>3076410.5</v>
      </c>
      <c r="N6" s="103">
        <f>('05'!N6+'12'!N6+'19'!N6+'26'!N6)/4</f>
        <v>40.5</v>
      </c>
      <c r="P6" s="161">
        <f>M4/22000</f>
        <v>0</v>
      </c>
      <c r="Q6" s="161">
        <f>M4/30000</f>
        <v>0</v>
      </c>
      <c r="R6" s="161">
        <f>O4/20000</f>
        <v>0</v>
      </c>
      <c r="S6" s="161">
        <f>P4/108000</f>
        <v>0</v>
      </c>
      <c r="T6" s="161">
        <f>Q4/43000</f>
        <v>0</v>
      </c>
      <c r="U6" s="161">
        <f>R4/300000</f>
        <v>0</v>
      </c>
      <c r="V6" s="161">
        <f>S4/30000</f>
        <v>0</v>
      </c>
      <c r="W6" s="161"/>
      <c r="X6" s="5"/>
    </row>
    <row r="7" spans="2:24" ht="31.5" customHeight="1" thickBot="1" x14ac:dyDescent="0.3">
      <c r="B7" s="81" t="s">
        <v>21</v>
      </c>
      <c r="C7" s="99">
        <f>('05'!C7+'12'!C7+'19'!C7+'26'!C7)/4</f>
        <v>60000</v>
      </c>
      <c r="E7" s="13" t="s">
        <v>27</v>
      </c>
      <c r="F7" s="26">
        <f>('05'!F7+'12'!F7+'19'!F7+'26'!F7)/4</f>
        <v>15.75</v>
      </c>
      <c r="G7" s="135">
        <f>('05'!G7+'12'!G7+'19'!G7+'26'!G7)/4</f>
        <v>10.5</v>
      </c>
      <c r="H7" s="136">
        <f>('05'!H7+'12'!H7+'19'!H7+'26'!H7)/4</f>
        <v>3.5</v>
      </c>
      <c r="I7" s="29">
        <f>('05'!I7+'12'!I7+'19'!I7+'26'!I7)/4</f>
        <v>1.75</v>
      </c>
      <c r="J7" s="30">
        <f>('05'!J7+'12'!J7+'19'!J7+'26'!J7)/4</f>
        <v>0</v>
      </c>
      <c r="L7" s="9" t="s">
        <v>44</v>
      </c>
      <c r="M7" s="121">
        <f>('05'!M7+'12'!M7+'19'!M7+'26'!M7)/4</f>
        <v>1420841</v>
      </c>
      <c r="N7" s="103">
        <f>('05'!N7+'12'!N7+'19'!N7+'26'!N7)/4</f>
        <v>19.25</v>
      </c>
      <c r="P7" s="161">
        <f t="shared" ref="P7:P12" si="2">M5/22000</f>
        <v>14.390522727272728</v>
      </c>
      <c r="Q7" s="161">
        <f t="shared" ref="Q7:Q13" si="3">M5/30000</f>
        <v>10.553050000000001</v>
      </c>
      <c r="R7" s="161">
        <f t="shared" ref="R7:R13" si="4">O5/20000</f>
        <v>0</v>
      </c>
      <c r="S7" s="161">
        <f t="shared" ref="S7:S13" si="5">P5/108000</f>
        <v>3.9870214646464648E-3</v>
      </c>
      <c r="T7" s="161">
        <f t="shared" ref="T7:T13" si="6">Q5/43000</f>
        <v>7.3435372093023244E-3</v>
      </c>
      <c r="U7" s="161">
        <f t="shared" ref="U7:U13" si="7">R5/300000</f>
        <v>0</v>
      </c>
      <c r="V7" s="161">
        <f t="shared" ref="V7:V13" si="8">S5/30000</f>
        <v>2.0043498877665546E-7</v>
      </c>
      <c r="W7" s="161"/>
      <c r="X7" s="5"/>
    </row>
    <row r="8" spans="2:24" ht="35.25" customHeight="1" thickBot="1" x14ac:dyDescent="0.3">
      <c r="B8" s="45" t="s">
        <v>20</v>
      </c>
      <c r="C8" s="100">
        <f>('05'!C8+'12'!C8+'19'!C8+'26'!C8)/4</f>
        <v>0</v>
      </c>
      <c r="E8" s="48" t="s">
        <v>28</v>
      </c>
      <c r="F8" s="49">
        <f>('05'!F8+'12'!F8+'19'!F8+'26'!F8)/4</f>
        <v>21.75</v>
      </c>
      <c r="G8" s="138">
        <f>('05'!G8+'12'!G8+'19'!G8+'26'!G8)/4</f>
        <v>21.5</v>
      </c>
      <c r="H8" s="139">
        <f>('05'!H8+'12'!H8+'19'!H8+'26'!H8)/4</f>
        <v>0.25</v>
      </c>
      <c r="I8" s="52">
        <f>('05'!I8+'12'!I8+'19'!I8+'26'!I8)/4</f>
        <v>0</v>
      </c>
      <c r="J8" s="53">
        <f>('05'!J8+'12'!J8+'19'!J8+'26'!J8)/4</f>
        <v>0</v>
      </c>
      <c r="L8" s="9" t="s">
        <v>46</v>
      </c>
      <c r="M8" s="121">
        <f>('05'!M8+'12'!M8+'19'!M8+'26'!M8)/4</f>
        <v>2615228</v>
      </c>
      <c r="N8" s="103">
        <f>('05'!N8+'12'!N8+'19'!N8+'26'!N8)/4</f>
        <v>31.25</v>
      </c>
      <c r="P8" s="161">
        <f t="shared" si="2"/>
        <v>139.83684090909091</v>
      </c>
      <c r="Q8" s="161">
        <f t="shared" si="3"/>
        <v>102.54701666666666</v>
      </c>
      <c r="R8" s="161">
        <f t="shared" si="4"/>
        <v>0</v>
      </c>
      <c r="S8" s="161">
        <f t="shared" si="5"/>
        <v>0</v>
      </c>
      <c r="T8" s="161">
        <f t="shared" si="6"/>
        <v>0</v>
      </c>
      <c r="U8" s="161">
        <f t="shared" si="7"/>
        <v>0</v>
      </c>
      <c r="V8" s="161">
        <f t="shared" si="8"/>
        <v>0</v>
      </c>
      <c r="W8" s="161"/>
      <c r="X8" s="5"/>
    </row>
    <row r="9" spans="2:24" ht="31.5" customHeight="1" thickBot="1" x14ac:dyDescent="0.3">
      <c r="B9" s="81" t="s">
        <v>2</v>
      </c>
      <c r="C9" s="99">
        <f>('05'!C9+'12'!C9+'19'!C9+'26'!C9)/4</f>
        <v>351500</v>
      </c>
      <c r="E9" s="60" t="s">
        <v>29</v>
      </c>
      <c r="F9" s="61">
        <f>('05'!F9+'12'!F9+'19'!F9+'26'!F9)/4</f>
        <v>68.5</v>
      </c>
      <c r="G9" s="129">
        <f>('05'!G9+'12'!G9+'19'!G9+'26'!G9)/4</f>
        <v>25</v>
      </c>
      <c r="H9" s="130">
        <f>('05'!H9+'12'!H9+'19'!H9+'26'!H9)/4</f>
        <v>1.75</v>
      </c>
      <c r="I9" s="64">
        <f>('05'!I9+'12'!I9+'19'!I9+'26'!I9)/4</f>
        <v>36</v>
      </c>
      <c r="J9" s="65">
        <f>('05'!J9+'12'!J9+'19'!J9+'26'!J9)/4</f>
        <v>5.75</v>
      </c>
      <c r="L9" s="9" t="s">
        <v>47</v>
      </c>
      <c r="M9" s="121">
        <f>('05'!M9+'12'!M9+'19'!M9+'26'!M9)/4</f>
        <v>2044092</v>
      </c>
      <c r="N9" s="103">
        <f>('05'!N9+'12'!N9+'19'!N9+'26'!N9)/4</f>
        <v>30.75</v>
      </c>
      <c r="P9" s="161">
        <f t="shared" si="2"/>
        <v>64.583681818181816</v>
      </c>
      <c r="Q9" s="161">
        <f t="shared" si="3"/>
        <v>47.361366666666669</v>
      </c>
      <c r="R9" s="161">
        <f t="shared" si="4"/>
        <v>0</v>
      </c>
      <c r="S9" s="161">
        <f t="shared" si="5"/>
        <v>1.3324558080808082E-4</v>
      </c>
      <c r="T9" s="161">
        <f t="shared" si="6"/>
        <v>2.4541976744186047E-4</v>
      </c>
      <c r="U9" s="161">
        <f t="shared" si="7"/>
        <v>0</v>
      </c>
      <c r="V9" s="161">
        <f t="shared" si="8"/>
        <v>1.329007154882155E-7</v>
      </c>
      <c r="W9" s="161"/>
      <c r="X9" s="5"/>
    </row>
    <row r="10" spans="2:24" ht="31.5" customHeight="1" thickBot="1" x14ac:dyDescent="0.3">
      <c r="B10" s="70" t="s">
        <v>3</v>
      </c>
      <c r="C10" s="100">
        <f>('05'!C10+'12'!C10+'19'!C10+'26'!C10)/4</f>
        <v>460000000</v>
      </c>
      <c r="D10" s="31"/>
      <c r="E10" s="60" t="s">
        <v>30</v>
      </c>
      <c r="F10" s="61">
        <f>('05'!F10+'12'!F10+'19'!F10+'26'!F10)/4</f>
        <v>68.25</v>
      </c>
      <c r="G10" s="129">
        <f>('05'!G10+'12'!G10+'19'!G10+'26'!G10)/4</f>
        <v>66.5</v>
      </c>
      <c r="H10" s="130">
        <f>('05'!H10+'12'!H10+'19'!H10+'26'!H10)/4</f>
        <v>12.5</v>
      </c>
      <c r="I10" s="64">
        <f>('05'!I10+'12'!I10+'19'!I10+'26'!I10)/4</f>
        <v>33.5</v>
      </c>
      <c r="J10" s="65">
        <f>('05'!J10+'12'!J10+'19'!J10+'26'!J10)/4</f>
        <v>0</v>
      </c>
      <c r="L10" s="9" t="s">
        <v>48</v>
      </c>
      <c r="M10" s="121">
        <f>('05'!M10+'12'!M10+'19'!M10+'26'!M10)/4</f>
        <v>2468180.75</v>
      </c>
      <c r="N10" s="103">
        <f>('05'!N10+'12'!N10+'19'!N10+'26'!N10)/4</f>
        <v>38.5</v>
      </c>
      <c r="P10" s="161">
        <f t="shared" si="2"/>
        <v>118.874</v>
      </c>
      <c r="Q10" s="161">
        <f t="shared" si="3"/>
        <v>87.174266666666668</v>
      </c>
      <c r="R10" s="161">
        <f t="shared" si="4"/>
        <v>0</v>
      </c>
      <c r="S10" s="161">
        <f t="shared" si="5"/>
        <v>1.2947855639730639E-3</v>
      </c>
      <c r="T10" s="161">
        <f t="shared" si="6"/>
        <v>2.3848143410852714E-3</v>
      </c>
      <c r="U10" s="161">
        <f t="shared" si="7"/>
        <v>0</v>
      </c>
      <c r="V10" s="161">
        <f t="shared" si="8"/>
        <v>0</v>
      </c>
      <c r="W10" s="161"/>
      <c r="X10" s="5"/>
    </row>
    <row r="11" spans="2:24" ht="31.5" customHeight="1" thickBot="1" x14ac:dyDescent="0.3">
      <c r="B11" s="82" t="s">
        <v>4</v>
      </c>
      <c r="C11" s="101">
        <f>('05'!C11+'12'!C11+'19'!C11+'26'!C11)/4</f>
        <v>241748750</v>
      </c>
      <c r="D11" s="32"/>
      <c r="E11" s="54" t="s">
        <v>31</v>
      </c>
      <c r="F11" s="55">
        <f>('05'!F11+'12'!F11+'19'!F11+'26'!F11)/4</f>
        <v>16.25</v>
      </c>
      <c r="G11" s="132">
        <f>('05'!G11+'12'!G11+'19'!G11+'26'!G11)/4</f>
        <v>7</v>
      </c>
      <c r="H11" s="133">
        <f>('05'!H11+'12'!H11+'19'!H11+'26'!H11)/4</f>
        <v>0.25</v>
      </c>
      <c r="I11" s="58">
        <f>('05'!I11+'12'!I11+'19'!I11+'26'!I11)/4</f>
        <v>9</v>
      </c>
      <c r="J11" s="59">
        <f>('05'!J11+'12'!J11+'19'!J11+'26'!J11)/4</f>
        <v>0</v>
      </c>
      <c r="L11" s="9" t="s">
        <v>49</v>
      </c>
      <c r="M11" s="121">
        <f>('05'!M11+'12'!M11+'19'!M11+'26'!M11)/4</f>
        <v>0</v>
      </c>
      <c r="N11" s="103">
        <f>('05'!N11+'12'!N11+'19'!N11+'26'!N11)/4</f>
        <v>0</v>
      </c>
      <c r="P11" s="161">
        <f t="shared" si="2"/>
        <v>92.913272727272727</v>
      </c>
      <c r="Q11" s="161">
        <f t="shared" si="3"/>
        <v>68.136399999999995</v>
      </c>
      <c r="R11" s="161">
        <f t="shared" si="4"/>
        <v>0</v>
      </c>
      <c r="S11" s="161">
        <f t="shared" si="5"/>
        <v>5.979970538720538E-4</v>
      </c>
      <c r="T11" s="161">
        <f t="shared" si="6"/>
        <v>1.1014271317829458E-3</v>
      </c>
      <c r="U11" s="161">
        <f t="shared" si="7"/>
        <v>0</v>
      </c>
      <c r="V11" s="161">
        <f t="shared" si="8"/>
        <v>4.4415193602693604E-9</v>
      </c>
      <c r="W11" s="161"/>
      <c r="X11" s="5"/>
    </row>
    <row r="12" spans="2:24" ht="31.5" customHeight="1" thickBot="1" x14ac:dyDescent="0.3">
      <c r="B12" s="83" t="s">
        <v>5</v>
      </c>
      <c r="C12" s="71">
        <f>('05'!C12+'12'!C12+'19'!C12+'26'!C12)/4</f>
        <v>0.52554076086956514</v>
      </c>
      <c r="E12" s="13" t="s">
        <v>32</v>
      </c>
      <c r="F12" s="26">
        <f>('05'!F12+'12'!F12+'19'!F12+'26'!F12)/4</f>
        <v>47.75</v>
      </c>
      <c r="G12" s="135">
        <f>('05'!G12+'12'!G12+'19'!G12+'26'!G12)/4</f>
        <v>16.75</v>
      </c>
      <c r="H12" s="136">
        <f>('05'!H12+'12'!H12+'19'!H12+'26'!H12)/4</f>
        <v>3.25</v>
      </c>
      <c r="I12" s="29">
        <f>('05'!I12+'12'!I12+'19'!I12+'26'!I12)/4</f>
        <v>27.75</v>
      </c>
      <c r="J12" s="30">
        <f>('05'!J12+'12'!J12+'19'!J12+'26'!J12)/4</f>
        <v>0</v>
      </c>
      <c r="L12" s="171" t="s">
        <v>70</v>
      </c>
      <c r="M12" s="172"/>
      <c r="N12" s="173"/>
      <c r="P12" s="161">
        <f t="shared" si="2"/>
        <v>112.19003409090909</v>
      </c>
      <c r="Q12" s="161">
        <f t="shared" si="3"/>
        <v>82.27269166666666</v>
      </c>
      <c r="R12" s="161">
        <f t="shared" si="4"/>
        <v>0</v>
      </c>
      <c r="S12" s="161">
        <f t="shared" si="5"/>
        <v>1.1006851851851852E-3</v>
      </c>
      <c r="T12" s="161">
        <f t="shared" si="6"/>
        <v>2.0273085271317829E-3</v>
      </c>
      <c r="U12" s="161">
        <f t="shared" si="7"/>
        <v>0</v>
      </c>
      <c r="V12" s="161">
        <f t="shared" si="8"/>
        <v>4.3159518799102128E-8</v>
      </c>
      <c r="W12" s="161"/>
      <c r="X12" s="5"/>
    </row>
    <row r="13" spans="2:24" ht="31.5" customHeight="1" x14ac:dyDescent="0.25">
      <c r="B13" s="10" t="s">
        <v>6</v>
      </c>
      <c r="C13" s="24">
        <f>('05'!C13+'12'!C13+'19'!C13+'26'!C13)/4</f>
        <v>164.25</v>
      </c>
      <c r="E13" s="13" t="s">
        <v>33</v>
      </c>
      <c r="F13" s="26">
        <f>('05'!F13+'12'!F13+'19'!F13+'26'!F13)/4</f>
        <v>165.5</v>
      </c>
      <c r="G13" s="135">
        <f>('05'!G13+'12'!G13+'19'!G13+'26'!G13)/4</f>
        <v>30.5</v>
      </c>
      <c r="H13" s="136">
        <f>('05'!H13+'12'!H13+'19'!H13+'26'!H13)/4</f>
        <v>9</v>
      </c>
      <c r="I13" s="29">
        <f>('05'!I13+'12'!I13+'19'!I13+'26'!I13)/4</f>
        <v>86</v>
      </c>
      <c r="J13" s="30">
        <f>('05'!J13+'12'!J13+'19'!J13+'26'!J13)/4</f>
        <v>0</v>
      </c>
      <c r="L13" s="10" t="s">
        <v>17</v>
      </c>
      <c r="M13" s="87">
        <f>('05'!M13+'12'!M13+'19'!M13+'26'!M13)/4</f>
        <v>512500</v>
      </c>
      <c r="N13" s="24">
        <f>('05'!N13+'12'!N13+'19'!N13+'26'!N13)/4</f>
        <v>10.25</v>
      </c>
      <c r="P13" s="161">
        <f>M11/22000</f>
        <v>0</v>
      </c>
      <c r="Q13" s="161">
        <f t="shared" si="3"/>
        <v>0</v>
      </c>
      <c r="R13" s="161">
        <f t="shared" si="4"/>
        <v>0</v>
      </c>
      <c r="S13" s="161">
        <f t="shared" si="5"/>
        <v>8.6030808080808077E-4</v>
      </c>
      <c r="T13" s="161">
        <f t="shared" si="6"/>
        <v>1.5845674418604649E-3</v>
      </c>
      <c r="U13" s="161">
        <f t="shared" si="7"/>
        <v>0</v>
      </c>
      <c r="V13" s="161">
        <f t="shared" si="8"/>
        <v>1.9933235129068461E-8</v>
      </c>
      <c r="W13" s="161"/>
      <c r="X13" s="5"/>
    </row>
    <row r="14" spans="2:24" ht="31.5" customHeight="1" x14ac:dyDescent="0.25">
      <c r="B14" s="25" t="s">
        <v>7</v>
      </c>
      <c r="C14" s="126">
        <f>('05'!C14+'12'!C14+'19'!C14+'26'!C14)/4</f>
        <v>79819.5</v>
      </c>
      <c r="E14" s="13" t="s">
        <v>34</v>
      </c>
      <c r="F14" s="26">
        <f>('05'!F14+'12'!F14+'19'!F14+'26'!F14)/4</f>
        <v>0.75</v>
      </c>
      <c r="G14" s="135">
        <f>('05'!G14+'12'!G14+'19'!G14+'26'!G14)/4</f>
        <v>0.25</v>
      </c>
      <c r="H14" s="136">
        <f>('05'!H14+'12'!H14+'19'!H14+'26'!H14)/4</f>
        <v>0</v>
      </c>
      <c r="I14" s="29">
        <f>('05'!I14+'12'!I14+'19'!I14+'26'!I14)/4</f>
        <v>0.5</v>
      </c>
      <c r="J14" s="30">
        <f>('05'!J14+'12'!J14+'19'!J14+'26'!J14)/4</f>
        <v>0</v>
      </c>
      <c r="L14" s="11" t="s">
        <v>18</v>
      </c>
      <c r="M14" s="88">
        <f>('05'!M14+'12'!M14+'19'!M14+'26'!M14)/4</f>
        <v>140000</v>
      </c>
      <c r="N14" s="33">
        <f>('05'!N14+'12'!N14+'19'!N14+'26'!N14)/4</f>
        <v>1.75</v>
      </c>
      <c r="X14" s="5"/>
    </row>
    <row r="15" spans="2:24" ht="31.5" customHeight="1" thickBot="1" x14ac:dyDescent="0.3">
      <c r="B15" s="25" t="s">
        <v>8</v>
      </c>
      <c r="C15" s="34">
        <f>('05'!C15+'12'!C15+'19'!C15+'26'!C15)/4</f>
        <v>1.0575000000000001E-2</v>
      </c>
      <c r="E15" s="48" t="s">
        <v>35</v>
      </c>
      <c r="F15" s="49">
        <f>('05'!F15+'12'!F15+'19'!F15+'26'!F15)/4</f>
        <v>0</v>
      </c>
      <c r="G15" s="138">
        <f>('05'!G15+'12'!G15+'19'!G15+'26'!G15)/4</f>
        <v>0</v>
      </c>
      <c r="H15" s="139">
        <f>('05'!H15+'12'!H15+'19'!H15+'26'!H15)/4</f>
        <v>0</v>
      </c>
      <c r="I15" s="52">
        <f>('05'!I15+'12'!I15+'19'!I15+'26'!I15)/4</f>
        <v>0</v>
      </c>
      <c r="J15" s="53">
        <f>('05'!J15+'12'!J15+'19'!J15+'26'!J15)/4</f>
        <v>0</v>
      </c>
      <c r="L15" s="171" t="s">
        <v>59</v>
      </c>
      <c r="M15" s="172"/>
      <c r="N15" s="173"/>
      <c r="X15" s="5"/>
    </row>
    <row r="16" spans="2:24" ht="31.5" customHeight="1" thickBot="1" x14ac:dyDescent="0.3">
      <c r="B16" s="11" t="s">
        <v>9</v>
      </c>
      <c r="C16" s="35">
        <f>('05'!C16+'12'!C16+'19'!C16+'26'!C16)/4</f>
        <v>0</v>
      </c>
      <c r="E16" s="60" t="s">
        <v>36</v>
      </c>
      <c r="F16" s="66">
        <f>('05'!F16+'12'!F16+'19'!F16+'26'!F16)/4</f>
        <v>0</v>
      </c>
      <c r="G16" s="119">
        <f>('05'!G16+'12'!G16+'19'!G16+'26'!G16)/4</f>
        <v>0</v>
      </c>
      <c r="H16" s="119">
        <f>('05'!H16+'12'!H16+'19'!H16+'26'!H16)/4</f>
        <v>0</v>
      </c>
      <c r="I16" s="66">
        <f>('05'!I16+'12'!I16+'19'!I16+'26'!I16)/4</f>
        <v>0</v>
      </c>
      <c r="J16" s="68">
        <f>('05'!J16+'12'!J16+'19'!J16+'26'!J16)/4</f>
        <v>0</v>
      </c>
      <c r="L16" s="10" t="s">
        <v>60</v>
      </c>
      <c r="M16" s="87">
        <f>('05'!M16+'12'!M16+'19'!M16+'26'!M16)/4</f>
        <v>187000</v>
      </c>
      <c r="N16" s="24">
        <f>('05'!N16+'12'!N16+'19'!N16+'26'!N16)/4</f>
        <v>2.75</v>
      </c>
      <c r="X16" s="5"/>
    </row>
    <row r="17" spans="2:24" ht="31.5" customHeight="1" thickBot="1" x14ac:dyDescent="0.3">
      <c r="B17" s="5"/>
      <c r="C17" s="5"/>
      <c r="D17" s="5"/>
      <c r="E17" s="60" t="s">
        <v>37</v>
      </c>
      <c r="F17" s="61">
        <f>('05'!F17+'12'!F17+'19'!F17+'26'!F17)/4</f>
        <v>0</v>
      </c>
      <c r="G17" s="129">
        <f>('05'!G17+'12'!G17+'19'!G17+'26'!G17)/4</f>
        <v>38.75</v>
      </c>
      <c r="H17" s="130">
        <f>('05'!H17+'12'!H17+'19'!H17+'26'!H17)/4</f>
        <v>0</v>
      </c>
      <c r="I17" s="64">
        <f>('05'!I17+'12'!I17+'19'!I17+'26'!I17)/4</f>
        <v>0</v>
      </c>
      <c r="J17" s="65">
        <f>('05'!J17+'12'!J17+'19'!J17+'26'!J17)/4</f>
        <v>0</v>
      </c>
      <c r="L17" s="11" t="s">
        <v>61</v>
      </c>
      <c r="M17" s="88">
        <f>('05'!M17+'12'!M17+'19'!M17+'26'!M17)/4</f>
        <v>191250</v>
      </c>
      <c r="N17" s="33">
        <f>('05'!N17+'12'!N17+'19'!N17+'26'!N17)/4</f>
        <v>4.25</v>
      </c>
      <c r="X17" s="5"/>
    </row>
    <row r="18" spans="2:24" ht="33.75" customHeight="1" x14ac:dyDescent="0.25">
      <c r="B18" s="174" t="s">
        <v>51</v>
      </c>
      <c r="C18" s="174"/>
      <c r="D18" s="5"/>
      <c r="E18" s="69" t="s">
        <v>38</v>
      </c>
      <c r="F18" s="55">
        <f>('05'!F18+'12'!F18+'19'!F18+'26'!F18)/4</f>
        <v>0</v>
      </c>
      <c r="G18" s="132">
        <f>('05'!G18+'12'!G18+'19'!G18+'26'!G18)/4</f>
        <v>25.75</v>
      </c>
      <c r="H18" s="133">
        <f>('05'!H18+'12'!H18+'19'!H18+'26'!H18)/4</f>
        <v>0</v>
      </c>
      <c r="I18" s="58">
        <f>('05'!I18+'12'!I18+'19'!I18+'26'!I18)/4</f>
        <v>0</v>
      </c>
      <c r="J18" s="59">
        <f>('05'!J18+'12'!J18+'19'!J18+'26'!J18)/4</f>
        <v>0</v>
      </c>
      <c r="L18" s="171" t="s">
        <v>62</v>
      </c>
      <c r="M18" s="172"/>
      <c r="N18" s="173"/>
      <c r="X18" s="5"/>
    </row>
    <row r="19" spans="2:24" ht="31.5" customHeight="1" thickBot="1" x14ac:dyDescent="0.3">
      <c r="B19" s="47" t="s">
        <v>52</v>
      </c>
      <c r="C19" s="47"/>
      <c r="D19" s="5"/>
      <c r="E19" s="48" t="s">
        <v>39</v>
      </c>
      <c r="F19" s="49">
        <f>('05'!F19+'12'!F19+'19'!F19+'26'!F19)/4</f>
        <v>422.75</v>
      </c>
      <c r="G19" s="138">
        <f>('05'!G19+'12'!G19+'19'!G19+'26'!G19)/4</f>
        <v>13</v>
      </c>
      <c r="H19" s="139">
        <f>('05'!H19+'12'!H19+'19'!H19+'26'!H19)/4</f>
        <v>0</v>
      </c>
      <c r="I19" s="52">
        <f>('05'!I19+'12'!I19+'19'!I19+'26'!I19)/4</f>
        <v>409.5</v>
      </c>
      <c r="J19" s="53">
        <f>('05'!J19+'12'!J19+'19'!J19+'26'!J19)/4</f>
        <v>0</v>
      </c>
      <c r="L19" s="150" t="s">
        <v>63</v>
      </c>
      <c r="M19" s="89">
        <f>('05'!M19+'12'!M19+'19'!M19+'26'!M19)/4</f>
        <v>25000</v>
      </c>
      <c r="N19" s="36">
        <f>('05'!N19+'12'!N19+'19'!N19+'26'!N19)/4</f>
        <v>1</v>
      </c>
      <c r="X19" s="5"/>
    </row>
    <row r="20" spans="2:24" ht="31.5" customHeight="1" thickBot="1" x14ac:dyDescent="0.3">
      <c r="B20" s="46" t="s">
        <v>53</v>
      </c>
      <c r="C20" s="46"/>
      <c r="D20" s="5"/>
      <c r="E20" s="60" t="s">
        <v>40</v>
      </c>
      <c r="F20" s="61">
        <f>('05'!F20+'12'!F20+'19'!F20+'26'!F20)/4</f>
        <v>83</v>
      </c>
      <c r="G20" s="129">
        <f>('05'!G20+'12'!G20+'19'!G20+'26'!G20)/4</f>
        <v>16.5</v>
      </c>
      <c r="H20" s="130">
        <f>('05'!H20+'12'!H20+'19'!H20+'26'!H20)/4</f>
        <v>0</v>
      </c>
      <c r="I20" s="64">
        <f>('05'!I20+'12'!I20+'19'!I20+'26'!I20)/4</f>
        <v>76</v>
      </c>
      <c r="J20" s="65">
        <f>('05'!J20+'12'!J20+'19'!J20+'26'!J20)/4</f>
        <v>0</v>
      </c>
      <c r="L20" s="151" t="s">
        <v>64</v>
      </c>
      <c r="M20" s="125">
        <f>('05'!M20+'12'!M20+'19'!M20+'26'!M20)/4</f>
        <v>18750</v>
      </c>
      <c r="N20" s="126">
        <f>('05'!N20+'12'!N20+'19'!N20+'26'!N20)/4</f>
        <v>0.75</v>
      </c>
      <c r="X20" s="5"/>
    </row>
    <row r="21" spans="2:24" ht="31.5" customHeight="1" x14ac:dyDescent="0.25">
      <c r="B21" s="46" t="s">
        <v>54</v>
      </c>
      <c r="C21" s="46"/>
      <c r="D21" s="5"/>
      <c r="E21" s="54" t="s">
        <v>41</v>
      </c>
      <c r="F21" s="55">
        <f>('05'!F21+'12'!F21+'19'!F21+'26'!F21)/4</f>
        <v>24.75</v>
      </c>
      <c r="G21" s="132">
        <f>('05'!G21+'12'!G21+'19'!G21+'26'!G21)/4</f>
        <v>1</v>
      </c>
      <c r="H21" s="133">
        <f>('05'!H21+'12'!H21+'19'!H21+'26'!H21)/4</f>
        <v>0</v>
      </c>
      <c r="I21" s="58">
        <f>('05'!I21+'12'!I21+'19'!I21+'26'!I21)/4</f>
        <v>23.75</v>
      </c>
      <c r="J21" s="59">
        <f>('05'!J21+'12'!J21+'19'!J21+'26'!J21)/4</f>
        <v>0</v>
      </c>
      <c r="L21" s="151" t="s">
        <v>65</v>
      </c>
      <c r="M21" s="125">
        <f>('05'!M21+'12'!M21+'19'!M21+'26'!M21)/4</f>
        <v>30000</v>
      </c>
      <c r="N21" s="126">
        <f>('05'!N21+'12'!N21+'19'!N21+'26'!N21)/4</f>
        <v>1</v>
      </c>
    </row>
    <row r="22" spans="2:24" ht="31.5" customHeight="1" x14ac:dyDescent="0.25">
      <c r="B22" s="46" t="s">
        <v>55</v>
      </c>
      <c r="C22" s="46"/>
      <c r="D22" s="5"/>
      <c r="E22" s="13" t="s">
        <v>42</v>
      </c>
      <c r="F22" s="26">
        <f>('05'!F22+'12'!F22+'19'!F22+'26'!F22)/4</f>
        <v>287.75</v>
      </c>
      <c r="G22" s="135">
        <f>('05'!G22+'12'!G22+'19'!G22+'26'!G22)/4</f>
        <v>15.5</v>
      </c>
      <c r="H22" s="136">
        <f>('05'!H22+'12'!H22+'19'!H22+'26'!H22)/4</f>
        <v>0</v>
      </c>
      <c r="I22" s="29">
        <f>('05'!I22+'12'!I22+'19'!I22+'26'!I22)/4</f>
        <v>272.25</v>
      </c>
      <c r="J22" s="30">
        <f>('05'!J22+'12'!J22+'19'!J22+'26'!J22)/4</f>
        <v>0</v>
      </c>
      <c r="L22" s="151" t="s">
        <v>66</v>
      </c>
      <c r="M22" s="125">
        <f>('05'!M22+'12'!M22+'19'!M22+'26'!M22)/4</f>
        <v>30000</v>
      </c>
      <c r="N22" s="126">
        <f>('05'!N22+'12'!N22+'19'!N22+'26'!N22)/4</f>
        <v>1</v>
      </c>
    </row>
    <row r="23" spans="2:24" ht="31.5" customHeight="1" x14ac:dyDescent="0.25">
      <c r="B23" s="12" t="s">
        <v>56</v>
      </c>
      <c r="C23" s="12"/>
      <c r="D23" s="5"/>
      <c r="E23" s="14" t="s">
        <v>43</v>
      </c>
      <c r="F23" s="38">
        <f>('05'!F23+'12'!F23+'19'!F23+'26'!F23)/4</f>
        <v>0</v>
      </c>
      <c r="G23" s="141">
        <f>('05'!G23+'12'!G23+'19'!G23+'26'!G23)/4</f>
        <v>0</v>
      </c>
      <c r="H23" s="142">
        <f>('05'!H23+'12'!H23+'19'!H23+'26'!H23)/4</f>
        <v>0</v>
      </c>
      <c r="I23" s="41">
        <f>('05'!I23+'12'!I23+'19'!I23+'26'!I23)/4</f>
        <v>0</v>
      </c>
      <c r="J23" s="42">
        <f>('05'!J23+'12'!J23+'19'!J23+'26'!J23)/4</f>
        <v>0</v>
      </c>
      <c r="L23" s="152" t="s">
        <v>67</v>
      </c>
      <c r="M23" s="88">
        <f>('05'!M23+'12'!M23+'19'!M23+'26'!M23)/4</f>
        <v>99000</v>
      </c>
      <c r="N23" s="33">
        <f>('05'!N23+'12'!N23+'19'!N23+'26'!N23)/4</f>
        <v>1</v>
      </c>
    </row>
    <row r="24" spans="2:24" x14ac:dyDescent="0.25">
      <c r="B24" s="5"/>
      <c r="C24" s="5"/>
      <c r="D24" s="5"/>
      <c r="G24" s="144"/>
      <c r="H24" s="145"/>
      <c r="M24" s="90"/>
      <c r="N24" s="43"/>
    </row>
    <row r="25" spans="2:24" x14ac:dyDescent="0.25">
      <c r="B25" s="5"/>
      <c r="C25" s="5"/>
      <c r="D25" s="5"/>
      <c r="M25" s="90"/>
      <c r="N25" s="43"/>
    </row>
    <row r="26" spans="2:24" x14ac:dyDescent="0.25">
      <c r="B26" s="5"/>
      <c r="C26" s="5"/>
      <c r="D26" s="5"/>
      <c r="M26" s="90"/>
      <c r="N26" s="43"/>
    </row>
    <row r="27" spans="2:24" x14ac:dyDescent="0.25">
      <c r="B27" s="5"/>
      <c r="C27" s="5"/>
      <c r="D27" s="5"/>
      <c r="M27" s="90"/>
      <c r="N27" s="43"/>
    </row>
    <row r="28" spans="2:24" x14ac:dyDescent="0.25">
      <c r="M28" s="90"/>
      <c r="N28" s="43"/>
    </row>
  </sheetData>
  <sheetProtection password="CF6E" sheet="1" objects="1" scenarios="1"/>
  <mergeCells count="4">
    <mergeCell ref="L12:N12"/>
    <mergeCell ref="L15:N15"/>
    <mergeCell ref="B18:C18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28"/>
  <sheetViews>
    <sheetView topLeftCell="I1" zoomScale="80" zoomScaleNormal="80" workbookViewId="0">
      <selection activeCell="V10" sqref="V10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43" bestFit="1" customWidth="1"/>
    <col min="17" max="17" width="12.5703125" style="43" customWidth="1"/>
    <col min="18" max="19" width="14.7109375" style="43" customWidth="1"/>
    <col min="20" max="20" width="13.42578125" style="43" customWidth="1"/>
    <col min="21" max="21" width="12.140625" style="43" customWidth="1"/>
    <col min="22" max="22" width="15.140625" style="43" customWidth="1"/>
    <col min="23" max="23" width="19" style="5" customWidth="1"/>
    <col min="24" max="24" width="20.85546875" style="155" customWidth="1"/>
    <col min="25" max="25" width="23.140625" style="5" customWidth="1"/>
    <col min="26" max="16384" width="9" style="5"/>
  </cols>
  <sheetData>
    <row r="1" spans="2:24" ht="26.25" customHeight="1" x14ac:dyDescent="0.25">
      <c r="P1" s="153"/>
      <c r="Q1" s="153"/>
      <c r="R1" s="153"/>
      <c r="S1" s="153"/>
      <c r="T1" s="153"/>
      <c r="U1" s="153"/>
      <c r="V1" s="153"/>
      <c r="W1" s="154"/>
    </row>
    <row r="2" spans="2:24" ht="31.5" customHeight="1" thickBot="1" x14ac:dyDescent="0.3">
      <c r="B2" s="2" t="s">
        <v>0</v>
      </c>
      <c r="P2" s="157" t="s">
        <v>25</v>
      </c>
      <c r="Q2" s="157" t="s">
        <v>29</v>
      </c>
      <c r="R2" s="157" t="s">
        <v>71</v>
      </c>
      <c r="S2" s="157" t="s">
        <v>72</v>
      </c>
      <c r="T2" s="157" t="s">
        <v>73</v>
      </c>
      <c r="U2" s="157" t="s">
        <v>30</v>
      </c>
      <c r="V2" s="157" t="s">
        <v>37</v>
      </c>
      <c r="W2" s="158" t="s">
        <v>75</v>
      </c>
      <c r="X2" s="155" t="s">
        <v>74</v>
      </c>
    </row>
    <row r="3" spans="2:24" ht="48" customHeight="1" thickBot="1" x14ac:dyDescent="0.3">
      <c r="B3" s="1" t="s">
        <v>1</v>
      </c>
      <c r="C3" s="96">
        <f>('06'!C3+'13'!C3+'20'!C3+'27'!C3)/4</f>
        <v>21860000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  <c r="P3" s="159">
        <f>P4*22000</f>
        <v>0</v>
      </c>
      <c r="Q3" s="159">
        <f>Q4*30000</f>
        <v>0</v>
      </c>
      <c r="R3" s="159">
        <f>R4*20000</f>
        <v>0</v>
      </c>
      <c r="S3" s="159">
        <f>S4*108000</f>
        <v>0</v>
      </c>
      <c r="T3" s="159">
        <f>T4*43000</f>
        <v>0</v>
      </c>
      <c r="U3" s="159">
        <f>U4*260000</f>
        <v>0</v>
      </c>
      <c r="V3" s="159">
        <f>V4*25000</f>
        <v>0</v>
      </c>
      <c r="W3" s="160">
        <f>SUM(P3:V3)</f>
        <v>0</v>
      </c>
      <c r="X3" s="156">
        <f>W3*10%+W3</f>
        <v>0</v>
      </c>
    </row>
    <row r="4" spans="2:24" ht="31.5" customHeight="1" thickBot="1" x14ac:dyDescent="0.3">
      <c r="B4" s="73" t="s">
        <v>22</v>
      </c>
      <c r="C4" s="87">
        <f>('06'!C4+'13'!C4+'20'!C4+'27'!C4)/4</f>
        <v>21139250</v>
      </c>
      <c r="E4" s="60" t="s">
        <v>25</v>
      </c>
      <c r="F4" s="61">
        <f>('06'!F4+'13'!F4+'20'!F4+'27'!F4)/4</f>
        <v>0</v>
      </c>
      <c r="G4" s="129">
        <f>('06'!G4+'13'!G4+'20'!G4+'27'!G4)/4</f>
        <v>133.25</v>
      </c>
      <c r="H4" s="130">
        <f>('06'!H4+'13'!H4+'20'!H4+'27'!H4)/4</f>
        <v>14.75</v>
      </c>
      <c r="I4" s="64">
        <f>('06'!I4+'13'!I4+'20'!I4+'27'!I4)/4</f>
        <v>0</v>
      </c>
      <c r="J4" s="65">
        <f>('06'!J4+'13'!J4+'20'!J4+'27'!J4)/4</f>
        <v>0</v>
      </c>
      <c r="L4" s="6" t="s">
        <v>68</v>
      </c>
      <c r="M4" s="121">
        <f>('06'!M4+'13'!M4+'20'!M4+'27'!M4)/4</f>
        <v>0</v>
      </c>
      <c r="N4" s="103">
        <f>('06'!N4+'13'!N4+'20'!N4+'27'!N4)/4</f>
        <v>0</v>
      </c>
      <c r="P4" s="159">
        <f>P5*P1</f>
        <v>0</v>
      </c>
      <c r="Q4" s="159">
        <f t="shared" ref="Q4:V4" si="0">Q5*Q1</f>
        <v>0</v>
      </c>
      <c r="R4" s="159">
        <f t="shared" si="0"/>
        <v>0</v>
      </c>
      <c r="S4" s="159">
        <f t="shared" si="0"/>
        <v>0</v>
      </c>
      <c r="T4" s="159">
        <f t="shared" si="0"/>
        <v>0</v>
      </c>
      <c r="U4" s="159">
        <f t="shared" si="0"/>
        <v>0</v>
      </c>
      <c r="V4" s="159">
        <f t="shared" si="0"/>
        <v>0</v>
      </c>
      <c r="W4" s="161"/>
      <c r="X4" s="5"/>
    </row>
    <row r="5" spans="2:24" ht="31.5" customHeight="1" x14ac:dyDescent="0.25">
      <c r="B5" s="74" t="s">
        <v>23</v>
      </c>
      <c r="C5" s="125">
        <f>('06'!C5+'13'!C5+'20'!C5+'27'!C5)/4</f>
        <v>655750</v>
      </c>
      <c r="E5" s="54" t="s">
        <v>26</v>
      </c>
      <c r="F5" s="55">
        <f>('06'!F5+'13'!F5+'20'!F5+'27'!F5)/4</f>
        <v>387.75</v>
      </c>
      <c r="G5" s="132">
        <f>('06'!G5+'13'!G5+'20'!G5+'27'!G5)/4</f>
        <v>315.5</v>
      </c>
      <c r="H5" s="133">
        <f>('06'!H5+'13'!H5+'20'!H5+'27'!H5)/4</f>
        <v>57</v>
      </c>
      <c r="I5" s="58">
        <f>('06'!I5+'13'!I5+'20'!I5+'27'!I5)/4</f>
        <v>13.5</v>
      </c>
      <c r="J5" s="59">
        <f>('06'!J5+'13'!J5+'20'!J5+'27'!J5)/4</f>
        <v>0</v>
      </c>
      <c r="L5" s="7" t="s">
        <v>69</v>
      </c>
      <c r="M5" s="121">
        <f>('06'!M5+'13'!M5+'20'!M5+'27'!M5)/4</f>
        <v>315909.5</v>
      </c>
      <c r="N5" s="103">
        <f>('06'!N5+'13'!N5+'20'!N5+'27'!N5)/4</f>
        <v>6.25</v>
      </c>
      <c r="P5" s="162">
        <f t="shared" ref="P5:V5" si="1">SUM(P6:P11)</f>
        <v>732.85767045454554</v>
      </c>
      <c r="Q5" s="162">
        <f t="shared" si="1"/>
        <v>537.42895833333341</v>
      </c>
      <c r="R5" s="162">
        <f t="shared" si="1"/>
        <v>0</v>
      </c>
      <c r="S5" s="162">
        <f t="shared" si="1"/>
        <v>1.0553569023569026E-2</v>
      </c>
      <c r="T5" s="162">
        <f t="shared" si="1"/>
        <v>1.9438201550387599E-2</v>
      </c>
      <c r="U5" s="162">
        <f t="shared" si="1"/>
        <v>0</v>
      </c>
      <c r="V5" s="162">
        <f t="shared" si="1"/>
        <v>5.8240822460718297E-7</v>
      </c>
      <c r="W5" s="161"/>
      <c r="X5" s="5"/>
    </row>
    <row r="6" spans="2:24" ht="31.5" customHeight="1" thickBot="1" x14ac:dyDescent="0.3">
      <c r="B6" s="44" t="s">
        <v>19</v>
      </c>
      <c r="C6" s="98">
        <f>('06'!C6+'13'!C6+'20'!C6+'27'!C6)/4</f>
        <v>0</v>
      </c>
      <c r="E6" s="13" t="s">
        <v>14</v>
      </c>
      <c r="F6" s="26">
        <f>('06'!F6+'13'!F6+'20'!F6+'27'!F6)/4</f>
        <v>181</v>
      </c>
      <c r="G6" s="135">
        <f>('06'!G6+'13'!G6+'20'!G6+'27'!G6)/4</f>
        <v>161.25</v>
      </c>
      <c r="H6" s="136">
        <f>('06'!H6+'13'!H6+'20'!H6+'27'!H6)/4</f>
        <v>15.5</v>
      </c>
      <c r="I6" s="29">
        <f>('06'!I6+'13'!I6+'20'!I6+'27'!I6)/4</f>
        <v>3</v>
      </c>
      <c r="J6" s="30">
        <f>('06'!J6+'13'!J6+'20'!J6+'27'!J6)/4</f>
        <v>1.25</v>
      </c>
      <c r="L6" s="8" t="s">
        <v>45</v>
      </c>
      <c r="M6" s="121">
        <f>('06'!M6+'13'!M6+'20'!M6+'27'!M6)/4</f>
        <v>6204227.25</v>
      </c>
      <c r="N6" s="103">
        <f>('06'!N6+'13'!N6+'20'!N6+'27'!N6)/4</f>
        <v>83.25</v>
      </c>
      <c r="P6" s="161">
        <f>M4/22000</f>
        <v>0</v>
      </c>
      <c r="Q6" s="161">
        <f>M4/30000</f>
        <v>0</v>
      </c>
      <c r="R6" s="161">
        <f>O4/20000</f>
        <v>0</v>
      </c>
      <c r="S6" s="161">
        <f>P4/108000</f>
        <v>0</v>
      </c>
      <c r="T6" s="161">
        <f>Q4/43000</f>
        <v>0</v>
      </c>
      <c r="U6" s="161">
        <f>R4/300000</f>
        <v>0</v>
      </c>
      <c r="V6" s="161">
        <f>S4/30000</f>
        <v>0</v>
      </c>
      <c r="W6" s="161"/>
      <c r="X6" s="5"/>
    </row>
    <row r="7" spans="2:24" ht="31.5" customHeight="1" thickBot="1" x14ac:dyDescent="0.3">
      <c r="B7" s="81" t="s">
        <v>21</v>
      </c>
      <c r="C7" s="99">
        <f>('06'!C7+'13'!C7+'20'!C7+'27'!C7)/4</f>
        <v>60000</v>
      </c>
      <c r="E7" s="13" t="s">
        <v>27</v>
      </c>
      <c r="F7" s="26">
        <f>('06'!F7+'13'!F7+'20'!F7+'27'!F7)/4</f>
        <v>14.5</v>
      </c>
      <c r="G7" s="135">
        <f>('06'!G7+'13'!G7+'20'!G7+'27'!G7)/4</f>
        <v>11.5</v>
      </c>
      <c r="H7" s="136">
        <f>('06'!H7+'13'!H7+'20'!H7+'27'!H7)/4</f>
        <v>2.5</v>
      </c>
      <c r="I7" s="29">
        <f>('06'!I7+'13'!I7+'20'!I7+'27'!I7)/4</f>
        <v>0.5</v>
      </c>
      <c r="J7" s="30">
        <f>('06'!J7+'13'!J7+'20'!J7+'27'!J7)/4</f>
        <v>0</v>
      </c>
      <c r="L7" s="9" t="s">
        <v>44</v>
      </c>
      <c r="M7" s="121">
        <f>('06'!M7+'13'!M7+'20'!M7+'27'!M7)/4</f>
        <v>2432274.5</v>
      </c>
      <c r="N7" s="103">
        <f>('06'!N7+'13'!N7+'20'!N7+'27'!N7)/4</f>
        <v>34.5</v>
      </c>
      <c r="P7" s="161">
        <f t="shared" ref="P7:P12" si="2">M5/22000</f>
        <v>14.359522727272727</v>
      </c>
      <c r="Q7" s="161">
        <f t="shared" ref="Q7:Q13" si="3">M5/30000</f>
        <v>10.530316666666666</v>
      </c>
      <c r="R7" s="161">
        <f t="shared" ref="R7:R13" si="4">O5/20000</f>
        <v>0</v>
      </c>
      <c r="S7" s="161">
        <f t="shared" ref="S7:S13" si="5">P5/108000</f>
        <v>6.7857191708754214E-3</v>
      </c>
      <c r="T7" s="161">
        <f t="shared" ref="T7:T13" si="6">Q5/43000</f>
        <v>1.2498347868217055E-2</v>
      </c>
      <c r="U7" s="161">
        <f t="shared" ref="U7:U13" si="7">R5/300000</f>
        <v>0</v>
      </c>
      <c r="V7" s="161">
        <f t="shared" ref="V7:V13" si="8">S5/30000</f>
        <v>3.5178563411896752E-7</v>
      </c>
      <c r="W7" s="161"/>
      <c r="X7" s="5"/>
    </row>
    <row r="8" spans="2:24" ht="35.25" customHeight="1" thickBot="1" x14ac:dyDescent="0.3">
      <c r="B8" s="45" t="s">
        <v>20</v>
      </c>
      <c r="C8" s="100">
        <f>('06'!C8+'13'!C8+'20'!C8+'27'!C8)/4</f>
        <v>65000</v>
      </c>
      <c r="E8" s="48" t="s">
        <v>28</v>
      </c>
      <c r="F8" s="49">
        <f>('06'!F8+'13'!F8+'20'!F8+'27'!F8)/4</f>
        <v>37.75</v>
      </c>
      <c r="G8" s="138">
        <f>('06'!G8+'13'!G8+'20'!G8+'27'!G8)/4</f>
        <v>36.75</v>
      </c>
      <c r="H8" s="139">
        <f>('06'!H8+'13'!H8+'20'!H8+'27'!H8)/4</f>
        <v>1</v>
      </c>
      <c r="I8" s="52">
        <f>('06'!I8+'13'!I8+'20'!I8+'27'!I8)/4</f>
        <v>0</v>
      </c>
      <c r="J8" s="53">
        <f>('06'!J8+'13'!J8+'20'!J8+'27'!J8)/4</f>
        <v>0</v>
      </c>
      <c r="L8" s="9" t="s">
        <v>46</v>
      </c>
      <c r="M8" s="121">
        <f>('06'!M8+'13'!M8+'20'!M8+'27'!M8)/4</f>
        <v>2812502.25</v>
      </c>
      <c r="N8" s="103">
        <f>('06'!N8+'13'!N8+'20'!N8+'27'!N8)/4</f>
        <v>34.25</v>
      </c>
      <c r="P8" s="161">
        <f t="shared" si="2"/>
        <v>282.01032954545457</v>
      </c>
      <c r="Q8" s="161">
        <f t="shared" si="3"/>
        <v>206.80757500000001</v>
      </c>
      <c r="R8" s="161">
        <f t="shared" si="4"/>
        <v>0</v>
      </c>
      <c r="S8" s="161">
        <f t="shared" si="5"/>
        <v>0</v>
      </c>
      <c r="T8" s="161">
        <f t="shared" si="6"/>
        <v>0</v>
      </c>
      <c r="U8" s="161">
        <f t="shared" si="7"/>
        <v>0</v>
      </c>
      <c r="V8" s="161">
        <f t="shared" si="8"/>
        <v>0</v>
      </c>
      <c r="W8" s="161"/>
      <c r="X8" s="5"/>
    </row>
    <row r="9" spans="2:24" ht="31.5" customHeight="1" thickBot="1" x14ac:dyDescent="0.3">
      <c r="B9" s="81" t="s">
        <v>2</v>
      </c>
      <c r="C9" s="99">
        <f>('06'!C9+'13'!C9+'20'!C9+'27'!C9)/4</f>
        <v>416500</v>
      </c>
      <c r="E9" s="60" t="s">
        <v>29</v>
      </c>
      <c r="F9" s="61">
        <f>('06'!F9+'13'!F9+'20'!F9+'27'!F9)/4</f>
        <v>70.5</v>
      </c>
      <c r="G9" s="129">
        <f>('06'!G9+'13'!G9+'20'!G9+'27'!G9)/4</f>
        <v>28.25</v>
      </c>
      <c r="H9" s="130">
        <f>('06'!H9+'13'!H9+'20'!H9+'27'!H9)/4</f>
        <v>0</v>
      </c>
      <c r="I9" s="64">
        <f>('06'!I9+'13'!I9+'20'!I9+'27'!I9)/4</f>
        <v>30</v>
      </c>
      <c r="J9" s="65">
        <f>('06'!J9+'13'!J9+'20'!J9+'27'!J9)/4</f>
        <v>12.25</v>
      </c>
      <c r="L9" s="9" t="s">
        <v>47</v>
      </c>
      <c r="M9" s="121">
        <f>('06'!M9+'13'!M9+'20'!M9+'27'!M9)/4</f>
        <v>4357955.25</v>
      </c>
      <c r="N9" s="103">
        <f>('06'!N9+'13'!N9+'20'!N9+'27'!N9)/4</f>
        <v>58.5</v>
      </c>
      <c r="P9" s="161">
        <f t="shared" si="2"/>
        <v>110.55793181818181</v>
      </c>
      <c r="Q9" s="161">
        <f t="shared" si="3"/>
        <v>81.075816666666668</v>
      </c>
      <c r="R9" s="161">
        <f t="shared" si="4"/>
        <v>0</v>
      </c>
      <c r="S9" s="161">
        <f t="shared" si="5"/>
        <v>1.3295854377104376E-4</v>
      </c>
      <c r="T9" s="161">
        <f t="shared" si="6"/>
        <v>2.448910852713178E-4</v>
      </c>
      <c r="U9" s="161">
        <f t="shared" si="7"/>
        <v>0</v>
      </c>
      <c r="V9" s="161">
        <f t="shared" si="8"/>
        <v>2.2619063902918071E-7</v>
      </c>
      <c r="W9" s="161"/>
      <c r="X9" s="5"/>
    </row>
    <row r="10" spans="2:24" ht="31.5" customHeight="1" thickBot="1" x14ac:dyDescent="0.3">
      <c r="B10" s="70" t="s">
        <v>3</v>
      </c>
      <c r="C10" s="100">
        <f>('06'!C10+'13'!C10+'20'!C10+'27'!C10)/4</f>
        <v>460000000</v>
      </c>
      <c r="D10" s="31"/>
      <c r="E10" s="60" t="s">
        <v>30</v>
      </c>
      <c r="F10" s="61">
        <f>('06'!F10+'13'!F10+'20'!F10+'27'!F10)/4</f>
        <v>0</v>
      </c>
      <c r="G10" s="129">
        <f>('06'!G10+'13'!G10+'20'!G10+'27'!G10)/4</f>
        <v>40</v>
      </c>
      <c r="H10" s="130">
        <f>('06'!H10+'13'!H10+'20'!H10+'27'!H10)/4</f>
        <v>3.5</v>
      </c>
      <c r="I10" s="64">
        <f>('06'!I10+'13'!I10+'20'!I10+'27'!I10)/4</f>
        <v>0</v>
      </c>
      <c r="J10" s="65">
        <f>('06'!J10+'13'!J10+'20'!J10+'27'!J10)/4</f>
        <v>0</v>
      </c>
      <c r="L10" s="9" t="s">
        <v>48</v>
      </c>
      <c r="M10" s="121">
        <f>('06'!M10+'13'!M10+'20'!M10+'27'!M10)/4</f>
        <v>3690231</v>
      </c>
      <c r="N10" s="103">
        <f>('06'!N10+'13'!N10+'20'!N10+'27'!N10)/4</f>
        <v>59.5</v>
      </c>
      <c r="P10" s="161">
        <f t="shared" si="2"/>
        <v>127.84101136363637</v>
      </c>
      <c r="Q10" s="161">
        <f t="shared" si="3"/>
        <v>93.750074999999995</v>
      </c>
      <c r="R10" s="161">
        <f t="shared" si="4"/>
        <v>0</v>
      </c>
      <c r="S10" s="161">
        <f t="shared" si="5"/>
        <v>2.6112067550505052E-3</v>
      </c>
      <c r="T10" s="161">
        <f t="shared" si="6"/>
        <v>4.8094784883720935E-3</v>
      </c>
      <c r="U10" s="161">
        <f t="shared" si="7"/>
        <v>0</v>
      </c>
      <c r="V10" s="161">
        <f t="shared" si="8"/>
        <v>0</v>
      </c>
      <c r="W10" s="161"/>
      <c r="X10" s="5"/>
    </row>
    <row r="11" spans="2:24" ht="31.5" customHeight="1" thickBot="1" x14ac:dyDescent="0.3">
      <c r="B11" s="82" t="s">
        <v>4</v>
      </c>
      <c r="C11" s="101">
        <f>('06'!C11+'13'!C11+'20'!C11+'27'!C11)/4</f>
        <v>263608750</v>
      </c>
      <c r="D11" s="32"/>
      <c r="E11" s="54" t="s">
        <v>31</v>
      </c>
      <c r="F11" s="55">
        <f>('06'!F11+'13'!F11+'20'!F11+'27'!F11)/4</f>
        <v>16.25</v>
      </c>
      <c r="G11" s="132">
        <f>('06'!G11+'13'!G11+'20'!G11+'27'!G11)/4</f>
        <v>9.75</v>
      </c>
      <c r="H11" s="133">
        <f>('06'!H11+'13'!H11+'20'!H11+'27'!H11)/4</f>
        <v>0.25</v>
      </c>
      <c r="I11" s="58">
        <f>('06'!I11+'13'!I11+'20'!I11+'27'!I11)/4</f>
        <v>6.25</v>
      </c>
      <c r="J11" s="59">
        <f>('06'!J11+'13'!J11+'20'!J11+'27'!J11)/4</f>
        <v>0</v>
      </c>
      <c r="L11" s="9" t="s">
        <v>49</v>
      </c>
      <c r="M11" s="121">
        <f>('06'!M11+'13'!M11+'20'!M11+'27'!M11)/4</f>
        <v>0</v>
      </c>
      <c r="N11" s="103">
        <f>('06'!N11+'13'!N11+'20'!N11+'27'!N11)/4</f>
        <v>0</v>
      </c>
      <c r="P11" s="161">
        <f t="shared" si="2"/>
        <v>198.088875</v>
      </c>
      <c r="Q11" s="161">
        <f t="shared" si="3"/>
        <v>145.265175</v>
      </c>
      <c r="R11" s="161">
        <f t="shared" si="4"/>
        <v>0</v>
      </c>
      <c r="S11" s="161">
        <f t="shared" si="5"/>
        <v>1.0236845538720539E-3</v>
      </c>
      <c r="T11" s="161">
        <f t="shared" si="6"/>
        <v>1.8854841085271317E-3</v>
      </c>
      <c r="U11" s="161">
        <f t="shared" si="7"/>
        <v>0</v>
      </c>
      <c r="V11" s="161">
        <f t="shared" si="8"/>
        <v>4.4319514590347924E-9</v>
      </c>
      <c r="W11" s="161"/>
      <c r="X11" s="5"/>
    </row>
    <row r="12" spans="2:24" ht="31.5" customHeight="1" thickBot="1" x14ac:dyDescent="0.3">
      <c r="B12" s="83" t="s">
        <v>5</v>
      </c>
      <c r="C12" s="71">
        <f>('06'!C12+'13'!C12+'20'!C12+'27'!C12)/4</f>
        <v>0.57306250000000003</v>
      </c>
      <c r="E12" s="13" t="s">
        <v>32</v>
      </c>
      <c r="F12" s="26">
        <f>('06'!F12+'13'!F12+'20'!F12+'27'!F12)/4</f>
        <v>56.5</v>
      </c>
      <c r="G12" s="135">
        <f>('06'!G12+'13'!G12+'20'!G12+'27'!G12)/4</f>
        <v>29.25</v>
      </c>
      <c r="H12" s="136">
        <f>('06'!H12+'13'!H12+'20'!H12+'27'!H12)/4</f>
        <v>1</v>
      </c>
      <c r="I12" s="29">
        <f>('06'!I12+'13'!I12+'20'!I12+'27'!I12)/4</f>
        <v>26</v>
      </c>
      <c r="J12" s="30">
        <f>('06'!J12+'13'!J12+'20'!J12+'27'!J12)/4</f>
        <v>0</v>
      </c>
      <c r="L12" s="171" t="s">
        <v>70</v>
      </c>
      <c r="M12" s="172"/>
      <c r="N12" s="173"/>
      <c r="P12" s="161">
        <f t="shared" si="2"/>
        <v>167.73777272727273</v>
      </c>
      <c r="Q12" s="161">
        <f t="shared" si="3"/>
        <v>123.0077</v>
      </c>
      <c r="R12" s="161">
        <f t="shared" si="4"/>
        <v>0</v>
      </c>
      <c r="S12" s="161">
        <f t="shared" si="5"/>
        <v>1.1837130681818181E-3</v>
      </c>
      <c r="T12" s="161">
        <f t="shared" si="6"/>
        <v>2.1802343023255813E-3</v>
      </c>
      <c r="U12" s="161">
        <f t="shared" si="7"/>
        <v>0</v>
      </c>
      <c r="V12" s="161">
        <f t="shared" si="8"/>
        <v>8.704022516835018E-8</v>
      </c>
      <c r="W12" s="161"/>
      <c r="X12" s="5"/>
    </row>
    <row r="13" spans="2:24" ht="31.5" customHeight="1" x14ac:dyDescent="0.25">
      <c r="B13" s="10" t="s">
        <v>6</v>
      </c>
      <c r="C13" s="24">
        <f>('06'!C13+'13'!C13+'20'!C13+'27'!C13)/4</f>
        <v>276.25</v>
      </c>
      <c r="E13" s="13" t="s">
        <v>33</v>
      </c>
      <c r="F13" s="26">
        <f>('06'!F13+'13'!F13+'20'!F13+'27'!F13)/4</f>
        <v>191.75</v>
      </c>
      <c r="G13" s="135">
        <f>('06'!G13+'13'!G13+'20'!G13+'27'!G13)/4</f>
        <v>44.5</v>
      </c>
      <c r="H13" s="136">
        <f>('06'!H13+'13'!H13+'20'!H13+'27'!H13)/4</f>
        <v>6.25</v>
      </c>
      <c r="I13" s="29">
        <f>('06'!I13+'13'!I13+'20'!I13+'27'!I13)/4</f>
        <v>99.75</v>
      </c>
      <c r="J13" s="30">
        <f>('06'!J13+'13'!J13+'20'!J13+'27'!J13)/4</f>
        <v>0</v>
      </c>
      <c r="L13" s="10" t="s">
        <v>17</v>
      </c>
      <c r="M13" s="87">
        <f>('06'!M13+'13'!M13+'20'!M13+'27'!M13)/4</f>
        <v>500000</v>
      </c>
      <c r="N13" s="24">
        <f>('06'!N13+'13'!N13+'20'!N13+'27'!N13)/4</f>
        <v>10</v>
      </c>
      <c r="P13" s="161">
        <f>M11/22000</f>
        <v>0</v>
      </c>
      <c r="Q13" s="161">
        <f t="shared" si="3"/>
        <v>0</v>
      </c>
      <c r="R13" s="161">
        <f t="shared" si="4"/>
        <v>0</v>
      </c>
      <c r="S13" s="161">
        <f t="shared" si="5"/>
        <v>1.8341562500000001E-3</v>
      </c>
      <c r="T13" s="161">
        <f t="shared" si="6"/>
        <v>3.3782598837209304E-3</v>
      </c>
      <c r="U13" s="161">
        <f t="shared" si="7"/>
        <v>0</v>
      </c>
      <c r="V13" s="161">
        <f t="shared" si="8"/>
        <v>3.4122818462401793E-8</v>
      </c>
      <c r="W13" s="161"/>
      <c r="X13" s="5"/>
    </row>
    <row r="14" spans="2:24" ht="31.5" customHeight="1" x14ac:dyDescent="0.25">
      <c r="B14" s="25" t="s">
        <v>7</v>
      </c>
      <c r="C14" s="126">
        <f>('06'!C14+'13'!C14+'20'!C14+'27'!C14)/4</f>
        <v>79378.25</v>
      </c>
      <c r="E14" s="13" t="s">
        <v>34</v>
      </c>
      <c r="F14" s="26">
        <f>('06'!F14+'13'!F14+'20'!F14+'27'!F14)/4</f>
        <v>0.5</v>
      </c>
      <c r="G14" s="135">
        <f>('06'!G14+'13'!G14+'20'!G14+'27'!G14)/4</f>
        <v>0.25</v>
      </c>
      <c r="H14" s="136">
        <f>('06'!H14+'13'!H14+'20'!H14+'27'!H14)/4</f>
        <v>0</v>
      </c>
      <c r="I14" s="29">
        <f>('06'!I14+'13'!I14+'20'!I14+'27'!I14)/4</f>
        <v>0.25</v>
      </c>
      <c r="J14" s="30">
        <f>('06'!J14+'13'!J14+'20'!J14+'27'!J14)/4</f>
        <v>0</v>
      </c>
      <c r="L14" s="11" t="s">
        <v>18</v>
      </c>
      <c r="M14" s="88">
        <f>('06'!M14+'13'!M14+'20'!M14+'27'!M14)/4</f>
        <v>180000</v>
      </c>
      <c r="N14" s="33">
        <f>('06'!N14+'13'!N14+'20'!N14+'27'!N14)/4</f>
        <v>2.25</v>
      </c>
      <c r="X14" s="5"/>
    </row>
    <row r="15" spans="2:24" ht="31.5" customHeight="1" thickBot="1" x14ac:dyDescent="0.3">
      <c r="B15" s="25" t="s">
        <v>8</v>
      </c>
      <c r="C15" s="34">
        <f>('06'!C15+'13'!C15+'20'!C15+'27'!C15)/4</f>
        <v>1.5700000000000002E-2</v>
      </c>
      <c r="E15" s="48" t="s">
        <v>35</v>
      </c>
      <c r="F15" s="49">
        <f>('06'!F15+'13'!F15+'20'!F15+'27'!F15)/4</f>
        <v>0</v>
      </c>
      <c r="G15" s="138">
        <f>('06'!G15+'13'!G15+'20'!G15+'27'!G15)/4</f>
        <v>0</v>
      </c>
      <c r="H15" s="139">
        <f>('06'!H15+'13'!H15+'20'!H15+'27'!H15)/4</f>
        <v>0</v>
      </c>
      <c r="I15" s="52">
        <f>('06'!I15+'13'!I15+'20'!I15+'27'!I15)/4</f>
        <v>0</v>
      </c>
      <c r="J15" s="53">
        <f>('06'!J15+'13'!J15+'20'!J15+'27'!J15)/4</f>
        <v>0</v>
      </c>
      <c r="L15" s="171" t="s">
        <v>59</v>
      </c>
      <c r="M15" s="172"/>
      <c r="N15" s="173"/>
      <c r="X15" s="5"/>
    </row>
    <row r="16" spans="2:24" ht="31.5" customHeight="1" thickBot="1" x14ac:dyDescent="0.3">
      <c r="B16" s="11" t="s">
        <v>9</v>
      </c>
      <c r="C16" s="35">
        <f>('06'!C16+'13'!C16+'20'!C16+'27'!C16)/4</f>
        <v>0</v>
      </c>
      <c r="E16" s="60" t="s">
        <v>36</v>
      </c>
      <c r="F16" s="66">
        <f>('06'!F16+'13'!F16+'20'!F16+'27'!F16)/4</f>
        <v>0</v>
      </c>
      <c r="G16" s="119">
        <f>('06'!G16+'13'!G16+'20'!G16+'27'!G16)/4</f>
        <v>0</v>
      </c>
      <c r="H16" s="119">
        <f>('06'!H16+'13'!H16+'20'!H16+'27'!H16)/4</f>
        <v>0</v>
      </c>
      <c r="I16" s="66">
        <f>('06'!I16+'13'!I16+'20'!I16+'27'!I16)/4</f>
        <v>0</v>
      </c>
      <c r="J16" s="68">
        <f>('06'!J16+'13'!J16+'20'!J16+'27'!J16)/4</f>
        <v>0</v>
      </c>
      <c r="L16" s="10" t="s">
        <v>60</v>
      </c>
      <c r="M16" s="87">
        <f>('06'!M16+'13'!M16+'20'!M16+'27'!M16)/4</f>
        <v>272000</v>
      </c>
      <c r="N16" s="24">
        <f>('06'!N16+'13'!N16+'20'!N16+'27'!N16)/4</f>
        <v>4</v>
      </c>
      <c r="X16" s="5"/>
    </row>
    <row r="17" spans="2:24" ht="31.5" customHeight="1" thickBot="1" x14ac:dyDescent="0.3">
      <c r="B17" s="5"/>
      <c r="C17" s="5"/>
      <c r="D17" s="5"/>
      <c r="E17" s="60" t="s">
        <v>37</v>
      </c>
      <c r="F17" s="61">
        <f>('06'!F17+'13'!F17+'20'!F17+'27'!F17)/4</f>
        <v>0</v>
      </c>
      <c r="G17" s="129">
        <f>('06'!G17+'13'!G17+'20'!G17+'27'!G17)/4</f>
        <v>38.25</v>
      </c>
      <c r="H17" s="130">
        <f>('06'!H17+'13'!H17+'20'!H17+'27'!H17)/4</f>
        <v>0</v>
      </c>
      <c r="I17" s="64">
        <f>('06'!I17+'13'!I17+'20'!I17+'27'!I17)/4</f>
        <v>0</v>
      </c>
      <c r="J17" s="65">
        <f>('06'!J17+'13'!J17+'20'!J17+'27'!J17)/4</f>
        <v>0</v>
      </c>
      <c r="L17" s="11" t="s">
        <v>61</v>
      </c>
      <c r="M17" s="88">
        <f>('06'!M17+'13'!M17+'20'!M17+'27'!M17)/4</f>
        <v>270000</v>
      </c>
      <c r="N17" s="33">
        <f>('06'!N17+'13'!N17+'20'!N17+'27'!N17)/4</f>
        <v>6</v>
      </c>
      <c r="X17" s="5"/>
    </row>
    <row r="18" spans="2:24" ht="33.75" customHeight="1" x14ac:dyDescent="0.25">
      <c r="B18" s="174" t="s">
        <v>51</v>
      </c>
      <c r="C18" s="174"/>
      <c r="D18" s="5"/>
      <c r="E18" s="69" t="s">
        <v>38</v>
      </c>
      <c r="F18" s="55">
        <f>('06'!F18+'13'!F18+'20'!F18+'27'!F18)/4</f>
        <v>0</v>
      </c>
      <c r="G18" s="132">
        <f>('06'!G18+'13'!G18+'20'!G18+'27'!G18)/4</f>
        <v>35</v>
      </c>
      <c r="H18" s="133">
        <f>('06'!H18+'13'!H18+'20'!H18+'27'!H18)/4</f>
        <v>0</v>
      </c>
      <c r="I18" s="58">
        <f>('06'!I18+'13'!I18+'20'!I18+'27'!I18)/4</f>
        <v>0</v>
      </c>
      <c r="J18" s="59">
        <f>('06'!J18+'13'!J18+'20'!J18+'27'!J18)/4</f>
        <v>0</v>
      </c>
      <c r="L18" s="171" t="s">
        <v>62</v>
      </c>
      <c r="M18" s="172"/>
      <c r="N18" s="173"/>
      <c r="X18" s="5"/>
    </row>
    <row r="19" spans="2:24" ht="31.5" customHeight="1" thickBot="1" x14ac:dyDescent="0.3">
      <c r="B19" s="47" t="s">
        <v>52</v>
      </c>
      <c r="C19" s="47"/>
      <c r="D19" s="5"/>
      <c r="E19" s="48" t="s">
        <v>39</v>
      </c>
      <c r="F19" s="49">
        <f>('06'!F19+'13'!F19+'20'!F19+'27'!F19)/4</f>
        <v>409.5</v>
      </c>
      <c r="G19" s="138">
        <f>('06'!G19+'13'!G19+'20'!G19+'27'!G19)/4</f>
        <v>29.75</v>
      </c>
      <c r="H19" s="139">
        <f>('06'!H19+'13'!H19+'20'!H19+'27'!H19)/4</f>
        <v>0</v>
      </c>
      <c r="I19" s="52">
        <f>('06'!I19+'13'!I19+'20'!I19+'27'!I19)/4</f>
        <v>379.75</v>
      </c>
      <c r="J19" s="53">
        <f>('06'!J19+'13'!J19+'20'!J19+'27'!J19)/4</f>
        <v>0</v>
      </c>
      <c r="L19" s="150" t="s">
        <v>63</v>
      </c>
      <c r="M19" s="89">
        <f>('06'!M19+'13'!M19+'20'!M19+'27'!M19)/4</f>
        <v>50000</v>
      </c>
      <c r="N19" s="36">
        <f>('06'!N19+'13'!N19+'20'!N19+'27'!N19)/4</f>
        <v>2</v>
      </c>
      <c r="X19" s="5"/>
    </row>
    <row r="20" spans="2:24" ht="31.5" customHeight="1" thickBot="1" x14ac:dyDescent="0.3">
      <c r="B20" s="46" t="s">
        <v>53</v>
      </c>
      <c r="C20" s="46"/>
      <c r="D20" s="5"/>
      <c r="E20" s="60" t="s">
        <v>40</v>
      </c>
      <c r="F20" s="61">
        <f>('06'!F20+'13'!F20+'20'!F20+'27'!F20)/4</f>
        <v>0</v>
      </c>
      <c r="G20" s="129">
        <f>('06'!G20+'13'!G20+'20'!G20+'27'!G20)/4</f>
        <v>9.75</v>
      </c>
      <c r="H20" s="130">
        <f>('06'!H20+'13'!H20+'20'!H20+'27'!H20)/4</f>
        <v>0</v>
      </c>
      <c r="I20" s="64">
        <f>('06'!I20+'13'!I20+'20'!I20+'27'!I20)/4</f>
        <v>0</v>
      </c>
      <c r="J20" s="65">
        <f>('06'!J20+'13'!J20+'20'!J20+'27'!J20)/4</f>
        <v>0</v>
      </c>
      <c r="L20" s="151" t="s">
        <v>64</v>
      </c>
      <c r="M20" s="125">
        <f>('06'!M20+'13'!M20+'20'!M20+'27'!M20)/4</f>
        <v>50000</v>
      </c>
      <c r="N20" s="126">
        <f>('06'!N20+'13'!N20+'20'!N20+'27'!N20)/4</f>
        <v>2</v>
      </c>
      <c r="X20" s="5"/>
    </row>
    <row r="21" spans="2:24" ht="31.5" customHeight="1" x14ac:dyDescent="0.25">
      <c r="B21" s="46" t="s">
        <v>54</v>
      </c>
      <c r="C21" s="46"/>
      <c r="D21" s="5"/>
      <c r="E21" s="54" t="s">
        <v>41</v>
      </c>
      <c r="F21" s="55">
        <f>('06'!F21+'13'!F21+'20'!F21+'27'!F21)/4</f>
        <v>23.5</v>
      </c>
      <c r="G21" s="132">
        <f>('06'!G21+'13'!G21+'20'!G21+'27'!G21)/4</f>
        <v>0.5</v>
      </c>
      <c r="H21" s="133">
        <f>('06'!H21+'13'!H21+'20'!H21+'27'!H21)/4</f>
        <v>0</v>
      </c>
      <c r="I21" s="58">
        <f>('06'!I21+'13'!I21+'20'!I21+'27'!I21)/4</f>
        <v>23.25</v>
      </c>
      <c r="J21" s="59">
        <f>('06'!J21+'13'!J21+'20'!J21+'27'!J21)/4</f>
        <v>0</v>
      </c>
      <c r="L21" s="151" t="s">
        <v>65</v>
      </c>
      <c r="M21" s="125">
        <f>('06'!M21+'13'!M21+'20'!M21+'27'!M21)/4</f>
        <v>30000</v>
      </c>
      <c r="N21" s="126">
        <f>('06'!N21+'13'!N21+'20'!N21+'27'!N21)/4</f>
        <v>1</v>
      </c>
    </row>
    <row r="22" spans="2:24" ht="31.5" customHeight="1" x14ac:dyDescent="0.25">
      <c r="B22" s="46" t="s">
        <v>55</v>
      </c>
      <c r="C22" s="46"/>
      <c r="D22" s="5"/>
      <c r="E22" s="13" t="s">
        <v>42</v>
      </c>
      <c r="F22" s="26">
        <f>('06'!F22+'13'!F22+'20'!F22+'27'!F22)/4</f>
        <v>272.25</v>
      </c>
      <c r="G22" s="135">
        <f>('06'!G22+'13'!G22+'20'!G22+'27'!G22)/4</f>
        <v>21.5</v>
      </c>
      <c r="H22" s="136">
        <f>('06'!H22+'13'!H22+'20'!H22+'27'!H22)/4</f>
        <v>0</v>
      </c>
      <c r="I22" s="29">
        <f>('06'!I22+'13'!I22+'20'!I22+'27'!I22)/4</f>
        <v>250.75</v>
      </c>
      <c r="J22" s="30">
        <f>('06'!J22+'13'!J22+'20'!J22+'27'!J22)/4</f>
        <v>0</v>
      </c>
      <c r="L22" s="151" t="s">
        <v>66</v>
      </c>
      <c r="M22" s="125">
        <f>('06'!M22+'13'!M22+'20'!M22+'27'!M22)/4</f>
        <v>52500</v>
      </c>
      <c r="N22" s="126">
        <f>('06'!N22+'13'!N22+'20'!N22+'27'!N22)/4</f>
        <v>1.75</v>
      </c>
    </row>
    <row r="23" spans="2:24" ht="31.5" customHeight="1" x14ac:dyDescent="0.25">
      <c r="B23" s="12" t="s">
        <v>56</v>
      </c>
      <c r="C23" s="12"/>
      <c r="D23" s="5"/>
      <c r="E23" s="14" t="s">
        <v>43</v>
      </c>
      <c r="F23" s="38">
        <f>('06'!F23+'13'!F23+'20'!F23+'27'!F23)/4</f>
        <v>0</v>
      </c>
      <c r="G23" s="141">
        <f>('06'!G23+'13'!G23+'20'!G23+'27'!G23)/4</f>
        <v>0</v>
      </c>
      <c r="H23" s="142">
        <f>('06'!H23+'13'!H23+'20'!H23+'27'!H23)/4</f>
        <v>0</v>
      </c>
      <c r="I23" s="41">
        <f>('06'!I23+'13'!I23+'20'!I23+'27'!I23)/4</f>
        <v>0</v>
      </c>
      <c r="J23" s="42">
        <f>('06'!J23+'13'!J23+'20'!J23+'27'!J23)/4</f>
        <v>0</v>
      </c>
      <c r="L23" s="152" t="s">
        <v>67</v>
      </c>
      <c r="M23" s="88">
        <f>('06'!M23+'13'!M23+'20'!M23+'27'!M23)/4</f>
        <v>24750</v>
      </c>
      <c r="N23" s="33">
        <f>('06'!N23+'13'!N23+'20'!N23+'27'!N23)/4</f>
        <v>0.25</v>
      </c>
    </row>
    <row r="24" spans="2:24" x14ac:dyDescent="0.25">
      <c r="B24" s="5"/>
      <c r="C24" s="5"/>
      <c r="D24" s="5"/>
      <c r="G24" s="144"/>
      <c r="H24" s="145"/>
      <c r="M24" s="90"/>
      <c r="N24" s="43"/>
    </row>
    <row r="25" spans="2:24" x14ac:dyDescent="0.25">
      <c r="B25" s="5"/>
      <c r="C25" s="5"/>
      <c r="D25" s="5"/>
      <c r="M25" s="90"/>
      <c r="N25" s="43"/>
    </row>
    <row r="26" spans="2:24" x14ac:dyDescent="0.25">
      <c r="B26" s="5"/>
      <c r="C26" s="5"/>
      <c r="D26" s="5"/>
      <c r="M26" s="90"/>
      <c r="N26" s="43"/>
    </row>
    <row r="27" spans="2:24" x14ac:dyDescent="0.25">
      <c r="B27" s="5"/>
      <c r="C27" s="5"/>
      <c r="D27" s="5"/>
      <c r="M27" s="90"/>
      <c r="N27" s="43"/>
    </row>
    <row r="28" spans="2:24" x14ac:dyDescent="0.25">
      <c r="M28" s="90"/>
      <c r="N28" s="43"/>
    </row>
  </sheetData>
  <sheetProtection password="CF6E" sheet="1" objects="1" scenarios="1"/>
  <mergeCells count="4">
    <mergeCell ref="L12:N12"/>
    <mergeCell ref="L15:N15"/>
    <mergeCell ref="B18:C18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28"/>
  <sheetViews>
    <sheetView zoomScale="80" zoomScaleNormal="80" workbookViewId="0">
      <selection activeCell="L12" sqref="L12:N12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43" bestFit="1" customWidth="1"/>
    <col min="17" max="17" width="12.5703125" style="43" customWidth="1"/>
    <col min="18" max="19" width="14.7109375" style="43" customWidth="1"/>
    <col min="20" max="20" width="13.42578125" style="43" customWidth="1"/>
    <col min="21" max="21" width="12.140625" style="43" customWidth="1"/>
    <col min="22" max="22" width="15.140625" style="43" customWidth="1"/>
    <col min="23" max="23" width="19" style="5" customWidth="1"/>
    <col min="24" max="24" width="20.85546875" style="155" customWidth="1"/>
    <col min="25" max="16384" width="9" style="5"/>
  </cols>
  <sheetData>
    <row r="1" spans="2:24" ht="26.25" customHeight="1" x14ac:dyDescent="0.25">
      <c r="P1" s="153"/>
      <c r="Q1" s="153"/>
      <c r="R1" s="153"/>
      <c r="S1" s="153"/>
      <c r="T1" s="153"/>
      <c r="U1" s="153"/>
      <c r="V1" s="153"/>
      <c r="W1" s="154"/>
    </row>
    <row r="2" spans="2:24" ht="27.75" customHeight="1" thickBot="1" x14ac:dyDescent="0.3">
      <c r="B2" s="2" t="s">
        <v>0</v>
      </c>
      <c r="P2" s="157" t="s">
        <v>25</v>
      </c>
      <c r="Q2" s="157" t="s">
        <v>29</v>
      </c>
      <c r="R2" s="157" t="s">
        <v>71</v>
      </c>
      <c r="S2" s="157" t="s">
        <v>72</v>
      </c>
      <c r="T2" s="157" t="s">
        <v>73</v>
      </c>
      <c r="U2" s="157" t="s">
        <v>30</v>
      </c>
      <c r="V2" s="157" t="s">
        <v>37</v>
      </c>
      <c r="W2" s="158" t="s">
        <v>75</v>
      </c>
      <c r="X2" s="155" t="s">
        <v>74</v>
      </c>
    </row>
    <row r="3" spans="2:24" ht="48" customHeight="1" thickBot="1" x14ac:dyDescent="0.3">
      <c r="B3" s="1" t="s">
        <v>1</v>
      </c>
      <c r="C3" s="96">
        <f>('07'!C3+'14'!C3+'21'!C3+'28'!C3)/4</f>
        <v>26455750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  <c r="P3" s="159">
        <f>P4*22000</f>
        <v>0</v>
      </c>
      <c r="Q3" s="159">
        <f>Q4*30000</f>
        <v>0</v>
      </c>
      <c r="R3" s="159">
        <f>R4*20000</f>
        <v>0</v>
      </c>
      <c r="S3" s="159">
        <f>S4*108000</f>
        <v>0</v>
      </c>
      <c r="T3" s="159">
        <f>T4*43000</f>
        <v>0</v>
      </c>
      <c r="U3" s="159">
        <f>U4*260000</f>
        <v>0</v>
      </c>
      <c r="V3" s="159">
        <f>V4*25000</f>
        <v>0</v>
      </c>
      <c r="W3" s="160">
        <f>SUM(P3:V3)</f>
        <v>0</v>
      </c>
      <c r="X3" s="156">
        <f>W3*10%+W3</f>
        <v>0</v>
      </c>
    </row>
    <row r="4" spans="2:24" ht="31.5" customHeight="1" thickBot="1" x14ac:dyDescent="0.3">
      <c r="B4" s="73" t="s">
        <v>22</v>
      </c>
      <c r="C4" s="87">
        <f>('07'!C4+'14'!C4+'21'!C4+'28'!C4)/4</f>
        <v>25948250</v>
      </c>
      <c r="E4" s="60" t="s">
        <v>25</v>
      </c>
      <c r="F4" s="61">
        <f>('07'!F4+'14'!F4+'21'!F4+'28'!F4)/4</f>
        <v>0</v>
      </c>
      <c r="G4" s="129">
        <f>('07'!G4+'14'!G4+'21'!G4+'28'!G4)/4</f>
        <v>540.75</v>
      </c>
      <c r="H4" s="130">
        <f>('07'!H4+'14'!H4+'21'!H4+'28'!H4)/4</f>
        <v>44.75</v>
      </c>
      <c r="I4" s="64">
        <f>('07'!I4+'14'!I4+'21'!I4+'28'!I4)/4</f>
        <v>5.25</v>
      </c>
      <c r="J4" s="65">
        <f>('07'!J4+'14'!J4+'21'!J4+'28'!J4)/4</f>
        <v>0</v>
      </c>
      <c r="L4" s="6" t="s">
        <v>68</v>
      </c>
      <c r="M4" s="121">
        <f>('07'!M4+'14'!M4+'21'!M4+'28'!M4)/4</f>
        <v>0</v>
      </c>
      <c r="N4" s="103">
        <f>('07'!N4+'14'!N4+'21'!N4+'28'!N4)/4</f>
        <v>0</v>
      </c>
      <c r="P4" s="159">
        <f>P5*P1</f>
        <v>0</v>
      </c>
      <c r="Q4" s="159">
        <f t="shared" ref="Q4:V4" si="0">Q5*Q1</f>
        <v>0</v>
      </c>
      <c r="R4" s="159">
        <f t="shared" si="0"/>
        <v>0</v>
      </c>
      <c r="S4" s="159">
        <f t="shared" si="0"/>
        <v>0</v>
      </c>
      <c r="T4" s="159">
        <f t="shared" si="0"/>
        <v>0</v>
      </c>
      <c r="U4" s="159">
        <f t="shared" si="0"/>
        <v>0</v>
      </c>
      <c r="V4" s="159">
        <f t="shared" si="0"/>
        <v>0</v>
      </c>
      <c r="W4" s="161"/>
      <c r="X4" s="5"/>
    </row>
    <row r="5" spans="2:24" ht="31.5" customHeight="1" x14ac:dyDescent="0.25">
      <c r="B5" s="74" t="s">
        <v>23</v>
      </c>
      <c r="C5" s="125">
        <f>('07'!C5+'14'!C5+'21'!C5+'28'!C5)/4</f>
        <v>502500</v>
      </c>
      <c r="E5" s="54" t="s">
        <v>26</v>
      </c>
      <c r="F5" s="55">
        <f>('07'!F5+'14'!F5+'21'!F5+'28'!F5)/4</f>
        <v>508.25</v>
      </c>
      <c r="G5" s="132">
        <f>('07'!G5+'14'!G5+'21'!G5+'28'!G5)/4</f>
        <v>470.25</v>
      </c>
      <c r="H5" s="133">
        <f>('07'!H5+'14'!H5+'21'!H5+'28'!H5)/4</f>
        <v>23.25</v>
      </c>
      <c r="I5" s="58">
        <f>('07'!I5+'14'!I5+'21'!I5+'28'!I5)/4</f>
        <v>13.25</v>
      </c>
      <c r="J5" s="59">
        <f>('07'!J5+'14'!J5+'21'!J5+'28'!J5)/4</f>
        <v>0</v>
      </c>
      <c r="L5" s="7" t="s">
        <v>69</v>
      </c>
      <c r="M5" s="121">
        <f>('07'!M5+'14'!M5+'21'!M5+'28'!M5)/4</f>
        <v>609317.75</v>
      </c>
      <c r="N5" s="103">
        <f>('07'!N5+'14'!N5+'21'!N5+'28'!N5)/4</f>
        <v>11.75</v>
      </c>
      <c r="P5" s="162">
        <f t="shared" ref="P5:V5" si="1">SUM(P6:P11)</f>
        <v>954.88463636363645</v>
      </c>
      <c r="Q5" s="162">
        <f t="shared" si="1"/>
        <v>700.24873333333335</v>
      </c>
      <c r="R5" s="162">
        <f t="shared" si="1"/>
        <v>0</v>
      </c>
      <c r="S5" s="162">
        <f t="shared" si="1"/>
        <v>1.4120413404882156E-2</v>
      </c>
      <c r="T5" s="162">
        <f t="shared" si="1"/>
        <v>2.6007831201550386E-2</v>
      </c>
      <c r="U5" s="162">
        <f t="shared" si="1"/>
        <v>0</v>
      </c>
      <c r="V5" s="162">
        <f t="shared" si="1"/>
        <v>7.7394615600448932E-7</v>
      </c>
      <c r="W5" s="161"/>
      <c r="X5" s="5"/>
    </row>
    <row r="6" spans="2:24" ht="31.5" customHeight="1" thickBot="1" x14ac:dyDescent="0.3">
      <c r="B6" s="44" t="s">
        <v>19</v>
      </c>
      <c r="C6" s="98">
        <f>('07'!C6+'14'!C6+'21'!C6+'28'!C6)/4</f>
        <v>5000</v>
      </c>
      <c r="E6" s="13" t="s">
        <v>14</v>
      </c>
      <c r="F6" s="26">
        <f>('07'!F6+'14'!F6+'21'!F6+'28'!F6)/4</f>
        <v>209.25</v>
      </c>
      <c r="G6" s="135">
        <f>('07'!G6+'14'!G6+'21'!G6+'28'!G6)/4</f>
        <v>183.75</v>
      </c>
      <c r="H6" s="136">
        <f>('07'!H6+'14'!H6+'21'!H6+'28'!H6)/4</f>
        <v>25</v>
      </c>
      <c r="I6" s="29">
        <f>('07'!I6+'14'!I6+'21'!I6+'28'!I6)/4</f>
        <v>0.5</v>
      </c>
      <c r="J6" s="30">
        <f>('07'!J6+'14'!J6+'21'!J6+'28'!J6)/4</f>
        <v>0</v>
      </c>
      <c r="L6" s="8" t="s">
        <v>45</v>
      </c>
      <c r="M6" s="121">
        <f>('07'!M6+'14'!M6+'21'!M6+'28'!M6)/4</f>
        <v>8303551</v>
      </c>
      <c r="N6" s="103">
        <f>('07'!N6+'14'!N6+'21'!N6+'28'!N6)/4</f>
        <v>118.5</v>
      </c>
      <c r="P6" s="161">
        <f>M4/22000</f>
        <v>0</v>
      </c>
      <c r="Q6" s="161">
        <f>M4/30000</f>
        <v>0</v>
      </c>
      <c r="R6" s="161">
        <f>O4/20000</f>
        <v>0</v>
      </c>
      <c r="S6" s="161">
        <f>P4/108000</f>
        <v>0</v>
      </c>
      <c r="T6" s="161">
        <f>Q4/43000</f>
        <v>0</v>
      </c>
      <c r="U6" s="161">
        <f>R4/300000</f>
        <v>0</v>
      </c>
      <c r="V6" s="161">
        <f>S4/30000</f>
        <v>0</v>
      </c>
      <c r="W6" s="161"/>
      <c r="X6" s="5"/>
    </row>
    <row r="7" spans="2:24" ht="31.5" customHeight="1" thickBot="1" x14ac:dyDescent="0.3">
      <c r="B7" s="81" t="s">
        <v>21</v>
      </c>
      <c r="C7" s="99">
        <f>('07'!C7+'14'!C7+'21'!C7+'28'!C7)/4</f>
        <v>65000</v>
      </c>
      <c r="E7" s="13" t="s">
        <v>27</v>
      </c>
      <c r="F7" s="26">
        <f>('07'!F7+'14'!F7+'21'!F7+'28'!F7)/4</f>
        <v>17</v>
      </c>
      <c r="G7" s="135">
        <f>('07'!G7+'14'!G7+'21'!G7+'28'!G7)/4</f>
        <v>15.25</v>
      </c>
      <c r="H7" s="136">
        <f>('07'!H7+'14'!H7+'21'!H7+'28'!H7)/4</f>
        <v>1.75</v>
      </c>
      <c r="I7" s="29">
        <f>('07'!I7+'14'!I7+'21'!I7+'28'!I7)/4</f>
        <v>0</v>
      </c>
      <c r="J7" s="30">
        <f>('07'!J7+'14'!J7+'21'!J7+'28'!J7)/4</f>
        <v>0</v>
      </c>
      <c r="L7" s="9" t="s">
        <v>44</v>
      </c>
      <c r="M7" s="121">
        <f>('07'!M7+'14'!M7+'21'!M7+'28'!M7)/4</f>
        <v>3629771.5</v>
      </c>
      <c r="N7" s="103">
        <f>('07'!N7+'14'!N7+'21'!N7+'28'!N7)/4</f>
        <v>53</v>
      </c>
      <c r="P7" s="161">
        <f t="shared" ref="P7:P12" si="2">M5/22000</f>
        <v>27.696261363636363</v>
      </c>
      <c r="Q7" s="161">
        <f t="shared" ref="Q7:Q13" si="3">M5/30000</f>
        <v>20.310591666666667</v>
      </c>
      <c r="R7" s="161">
        <f t="shared" ref="R7:R13" si="4">O5/20000</f>
        <v>0</v>
      </c>
      <c r="S7" s="161">
        <f t="shared" ref="S7:S13" si="5">P5/108000</f>
        <v>8.8415244107744109E-3</v>
      </c>
      <c r="T7" s="161">
        <f t="shared" ref="T7:T13" si="6">Q5/43000</f>
        <v>1.6284854263565893E-2</v>
      </c>
      <c r="U7" s="161">
        <f t="shared" ref="U7:U13" si="7">R5/300000</f>
        <v>0</v>
      </c>
      <c r="V7" s="161">
        <f t="shared" ref="V7:V13" si="8">S5/30000</f>
        <v>4.7068044682940519E-7</v>
      </c>
      <c r="W7" s="161"/>
      <c r="X7" s="5"/>
    </row>
    <row r="8" spans="2:24" ht="35.25" customHeight="1" thickBot="1" x14ac:dyDescent="0.3">
      <c r="B8" s="45" t="s">
        <v>20</v>
      </c>
      <c r="C8" s="100">
        <f>('07'!C8+'14'!C8+'21'!C8+'28'!C8)/4</f>
        <v>0</v>
      </c>
      <c r="E8" s="48" t="s">
        <v>28</v>
      </c>
      <c r="F8" s="49">
        <f>('07'!F8+'14'!F8+'21'!F8+'28'!F8)/4</f>
        <v>29.25</v>
      </c>
      <c r="G8" s="138">
        <f>('07'!G8+'14'!G8+'21'!G8+'28'!G8)/4</f>
        <v>29.25</v>
      </c>
      <c r="H8" s="139">
        <f>('07'!H8+'14'!H8+'21'!H8+'28'!H8)/4</f>
        <v>0</v>
      </c>
      <c r="I8" s="52">
        <f>('07'!I8+'14'!I8+'21'!I8+'28'!I8)/4</f>
        <v>0</v>
      </c>
      <c r="J8" s="53">
        <f>('07'!J8+'14'!J8+'21'!J8+'28'!J8)/4</f>
        <v>0</v>
      </c>
      <c r="L8" s="9" t="s">
        <v>46</v>
      </c>
      <c r="M8" s="121">
        <f>('07'!M8+'14'!M8+'21'!M8+'28'!M8)/4</f>
        <v>4383457.5</v>
      </c>
      <c r="N8" s="103">
        <f>('07'!N8+'14'!N8+'21'!N8+'28'!N8)/4</f>
        <v>57.75</v>
      </c>
      <c r="P8" s="161">
        <f t="shared" si="2"/>
        <v>377.43413636363636</v>
      </c>
      <c r="Q8" s="161">
        <f t="shared" si="3"/>
        <v>276.78503333333333</v>
      </c>
      <c r="R8" s="161">
        <f t="shared" si="4"/>
        <v>0</v>
      </c>
      <c r="S8" s="161">
        <f t="shared" si="5"/>
        <v>0</v>
      </c>
      <c r="T8" s="161">
        <f t="shared" si="6"/>
        <v>0</v>
      </c>
      <c r="U8" s="161">
        <f t="shared" si="7"/>
        <v>0</v>
      </c>
      <c r="V8" s="161">
        <f t="shared" si="8"/>
        <v>0</v>
      </c>
      <c r="W8" s="161"/>
      <c r="X8" s="5"/>
    </row>
    <row r="9" spans="2:24" ht="31.5" customHeight="1" thickBot="1" x14ac:dyDescent="0.3">
      <c r="B9" s="81" t="s">
        <v>2</v>
      </c>
      <c r="C9" s="99">
        <f>('07'!C9+'14'!C9+'21'!C9+'28'!C9)/4</f>
        <v>416500</v>
      </c>
      <c r="E9" s="60" t="s">
        <v>29</v>
      </c>
      <c r="F9" s="61">
        <f>('07'!F9+'14'!F9+'21'!F9+'28'!F9)/4</f>
        <v>64</v>
      </c>
      <c r="G9" s="129">
        <f>('07'!G9+'14'!G9+'21'!G9+'28'!G9)/4</f>
        <v>31.75</v>
      </c>
      <c r="H9" s="130">
        <f>('07'!H9+'14'!H9+'21'!H9+'28'!H9)/4</f>
        <v>0</v>
      </c>
      <c r="I9" s="64">
        <f>('07'!I9+'14'!I9+'21'!I9+'28'!I9)/4</f>
        <v>24.25</v>
      </c>
      <c r="J9" s="65">
        <f>('07'!J9+'14'!J9+'21'!J9+'28'!J9)/4</f>
        <v>5.75</v>
      </c>
      <c r="L9" s="9" t="s">
        <v>47</v>
      </c>
      <c r="M9" s="121">
        <f>('07'!M9+'14'!M9+'21'!M9+'28'!M9)/4</f>
        <v>4081364.25</v>
      </c>
      <c r="N9" s="103">
        <f>('07'!N9+'14'!N9+'21'!N9+'28'!N9)/4</f>
        <v>60.5</v>
      </c>
      <c r="P9" s="161">
        <f t="shared" si="2"/>
        <v>164.98961363636363</v>
      </c>
      <c r="Q9" s="161">
        <f t="shared" si="3"/>
        <v>120.99238333333334</v>
      </c>
      <c r="R9" s="161">
        <f t="shared" si="4"/>
        <v>0</v>
      </c>
      <c r="S9" s="161">
        <f t="shared" si="5"/>
        <v>2.5644686447811449E-4</v>
      </c>
      <c r="T9" s="161">
        <f t="shared" si="6"/>
        <v>4.7233934108527131E-4</v>
      </c>
      <c r="U9" s="161">
        <f t="shared" si="7"/>
        <v>0</v>
      </c>
      <c r="V9" s="161">
        <f t="shared" si="8"/>
        <v>2.9471748035914705E-7</v>
      </c>
      <c r="W9" s="161"/>
      <c r="X9" s="5"/>
    </row>
    <row r="10" spans="2:24" ht="31.5" customHeight="1" thickBot="1" x14ac:dyDescent="0.3">
      <c r="B10" s="70" t="s">
        <v>3</v>
      </c>
      <c r="C10" s="100">
        <f>('07'!C10+'14'!C10+'21'!C10+'28'!C10)/4</f>
        <v>460000000</v>
      </c>
      <c r="D10" s="31"/>
      <c r="E10" s="60" t="s">
        <v>30</v>
      </c>
      <c r="F10" s="61">
        <f>('07'!F10+'14'!F10+'21'!F10+'28'!F10)/4</f>
        <v>0</v>
      </c>
      <c r="G10" s="129">
        <f>('07'!G10+'14'!G10+'21'!G10+'28'!G10)/4</f>
        <v>118.75</v>
      </c>
      <c r="H10" s="130">
        <f>('07'!H10+'14'!H10+'21'!H10+'28'!H10)/4</f>
        <v>0</v>
      </c>
      <c r="I10" s="64">
        <f>('07'!I10+'14'!I10+'21'!I10+'28'!I10)/4</f>
        <v>0</v>
      </c>
      <c r="J10" s="65">
        <f>('07'!J10+'14'!J10+'21'!J10+'28'!J10)/4</f>
        <v>0</v>
      </c>
      <c r="L10" s="9" t="s">
        <v>48</v>
      </c>
      <c r="M10" s="121">
        <f>('07'!M10+'14'!M10+'21'!M10+'28'!M10)/4</f>
        <v>3042730.5</v>
      </c>
      <c r="N10" s="103">
        <f>('07'!N10+'14'!N10+'21'!N10+'28'!N10)/4</f>
        <v>49.25</v>
      </c>
      <c r="P10" s="161">
        <f t="shared" si="2"/>
        <v>199.24806818181818</v>
      </c>
      <c r="Q10" s="161">
        <f t="shared" si="3"/>
        <v>146.11525</v>
      </c>
      <c r="R10" s="161">
        <f t="shared" si="4"/>
        <v>0</v>
      </c>
      <c r="S10" s="161">
        <f t="shared" si="5"/>
        <v>3.4947605218855217E-3</v>
      </c>
      <c r="T10" s="161">
        <f t="shared" si="6"/>
        <v>6.4368612403100777E-3</v>
      </c>
      <c r="U10" s="161">
        <f t="shared" si="7"/>
        <v>0</v>
      </c>
      <c r="V10" s="161">
        <f t="shared" si="8"/>
        <v>0</v>
      </c>
      <c r="W10" s="161"/>
      <c r="X10" s="5"/>
    </row>
    <row r="11" spans="2:24" ht="31.5" customHeight="1" thickBot="1" x14ac:dyDescent="0.3">
      <c r="B11" s="82" t="s">
        <v>4</v>
      </c>
      <c r="C11" s="101">
        <f>('07'!C11+'14'!C11+'21'!C11+'28'!C11)/4</f>
        <v>290064500</v>
      </c>
      <c r="D11" s="32"/>
      <c r="E11" s="54" t="s">
        <v>31</v>
      </c>
      <c r="F11" s="55">
        <f>('07'!F11+'14'!F11+'21'!F11+'28'!F11)/4</f>
        <v>15.5</v>
      </c>
      <c r="G11" s="132">
        <f>('07'!G11+'14'!G11+'21'!G11+'28'!G11)/4</f>
        <v>6.25</v>
      </c>
      <c r="H11" s="133">
        <f>('07'!H11+'14'!H11+'21'!H11+'28'!H11)/4</f>
        <v>0</v>
      </c>
      <c r="I11" s="58">
        <f>('07'!I11+'14'!I11+'21'!I11+'28'!I11)/4</f>
        <v>9.25</v>
      </c>
      <c r="J11" s="59">
        <f>('07'!J11+'14'!J11+'21'!J11+'28'!J11)/4</f>
        <v>0</v>
      </c>
      <c r="L11" s="9" t="s">
        <v>49</v>
      </c>
      <c r="M11" s="121">
        <f>('07'!M11+'14'!M11+'21'!M11+'28'!M11)/4</f>
        <v>0</v>
      </c>
      <c r="N11" s="103">
        <f>('07'!N11+'14'!N11+'21'!N11+'28'!N11)/4</f>
        <v>0</v>
      </c>
      <c r="P11" s="161">
        <f t="shared" si="2"/>
        <v>185.51655681818181</v>
      </c>
      <c r="Q11" s="161">
        <f t="shared" si="3"/>
        <v>136.04547500000001</v>
      </c>
      <c r="R11" s="161">
        <f t="shared" si="4"/>
        <v>0</v>
      </c>
      <c r="S11" s="161">
        <f t="shared" si="5"/>
        <v>1.5276816077441078E-3</v>
      </c>
      <c r="T11" s="161">
        <f t="shared" si="6"/>
        <v>2.8137763565891476E-3</v>
      </c>
      <c r="U11" s="161">
        <f t="shared" si="7"/>
        <v>0</v>
      </c>
      <c r="V11" s="161">
        <f t="shared" si="8"/>
        <v>8.5482288159371499E-9</v>
      </c>
      <c r="W11" s="161"/>
      <c r="X11" s="5"/>
    </row>
    <row r="12" spans="2:24" ht="31.5" customHeight="1" thickBot="1" x14ac:dyDescent="0.3">
      <c r="B12" s="83" t="s">
        <v>5</v>
      </c>
      <c r="C12" s="71">
        <f>('07'!C12+'14'!C12+'21'!C12+'28'!C12)/4</f>
        <v>0.630575</v>
      </c>
      <c r="E12" s="13" t="s">
        <v>32</v>
      </c>
      <c r="F12" s="26">
        <f>('07'!F12+'14'!F12+'21'!F12+'28'!F12)/4</f>
        <v>34.25</v>
      </c>
      <c r="G12" s="135">
        <f>('07'!G12+'14'!G12+'21'!G12+'28'!G12)/4</f>
        <v>28</v>
      </c>
      <c r="H12" s="136">
        <f>('07'!H12+'14'!H12+'21'!H12+'28'!H12)/4</f>
        <v>0</v>
      </c>
      <c r="I12" s="29">
        <f>('07'!I12+'14'!I12+'21'!I12+'28'!I12)/4</f>
        <v>18</v>
      </c>
      <c r="J12" s="30">
        <f>('07'!J12+'14'!J12+'21'!J12+'28'!J12)/4</f>
        <v>0</v>
      </c>
      <c r="L12" s="171" t="s">
        <v>70</v>
      </c>
      <c r="M12" s="172"/>
      <c r="N12" s="173"/>
      <c r="P12" s="161">
        <f t="shared" si="2"/>
        <v>138.30593181818182</v>
      </c>
      <c r="Q12" s="161">
        <f t="shared" si="3"/>
        <v>101.42435</v>
      </c>
      <c r="R12" s="161">
        <f t="shared" si="4"/>
        <v>0</v>
      </c>
      <c r="S12" s="161">
        <f t="shared" si="5"/>
        <v>1.8448895202020203E-3</v>
      </c>
      <c r="T12" s="161">
        <f t="shared" si="6"/>
        <v>3.3980290697674422E-3</v>
      </c>
      <c r="U12" s="161">
        <f t="shared" si="7"/>
        <v>0</v>
      </c>
      <c r="V12" s="161">
        <f t="shared" si="8"/>
        <v>1.1649201739618406E-7</v>
      </c>
      <c r="W12" s="161"/>
      <c r="X12" s="5"/>
    </row>
    <row r="13" spans="2:24" ht="31.5" customHeight="1" x14ac:dyDescent="0.25">
      <c r="B13" s="10" t="s">
        <v>6</v>
      </c>
      <c r="C13" s="24">
        <f>('07'!C13+'14'!C13+'21'!C13+'28'!C13)/4</f>
        <v>350.75</v>
      </c>
      <c r="E13" s="13" t="s">
        <v>33</v>
      </c>
      <c r="F13" s="26">
        <f>('07'!F13+'14'!F13+'21'!F13+'28'!F13)/4</f>
        <v>223</v>
      </c>
      <c r="G13" s="135">
        <f>('07'!G13+'14'!G13+'21'!G13+'28'!G13)/4</f>
        <v>65.5</v>
      </c>
      <c r="H13" s="136">
        <f>('07'!H13+'14'!H13+'21'!H13+'28'!H13)/4</f>
        <v>0</v>
      </c>
      <c r="I13" s="29">
        <f>('07'!I13+'14'!I13+'21'!I13+'28'!I13)/4</f>
        <v>91.75</v>
      </c>
      <c r="J13" s="30">
        <f>('07'!J13+'14'!J13+'21'!J13+'28'!J13)/4</f>
        <v>0</v>
      </c>
      <c r="L13" s="10" t="s">
        <v>17</v>
      </c>
      <c r="M13" s="87">
        <f>('07'!M13+'14'!M13+'21'!M13+'28'!M13)/4</f>
        <v>750000</v>
      </c>
      <c r="N13" s="24">
        <f>('07'!N13+'14'!N13+'21'!N13+'28'!N13)/4</f>
        <v>15</v>
      </c>
      <c r="P13" s="161">
        <f>M11/22000</f>
        <v>0</v>
      </c>
      <c r="Q13" s="161">
        <f t="shared" si="3"/>
        <v>0</v>
      </c>
      <c r="R13" s="161">
        <f t="shared" si="4"/>
        <v>0</v>
      </c>
      <c r="S13" s="161">
        <f t="shared" si="5"/>
        <v>1.7177458964646463E-3</v>
      </c>
      <c r="T13" s="161">
        <f t="shared" si="6"/>
        <v>3.1638482558139537E-3</v>
      </c>
      <c r="U13" s="161">
        <f t="shared" si="7"/>
        <v>0</v>
      </c>
      <c r="V13" s="161">
        <f t="shared" si="8"/>
        <v>5.0922720258136926E-8</v>
      </c>
      <c r="W13" s="161"/>
      <c r="X13" s="5"/>
    </row>
    <row r="14" spans="2:24" ht="31.5" customHeight="1" x14ac:dyDescent="0.25">
      <c r="B14" s="25" t="s">
        <v>7</v>
      </c>
      <c r="C14" s="126">
        <f>('07'!C14+'14'!C14+'21'!C14+'28'!C14)/4</f>
        <v>75390</v>
      </c>
      <c r="E14" s="13" t="s">
        <v>34</v>
      </c>
      <c r="F14" s="26">
        <f>('07'!F14+'14'!F14+'21'!F14+'28'!F14)/4</f>
        <v>0.25</v>
      </c>
      <c r="G14" s="135">
        <f>('07'!G14+'14'!G14+'21'!G14+'28'!G14)/4</f>
        <v>0</v>
      </c>
      <c r="H14" s="136">
        <f>('07'!H14+'14'!H14+'21'!H14+'28'!H14)/4</f>
        <v>0</v>
      </c>
      <c r="I14" s="29">
        <f>('07'!I14+'14'!I14+'21'!I14+'28'!I14)/4</f>
        <v>0.25</v>
      </c>
      <c r="J14" s="30">
        <f>('07'!J14+'14'!J14+'21'!J14+'28'!J14)/4</f>
        <v>0</v>
      </c>
      <c r="L14" s="11" t="s">
        <v>18</v>
      </c>
      <c r="M14" s="88">
        <f>('07'!M14+'14'!M14+'21'!M14+'28'!M14)/4</f>
        <v>320000</v>
      </c>
      <c r="N14" s="33">
        <f>('07'!N14+'14'!N14+'21'!N14+'28'!N14)/4</f>
        <v>4</v>
      </c>
      <c r="X14" s="5"/>
    </row>
    <row r="15" spans="2:24" ht="31.5" customHeight="1" thickBot="1" x14ac:dyDescent="0.3">
      <c r="B15" s="25" t="s">
        <v>8</v>
      </c>
      <c r="C15" s="34">
        <f>('07'!C15+'14'!C15+'21'!C15+'28'!C15)/4</f>
        <v>0.02</v>
      </c>
      <c r="E15" s="48" t="s">
        <v>35</v>
      </c>
      <c r="F15" s="49">
        <f>('07'!F15+'14'!F15+'21'!F15+'28'!F15)/4</f>
        <v>0</v>
      </c>
      <c r="G15" s="138">
        <f>('07'!G15+'14'!G15+'21'!G15+'28'!G15)/4</f>
        <v>0</v>
      </c>
      <c r="H15" s="139">
        <f>('07'!H15+'14'!H15+'21'!H15+'28'!H15)/4</f>
        <v>0</v>
      </c>
      <c r="I15" s="52">
        <f>('07'!I15+'14'!I15+'21'!I15+'28'!I15)/4</f>
        <v>0</v>
      </c>
      <c r="J15" s="53">
        <f>('07'!J15+'14'!J15+'21'!J15+'28'!J15)/4</f>
        <v>0</v>
      </c>
      <c r="L15" s="171" t="s">
        <v>59</v>
      </c>
      <c r="M15" s="172"/>
      <c r="N15" s="173"/>
      <c r="X15" s="5"/>
    </row>
    <row r="16" spans="2:24" ht="31.5" customHeight="1" thickBot="1" x14ac:dyDescent="0.3">
      <c r="B16" s="11" t="s">
        <v>9</v>
      </c>
      <c r="C16" s="35">
        <f>('07'!C16+'14'!C16+'21'!C16+'28'!C16)/4</f>
        <v>0</v>
      </c>
      <c r="E16" s="60" t="s">
        <v>36</v>
      </c>
      <c r="F16" s="66">
        <f>('07'!F16+'14'!F16+'21'!F16+'28'!F16)/4</f>
        <v>0</v>
      </c>
      <c r="G16" s="119">
        <f>('07'!G16+'14'!G16+'21'!G16+'28'!G16)/4</f>
        <v>0</v>
      </c>
      <c r="H16" s="119">
        <f>('07'!H16+'14'!H16+'21'!H16+'28'!H16)/4</f>
        <v>0</v>
      </c>
      <c r="I16" s="66">
        <f>('07'!I16+'14'!I16+'21'!I16+'28'!I16)/4</f>
        <v>0</v>
      </c>
      <c r="J16" s="68">
        <f>('07'!J16+'14'!J16+'21'!J16+'28'!J16)/4</f>
        <v>0</v>
      </c>
      <c r="L16" s="10" t="s">
        <v>60</v>
      </c>
      <c r="M16" s="87">
        <f>('07'!M16+'14'!M16+'21'!M16+'28'!M16)/4</f>
        <v>459000</v>
      </c>
      <c r="N16" s="24">
        <f>('07'!N16+'14'!N16+'21'!N16+'28'!N16)/4</f>
        <v>6.75</v>
      </c>
      <c r="X16" s="5"/>
    </row>
    <row r="17" spans="2:24" ht="31.5" customHeight="1" thickBot="1" x14ac:dyDescent="0.3">
      <c r="B17" s="5"/>
      <c r="C17" s="5"/>
      <c r="D17" s="5"/>
      <c r="E17" s="60" t="s">
        <v>37</v>
      </c>
      <c r="F17" s="61">
        <f>('07'!F17+'14'!F17+'21'!F17+'28'!F17)/4</f>
        <v>0</v>
      </c>
      <c r="G17" s="129">
        <f>('07'!G17+'14'!G17+'21'!G17+'28'!G17)/4</f>
        <v>105.75</v>
      </c>
      <c r="H17" s="130">
        <f>('07'!H17+'14'!H17+'21'!H17+'28'!H17)/4</f>
        <v>0</v>
      </c>
      <c r="I17" s="64">
        <f>('07'!I17+'14'!I17+'21'!I17+'28'!I17)/4</f>
        <v>0</v>
      </c>
      <c r="J17" s="65">
        <f>('07'!J17+'14'!J17+'21'!J17+'28'!J17)/4</f>
        <v>0</v>
      </c>
      <c r="L17" s="11" t="s">
        <v>61</v>
      </c>
      <c r="M17" s="88">
        <f>('07'!M17+'14'!M17+'21'!M17+'28'!M17)/4</f>
        <v>270000</v>
      </c>
      <c r="N17" s="33">
        <f>('07'!N17+'14'!N17+'21'!N17+'28'!N17)/4</f>
        <v>6</v>
      </c>
      <c r="X17" s="5"/>
    </row>
    <row r="18" spans="2:24" ht="33.75" customHeight="1" x14ac:dyDescent="0.25">
      <c r="B18" s="174" t="s">
        <v>51</v>
      </c>
      <c r="C18" s="174"/>
      <c r="D18" s="5"/>
      <c r="E18" s="69" t="s">
        <v>38</v>
      </c>
      <c r="F18" s="55">
        <f>('07'!F18+'14'!F18+'21'!F18+'28'!F18)/4</f>
        <v>0</v>
      </c>
      <c r="G18" s="132">
        <f>('07'!G18+'14'!G18+'21'!G18+'28'!G18)/4</f>
        <v>66.25</v>
      </c>
      <c r="H18" s="133">
        <f>('07'!H18+'14'!H18+'21'!H18+'28'!H18)/4</f>
        <v>0</v>
      </c>
      <c r="I18" s="58">
        <f>('07'!I18+'14'!I18+'21'!I18+'28'!I18)/4</f>
        <v>0</v>
      </c>
      <c r="J18" s="59">
        <f>('07'!J18+'14'!J18+'21'!J18+'28'!J18)/4</f>
        <v>0</v>
      </c>
      <c r="L18" s="171" t="s">
        <v>62</v>
      </c>
      <c r="M18" s="172"/>
      <c r="N18" s="173"/>
      <c r="X18" s="5"/>
    </row>
    <row r="19" spans="2:24" ht="31.5" customHeight="1" thickBot="1" x14ac:dyDescent="0.3">
      <c r="B19" s="47" t="s">
        <v>52</v>
      </c>
      <c r="C19" s="47"/>
      <c r="D19" s="5"/>
      <c r="E19" s="48" t="s">
        <v>39</v>
      </c>
      <c r="F19" s="49">
        <f>('07'!F19+'14'!F19+'21'!F19+'28'!F19)/4</f>
        <v>379.75</v>
      </c>
      <c r="G19" s="138">
        <f>('07'!G19+'14'!G19+'21'!G19+'28'!G19)/4</f>
        <v>39.5</v>
      </c>
      <c r="H19" s="139">
        <f>('07'!H19+'14'!H19+'21'!H19+'28'!H19)/4</f>
        <v>0</v>
      </c>
      <c r="I19" s="52">
        <f>('07'!I19+'14'!I19+'21'!I19+'28'!I19)/4</f>
        <v>336.25</v>
      </c>
      <c r="J19" s="53">
        <f>('07'!J19+'14'!J19+'21'!J19+'28'!J19)/4</f>
        <v>0</v>
      </c>
      <c r="L19" s="150" t="s">
        <v>63</v>
      </c>
      <c r="M19" s="89">
        <f>('07'!M19+'14'!M19+'21'!M19+'28'!M19)/4</f>
        <v>62500</v>
      </c>
      <c r="N19" s="36">
        <f>('07'!N19+'14'!N19+'21'!N19+'28'!N19)/4</f>
        <v>2.5</v>
      </c>
      <c r="X19" s="5"/>
    </row>
    <row r="20" spans="2:24" ht="31.5" customHeight="1" thickBot="1" x14ac:dyDescent="0.3">
      <c r="B20" s="46" t="s">
        <v>53</v>
      </c>
      <c r="C20" s="46"/>
      <c r="D20" s="5"/>
      <c r="E20" s="60" t="s">
        <v>40</v>
      </c>
      <c r="F20" s="61">
        <f>('07'!F20+'14'!F20+'21'!F20+'28'!F20)/4</f>
        <v>0</v>
      </c>
      <c r="G20" s="129">
        <f>('07'!G20+'14'!G20+'21'!G20+'28'!G20)/4</f>
        <v>18.25</v>
      </c>
      <c r="H20" s="130">
        <f>('07'!H20+'14'!H20+'21'!H20+'28'!H20)/4</f>
        <v>0</v>
      </c>
      <c r="I20" s="64">
        <f>('07'!I20+'14'!I20+'21'!I20+'28'!I20)/4</f>
        <v>0</v>
      </c>
      <c r="J20" s="65">
        <f>('07'!J20+'14'!J20+'21'!J20+'28'!J20)/4</f>
        <v>0</v>
      </c>
      <c r="L20" s="151" t="s">
        <v>64</v>
      </c>
      <c r="M20" s="125">
        <f>('07'!M20+'14'!M20+'21'!M20+'28'!M20)/4</f>
        <v>81250</v>
      </c>
      <c r="N20" s="126">
        <f>('07'!N20+'14'!N20+'21'!N20+'28'!N20)/4</f>
        <v>3.25</v>
      </c>
      <c r="X20" s="5"/>
    </row>
    <row r="21" spans="2:24" ht="31.5" customHeight="1" x14ac:dyDescent="0.25">
      <c r="B21" s="46" t="s">
        <v>54</v>
      </c>
      <c r="C21" s="46"/>
      <c r="D21" s="5"/>
      <c r="E21" s="54" t="s">
        <v>41</v>
      </c>
      <c r="F21" s="55">
        <f>('07'!F21+'14'!F21+'21'!F21+'28'!F21)/4</f>
        <v>23.25</v>
      </c>
      <c r="G21" s="132">
        <f>('07'!G21+'14'!G21+'21'!G21+'28'!G21)/4</f>
        <v>2.25</v>
      </c>
      <c r="H21" s="133">
        <f>('07'!H21+'14'!H21+'21'!H21+'28'!H21)/4</f>
        <v>0</v>
      </c>
      <c r="I21" s="58">
        <f>('07'!I21+'14'!I21+'21'!I21+'28'!I21)/4</f>
        <v>25.25</v>
      </c>
      <c r="J21" s="59">
        <f>('07'!J21+'14'!J21+'21'!J21+'28'!J21)/4</f>
        <v>0</v>
      </c>
      <c r="L21" s="151" t="s">
        <v>65</v>
      </c>
      <c r="M21" s="125">
        <f>('07'!M21+'14'!M21+'21'!M21+'28'!M21)/4</f>
        <v>75000</v>
      </c>
      <c r="N21" s="126">
        <f>('07'!N21+'14'!N21+'21'!N21+'28'!N21)/4</f>
        <v>2.5</v>
      </c>
    </row>
    <row r="22" spans="2:24" ht="31.5" customHeight="1" x14ac:dyDescent="0.25">
      <c r="B22" s="46" t="s">
        <v>55</v>
      </c>
      <c r="C22" s="46"/>
      <c r="D22" s="5"/>
      <c r="E22" s="13" t="s">
        <v>42</v>
      </c>
      <c r="F22" s="26">
        <f>('07'!F22+'14'!F22+'21'!F22+'28'!F22)/4</f>
        <v>250.75</v>
      </c>
      <c r="G22" s="135">
        <f>('07'!G22+'14'!G22+'21'!G22+'28'!G22)/4</f>
        <v>16</v>
      </c>
      <c r="H22" s="136">
        <f>('07'!H22+'14'!H22+'21'!H22+'28'!H22)/4</f>
        <v>0</v>
      </c>
      <c r="I22" s="29">
        <f>('07'!I22+'14'!I22+'21'!I22+'28'!I22)/4</f>
        <v>232.75</v>
      </c>
      <c r="J22" s="30">
        <f>('07'!J22+'14'!J22+'21'!J22+'28'!J22)/4</f>
        <v>0</v>
      </c>
      <c r="L22" s="151" t="s">
        <v>66</v>
      </c>
      <c r="M22" s="125">
        <f>('07'!M22+'14'!M22+'21'!M22+'28'!M22)/4</f>
        <v>45000</v>
      </c>
      <c r="N22" s="126">
        <f>('07'!N22+'14'!N22+'21'!N22+'28'!N22)/4</f>
        <v>1.5</v>
      </c>
    </row>
    <row r="23" spans="2:24" ht="31.5" customHeight="1" x14ac:dyDescent="0.25">
      <c r="B23" s="12" t="s">
        <v>56</v>
      </c>
      <c r="C23" s="12"/>
      <c r="D23" s="5"/>
      <c r="E23" s="14" t="s">
        <v>43</v>
      </c>
      <c r="F23" s="38">
        <f>('07'!F23+'14'!F23+'21'!F23+'28'!F23)/4</f>
        <v>0</v>
      </c>
      <c r="G23" s="141">
        <f>('07'!G23+'14'!G23+'21'!G23+'28'!G23)/4</f>
        <v>0</v>
      </c>
      <c r="H23" s="142">
        <f>('07'!H23+'14'!H23+'21'!H23+'28'!H23)/4</f>
        <v>0</v>
      </c>
      <c r="I23" s="41">
        <f>('07'!I23+'14'!I23+'21'!I23+'28'!I23)/4</f>
        <v>0</v>
      </c>
      <c r="J23" s="42">
        <f>('07'!J23+'14'!J23+'21'!J23+'28'!J23)/4</f>
        <v>0</v>
      </c>
      <c r="L23" s="152" t="s">
        <v>67</v>
      </c>
      <c r="M23" s="88">
        <f>('07'!M23+'14'!M23+'21'!M23+'28'!M23)/4</f>
        <v>99000</v>
      </c>
      <c r="N23" s="33">
        <f>('07'!N23+'14'!N23+'21'!N23+'28'!N23)/4</f>
        <v>1</v>
      </c>
    </row>
    <row r="24" spans="2:24" x14ac:dyDescent="0.25">
      <c r="B24" s="5"/>
      <c r="C24" s="5"/>
      <c r="D24" s="5"/>
      <c r="G24" s="144"/>
      <c r="H24" s="145"/>
      <c r="M24" s="90"/>
      <c r="N24" s="43"/>
    </row>
    <row r="25" spans="2:24" x14ac:dyDescent="0.25">
      <c r="B25" s="5"/>
      <c r="C25" s="5"/>
      <c r="D25" s="5"/>
      <c r="M25" s="90"/>
      <c r="N25" s="43"/>
    </row>
    <row r="26" spans="2:24" x14ac:dyDescent="0.25">
      <c r="B26" s="5"/>
      <c r="C26" s="5"/>
      <c r="D26" s="5"/>
      <c r="M26" s="90"/>
      <c r="N26" s="43"/>
    </row>
    <row r="27" spans="2:24" x14ac:dyDescent="0.25">
      <c r="B27" s="5"/>
      <c r="C27" s="5"/>
      <c r="D27" s="5"/>
      <c r="M27" s="90"/>
      <c r="N27" s="43"/>
    </row>
    <row r="28" spans="2:24" x14ac:dyDescent="0.25">
      <c r="M28" s="90"/>
      <c r="N28" s="43"/>
    </row>
  </sheetData>
  <sheetProtection password="CF6E" sheet="1" objects="1" scenarios="1"/>
  <mergeCells count="4">
    <mergeCell ref="L12:N12"/>
    <mergeCell ref="L15:N15"/>
    <mergeCell ref="B18:C18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N28"/>
  <sheetViews>
    <sheetView zoomScale="80" zoomScaleNormal="80" workbookViewId="0">
      <selection activeCell="I23" sqref="I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2.57031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78</v>
      </c>
    </row>
    <row r="3" spans="2:14" ht="48" customHeight="1" thickBot="1" x14ac:dyDescent="0.3">
      <c r="B3" s="1" t="s">
        <v>1</v>
      </c>
      <c r="C3" s="96">
        <f>C4+C5+C6+C8</f>
        <v>10022000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10022000</v>
      </c>
      <c r="E4" s="60" t="s">
        <v>25</v>
      </c>
      <c r="F4" s="61"/>
      <c r="G4" s="62">
        <v>239</v>
      </c>
      <c r="H4" s="63">
        <v>36</v>
      </c>
      <c r="I4" s="64"/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55">
        <v>187</v>
      </c>
      <c r="G5" s="56">
        <v>151</v>
      </c>
      <c r="H5" s="57">
        <v>20</v>
      </c>
      <c r="I5" s="58">
        <v>16</v>
      </c>
      <c r="J5" s="59"/>
      <c r="L5" s="7" t="s">
        <v>69</v>
      </c>
      <c r="M5" s="121">
        <v>136364</v>
      </c>
      <c r="N5" s="103">
        <v>3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78</v>
      </c>
      <c r="G6" s="27">
        <v>67</v>
      </c>
      <c r="H6" s="28">
        <v>11</v>
      </c>
      <c r="I6" s="29">
        <v>0</v>
      </c>
      <c r="J6" s="30"/>
      <c r="L6" s="8" t="s">
        <v>45</v>
      </c>
      <c r="M6" s="121">
        <v>2280908</v>
      </c>
      <c r="N6" s="103">
        <v>34</v>
      </c>
    </row>
    <row r="7" spans="2:14" ht="31.5" customHeight="1" thickBot="1" x14ac:dyDescent="0.3">
      <c r="B7" s="81" t="s">
        <v>21</v>
      </c>
      <c r="C7" s="99">
        <f>'02'!C6+'03'!C6</f>
        <v>0</v>
      </c>
      <c r="E7" s="13" t="s">
        <v>27</v>
      </c>
      <c r="F7" s="26">
        <v>9</v>
      </c>
      <c r="G7" s="27">
        <v>4</v>
      </c>
      <c r="H7" s="28">
        <v>5</v>
      </c>
      <c r="I7" s="29">
        <v>1</v>
      </c>
      <c r="J7" s="30"/>
      <c r="L7" s="9" t="s">
        <v>44</v>
      </c>
      <c r="M7" s="121">
        <v>1051822</v>
      </c>
      <c r="N7" s="103">
        <v>26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17</v>
      </c>
      <c r="G8" s="50">
        <v>17</v>
      </c>
      <c r="H8" s="51">
        <v>0</v>
      </c>
      <c r="I8" s="52">
        <v>0</v>
      </c>
      <c r="J8" s="53"/>
      <c r="L8" s="9" t="s">
        <v>46</v>
      </c>
      <c r="M8" s="121">
        <v>2396365</v>
      </c>
      <c r="N8" s="103">
        <v>34</v>
      </c>
    </row>
    <row r="9" spans="2:14" ht="31.5" customHeight="1" thickTop="1" thickBot="1" x14ac:dyDescent="0.3">
      <c r="B9" s="81" t="s">
        <v>2</v>
      </c>
      <c r="C9" s="99">
        <f>'02'!C8+'03'!C8</f>
        <v>0</v>
      </c>
      <c r="E9" s="60" t="s">
        <v>29</v>
      </c>
      <c r="F9" s="61">
        <v>61</v>
      </c>
      <c r="G9" s="62">
        <v>17</v>
      </c>
      <c r="H9" s="63">
        <v>0</v>
      </c>
      <c r="I9" s="167">
        <v>38</v>
      </c>
      <c r="J9" s="166">
        <v>6</v>
      </c>
      <c r="L9" s="9" t="s">
        <v>47</v>
      </c>
      <c r="M9" s="121">
        <v>2232726</v>
      </c>
      <c r="N9" s="103">
        <v>35</v>
      </c>
    </row>
    <row r="10" spans="2:14" ht="31.5" customHeight="1" thickBot="1" x14ac:dyDescent="0.3">
      <c r="B10" s="70" t="s">
        <v>3</v>
      </c>
      <c r="C10" s="100">
        <f>'02'!C10</f>
        <v>460000000</v>
      </c>
      <c r="D10" s="31"/>
      <c r="E10" s="60" t="s">
        <v>30</v>
      </c>
      <c r="F10" s="61"/>
      <c r="G10" s="62">
        <v>65</v>
      </c>
      <c r="H10" s="63">
        <v>0</v>
      </c>
      <c r="I10" s="64"/>
      <c r="J10" s="65"/>
      <c r="L10" s="9" t="s">
        <v>48</v>
      </c>
      <c r="M10" s="121">
        <v>1012728</v>
      </c>
      <c r="N10" s="103">
        <v>22</v>
      </c>
    </row>
    <row r="11" spans="2:14" ht="31.5" customHeight="1" thickBot="1" x14ac:dyDescent="0.3">
      <c r="B11" s="82" t="s">
        <v>4</v>
      </c>
      <c r="C11" s="101">
        <f>C3+'02'!C11</f>
        <v>58852000</v>
      </c>
      <c r="D11" s="32"/>
      <c r="E11" s="54" t="s">
        <v>31</v>
      </c>
      <c r="F11" s="55">
        <v>11</v>
      </c>
      <c r="G11" s="56">
        <v>1</v>
      </c>
      <c r="H11" s="57">
        <v>0</v>
      </c>
      <c r="I11" s="58">
        <v>10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0.12793913043478261</v>
      </c>
      <c r="E12" s="13" t="s">
        <v>32</v>
      </c>
      <c r="F12" s="26">
        <v>45</v>
      </c>
      <c r="G12" s="27">
        <v>16</v>
      </c>
      <c r="H12" s="28">
        <v>0</v>
      </c>
      <c r="I12" s="29">
        <v>29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154</v>
      </c>
      <c r="E13" s="13" t="s">
        <v>33</v>
      </c>
      <c r="F13" s="26">
        <v>185</v>
      </c>
      <c r="G13" s="27">
        <v>37</v>
      </c>
      <c r="H13" s="28">
        <v>0</v>
      </c>
      <c r="I13" s="29">
        <v>114</v>
      </c>
      <c r="J13" s="30"/>
      <c r="L13" s="10" t="s">
        <v>17</v>
      </c>
      <c r="M13" s="87">
        <v>400000</v>
      </c>
      <c r="N13" s="24">
        <v>8</v>
      </c>
    </row>
    <row r="14" spans="2:14" ht="31.5" customHeight="1" x14ac:dyDescent="0.25">
      <c r="B14" s="25" t="s">
        <v>7</v>
      </c>
      <c r="C14" s="126">
        <v>65078</v>
      </c>
      <c r="E14" s="13" t="s">
        <v>34</v>
      </c>
      <c r="F14" s="26">
        <v>4</v>
      </c>
      <c r="G14" s="27">
        <v>1</v>
      </c>
      <c r="H14" s="28">
        <v>0</v>
      </c>
      <c r="I14" s="29">
        <v>3</v>
      </c>
      <c r="J14" s="30"/>
      <c r="L14" s="11" t="s">
        <v>18</v>
      </c>
      <c r="M14" s="88">
        <v>160000</v>
      </c>
      <c r="N14" s="33">
        <v>2</v>
      </c>
    </row>
    <row r="15" spans="2:14" ht="31.5" customHeight="1" thickBot="1" x14ac:dyDescent="0.3">
      <c r="B15" s="25" t="s">
        <v>8</v>
      </c>
      <c r="C15" s="34">
        <v>1.46E-2</v>
      </c>
      <c r="E15" s="48" t="s">
        <v>35</v>
      </c>
      <c r="F15" s="49"/>
      <c r="G15" s="50">
        <v>0</v>
      </c>
      <c r="H15" s="51">
        <v>0</v>
      </c>
      <c r="I15" s="52"/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66">
        <v>0</v>
      </c>
      <c r="I16" s="66"/>
      <c r="J16" s="68"/>
      <c r="L16" s="10" t="s">
        <v>60</v>
      </c>
      <c r="M16" s="87">
        <v>272000</v>
      </c>
      <c r="N16" s="24">
        <v>4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38</v>
      </c>
      <c r="H17" s="63">
        <v>0</v>
      </c>
      <c r="I17" s="64"/>
      <c r="J17" s="65"/>
      <c r="L17" s="11" t="s">
        <v>61</v>
      </c>
      <c r="M17" s="88"/>
      <c r="N17" s="33"/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56">
        <v>28</v>
      </c>
      <c r="H18" s="57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441</v>
      </c>
      <c r="G19" s="50">
        <v>10</v>
      </c>
      <c r="H19" s="51">
        <v>0</v>
      </c>
      <c r="I19" s="52">
        <v>431</v>
      </c>
      <c r="J19" s="53"/>
      <c r="L19" s="150" t="s">
        <v>63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15</v>
      </c>
      <c r="H20" s="63">
        <v>0</v>
      </c>
      <c r="I20" s="64"/>
      <c r="J20" s="65"/>
      <c r="L20" s="151" t="s">
        <v>64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20</v>
      </c>
      <c r="G21" s="56">
        <v>0</v>
      </c>
      <c r="H21" s="57">
        <v>0</v>
      </c>
      <c r="I21" s="58">
        <v>20</v>
      </c>
      <c r="J21" s="59"/>
      <c r="L21" s="151" t="s">
        <v>65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129</v>
      </c>
      <c r="G22" s="27">
        <v>15</v>
      </c>
      <c r="H22" s="28">
        <v>0</v>
      </c>
      <c r="I22" s="29">
        <v>114</v>
      </c>
      <c r="J22" s="30"/>
      <c r="L22" s="151" t="s">
        <v>66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67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N28"/>
  <sheetViews>
    <sheetView zoomScale="80" zoomScaleNormal="80" workbookViewId="0">
      <selection activeCell="J1" sqref="J1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79</v>
      </c>
    </row>
    <row r="3" spans="2:14" ht="48" customHeight="1" thickBot="1" x14ac:dyDescent="0.3">
      <c r="B3" s="1" t="s">
        <v>1</v>
      </c>
      <c r="C3" s="96">
        <f>C4+C5+C6+C8</f>
        <v>10826000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10753000</v>
      </c>
      <c r="E4" s="60" t="s">
        <v>25</v>
      </c>
      <c r="F4" s="61">
        <v>294</v>
      </c>
      <c r="G4" s="62">
        <v>275</v>
      </c>
      <c r="H4" s="63">
        <v>16</v>
      </c>
      <c r="I4" s="64">
        <v>3</v>
      </c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>
        <v>73000</v>
      </c>
      <c r="E5" s="54" t="s">
        <v>26</v>
      </c>
      <c r="F5" s="55">
        <v>176</v>
      </c>
      <c r="G5" s="56">
        <v>172</v>
      </c>
      <c r="H5" s="57">
        <v>4</v>
      </c>
      <c r="I5" s="58">
        <v>0</v>
      </c>
      <c r="J5" s="59"/>
      <c r="L5" s="7" t="s">
        <v>69</v>
      </c>
      <c r="M5" s="121">
        <v>116364</v>
      </c>
      <c r="N5" s="103">
        <v>2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89</v>
      </c>
      <c r="G6" s="27">
        <v>81</v>
      </c>
      <c r="H6" s="28">
        <v>5</v>
      </c>
      <c r="I6" s="29">
        <v>3</v>
      </c>
      <c r="J6" s="30"/>
      <c r="L6" s="8" t="s">
        <v>45</v>
      </c>
      <c r="M6" s="121">
        <v>2212731</v>
      </c>
      <c r="N6" s="103">
        <v>35</v>
      </c>
    </row>
    <row r="7" spans="2:14" ht="31.5" customHeight="1" thickBot="1" x14ac:dyDescent="0.3">
      <c r="B7" s="81" t="s">
        <v>21</v>
      </c>
      <c r="C7" s="99">
        <f>'03'!C7+'04'!C6</f>
        <v>0</v>
      </c>
      <c r="E7" s="13" t="s">
        <v>27</v>
      </c>
      <c r="F7" s="26">
        <v>12</v>
      </c>
      <c r="G7" s="27">
        <v>5</v>
      </c>
      <c r="H7" s="28">
        <v>7</v>
      </c>
      <c r="I7" s="29">
        <v>0</v>
      </c>
      <c r="J7" s="30"/>
      <c r="L7" s="9" t="s">
        <v>44</v>
      </c>
      <c r="M7" s="121">
        <v>1661823</v>
      </c>
      <c r="N7" s="103">
        <v>21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17</v>
      </c>
      <c r="G8" s="50">
        <v>17</v>
      </c>
      <c r="H8" s="51">
        <v>0</v>
      </c>
      <c r="I8" s="52">
        <v>0</v>
      </c>
      <c r="J8" s="53"/>
      <c r="L8" s="9" t="s">
        <v>46</v>
      </c>
      <c r="M8" s="121">
        <v>2372726</v>
      </c>
      <c r="N8" s="103">
        <v>34</v>
      </c>
    </row>
    <row r="9" spans="2:14" ht="31.5" customHeight="1" thickBot="1" x14ac:dyDescent="0.3">
      <c r="B9" s="81" t="s">
        <v>2</v>
      </c>
      <c r="C9" s="99">
        <f>'03'!C9+'04'!C8</f>
        <v>0</v>
      </c>
      <c r="E9" s="60" t="s">
        <v>29</v>
      </c>
      <c r="F9" s="61">
        <v>88</v>
      </c>
      <c r="G9" s="62">
        <v>20</v>
      </c>
      <c r="H9" s="63">
        <v>5</v>
      </c>
      <c r="I9" s="64">
        <v>49</v>
      </c>
      <c r="J9" s="165">
        <v>14</v>
      </c>
      <c r="L9" s="9" t="s">
        <v>47</v>
      </c>
      <c r="M9" s="121">
        <v>2158182</v>
      </c>
      <c r="N9" s="103">
        <v>37</v>
      </c>
    </row>
    <row r="10" spans="2:14" ht="31.5" customHeight="1" thickBot="1" x14ac:dyDescent="0.3">
      <c r="B10" s="70" t="s">
        <v>3</v>
      </c>
      <c r="C10" s="100">
        <f>'03'!C10</f>
        <v>460000000</v>
      </c>
      <c r="D10" s="31"/>
      <c r="E10" s="60" t="s">
        <v>30</v>
      </c>
      <c r="F10" s="61"/>
      <c r="G10" s="62">
        <v>53</v>
      </c>
      <c r="H10" s="63">
        <v>5</v>
      </c>
      <c r="I10" s="64"/>
      <c r="J10" s="65"/>
      <c r="L10" s="9" t="s">
        <v>48</v>
      </c>
      <c r="M10" s="121">
        <v>1320001</v>
      </c>
      <c r="N10" s="103">
        <v>26</v>
      </c>
    </row>
    <row r="11" spans="2:14" ht="31.5" customHeight="1" thickBot="1" x14ac:dyDescent="0.3">
      <c r="B11" s="82" t="s">
        <v>4</v>
      </c>
      <c r="C11" s="101">
        <f>C3+'03'!C11</f>
        <v>69678000</v>
      </c>
      <c r="D11" s="32"/>
      <c r="E11" s="54" t="s">
        <v>31</v>
      </c>
      <c r="F11" s="55">
        <v>13</v>
      </c>
      <c r="G11" s="56">
        <v>4</v>
      </c>
      <c r="H11" s="57">
        <v>0</v>
      </c>
      <c r="I11" s="58">
        <v>9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0.15147391304347826</v>
      </c>
      <c r="E12" s="13" t="s">
        <v>32</v>
      </c>
      <c r="F12" s="26">
        <v>38</v>
      </c>
      <c r="G12" s="27">
        <v>12</v>
      </c>
      <c r="H12" s="28">
        <v>0</v>
      </c>
      <c r="I12" s="29">
        <v>26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155</v>
      </c>
      <c r="E13" s="13" t="s">
        <v>33</v>
      </c>
      <c r="F13" s="26">
        <v>128</v>
      </c>
      <c r="G13" s="27">
        <v>29</v>
      </c>
      <c r="H13" s="28">
        <v>5</v>
      </c>
      <c r="I13" s="29">
        <v>70</v>
      </c>
      <c r="J13" s="30"/>
      <c r="L13" s="10" t="s">
        <v>17</v>
      </c>
      <c r="M13" s="87">
        <v>400000</v>
      </c>
      <c r="N13" s="24">
        <v>8</v>
      </c>
    </row>
    <row r="14" spans="2:14" ht="31.5" customHeight="1" x14ac:dyDescent="0.25">
      <c r="B14" s="25" t="s">
        <v>7</v>
      </c>
      <c r="C14" s="126">
        <v>69845</v>
      </c>
      <c r="E14" s="13" t="s">
        <v>34</v>
      </c>
      <c r="F14" s="26">
        <v>3</v>
      </c>
      <c r="G14" s="27">
        <v>0</v>
      </c>
      <c r="H14" s="28">
        <v>0</v>
      </c>
      <c r="I14" s="29">
        <v>3</v>
      </c>
      <c r="J14" s="30"/>
      <c r="L14" s="11" t="s">
        <v>18</v>
      </c>
      <c r="M14" s="88">
        <v>0</v>
      </c>
      <c r="N14" s="33">
        <v>0</v>
      </c>
    </row>
    <row r="15" spans="2:14" ht="31.5" customHeight="1" thickBot="1" x14ac:dyDescent="0.3">
      <c r="B15" s="25" t="s">
        <v>8</v>
      </c>
      <c r="C15" s="34">
        <v>2.1499999999999998E-2</v>
      </c>
      <c r="E15" s="48" t="s">
        <v>35</v>
      </c>
      <c r="F15" s="49"/>
      <c r="G15" s="50">
        <v>0</v>
      </c>
      <c r="H15" s="51">
        <v>0</v>
      </c>
      <c r="I15" s="52"/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66">
        <v>0</v>
      </c>
      <c r="I16" s="66"/>
      <c r="J16" s="68"/>
      <c r="L16" s="10" t="s">
        <v>60</v>
      </c>
      <c r="M16" s="87">
        <v>136000</v>
      </c>
      <c r="N16" s="24">
        <v>2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31</v>
      </c>
      <c r="H17" s="63">
        <v>0</v>
      </c>
      <c r="I17" s="64"/>
      <c r="J17" s="65"/>
      <c r="L17" s="11" t="s">
        <v>61</v>
      </c>
      <c r="M17" s="88">
        <v>135000</v>
      </c>
      <c r="N17" s="33">
        <v>3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56">
        <v>17</v>
      </c>
      <c r="H18" s="57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430</v>
      </c>
      <c r="G19" s="50">
        <v>14</v>
      </c>
      <c r="H19" s="51">
        <v>0</v>
      </c>
      <c r="I19" s="52">
        <v>416</v>
      </c>
      <c r="J19" s="53"/>
      <c r="L19" s="150" t="s">
        <v>63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0</v>
      </c>
      <c r="H20" s="63">
        <v>0</v>
      </c>
      <c r="I20" s="64"/>
      <c r="J20" s="65"/>
      <c r="L20" s="151" t="s">
        <v>64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>
        <v>20</v>
      </c>
      <c r="G21" s="56">
        <v>0</v>
      </c>
      <c r="H21" s="57">
        <v>0</v>
      </c>
      <c r="I21" s="58">
        <v>20</v>
      </c>
      <c r="J21" s="59"/>
      <c r="L21" s="151" t="s">
        <v>65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114</v>
      </c>
      <c r="G22" s="27">
        <v>0</v>
      </c>
      <c r="H22" s="28">
        <v>0</v>
      </c>
      <c r="I22" s="29">
        <v>114</v>
      </c>
      <c r="J22" s="30"/>
      <c r="L22" s="151" t="s">
        <v>66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67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N28"/>
  <sheetViews>
    <sheetView topLeftCell="A7" zoomScale="80" zoomScaleNormal="80" workbookViewId="0">
      <selection activeCell="I20" sqref="I20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80</v>
      </c>
    </row>
    <row r="3" spans="2:14" ht="48" customHeight="1" thickBot="1" x14ac:dyDescent="0.3">
      <c r="B3" s="1" t="s">
        <v>1</v>
      </c>
      <c r="C3" s="96">
        <f>C4+C5+C6+C8</f>
        <v>12707000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12317000</v>
      </c>
      <c r="E4" s="60" t="s">
        <v>25</v>
      </c>
      <c r="F4" s="128">
        <v>320</v>
      </c>
      <c r="G4" s="129">
        <v>295</v>
      </c>
      <c r="H4" s="130">
        <v>7</v>
      </c>
      <c r="I4" s="64">
        <v>18</v>
      </c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>
        <v>390000</v>
      </c>
      <c r="E5" s="54" t="s">
        <v>26</v>
      </c>
      <c r="F5" s="131">
        <v>203</v>
      </c>
      <c r="G5" s="132">
        <v>187</v>
      </c>
      <c r="H5" s="133">
        <v>2</v>
      </c>
      <c r="I5" s="58">
        <v>14</v>
      </c>
      <c r="J5" s="59"/>
      <c r="L5" s="7" t="s">
        <v>69</v>
      </c>
      <c r="M5" s="121">
        <v>207274</v>
      </c>
      <c r="N5" s="103">
        <v>4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134">
        <v>82</v>
      </c>
      <c r="G6" s="135">
        <v>80</v>
      </c>
      <c r="H6" s="136">
        <v>2</v>
      </c>
      <c r="I6" s="29">
        <v>0</v>
      </c>
      <c r="J6" s="30"/>
      <c r="L6" s="8" t="s">
        <v>45</v>
      </c>
      <c r="M6" s="121">
        <v>4493640</v>
      </c>
      <c r="N6" s="103">
        <v>42</v>
      </c>
    </row>
    <row r="7" spans="2:14" ht="31.5" customHeight="1" thickBot="1" x14ac:dyDescent="0.3">
      <c r="B7" s="81" t="s">
        <v>21</v>
      </c>
      <c r="C7" s="99">
        <f>'04'!C7+'05'!C6</f>
        <v>0</v>
      </c>
      <c r="E7" s="13" t="s">
        <v>27</v>
      </c>
      <c r="F7" s="134">
        <v>18</v>
      </c>
      <c r="G7" s="135">
        <v>11</v>
      </c>
      <c r="H7" s="136">
        <v>3</v>
      </c>
      <c r="I7" s="29">
        <v>4</v>
      </c>
      <c r="J7" s="30"/>
      <c r="L7" s="9" t="s">
        <v>44</v>
      </c>
      <c r="M7" s="121">
        <v>741818</v>
      </c>
      <c r="N7" s="103">
        <v>12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137">
        <v>17</v>
      </c>
      <c r="G8" s="138">
        <v>17</v>
      </c>
      <c r="H8" s="139">
        <v>0</v>
      </c>
      <c r="I8" s="52">
        <v>0</v>
      </c>
      <c r="J8" s="53"/>
      <c r="L8" s="9" t="s">
        <v>46</v>
      </c>
      <c r="M8" s="121">
        <v>2779087</v>
      </c>
      <c r="N8" s="103">
        <v>38</v>
      </c>
    </row>
    <row r="9" spans="2:14" ht="31.5" customHeight="1" thickBot="1" x14ac:dyDescent="0.3">
      <c r="B9" s="81" t="s">
        <v>2</v>
      </c>
      <c r="C9" s="99">
        <f>'04'!C9+'05'!C8</f>
        <v>0</v>
      </c>
      <c r="E9" s="60" t="s">
        <v>29</v>
      </c>
      <c r="F9" s="128">
        <v>69</v>
      </c>
      <c r="G9" s="129">
        <v>37</v>
      </c>
      <c r="H9" s="130">
        <v>1</v>
      </c>
      <c r="I9" s="64">
        <v>26</v>
      </c>
      <c r="J9" s="165">
        <v>5</v>
      </c>
      <c r="L9" s="9" t="s">
        <v>47</v>
      </c>
      <c r="M9" s="121">
        <v>1517273</v>
      </c>
      <c r="N9" s="103">
        <v>33</v>
      </c>
    </row>
    <row r="10" spans="2:14" ht="31.5" customHeight="1" thickBot="1" x14ac:dyDescent="0.3">
      <c r="B10" s="70" t="s">
        <v>3</v>
      </c>
      <c r="C10" s="100">
        <f>'04'!C10</f>
        <v>460000000</v>
      </c>
      <c r="D10" s="31"/>
      <c r="E10" s="60" t="s">
        <v>30</v>
      </c>
      <c r="F10" s="128"/>
      <c r="G10" s="129">
        <v>60</v>
      </c>
      <c r="H10" s="130">
        <v>7</v>
      </c>
      <c r="I10" s="64"/>
      <c r="J10" s="65"/>
      <c r="L10" s="9" t="s">
        <v>48</v>
      </c>
      <c r="M10" s="121">
        <v>1812728</v>
      </c>
      <c r="N10" s="103">
        <v>31</v>
      </c>
    </row>
    <row r="11" spans="2:14" ht="31.5" customHeight="1" thickBot="1" x14ac:dyDescent="0.3">
      <c r="B11" s="82" t="s">
        <v>4</v>
      </c>
      <c r="C11" s="101">
        <f>C3+'04'!C11</f>
        <v>82385000</v>
      </c>
      <c r="D11" s="32"/>
      <c r="E11" s="54" t="s">
        <v>31</v>
      </c>
      <c r="F11" s="131">
        <v>17</v>
      </c>
      <c r="G11" s="132">
        <v>6</v>
      </c>
      <c r="H11" s="133">
        <v>0</v>
      </c>
      <c r="I11" s="58">
        <v>11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0.17909782608695651</v>
      </c>
      <c r="E12" s="13" t="s">
        <v>32</v>
      </c>
      <c r="F12" s="134">
        <v>32</v>
      </c>
      <c r="G12" s="135">
        <v>14</v>
      </c>
      <c r="H12" s="136">
        <v>7</v>
      </c>
      <c r="I12" s="29">
        <v>11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160</v>
      </c>
      <c r="E13" s="13" t="s">
        <v>33</v>
      </c>
      <c r="F13" s="134">
        <v>132</v>
      </c>
      <c r="G13" s="135">
        <v>31</v>
      </c>
      <c r="H13" s="136">
        <v>0</v>
      </c>
      <c r="I13" s="29">
        <v>71</v>
      </c>
      <c r="J13" s="30"/>
      <c r="L13" s="10" t="s">
        <v>17</v>
      </c>
      <c r="M13" s="87">
        <v>300000</v>
      </c>
      <c r="N13" s="24">
        <v>6</v>
      </c>
    </row>
    <row r="14" spans="2:14" ht="31.5" customHeight="1" x14ac:dyDescent="0.25">
      <c r="B14" s="25" t="s">
        <v>7</v>
      </c>
      <c r="C14" s="126">
        <v>79419</v>
      </c>
      <c r="E14" s="13" t="s">
        <v>34</v>
      </c>
      <c r="F14" s="134">
        <v>3</v>
      </c>
      <c r="G14" s="135">
        <v>1</v>
      </c>
      <c r="H14" s="136">
        <v>0</v>
      </c>
      <c r="I14" s="29">
        <v>2</v>
      </c>
      <c r="J14" s="30"/>
      <c r="L14" s="11" t="s">
        <v>18</v>
      </c>
      <c r="M14" s="88">
        <v>160000</v>
      </c>
      <c r="N14" s="33">
        <v>2</v>
      </c>
    </row>
    <row r="15" spans="2:14" ht="31.5" customHeight="1" thickBot="1" x14ac:dyDescent="0.3">
      <c r="B15" s="25" t="s">
        <v>8</v>
      </c>
      <c r="C15" s="34">
        <v>0.02</v>
      </c>
      <c r="E15" s="48" t="s">
        <v>35</v>
      </c>
      <c r="F15" s="137"/>
      <c r="G15" s="138">
        <v>0</v>
      </c>
      <c r="H15" s="139">
        <v>0</v>
      </c>
      <c r="I15" s="52"/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119"/>
      <c r="G16" s="119">
        <v>0</v>
      </c>
      <c r="H16" s="119">
        <v>0</v>
      </c>
      <c r="I16" s="66"/>
      <c r="J16" s="68"/>
      <c r="L16" s="10" t="s">
        <v>60</v>
      </c>
      <c r="M16" s="87">
        <v>204000</v>
      </c>
      <c r="N16" s="24">
        <v>3</v>
      </c>
    </row>
    <row r="17" spans="2:14" ht="31.5" customHeight="1" thickBot="1" x14ac:dyDescent="0.3">
      <c r="B17" s="5"/>
      <c r="C17" s="5"/>
      <c r="D17" s="5"/>
      <c r="E17" s="60" t="s">
        <v>37</v>
      </c>
      <c r="F17" s="128"/>
      <c r="G17" s="129">
        <v>36</v>
      </c>
      <c r="H17" s="130">
        <v>0</v>
      </c>
      <c r="I17" s="64"/>
      <c r="J17" s="65"/>
      <c r="L17" s="11" t="s">
        <v>61</v>
      </c>
      <c r="M17" s="88">
        <v>270000</v>
      </c>
      <c r="N17" s="33">
        <v>6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131"/>
      <c r="G18" s="132">
        <v>22</v>
      </c>
      <c r="H18" s="133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137">
        <v>416</v>
      </c>
      <c r="G19" s="138">
        <v>14</v>
      </c>
      <c r="H19" s="139">
        <v>0</v>
      </c>
      <c r="I19" s="52">
        <v>401</v>
      </c>
      <c r="J19" s="53"/>
      <c r="L19" s="150" t="s">
        <v>63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128"/>
      <c r="G20" s="129">
        <v>15</v>
      </c>
      <c r="H20" s="130">
        <v>0</v>
      </c>
      <c r="I20" s="64"/>
      <c r="J20" s="65"/>
      <c r="L20" s="151" t="s">
        <v>64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131"/>
      <c r="G21" s="132">
        <v>0</v>
      </c>
      <c r="H21" s="133">
        <v>0</v>
      </c>
      <c r="I21" s="58"/>
      <c r="J21" s="59"/>
      <c r="L21" s="151" t="s">
        <v>65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134">
        <v>203</v>
      </c>
      <c r="G22" s="135">
        <v>15</v>
      </c>
      <c r="H22" s="136">
        <v>0</v>
      </c>
      <c r="I22" s="29">
        <v>188</v>
      </c>
      <c r="J22" s="30"/>
      <c r="L22" s="151" t="s">
        <v>66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140"/>
      <c r="G23" s="141">
        <v>0</v>
      </c>
      <c r="H23" s="142">
        <v>0</v>
      </c>
      <c r="I23" s="41"/>
      <c r="J23" s="42"/>
      <c r="L23" s="152" t="s">
        <v>67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theme="3"/>
  </sheetPr>
  <dimension ref="B1:N28"/>
  <sheetViews>
    <sheetView topLeftCell="A10" zoomScale="80" zoomScaleNormal="80" workbookViewId="0">
      <selection activeCell="I20" sqref="I20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81</v>
      </c>
    </row>
    <row r="3" spans="2:14" ht="48" customHeight="1" thickBot="1" x14ac:dyDescent="0.3">
      <c r="B3" s="1" t="s">
        <v>1</v>
      </c>
      <c r="C3" s="96">
        <f>C4+C5+C6+C8</f>
        <v>21056000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20176000</v>
      </c>
      <c r="E4" s="60" t="s">
        <v>25</v>
      </c>
      <c r="F4" s="61"/>
      <c r="G4" s="129">
        <v>533</v>
      </c>
      <c r="H4" s="130">
        <v>59</v>
      </c>
      <c r="I4" s="64"/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>
        <v>880000</v>
      </c>
      <c r="E5" s="54" t="s">
        <v>26</v>
      </c>
      <c r="F5" s="55">
        <v>387</v>
      </c>
      <c r="G5" s="132">
        <v>325</v>
      </c>
      <c r="H5" s="133">
        <v>40</v>
      </c>
      <c r="I5" s="58">
        <v>22</v>
      </c>
      <c r="J5" s="59"/>
      <c r="L5" s="7" t="s">
        <v>69</v>
      </c>
      <c r="M5" s="121">
        <v>198182</v>
      </c>
      <c r="N5" s="103">
        <v>3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174</v>
      </c>
      <c r="G6" s="135">
        <v>151</v>
      </c>
      <c r="H6" s="136">
        <v>18</v>
      </c>
      <c r="I6" s="29">
        <v>5</v>
      </c>
      <c r="J6" s="30"/>
      <c r="L6" s="8" t="s">
        <v>45</v>
      </c>
      <c r="M6" s="121">
        <v>5393628</v>
      </c>
      <c r="N6" s="103">
        <v>72</v>
      </c>
    </row>
    <row r="7" spans="2:14" ht="31.5" customHeight="1" thickBot="1" x14ac:dyDescent="0.3">
      <c r="B7" s="81" t="s">
        <v>21</v>
      </c>
      <c r="C7" s="99">
        <f>'02'!C6+'06'!C6</f>
        <v>0</v>
      </c>
      <c r="E7" s="13" t="s">
        <v>27</v>
      </c>
      <c r="F7" s="26">
        <v>17</v>
      </c>
      <c r="G7" s="135">
        <v>16</v>
      </c>
      <c r="H7" s="136">
        <v>1</v>
      </c>
      <c r="I7" s="29">
        <v>0</v>
      </c>
      <c r="J7" s="30"/>
      <c r="L7" s="9" t="s">
        <v>44</v>
      </c>
      <c r="M7" s="121">
        <v>2552730</v>
      </c>
      <c r="N7" s="103">
        <v>42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41</v>
      </c>
      <c r="G8" s="138">
        <v>41</v>
      </c>
      <c r="H8" s="139">
        <v>0</v>
      </c>
      <c r="I8" s="52">
        <v>0</v>
      </c>
      <c r="J8" s="53"/>
      <c r="L8" s="9" t="s">
        <v>46</v>
      </c>
      <c r="M8" s="121">
        <v>3332732</v>
      </c>
      <c r="N8" s="103">
        <v>42</v>
      </c>
    </row>
    <row r="9" spans="2:14" ht="31.5" customHeight="1" thickBot="1" x14ac:dyDescent="0.3">
      <c r="B9" s="81" t="s">
        <v>2</v>
      </c>
      <c r="C9" s="99">
        <f>'02'!C8+'06'!C8</f>
        <v>0</v>
      </c>
      <c r="E9" s="60" t="s">
        <v>29</v>
      </c>
      <c r="F9" s="61">
        <v>60</v>
      </c>
      <c r="G9" s="129">
        <v>23</v>
      </c>
      <c r="H9" s="130">
        <v>0</v>
      </c>
      <c r="I9" s="64">
        <v>27</v>
      </c>
      <c r="J9" s="165">
        <v>10</v>
      </c>
      <c r="L9" s="9" t="s">
        <v>47</v>
      </c>
      <c r="M9" s="121">
        <v>3802729</v>
      </c>
      <c r="N9" s="103">
        <v>58</v>
      </c>
    </row>
    <row r="10" spans="2:14" ht="31.5" customHeight="1" thickBot="1" x14ac:dyDescent="0.3">
      <c r="B10" s="70" t="s">
        <v>3</v>
      </c>
      <c r="C10" s="100">
        <f>'05'!C10</f>
        <v>460000000</v>
      </c>
      <c r="D10" s="31"/>
      <c r="E10" s="60" t="s">
        <v>30</v>
      </c>
      <c r="F10" s="61"/>
      <c r="G10" s="129">
        <v>81</v>
      </c>
      <c r="H10" s="130">
        <v>10</v>
      </c>
      <c r="I10" s="64"/>
      <c r="J10" s="65"/>
      <c r="L10" s="9" t="s">
        <v>48</v>
      </c>
      <c r="M10" s="121">
        <v>3861820</v>
      </c>
      <c r="N10" s="103">
        <v>68</v>
      </c>
    </row>
    <row r="11" spans="2:14" ht="31.5" customHeight="1" thickBot="1" x14ac:dyDescent="0.3">
      <c r="B11" s="82" t="s">
        <v>4</v>
      </c>
      <c r="C11" s="101">
        <f>C3+'05'!C11</f>
        <v>103441000</v>
      </c>
      <c r="D11" s="32"/>
      <c r="E11" s="54" t="s">
        <v>31</v>
      </c>
      <c r="F11" s="55">
        <v>15</v>
      </c>
      <c r="G11" s="132">
        <v>7</v>
      </c>
      <c r="H11" s="133">
        <v>1</v>
      </c>
      <c r="I11" s="58">
        <v>7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0.22487173913043479</v>
      </c>
      <c r="E12" s="13" t="s">
        <v>32</v>
      </c>
      <c r="F12" s="26">
        <v>56</v>
      </c>
      <c r="G12" s="135">
        <v>25</v>
      </c>
      <c r="H12" s="136">
        <v>0</v>
      </c>
      <c r="I12" s="29">
        <v>31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285</v>
      </c>
      <c r="E13" s="13" t="s">
        <v>33</v>
      </c>
      <c r="F13" s="26">
        <v>191</v>
      </c>
      <c r="G13" s="135">
        <v>42</v>
      </c>
      <c r="H13" s="136">
        <v>9</v>
      </c>
      <c r="I13" s="29">
        <v>122</v>
      </c>
      <c r="J13" s="30"/>
      <c r="L13" s="10" t="s">
        <v>17</v>
      </c>
      <c r="M13" s="87">
        <v>300000</v>
      </c>
      <c r="N13" s="24">
        <v>6</v>
      </c>
    </row>
    <row r="14" spans="2:14" ht="31.5" customHeight="1" x14ac:dyDescent="0.25">
      <c r="B14" s="25" t="s">
        <v>7</v>
      </c>
      <c r="C14" s="126">
        <v>73881</v>
      </c>
      <c r="E14" s="13" t="s">
        <v>34</v>
      </c>
      <c r="F14" s="26">
        <v>2</v>
      </c>
      <c r="G14" s="135">
        <v>1</v>
      </c>
      <c r="H14" s="136">
        <v>0</v>
      </c>
      <c r="I14" s="29">
        <v>1</v>
      </c>
      <c r="J14" s="30"/>
      <c r="L14" s="11" t="s">
        <v>18</v>
      </c>
      <c r="M14" s="88">
        <v>0</v>
      </c>
      <c r="N14" s="33">
        <v>0</v>
      </c>
    </row>
    <row r="15" spans="2:14" ht="31.5" customHeight="1" thickBot="1" x14ac:dyDescent="0.3">
      <c r="B15" s="25" t="s">
        <v>8</v>
      </c>
      <c r="C15" s="34">
        <v>0.02</v>
      </c>
      <c r="E15" s="48" t="s">
        <v>35</v>
      </c>
      <c r="F15" s="49">
        <v>0</v>
      </c>
      <c r="G15" s="138">
        <v>0</v>
      </c>
      <c r="H15" s="139">
        <v>0</v>
      </c>
      <c r="I15" s="52">
        <v>0</v>
      </c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60</v>
      </c>
      <c r="M16" s="87">
        <v>272000</v>
      </c>
      <c r="N16" s="24">
        <v>4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106</v>
      </c>
      <c r="H17" s="130">
        <v>0</v>
      </c>
      <c r="I17" s="64"/>
      <c r="J17" s="65"/>
      <c r="L17" s="11" t="s">
        <v>61</v>
      </c>
      <c r="M17" s="88">
        <v>315000</v>
      </c>
      <c r="N17" s="33">
        <v>7</v>
      </c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132">
        <v>70</v>
      </c>
      <c r="H18" s="133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401</v>
      </c>
      <c r="G19" s="138">
        <v>36</v>
      </c>
      <c r="H19" s="139">
        <v>0</v>
      </c>
      <c r="I19" s="52">
        <v>365</v>
      </c>
      <c r="J19" s="53"/>
      <c r="L19" s="150" t="s">
        <v>63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30</v>
      </c>
      <c r="H20" s="130">
        <v>0</v>
      </c>
      <c r="I20" s="64"/>
      <c r="J20" s="65"/>
      <c r="L20" s="151" t="s">
        <v>64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132">
        <v>0</v>
      </c>
      <c r="H21" s="133">
        <v>0</v>
      </c>
      <c r="I21" s="58"/>
      <c r="J21" s="59"/>
      <c r="L21" s="151" t="s">
        <v>65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188</v>
      </c>
      <c r="G22" s="135">
        <v>30</v>
      </c>
      <c r="H22" s="136">
        <v>0</v>
      </c>
      <c r="I22" s="29">
        <v>158</v>
      </c>
      <c r="J22" s="30"/>
      <c r="L22" s="151" t="s">
        <v>66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67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0000"/>
  </sheetPr>
  <dimension ref="B1:N28"/>
  <sheetViews>
    <sheetView zoomScale="80" zoomScaleNormal="80" workbookViewId="0">
      <selection activeCell="I20" sqref="I20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82</v>
      </c>
    </row>
    <row r="3" spans="2:14" ht="48" customHeight="1" thickBot="1" x14ac:dyDescent="0.3">
      <c r="B3" s="1" t="s">
        <v>1</v>
      </c>
      <c r="C3" s="96">
        <f>C4+C5+C6+C8</f>
        <v>26236000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26236000</v>
      </c>
      <c r="E4" s="60" t="s">
        <v>25</v>
      </c>
      <c r="F4" s="61"/>
      <c r="G4" s="62">
        <v>682</v>
      </c>
      <c r="H4" s="63">
        <v>79</v>
      </c>
      <c r="I4" s="64">
        <v>21</v>
      </c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55">
        <v>520</v>
      </c>
      <c r="G5" s="56">
        <v>456</v>
      </c>
      <c r="H5" s="57">
        <v>44</v>
      </c>
      <c r="I5" s="58">
        <v>20</v>
      </c>
      <c r="J5" s="59"/>
      <c r="L5" s="7" t="s">
        <v>69</v>
      </c>
      <c r="M5" s="121">
        <v>485454</v>
      </c>
      <c r="N5" s="103">
        <v>10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222</v>
      </c>
      <c r="G6" s="27">
        <v>186</v>
      </c>
      <c r="H6" s="28">
        <v>35</v>
      </c>
      <c r="I6" s="29">
        <v>1</v>
      </c>
      <c r="J6" s="30"/>
      <c r="L6" s="8" t="s">
        <v>45</v>
      </c>
      <c r="M6" s="121">
        <v>7949457</v>
      </c>
      <c r="N6" s="103">
        <v>102</v>
      </c>
    </row>
    <row r="7" spans="2:14" ht="31.5" customHeight="1" thickBot="1" x14ac:dyDescent="0.3">
      <c r="B7" s="81" t="s">
        <v>21</v>
      </c>
      <c r="C7" s="99">
        <f>'06'!C7+'07'!C6</f>
        <v>0</v>
      </c>
      <c r="E7" s="13" t="s">
        <v>27</v>
      </c>
      <c r="F7" s="26">
        <v>13</v>
      </c>
      <c r="G7" s="27">
        <v>13</v>
      </c>
      <c r="H7" s="28">
        <v>0</v>
      </c>
      <c r="I7" s="29">
        <v>0</v>
      </c>
      <c r="J7" s="30"/>
      <c r="L7" s="9" t="s">
        <v>44</v>
      </c>
      <c r="M7" s="121">
        <v>3512723</v>
      </c>
      <c r="N7" s="103">
        <v>54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27</v>
      </c>
      <c r="G8" s="50">
        <v>27</v>
      </c>
      <c r="H8" s="51">
        <v>0</v>
      </c>
      <c r="I8" s="52">
        <v>0</v>
      </c>
      <c r="J8" s="53"/>
      <c r="L8" s="9" t="s">
        <v>46</v>
      </c>
      <c r="M8" s="121">
        <v>4030911</v>
      </c>
      <c r="N8" s="103">
        <v>60</v>
      </c>
    </row>
    <row r="9" spans="2:14" ht="31.5" customHeight="1" thickBot="1" x14ac:dyDescent="0.3">
      <c r="B9" s="81" t="s">
        <v>2</v>
      </c>
      <c r="C9" s="99">
        <f>'06'!C9+'07'!C8</f>
        <v>0</v>
      </c>
      <c r="E9" s="60" t="s">
        <v>29</v>
      </c>
      <c r="F9" s="61">
        <v>67</v>
      </c>
      <c r="G9" s="62">
        <v>33</v>
      </c>
      <c r="H9" s="63">
        <v>0</v>
      </c>
      <c r="I9" s="64">
        <v>26</v>
      </c>
      <c r="J9" s="165">
        <v>8</v>
      </c>
      <c r="L9" s="9" t="s">
        <v>47</v>
      </c>
      <c r="M9" s="121">
        <v>4347272</v>
      </c>
      <c r="N9" s="103">
        <v>68</v>
      </c>
    </row>
    <row r="10" spans="2:14" ht="31.5" customHeight="1" thickBot="1" x14ac:dyDescent="0.3">
      <c r="B10" s="70" t="s">
        <v>3</v>
      </c>
      <c r="C10" s="100">
        <f>'06'!C10</f>
        <v>460000000</v>
      </c>
      <c r="D10" s="31"/>
      <c r="E10" s="60" t="s">
        <v>30</v>
      </c>
      <c r="F10" s="61"/>
      <c r="G10" s="62">
        <v>108</v>
      </c>
      <c r="H10" s="63">
        <v>0</v>
      </c>
      <c r="I10" s="64"/>
      <c r="J10" s="65"/>
      <c r="L10" s="9" t="s">
        <v>48</v>
      </c>
      <c r="M10" s="121">
        <v>3525460</v>
      </c>
      <c r="N10" s="103">
        <v>53</v>
      </c>
    </row>
    <row r="11" spans="2:14" ht="31.5" customHeight="1" thickBot="1" x14ac:dyDescent="0.3">
      <c r="B11" s="82" t="s">
        <v>4</v>
      </c>
      <c r="C11" s="101">
        <f>C3+'06'!C11</f>
        <v>129677000</v>
      </c>
      <c r="D11" s="32"/>
      <c r="E11" s="54" t="s">
        <v>31</v>
      </c>
      <c r="F11" s="55">
        <v>17</v>
      </c>
      <c r="G11" s="56">
        <v>7</v>
      </c>
      <c r="H11" s="57">
        <v>0</v>
      </c>
      <c r="I11" s="58">
        <v>10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0.28190652173913044</v>
      </c>
      <c r="E12" s="13" t="s">
        <v>32</v>
      </c>
      <c r="F12" s="26">
        <v>46</v>
      </c>
      <c r="G12" s="27">
        <v>19</v>
      </c>
      <c r="H12" s="28">
        <v>0</v>
      </c>
      <c r="I12" s="29">
        <v>27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347</v>
      </c>
      <c r="E13" s="13" t="s">
        <v>33</v>
      </c>
      <c r="F13" s="26">
        <v>285</v>
      </c>
      <c r="G13" s="27">
        <v>62</v>
      </c>
      <c r="H13" s="28">
        <v>0</v>
      </c>
      <c r="I13" s="29">
        <v>155</v>
      </c>
      <c r="J13" s="30"/>
      <c r="L13" s="10" t="s">
        <v>17</v>
      </c>
      <c r="M13" s="87">
        <v>800000</v>
      </c>
      <c r="N13" s="24">
        <v>16</v>
      </c>
    </row>
    <row r="14" spans="2:14" ht="31.5" customHeight="1" x14ac:dyDescent="0.25">
      <c r="B14" s="25" t="s">
        <v>7</v>
      </c>
      <c r="C14" s="126">
        <v>75609</v>
      </c>
      <c r="E14" s="13" t="s">
        <v>34</v>
      </c>
      <c r="F14" s="26">
        <v>1</v>
      </c>
      <c r="G14" s="27">
        <v>0</v>
      </c>
      <c r="H14" s="28">
        <v>0</v>
      </c>
      <c r="I14" s="29">
        <v>1</v>
      </c>
      <c r="J14" s="30"/>
      <c r="L14" s="11" t="s">
        <v>18</v>
      </c>
      <c r="M14" s="88">
        <v>320000</v>
      </c>
      <c r="N14" s="33">
        <v>4</v>
      </c>
    </row>
    <row r="15" spans="2:14" ht="31.5" customHeight="1" thickBot="1" x14ac:dyDescent="0.3">
      <c r="B15" s="25" t="s">
        <v>8</v>
      </c>
      <c r="C15" s="34">
        <v>0.01</v>
      </c>
      <c r="E15" s="48" t="s">
        <v>35</v>
      </c>
      <c r="F15" s="49"/>
      <c r="G15" s="50">
        <v>0</v>
      </c>
      <c r="H15" s="51">
        <v>0</v>
      </c>
      <c r="I15" s="52"/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67">
        <v>0</v>
      </c>
      <c r="H16" s="66">
        <v>0</v>
      </c>
      <c r="I16" s="66"/>
      <c r="J16" s="68"/>
      <c r="L16" s="10" t="s">
        <v>60</v>
      </c>
      <c r="M16" s="87">
        <v>544000</v>
      </c>
      <c r="N16" s="24">
        <v>8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144</v>
      </c>
      <c r="H17" s="63">
        <v>0</v>
      </c>
      <c r="I17" s="64"/>
      <c r="J17" s="65"/>
      <c r="L17" s="11" t="s">
        <v>61</v>
      </c>
      <c r="M17" s="88"/>
      <c r="N17" s="33"/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55"/>
      <c r="G18" s="56">
        <v>96</v>
      </c>
      <c r="H18" s="57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>
        <v>365</v>
      </c>
      <c r="G19" s="50">
        <v>48</v>
      </c>
      <c r="H19" s="51">
        <v>0</v>
      </c>
      <c r="I19" s="52">
        <v>317</v>
      </c>
      <c r="J19" s="53"/>
      <c r="L19" s="150" t="s">
        <v>63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21</v>
      </c>
      <c r="H20" s="63">
        <v>0</v>
      </c>
      <c r="I20" s="64"/>
      <c r="J20" s="65"/>
      <c r="L20" s="151" t="s">
        <v>64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56">
        <v>0</v>
      </c>
      <c r="H21" s="57">
        <v>0</v>
      </c>
      <c r="I21" s="58"/>
      <c r="J21" s="59"/>
      <c r="L21" s="151" t="s">
        <v>65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>
        <v>158</v>
      </c>
      <c r="G22" s="27">
        <v>21</v>
      </c>
      <c r="H22" s="28">
        <v>0</v>
      </c>
      <c r="I22" s="29">
        <v>137</v>
      </c>
      <c r="J22" s="30"/>
      <c r="L22" s="151" t="s">
        <v>66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67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N28"/>
  <sheetViews>
    <sheetView topLeftCell="A4" zoomScale="80" zoomScaleNormal="80" workbookViewId="0">
      <selection activeCell="I19" sqref="I19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83</v>
      </c>
    </row>
    <row r="3" spans="2:14" ht="48" customHeight="1" thickBot="1" x14ac:dyDescent="0.3">
      <c r="B3" s="1" t="s">
        <v>1</v>
      </c>
      <c r="C3" s="96">
        <f>C4+C5+C6+C8</f>
        <v>8058000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8058000</v>
      </c>
      <c r="E4" s="60" t="s">
        <v>25</v>
      </c>
      <c r="F4" s="128"/>
      <c r="G4" s="129">
        <v>199</v>
      </c>
      <c r="H4" s="130">
        <v>96</v>
      </c>
      <c r="I4" s="64"/>
      <c r="J4" s="65"/>
      <c r="L4" s="6" t="s">
        <v>68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131"/>
      <c r="G5" s="132">
        <v>129</v>
      </c>
      <c r="H5" s="133">
        <v>51</v>
      </c>
      <c r="I5" s="58">
        <v>16</v>
      </c>
      <c r="J5" s="59"/>
      <c r="L5" s="7" t="s">
        <v>69</v>
      </c>
      <c r="M5" s="121">
        <v>126364</v>
      </c>
      <c r="N5" s="103">
        <v>2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134"/>
      <c r="G6" s="135">
        <v>56</v>
      </c>
      <c r="H6" s="136">
        <v>31</v>
      </c>
      <c r="I6" s="29">
        <v>1</v>
      </c>
      <c r="J6" s="30"/>
      <c r="L6" s="8" t="s">
        <v>45</v>
      </c>
      <c r="M6" s="121">
        <v>1982730</v>
      </c>
      <c r="N6" s="103">
        <v>29</v>
      </c>
    </row>
    <row r="7" spans="2:14" ht="31.5" customHeight="1" thickBot="1" x14ac:dyDescent="0.3">
      <c r="B7" s="81" t="s">
        <v>21</v>
      </c>
      <c r="C7" s="99">
        <f>'07'!C7+'08'!C6</f>
        <v>0</v>
      </c>
      <c r="E7" s="13" t="s">
        <v>27</v>
      </c>
      <c r="F7" s="134"/>
      <c r="G7" s="135">
        <v>1</v>
      </c>
      <c r="H7" s="136">
        <v>8</v>
      </c>
      <c r="I7" s="29">
        <v>0</v>
      </c>
      <c r="J7" s="30"/>
      <c r="L7" s="9" t="s">
        <v>44</v>
      </c>
      <c r="M7" s="121">
        <v>1181820</v>
      </c>
      <c r="N7" s="103">
        <v>20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137"/>
      <c r="G8" s="138">
        <v>13</v>
      </c>
      <c r="H8" s="139">
        <v>6</v>
      </c>
      <c r="I8" s="52">
        <v>0</v>
      </c>
      <c r="J8" s="53"/>
      <c r="L8" s="9" t="s">
        <v>46</v>
      </c>
      <c r="M8" s="121">
        <v>1525455</v>
      </c>
      <c r="N8" s="103">
        <v>24</v>
      </c>
    </row>
    <row r="9" spans="2:14" ht="31.5" customHeight="1" thickBot="1" x14ac:dyDescent="0.3">
      <c r="B9" s="81" t="s">
        <v>2</v>
      </c>
      <c r="C9" s="99">
        <f>'07'!C9+'08'!C8</f>
        <v>0</v>
      </c>
      <c r="E9" s="60" t="s">
        <v>29</v>
      </c>
      <c r="F9" s="128">
        <v>46</v>
      </c>
      <c r="G9" s="129">
        <v>5</v>
      </c>
      <c r="H9" s="130">
        <v>0</v>
      </c>
      <c r="I9" s="64">
        <v>37</v>
      </c>
      <c r="J9" s="165">
        <v>4</v>
      </c>
      <c r="L9" s="9" t="s">
        <v>47</v>
      </c>
      <c r="M9" s="121">
        <v>1339092</v>
      </c>
      <c r="N9" s="103">
        <v>21</v>
      </c>
    </row>
    <row r="10" spans="2:14" ht="31.5" customHeight="1" thickBot="1" x14ac:dyDescent="0.3">
      <c r="B10" s="70" t="s">
        <v>3</v>
      </c>
      <c r="C10" s="100">
        <f>'07'!C10</f>
        <v>460000000</v>
      </c>
      <c r="D10" s="31"/>
      <c r="E10" s="60" t="s">
        <v>30</v>
      </c>
      <c r="F10" s="128"/>
      <c r="G10" s="129">
        <v>36</v>
      </c>
      <c r="H10" s="130">
        <v>0</v>
      </c>
      <c r="I10" s="64"/>
      <c r="J10" s="65"/>
      <c r="L10" s="9" t="s">
        <v>48</v>
      </c>
      <c r="M10" s="121">
        <v>1170002</v>
      </c>
      <c r="N10" s="103">
        <v>23</v>
      </c>
    </row>
    <row r="11" spans="2:14" ht="31.5" customHeight="1" thickBot="1" x14ac:dyDescent="0.3">
      <c r="B11" s="82" t="s">
        <v>4</v>
      </c>
      <c r="C11" s="101">
        <f>C3+'07'!C11</f>
        <v>137735000</v>
      </c>
      <c r="D11" s="32"/>
      <c r="E11" s="54" t="s">
        <v>31</v>
      </c>
      <c r="F11" s="131">
        <v>12</v>
      </c>
      <c r="G11" s="132">
        <v>5</v>
      </c>
      <c r="H11" s="133">
        <v>0</v>
      </c>
      <c r="I11" s="58">
        <v>6</v>
      </c>
      <c r="J11" s="168">
        <v>1</v>
      </c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0.29942391304347826</v>
      </c>
      <c r="E12" s="13" t="s">
        <v>32</v>
      </c>
      <c r="F12" s="134">
        <v>42</v>
      </c>
      <c r="G12" s="135">
        <v>9</v>
      </c>
      <c r="H12" s="136">
        <v>0</v>
      </c>
      <c r="I12" s="29">
        <v>33</v>
      </c>
      <c r="J12" s="30"/>
      <c r="L12" s="171" t="s">
        <v>70</v>
      </c>
      <c r="M12" s="172"/>
      <c r="N12" s="173"/>
    </row>
    <row r="13" spans="2:14" ht="31.5" customHeight="1" x14ac:dyDescent="0.25">
      <c r="B13" s="10" t="s">
        <v>6</v>
      </c>
      <c r="C13" s="24">
        <v>119</v>
      </c>
      <c r="E13" s="13" t="s">
        <v>33</v>
      </c>
      <c r="F13" s="134">
        <v>183</v>
      </c>
      <c r="G13" s="135">
        <v>17</v>
      </c>
      <c r="H13" s="136">
        <v>0</v>
      </c>
      <c r="I13" s="29">
        <v>150</v>
      </c>
      <c r="J13" s="30"/>
      <c r="L13" s="10" t="s">
        <v>17</v>
      </c>
      <c r="M13" s="87">
        <v>150000</v>
      </c>
      <c r="N13" s="24">
        <v>3</v>
      </c>
    </row>
    <row r="14" spans="2:14" ht="31.5" customHeight="1" x14ac:dyDescent="0.25">
      <c r="B14" s="25" t="s">
        <v>7</v>
      </c>
      <c r="C14" s="126">
        <v>67714</v>
      </c>
      <c r="E14" s="13" t="s">
        <v>34</v>
      </c>
      <c r="F14" s="134">
        <v>1</v>
      </c>
      <c r="G14" s="135">
        <v>1</v>
      </c>
      <c r="H14" s="136">
        <v>0</v>
      </c>
      <c r="I14" s="29">
        <v>0</v>
      </c>
      <c r="J14" s="30"/>
      <c r="L14" s="11" t="s">
        <v>18</v>
      </c>
      <c r="M14" s="88">
        <v>80000</v>
      </c>
      <c r="N14" s="33">
        <v>1</v>
      </c>
    </row>
    <row r="15" spans="2:14" ht="31.5" customHeight="1" thickBot="1" x14ac:dyDescent="0.3">
      <c r="B15" s="25" t="s">
        <v>8</v>
      </c>
      <c r="C15" s="34">
        <v>1.6000000000000001E-3</v>
      </c>
      <c r="E15" s="48" t="s">
        <v>35</v>
      </c>
      <c r="F15" s="137"/>
      <c r="G15" s="138">
        <v>0</v>
      </c>
      <c r="H15" s="139">
        <v>0</v>
      </c>
      <c r="I15" s="52"/>
      <c r="J15" s="53"/>
      <c r="L15" s="171" t="s">
        <v>59</v>
      </c>
      <c r="M15" s="172"/>
      <c r="N15" s="173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119"/>
      <c r="G16" s="119">
        <v>0</v>
      </c>
      <c r="H16" s="119">
        <v>0</v>
      </c>
      <c r="I16" s="66"/>
      <c r="J16" s="68"/>
      <c r="L16" s="10" t="s">
        <v>60</v>
      </c>
      <c r="M16" s="87">
        <v>68000</v>
      </c>
      <c r="N16" s="24">
        <v>1</v>
      </c>
    </row>
    <row r="17" spans="2:14" ht="31.5" customHeight="1" thickBot="1" x14ac:dyDescent="0.3">
      <c r="B17" s="5"/>
      <c r="C17" s="5"/>
      <c r="D17" s="5"/>
      <c r="E17" s="60" t="s">
        <v>37</v>
      </c>
      <c r="F17" s="128"/>
      <c r="G17" s="129">
        <v>19</v>
      </c>
      <c r="H17" s="130">
        <v>0</v>
      </c>
      <c r="I17" s="64"/>
      <c r="J17" s="65"/>
      <c r="L17" s="11" t="s">
        <v>61</v>
      </c>
      <c r="M17" s="88"/>
      <c r="N17" s="33"/>
    </row>
    <row r="18" spans="2:14" ht="33.75" customHeight="1" x14ac:dyDescent="0.25">
      <c r="B18" s="174" t="s">
        <v>51</v>
      </c>
      <c r="C18" s="174"/>
      <c r="D18" s="5"/>
      <c r="E18" s="69" t="s">
        <v>38</v>
      </c>
      <c r="F18" s="131"/>
      <c r="G18" s="132">
        <v>13</v>
      </c>
      <c r="H18" s="133">
        <v>0</v>
      </c>
      <c r="I18" s="58"/>
      <c r="J18" s="59"/>
      <c r="L18" s="171" t="s">
        <v>62</v>
      </c>
      <c r="M18" s="172"/>
      <c r="N18" s="173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137">
        <v>317</v>
      </c>
      <c r="G19" s="138">
        <v>6</v>
      </c>
      <c r="H19" s="139">
        <v>0</v>
      </c>
      <c r="I19" s="52">
        <v>311</v>
      </c>
      <c r="J19" s="53"/>
      <c r="L19" s="150" t="s">
        <v>63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128"/>
      <c r="G20" s="129">
        <v>8</v>
      </c>
      <c r="H20" s="130">
        <v>0</v>
      </c>
      <c r="I20" s="64"/>
      <c r="J20" s="65"/>
      <c r="L20" s="151" t="s">
        <v>64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131"/>
      <c r="G21" s="132">
        <v>0</v>
      </c>
      <c r="H21" s="133">
        <v>0</v>
      </c>
      <c r="I21" s="58"/>
      <c r="J21" s="59"/>
      <c r="L21" s="151" t="s">
        <v>65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134">
        <v>137</v>
      </c>
      <c r="G22" s="135">
        <v>8</v>
      </c>
      <c r="H22" s="136">
        <v>0</v>
      </c>
      <c r="I22" s="29">
        <v>129</v>
      </c>
      <c r="J22" s="30"/>
      <c r="L22" s="151" t="s">
        <v>66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67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Monthly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T2-T5 </vt:lpstr>
      <vt:lpstr>T6</vt:lpstr>
      <vt:lpstr>T7</vt:lpstr>
      <vt:lpstr>CN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2017-08-10T05:19:55Z</dcterms:created>
  <dcterms:modified xsi:type="dcterms:W3CDTF">2018-02-02T06:16:06Z</dcterms:modified>
</cp:coreProperties>
</file>