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avid B\Documents\GitHub\brunel-3\assets\"/>
    </mc:Choice>
  </mc:AlternateContent>
  <xr:revisionPtr revIDLastSave="0" documentId="13_ncr:1_{902E9343-1614-4D9F-9452-925812DB3CFB}" xr6:coauthVersionLast="46" xr6:coauthVersionMax="46" xr10:uidLastSave="{00000000-0000-0000-0000-000000000000}"/>
  <bookViews>
    <workbookView xWindow="0" yWindow="0" windowWidth="21120" windowHeight="15600" xr2:uid="{17F7D696-06AE-44F4-B38F-1A100497E30D}"/>
  </bookViews>
  <sheets>
    <sheet name="1st" sheetId="1" r:id="rId1"/>
    <sheet name="2nd" sheetId="2" r:id="rId2"/>
    <sheet name="3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9" i="1" l="1"/>
  <c r="G199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85" i="1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196" i="1"/>
  <c r="C194" i="1"/>
  <c r="C186" i="1"/>
  <c r="C172" i="1"/>
  <c r="C171" i="1"/>
  <c r="C166" i="1"/>
  <c r="C165" i="1"/>
  <c r="C164" i="1"/>
  <c r="C162" i="1"/>
  <c r="C156" i="1"/>
  <c r="C155" i="1"/>
  <c r="C145" i="1"/>
  <c r="C120" i="1"/>
  <c r="C119" i="1"/>
  <c r="C107" i="1"/>
  <c r="C103" i="1"/>
  <c r="C100" i="1"/>
  <c r="C95" i="1"/>
  <c r="C86" i="1"/>
  <c r="C198" i="1"/>
  <c r="C197" i="1"/>
  <c r="C195" i="1"/>
  <c r="C193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0" i="1"/>
  <c r="C169" i="1"/>
  <c r="C168" i="1"/>
  <c r="C167" i="1"/>
  <c r="C163" i="1"/>
  <c r="C161" i="1"/>
  <c r="C160" i="1"/>
  <c r="C159" i="1"/>
  <c r="C158" i="1"/>
  <c r="C157" i="1"/>
  <c r="C154" i="1"/>
  <c r="C153" i="1"/>
  <c r="C152" i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4" i="1"/>
  <c r="C102" i="1"/>
  <c r="C101" i="1"/>
  <c r="C99" i="1"/>
  <c r="C98" i="1"/>
  <c r="C97" i="1"/>
  <c r="C96" i="1"/>
  <c r="C94" i="1"/>
  <c r="C93" i="1"/>
  <c r="C92" i="1"/>
  <c r="C91" i="1"/>
  <c r="C88" i="1"/>
  <c r="C87" i="1"/>
  <c r="C90" i="1"/>
  <c r="C89" i="1"/>
  <c r="C85" i="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74" i="3"/>
  <c r="C101" i="3"/>
  <c r="C100" i="3"/>
</calcChain>
</file>

<file path=xl/sharedStrings.xml><?xml version="1.0" encoding="utf-8"?>
<sst xmlns="http://schemas.openxmlformats.org/spreadsheetml/2006/main" count="574" uniqueCount="124">
  <si>
    <t>Brn Mushroom</t>
  </si>
  <si>
    <t>Red Mushroom</t>
  </si>
  <si>
    <t>Dandelion</t>
  </si>
  <si>
    <t>Aurigold</t>
  </si>
  <si>
    <t>Nether Wart</t>
  </si>
  <si>
    <t>Orange Tulip</t>
  </si>
  <si>
    <t>Cuprosia</t>
  </si>
  <si>
    <t>Orchid</t>
  </si>
  <si>
    <t>Quartzanthemum</t>
  </si>
  <si>
    <t>Diamahlia</t>
  </si>
  <si>
    <t>Cactus</t>
  </si>
  <si>
    <t>Emeryllis</t>
  </si>
  <si>
    <t>Ferranium</t>
  </si>
  <si>
    <t>Poppy</t>
  </si>
  <si>
    <t>Pink Tulip</t>
  </si>
  <si>
    <t>Jaslumine</t>
  </si>
  <si>
    <t>Lapender</t>
  </si>
  <si>
    <t>Daisy</t>
  </si>
  <si>
    <t>Niccissuss</t>
  </si>
  <si>
    <t>White Tulip</t>
  </si>
  <si>
    <t>Nitorwart</t>
  </si>
  <si>
    <t>Petinia</t>
  </si>
  <si>
    <t>Allium</t>
  </si>
  <si>
    <t>Plombean</t>
  </si>
  <si>
    <t>Red Tulip</t>
  </si>
  <si>
    <t>Redstodendron</t>
  </si>
  <si>
    <t>Melon</t>
  </si>
  <si>
    <t>Potato</t>
  </si>
  <si>
    <t>Pumpkin</t>
  </si>
  <si>
    <t>Carrot</t>
  </si>
  <si>
    <t>Beet Root</t>
  </si>
  <si>
    <t>Sugarcane</t>
  </si>
  <si>
    <t>Wheat</t>
  </si>
  <si>
    <t>Hemp</t>
  </si>
  <si>
    <t>Cactus Fruit</t>
  </si>
  <si>
    <t>Agave</t>
  </si>
  <si>
    <t>Amaranth</t>
  </si>
  <si>
    <t>Kohlrabi</t>
  </si>
  <si>
    <t>Arrowroot</t>
  </si>
  <si>
    <t>Asparagus</t>
  </si>
  <si>
    <t>Artichoke</t>
  </si>
  <si>
    <t>Barley</t>
  </si>
  <si>
    <t>Sugar Cane</t>
  </si>
  <si>
    <t>Cauliflower</t>
  </si>
  <si>
    <t>Chickpea</t>
  </si>
  <si>
    <t>Bean</t>
  </si>
  <si>
    <t>Beet</t>
  </si>
  <si>
    <t>Leek</t>
  </si>
  <si>
    <t>Okra</t>
  </si>
  <si>
    <t>Bellpepper</t>
  </si>
  <si>
    <t>Quinoa</t>
  </si>
  <si>
    <t>Raspberry</t>
  </si>
  <si>
    <t>Blackberry</t>
  </si>
  <si>
    <t>Huckleberry</t>
  </si>
  <si>
    <t>Blueberry</t>
  </si>
  <si>
    <t>Mustard</t>
  </si>
  <si>
    <t>Broccoli</t>
  </si>
  <si>
    <t>3rd Generation, mutations from purely mutated plants</t>
  </si>
  <si>
    <t>2nd Generation, Mutations made up of a vanilla plant and a mutated plant</t>
  </si>
  <si>
    <t>1st Generation, mutations from vanilla plants</t>
  </si>
  <si>
    <t>Cabbage</t>
  </si>
  <si>
    <t>Brussel Sprout</t>
  </si>
  <si>
    <t>Bamboo Shoot</t>
  </si>
  <si>
    <t>Kale</t>
  </si>
  <si>
    <t>Waterchestnut</t>
  </si>
  <si>
    <t>Candleberry</t>
  </si>
  <si>
    <t>Wintersquash</t>
  </si>
  <si>
    <t>Cantalope</t>
  </si>
  <si>
    <t>Sisal</t>
  </si>
  <si>
    <t>Turnip</t>
  </si>
  <si>
    <t>Cassava</t>
  </si>
  <si>
    <t>Rice</t>
  </si>
  <si>
    <t>Lettuce</t>
  </si>
  <si>
    <t>Celery</t>
  </si>
  <si>
    <t>Spice Leaf</t>
  </si>
  <si>
    <t>Chili Pepper</t>
  </si>
  <si>
    <t>Cranberry</t>
  </si>
  <si>
    <t>Coffee</t>
  </si>
  <si>
    <t>Corn</t>
  </si>
  <si>
    <t>Flax</t>
  </si>
  <si>
    <t>Cotton</t>
  </si>
  <si>
    <t>Seaweed</t>
  </si>
  <si>
    <t>Strawberry</t>
  </si>
  <si>
    <t>Zucchini</t>
  </si>
  <si>
    <t>Cucumber</t>
  </si>
  <si>
    <t>Curry Leaf</t>
  </si>
  <si>
    <t>Elderberry</t>
  </si>
  <si>
    <t>Garlic</t>
  </si>
  <si>
    <t>Ginger</t>
  </si>
  <si>
    <t>Grape</t>
  </si>
  <si>
    <t>Egg Plant</t>
  </si>
  <si>
    <t>Green Grape</t>
  </si>
  <si>
    <t>Kiwi</t>
  </si>
  <si>
    <t>Jicama</t>
  </si>
  <si>
    <t>Juniperberry</t>
  </si>
  <si>
    <t>Kenaf</t>
  </si>
  <si>
    <t>Scallion</t>
  </si>
  <si>
    <t>Lentil</t>
  </si>
  <si>
    <t>Millet</t>
  </si>
  <si>
    <t>Mulberry</t>
  </si>
  <si>
    <t>Oats</t>
  </si>
  <si>
    <t>Onion</t>
  </si>
  <si>
    <t>Parsnip</t>
  </si>
  <si>
    <t>Peanut</t>
  </si>
  <si>
    <t>Spinach</t>
  </si>
  <si>
    <t>Peas</t>
  </si>
  <si>
    <t>Pineapple</t>
  </si>
  <si>
    <t>Radish</t>
  </si>
  <si>
    <t>Rhubarb</t>
  </si>
  <si>
    <t>Rutabaga</t>
  </si>
  <si>
    <t>Rye</t>
  </si>
  <si>
    <t>Sesame Seeds</t>
  </si>
  <si>
    <t>Soybean</t>
  </si>
  <si>
    <t>Sweet Potato</t>
  </si>
  <si>
    <t>Tea</t>
  </si>
  <si>
    <t>Taro</t>
  </si>
  <si>
    <t>Tomatillo</t>
  </si>
  <si>
    <t>Tomato</t>
  </si>
  <si>
    <t>Water Chestnut</t>
  </si>
  <si>
    <t>White Mushroom</t>
  </si>
  <si>
    <t>Winter Squash</t>
  </si>
  <si>
    <t>Hops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</si>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</sst>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EF0E-6F5B-45B0-91C5-7B78B351A7D2}">
  <dimension ref="A1:G199"/>
  <sheetViews>
    <sheetView tabSelected="1" workbookViewId="0">
      <selection activeCell="F199" sqref="F199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3" t="s">
        <v>4</v>
      </c>
      <c r="C3" s="2" t="s">
        <v>23</v>
      </c>
    </row>
    <row r="4" spans="1:3" x14ac:dyDescent="0.25">
      <c r="B4" s="3" t="s">
        <v>22</v>
      </c>
      <c r="C4" s="2"/>
    </row>
    <row r="5" spans="1:3" ht="7.5" customHeight="1" x14ac:dyDescent="0.25"/>
    <row r="6" spans="1:3" x14ac:dyDescent="0.25">
      <c r="B6" s="3" t="s">
        <v>30</v>
      </c>
      <c r="C6" s="2" t="s">
        <v>46</v>
      </c>
    </row>
    <row r="7" spans="1:3" x14ac:dyDescent="0.25">
      <c r="B7" s="3" t="s">
        <v>24</v>
      </c>
      <c r="C7" s="2"/>
    </row>
    <row r="8" spans="1:3" ht="7.5" customHeight="1" x14ac:dyDescent="0.25"/>
    <row r="9" spans="1:3" x14ac:dyDescent="0.25">
      <c r="B9" s="3" t="s">
        <v>0</v>
      </c>
      <c r="C9" s="7" t="s">
        <v>4</v>
      </c>
    </row>
    <row r="10" spans="1:3" x14ac:dyDescent="0.25">
      <c r="B10" s="3" t="s">
        <v>1</v>
      </c>
      <c r="C10" s="7"/>
    </row>
    <row r="11" spans="1:3" ht="7.5" customHeight="1" x14ac:dyDescent="0.25"/>
    <row r="12" spans="1:3" x14ac:dyDescent="0.25">
      <c r="B12" s="3" t="s">
        <v>29</v>
      </c>
      <c r="C12" s="2"/>
    </row>
    <row r="13" spans="1:3" x14ac:dyDescent="0.25">
      <c r="B13" s="4"/>
      <c r="C13" s="2"/>
    </row>
    <row r="15" spans="1:3" x14ac:dyDescent="0.25">
      <c r="B15" s="3" t="s">
        <v>4</v>
      </c>
      <c r="C15" s="2" t="s">
        <v>18</v>
      </c>
    </row>
    <row r="16" spans="1:3" x14ac:dyDescent="0.25">
      <c r="B16" s="3" t="s">
        <v>17</v>
      </c>
      <c r="C16" s="2"/>
    </row>
    <row r="17" spans="2:3" ht="7.5" customHeight="1" x14ac:dyDescent="0.25"/>
    <row r="18" spans="2:3" x14ac:dyDescent="0.25">
      <c r="B18" s="3" t="s">
        <v>4</v>
      </c>
      <c r="C18" s="2" t="s">
        <v>3</v>
      </c>
    </row>
    <row r="19" spans="2:3" x14ac:dyDescent="0.25">
      <c r="B19" s="3" t="s">
        <v>2</v>
      </c>
      <c r="C19" s="2"/>
    </row>
    <row r="20" spans="2:3" ht="7.5" customHeight="1" x14ac:dyDescent="0.25"/>
    <row r="21" spans="2:3" x14ac:dyDescent="0.25">
      <c r="B21" s="3" t="s">
        <v>26</v>
      </c>
      <c r="C21" s="2" t="s">
        <v>62</v>
      </c>
    </row>
    <row r="22" spans="2:3" x14ac:dyDescent="0.25">
      <c r="B22" s="3" t="s">
        <v>42</v>
      </c>
      <c r="C22" s="2"/>
    </row>
    <row r="23" spans="2:3" ht="7.5" customHeight="1" x14ac:dyDescent="0.25"/>
    <row r="24" spans="2:3" x14ac:dyDescent="0.25">
      <c r="B24" s="3" t="s">
        <v>4</v>
      </c>
      <c r="C24" s="2" t="s">
        <v>6</v>
      </c>
    </row>
    <row r="25" spans="2:3" x14ac:dyDescent="0.25">
      <c r="B25" s="3" t="s">
        <v>5</v>
      </c>
      <c r="C25" s="2"/>
    </row>
    <row r="26" spans="2:3" ht="7.5" customHeight="1" x14ac:dyDescent="0.25"/>
    <row r="27" spans="2:3" x14ac:dyDescent="0.25">
      <c r="B27" s="3" t="s">
        <v>4</v>
      </c>
      <c r="C27" s="2" t="s">
        <v>15</v>
      </c>
    </row>
    <row r="28" spans="2:3" x14ac:dyDescent="0.25">
      <c r="B28" s="3" t="s">
        <v>14</v>
      </c>
      <c r="C28" s="2"/>
    </row>
    <row r="29" spans="2:3" ht="7.5" customHeight="1" x14ac:dyDescent="0.25"/>
    <row r="30" spans="2:3" x14ac:dyDescent="0.25">
      <c r="B30" s="3" t="s">
        <v>4</v>
      </c>
      <c r="C30" s="2" t="s">
        <v>12</v>
      </c>
    </row>
    <row r="31" spans="2:3" x14ac:dyDescent="0.25">
      <c r="B31" s="3" t="s">
        <v>13</v>
      </c>
      <c r="C31" s="2"/>
    </row>
    <row r="32" spans="2:3" ht="7.5" customHeight="1" x14ac:dyDescent="0.25"/>
    <row r="33" spans="2:5" x14ac:dyDescent="0.25">
      <c r="B33" s="3" t="s">
        <v>10</v>
      </c>
      <c r="C33" s="2" t="s">
        <v>34</v>
      </c>
    </row>
    <row r="34" spans="2:5" x14ac:dyDescent="0.25">
      <c r="B34" s="3" t="s">
        <v>26</v>
      </c>
      <c r="C34" s="2"/>
    </row>
    <row r="35" spans="2:5" ht="7.5" customHeight="1" x14ac:dyDescent="0.25"/>
    <row r="36" spans="2:5" x14ac:dyDescent="0.25">
      <c r="B36" s="3" t="s">
        <v>27</v>
      </c>
      <c r="C36" s="2" t="s">
        <v>102</v>
      </c>
    </row>
    <row r="37" spans="2:5" x14ac:dyDescent="0.25">
      <c r="B37" s="3" t="s">
        <v>30</v>
      </c>
      <c r="C37" s="2"/>
    </row>
    <row r="38" spans="2:5" x14ac:dyDescent="0.25">
      <c r="B38" s="4"/>
    </row>
    <row r="39" spans="2:5" x14ac:dyDescent="0.25">
      <c r="B39" s="3" t="s">
        <v>28</v>
      </c>
      <c r="C39" s="2"/>
    </row>
    <row r="40" spans="2:5" x14ac:dyDescent="0.25">
      <c r="B40" s="3" t="s">
        <v>1</v>
      </c>
      <c r="C40" s="2"/>
    </row>
    <row r="42" spans="2:5" x14ac:dyDescent="0.25">
      <c r="B42" s="3" t="s">
        <v>72</v>
      </c>
      <c r="C42" s="2" t="s">
        <v>73</v>
      </c>
    </row>
    <row r="43" spans="2:5" x14ac:dyDescent="0.25">
      <c r="B43" s="3" t="s">
        <v>31</v>
      </c>
      <c r="C43" s="2"/>
    </row>
    <row r="45" spans="2:5" x14ac:dyDescent="0.25">
      <c r="B45" s="3" t="s">
        <v>22</v>
      </c>
      <c r="C45" s="2" t="s">
        <v>86</v>
      </c>
      <c r="E45" s="2" t="s">
        <v>87</v>
      </c>
    </row>
    <row r="46" spans="2:5" x14ac:dyDescent="0.25">
      <c r="B46" s="3" t="s">
        <v>19</v>
      </c>
      <c r="C46" s="2"/>
      <c r="E46" s="2"/>
    </row>
    <row r="48" spans="2:5" x14ac:dyDescent="0.25">
      <c r="B48" s="3" t="s">
        <v>32</v>
      </c>
      <c r="C48" s="2" t="s">
        <v>33</v>
      </c>
      <c r="E48" s="2" t="s">
        <v>78</v>
      </c>
    </row>
    <row r="49" spans="2:7" x14ac:dyDescent="0.25">
      <c r="B49" s="3" t="s">
        <v>2</v>
      </c>
      <c r="C49" s="2"/>
      <c r="E49" s="2"/>
    </row>
    <row r="50" spans="2:7" x14ac:dyDescent="0.25">
      <c r="C50" s="1"/>
    </row>
    <row r="51" spans="2:7" x14ac:dyDescent="0.25">
      <c r="B51" s="3" t="s">
        <v>32</v>
      </c>
      <c r="C51" s="2" t="s">
        <v>41</v>
      </c>
      <c r="E51" s="2" t="s">
        <v>97</v>
      </c>
      <c r="G51" s="2" t="s">
        <v>72</v>
      </c>
    </row>
    <row r="52" spans="2:7" x14ac:dyDescent="0.25">
      <c r="B52" s="3" t="s">
        <v>19</v>
      </c>
      <c r="C52" s="2"/>
      <c r="E52" s="2"/>
      <c r="G52" s="2"/>
    </row>
    <row r="53" spans="2:7" ht="15.75" customHeight="1" x14ac:dyDescent="0.25"/>
    <row r="54" spans="2:7" x14ac:dyDescent="0.25">
      <c r="B54" s="3" t="s">
        <v>4</v>
      </c>
      <c r="C54" s="2" t="s">
        <v>20</v>
      </c>
      <c r="E54" s="2" t="s">
        <v>21</v>
      </c>
      <c r="G54" s="2" t="s">
        <v>8</v>
      </c>
    </row>
    <row r="55" spans="2:7" x14ac:dyDescent="0.25">
      <c r="B55" s="3" t="s">
        <v>19</v>
      </c>
      <c r="C55" s="2"/>
      <c r="E55" s="2"/>
      <c r="G55" s="2"/>
    </row>
    <row r="57" spans="2:7" x14ac:dyDescent="0.25">
      <c r="B57" s="3" t="s">
        <v>7</v>
      </c>
      <c r="C57" s="2" t="s">
        <v>79</v>
      </c>
    </row>
    <row r="58" spans="2:7" x14ac:dyDescent="0.25">
      <c r="B58" s="3" t="s">
        <v>32</v>
      </c>
      <c r="C58" s="2"/>
    </row>
    <row r="60" spans="2:7" x14ac:dyDescent="0.25">
      <c r="B60" s="3" t="s">
        <v>22</v>
      </c>
      <c r="C60" s="2" t="s">
        <v>101</v>
      </c>
    </row>
    <row r="61" spans="2:7" x14ac:dyDescent="0.25">
      <c r="B61" s="3" t="s">
        <v>30</v>
      </c>
      <c r="C61" s="2"/>
    </row>
    <row r="63" spans="2:7" x14ac:dyDescent="0.25">
      <c r="B63" s="3" t="s">
        <v>27</v>
      </c>
      <c r="C63" s="2" t="s">
        <v>71</v>
      </c>
    </row>
    <row r="64" spans="2:7" x14ac:dyDescent="0.25">
      <c r="B64" s="3" t="s">
        <v>32</v>
      </c>
      <c r="C64" s="2"/>
    </row>
    <row r="66" spans="2:3" x14ac:dyDescent="0.25">
      <c r="B66" s="3" t="s">
        <v>22</v>
      </c>
      <c r="C66" s="2" t="s">
        <v>96</v>
      </c>
    </row>
    <row r="67" spans="2:3" x14ac:dyDescent="0.25">
      <c r="B67" s="3" t="s">
        <v>2</v>
      </c>
      <c r="C67" s="2"/>
    </row>
    <row r="69" spans="2:3" x14ac:dyDescent="0.25">
      <c r="B69" s="3" t="s">
        <v>28</v>
      </c>
      <c r="C69" s="2" t="s">
        <v>111</v>
      </c>
    </row>
    <row r="70" spans="2:3" x14ac:dyDescent="0.25">
      <c r="B70" s="3" t="s">
        <v>13</v>
      </c>
      <c r="C70" s="2"/>
    </row>
    <row r="72" spans="2:3" x14ac:dyDescent="0.25">
      <c r="B72" s="3" t="s">
        <v>27</v>
      </c>
      <c r="C72" s="2" t="s">
        <v>113</v>
      </c>
    </row>
    <row r="73" spans="2:3" x14ac:dyDescent="0.25">
      <c r="B73" s="3" t="s">
        <v>42</v>
      </c>
      <c r="C73" s="2"/>
    </row>
    <row r="75" spans="2:3" x14ac:dyDescent="0.25">
      <c r="B75" s="3" t="s">
        <v>26</v>
      </c>
      <c r="C75" s="2" t="s">
        <v>117</v>
      </c>
    </row>
    <row r="76" spans="2:3" x14ac:dyDescent="0.25">
      <c r="B76" s="3" t="s">
        <v>24</v>
      </c>
      <c r="C76" s="2"/>
    </row>
    <row r="78" spans="2:3" x14ac:dyDescent="0.25">
      <c r="B78" s="3" t="s">
        <v>27</v>
      </c>
      <c r="C78" s="2" t="s">
        <v>69</v>
      </c>
    </row>
    <row r="79" spans="2:3" x14ac:dyDescent="0.25">
      <c r="B79" s="3" t="s">
        <v>14</v>
      </c>
      <c r="C79" s="2"/>
    </row>
    <row r="81" spans="2:7" x14ac:dyDescent="0.25">
      <c r="B81" s="3" t="s">
        <v>0</v>
      </c>
      <c r="C81" s="7" t="s">
        <v>119</v>
      </c>
    </row>
    <row r="82" spans="2:7" x14ac:dyDescent="0.25">
      <c r="B82" s="3" t="s">
        <v>17</v>
      </c>
      <c r="C82" s="7"/>
    </row>
    <row r="84" spans="2:7" x14ac:dyDescent="0.25">
      <c r="F84" s="1" t="s">
        <v>123</v>
      </c>
    </row>
    <row r="85" spans="2:7" x14ac:dyDescent="0.25">
      <c r="B85" t="s">
        <v>35</v>
      </c>
      <c r="C85">
        <f>COUNTIF(B3:B82, "Agave")</f>
        <v>0</v>
      </c>
      <c r="D85">
        <v>0</v>
      </c>
      <c r="E85">
        <v>0</v>
      </c>
      <c r="F85">
        <f>SUM(C85:E85)</f>
        <v>0</v>
      </c>
    </row>
    <row r="86" spans="2:7" x14ac:dyDescent="0.25">
      <c r="B86" t="s">
        <v>22</v>
      </c>
      <c r="C86">
        <f>COUNTIF(B3:B82, "Allium")</f>
        <v>4</v>
      </c>
      <c r="D86">
        <v>0</v>
      </c>
      <c r="F86">
        <f t="shared" ref="F86:F149" si="0">SUM(C86:E86)</f>
        <v>4</v>
      </c>
      <c r="G86">
        <v>4</v>
      </c>
    </row>
    <row r="87" spans="2:7" x14ac:dyDescent="0.25">
      <c r="B87" t="s">
        <v>38</v>
      </c>
      <c r="C87">
        <f>COUNTIF(B3:B82, "Arrowroot")</f>
        <v>0</v>
      </c>
      <c r="D87">
        <v>0</v>
      </c>
      <c r="E87">
        <v>0</v>
      </c>
      <c r="F87">
        <f t="shared" si="0"/>
        <v>0</v>
      </c>
    </row>
    <row r="88" spans="2:7" x14ac:dyDescent="0.25">
      <c r="B88" t="s">
        <v>40</v>
      </c>
      <c r="C88">
        <f>COUNTIF(B3:B82, "Artichoke")</f>
        <v>0</v>
      </c>
      <c r="D88">
        <v>0</v>
      </c>
      <c r="E88">
        <v>1</v>
      </c>
      <c r="F88">
        <f t="shared" si="0"/>
        <v>1</v>
      </c>
    </row>
    <row r="89" spans="2:7" x14ac:dyDescent="0.25">
      <c r="B89" t="s">
        <v>39</v>
      </c>
      <c r="C89">
        <f>COUNTIF(B3:B82, "Asparagus")</f>
        <v>0</v>
      </c>
      <c r="D89">
        <v>1</v>
      </c>
      <c r="E89">
        <v>2</v>
      </c>
      <c r="F89">
        <f t="shared" si="0"/>
        <v>3</v>
      </c>
      <c r="G89">
        <v>3</v>
      </c>
    </row>
    <row r="90" spans="2:7" x14ac:dyDescent="0.25">
      <c r="B90" t="s">
        <v>3</v>
      </c>
      <c r="C90">
        <f>COUNTIF(B3:B82, "Aurigold")</f>
        <v>0</v>
      </c>
      <c r="D90">
        <v>0</v>
      </c>
      <c r="E90">
        <v>0</v>
      </c>
      <c r="F90">
        <f t="shared" si="0"/>
        <v>0</v>
      </c>
    </row>
    <row r="91" spans="2:7" x14ac:dyDescent="0.25">
      <c r="B91" t="s">
        <v>62</v>
      </c>
      <c r="C91">
        <f>COUNTIF(B3:B82, "Bamboo Shoot")</f>
        <v>0</v>
      </c>
      <c r="D91">
        <v>0</v>
      </c>
      <c r="E91">
        <v>2</v>
      </c>
      <c r="F91">
        <f t="shared" si="0"/>
        <v>2</v>
      </c>
      <c r="G91">
        <v>2</v>
      </c>
    </row>
    <row r="92" spans="2:7" x14ac:dyDescent="0.25">
      <c r="B92" t="s">
        <v>41</v>
      </c>
      <c r="C92">
        <f>COUNTIF(B3:B82, "Barley")</f>
        <v>0</v>
      </c>
      <c r="D92">
        <v>0</v>
      </c>
      <c r="E92">
        <v>2</v>
      </c>
      <c r="F92">
        <f t="shared" si="0"/>
        <v>2</v>
      </c>
      <c r="G92">
        <v>2</v>
      </c>
    </row>
    <row r="93" spans="2:7" x14ac:dyDescent="0.25">
      <c r="B93" t="s">
        <v>45</v>
      </c>
      <c r="C93">
        <f>COUNTIF(B3:B82, "Bean")</f>
        <v>0</v>
      </c>
      <c r="D93">
        <v>0</v>
      </c>
      <c r="E93">
        <v>3</v>
      </c>
      <c r="F93">
        <f t="shared" si="0"/>
        <v>3</v>
      </c>
      <c r="G93">
        <v>3</v>
      </c>
    </row>
    <row r="94" spans="2:7" x14ac:dyDescent="0.25">
      <c r="B94" t="s">
        <v>46</v>
      </c>
      <c r="C94">
        <f>COUNTIF(B3:B82, "Beet")</f>
        <v>0</v>
      </c>
      <c r="D94">
        <v>0</v>
      </c>
      <c r="E94">
        <v>1</v>
      </c>
      <c r="F94">
        <f t="shared" si="0"/>
        <v>1</v>
      </c>
    </row>
    <row r="95" spans="2:7" x14ac:dyDescent="0.25">
      <c r="B95" t="s">
        <v>30</v>
      </c>
      <c r="C95">
        <f>COUNTIF(B3:B82, "Beet Root")</f>
        <v>3</v>
      </c>
      <c r="D95">
        <v>0</v>
      </c>
      <c r="F95">
        <f t="shared" si="0"/>
        <v>3</v>
      </c>
      <c r="G95">
        <v>3</v>
      </c>
    </row>
    <row r="96" spans="2:7" x14ac:dyDescent="0.25">
      <c r="B96" t="s">
        <v>49</v>
      </c>
      <c r="C96">
        <f>COUNTIF(B3:B82, "Bellpepper")</f>
        <v>0</v>
      </c>
      <c r="D96">
        <v>0</v>
      </c>
      <c r="E96">
        <v>1</v>
      </c>
      <c r="F96">
        <f t="shared" si="0"/>
        <v>1</v>
      </c>
    </row>
    <row r="97" spans="2:7" x14ac:dyDescent="0.25">
      <c r="B97" t="s">
        <v>52</v>
      </c>
      <c r="C97">
        <f>COUNTIF(B3:B82, "Blackberry")</f>
        <v>0</v>
      </c>
      <c r="D97">
        <v>0</v>
      </c>
      <c r="E97">
        <v>0</v>
      </c>
      <c r="F97">
        <f t="shared" si="0"/>
        <v>0</v>
      </c>
    </row>
    <row r="98" spans="2:7" x14ac:dyDescent="0.25">
      <c r="B98" t="s">
        <v>54</v>
      </c>
      <c r="C98">
        <f>COUNTIF(B3:B82, "Blueberry")</f>
        <v>0</v>
      </c>
      <c r="D98">
        <v>0</v>
      </c>
      <c r="E98">
        <v>0</v>
      </c>
      <c r="F98">
        <f t="shared" si="0"/>
        <v>0</v>
      </c>
    </row>
    <row r="99" spans="2:7" x14ac:dyDescent="0.25">
      <c r="B99" t="s">
        <v>56</v>
      </c>
      <c r="C99">
        <f>COUNTIF(B3:B82, "Broccoli")</f>
        <v>0</v>
      </c>
      <c r="D99">
        <v>0</v>
      </c>
      <c r="E99">
        <v>1</v>
      </c>
      <c r="F99">
        <f t="shared" si="0"/>
        <v>1</v>
      </c>
    </row>
    <row r="100" spans="2:7" x14ac:dyDescent="0.25">
      <c r="B100" t="s">
        <v>0</v>
      </c>
      <c r="C100">
        <f>COUNTIF(B3:B82, "Brn Mushroom")</f>
        <v>2</v>
      </c>
      <c r="D100">
        <v>0</v>
      </c>
      <c r="F100">
        <f t="shared" si="0"/>
        <v>2</v>
      </c>
      <c r="G100">
        <v>2</v>
      </c>
    </row>
    <row r="101" spans="2:7" x14ac:dyDescent="0.25">
      <c r="B101" t="s">
        <v>61</v>
      </c>
      <c r="C101">
        <f>COUNTIF(B3:B82, "Brussel Sprout")</f>
        <v>0</v>
      </c>
      <c r="D101">
        <v>0</v>
      </c>
      <c r="E101">
        <v>0</v>
      </c>
      <c r="F101">
        <f t="shared" si="0"/>
        <v>0</v>
      </c>
    </row>
    <row r="102" spans="2:7" x14ac:dyDescent="0.25">
      <c r="B102" t="s">
        <v>60</v>
      </c>
      <c r="C102">
        <f>COUNTIF(B3:B82, "Cabbage")</f>
        <v>0</v>
      </c>
      <c r="D102">
        <v>0</v>
      </c>
      <c r="E102">
        <v>1</v>
      </c>
      <c r="F102">
        <f t="shared" si="0"/>
        <v>1</v>
      </c>
    </row>
    <row r="103" spans="2:7" x14ac:dyDescent="0.25">
      <c r="B103" t="s">
        <v>10</v>
      </c>
      <c r="C103">
        <f>COUNTIF(B3:B82, "Cactus")</f>
        <v>1</v>
      </c>
      <c r="D103">
        <v>4</v>
      </c>
      <c r="F103">
        <f t="shared" si="0"/>
        <v>5</v>
      </c>
      <c r="G103">
        <v>5</v>
      </c>
    </row>
    <row r="104" spans="2:7" x14ac:dyDescent="0.25">
      <c r="B104" t="s">
        <v>34</v>
      </c>
      <c r="C104">
        <f>COUNTIF(B3:B82, "Cactus Fruit")</f>
        <v>0</v>
      </c>
      <c r="D104">
        <v>4</v>
      </c>
      <c r="E104">
        <v>1</v>
      </c>
      <c r="F104">
        <f t="shared" si="0"/>
        <v>5</v>
      </c>
      <c r="G104">
        <v>5</v>
      </c>
    </row>
    <row r="105" spans="2:7" x14ac:dyDescent="0.25">
      <c r="B105" t="s">
        <v>65</v>
      </c>
      <c r="C105">
        <f>COUNTIF(B3:B82, "Candleberry")</f>
        <v>0</v>
      </c>
      <c r="D105">
        <v>0</v>
      </c>
      <c r="E105">
        <v>0</v>
      </c>
      <c r="F105">
        <f t="shared" si="0"/>
        <v>0</v>
      </c>
    </row>
    <row r="106" spans="2:7" x14ac:dyDescent="0.25">
      <c r="B106" t="s">
        <v>67</v>
      </c>
      <c r="C106">
        <f>COUNTIF(B3:B82, "Cantalope")</f>
        <v>0</v>
      </c>
      <c r="D106">
        <v>0</v>
      </c>
      <c r="E106">
        <v>0</v>
      </c>
      <c r="F106">
        <f t="shared" si="0"/>
        <v>0</v>
      </c>
    </row>
    <row r="107" spans="2:7" x14ac:dyDescent="0.25">
      <c r="B107" t="s">
        <v>29</v>
      </c>
      <c r="C107">
        <f>COUNTIF(B3:B82, "Carrot")</f>
        <v>1</v>
      </c>
      <c r="D107">
        <v>0</v>
      </c>
      <c r="F107">
        <f t="shared" si="0"/>
        <v>1</v>
      </c>
    </row>
    <row r="108" spans="2:7" x14ac:dyDescent="0.25">
      <c r="B108" t="s">
        <v>70</v>
      </c>
      <c r="C108">
        <f>COUNTIF(B3:B82, "Cassava")</f>
        <v>0</v>
      </c>
      <c r="D108">
        <v>0</v>
      </c>
      <c r="E108">
        <v>0</v>
      </c>
      <c r="F108">
        <f t="shared" si="0"/>
        <v>0</v>
      </c>
    </row>
    <row r="109" spans="2:7" x14ac:dyDescent="0.25">
      <c r="B109" t="s">
        <v>43</v>
      </c>
      <c r="C109">
        <f>COUNTIF(B3:B82, "Cauliflower")</f>
        <v>0</v>
      </c>
      <c r="D109">
        <v>0</v>
      </c>
      <c r="E109">
        <v>1</v>
      </c>
      <c r="F109">
        <f t="shared" si="0"/>
        <v>1</v>
      </c>
    </row>
    <row r="110" spans="2:7" x14ac:dyDescent="0.25">
      <c r="B110" t="s">
        <v>73</v>
      </c>
      <c r="C110">
        <f>COUNTIF(B3:B82, "Celery")</f>
        <v>0</v>
      </c>
      <c r="D110">
        <v>0</v>
      </c>
      <c r="E110">
        <v>2</v>
      </c>
      <c r="F110">
        <f t="shared" si="0"/>
        <v>2</v>
      </c>
      <c r="G110">
        <v>2</v>
      </c>
    </row>
    <row r="111" spans="2:7" x14ac:dyDescent="0.25">
      <c r="B111" t="s">
        <v>75</v>
      </c>
      <c r="C111">
        <f>COUNTIF(B3:B82, "Chili Pepper")</f>
        <v>0</v>
      </c>
      <c r="D111">
        <v>0</v>
      </c>
      <c r="E111">
        <v>0</v>
      </c>
      <c r="F111">
        <f t="shared" si="0"/>
        <v>0</v>
      </c>
    </row>
    <row r="112" spans="2:7" x14ac:dyDescent="0.25">
      <c r="B112" t="s">
        <v>77</v>
      </c>
      <c r="C112">
        <f>COUNTIF(B3:B82, "Coffee")</f>
        <v>0</v>
      </c>
      <c r="D112">
        <v>0</v>
      </c>
      <c r="E112">
        <v>0</v>
      </c>
      <c r="F112">
        <f t="shared" si="0"/>
        <v>0</v>
      </c>
    </row>
    <row r="113" spans="2:7" x14ac:dyDescent="0.25">
      <c r="B113" t="s">
        <v>78</v>
      </c>
      <c r="C113">
        <f>COUNTIF(B3:B82, "Corn")</f>
        <v>0</v>
      </c>
      <c r="D113">
        <v>0</v>
      </c>
      <c r="E113">
        <v>1</v>
      </c>
      <c r="F113">
        <f t="shared" si="0"/>
        <v>1</v>
      </c>
    </row>
    <row r="114" spans="2:7" x14ac:dyDescent="0.25">
      <c r="B114" t="s">
        <v>80</v>
      </c>
      <c r="C114">
        <f>COUNTIF(B3:B82, "Cotton")</f>
        <v>0</v>
      </c>
      <c r="D114">
        <v>0</v>
      </c>
      <c r="E114">
        <v>0</v>
      </c>
      <c r="F114">
        <f t="shared" si="0"/>
        <v>0</v>
      </c>
    </row>
    <row r="115" spans="2:7" x14ac:dyDescent="0.25">
      <c r="B115" t="s">
        <v>76</v>
      </c>
      <c r="C115">
        <f>COUNTIF(B3:B82, "Cranberry")</f>
        <v>0</v>
      </c>
      <c r="D115">
        <v>0</v>
      </c>
      <c r="E115">
        <v>1</v>
      </c>
      <c r="F115">
        <f t="shared" si="0"/>
        <v>1</v>
      </c>
    </row>
    <row r="116" spans="2:7" x14ac:dyDescent="0.25">
      <c r="B116" t="s">
        <v>84</v>
      </c>
      <c r="C116">
        <f>COUNTIF(B3:B82, "Cucumber")</f>
        <v>0</v>
      </c>
      <c r="D116">
        <v>0</v>
      </c>
      <c r="E116">
        <v>3</v>
      </c>
      <c r="F116">
        <f t="shared" si="0"/>
        <v>3</v>
      </c>
      <c r="G116">
        <v>3</v>
      </c>
    </row>
    <row r="117" spans="2:7" x14ac:dyDescent="0.25">
      <c r="B117" t="s">
        <v>6</v>
      </c>
      <c r="C117">
        <f>COUNTIF(B3:B82, "Cuprosia")</f>
        <v>0</v>
      </c>
      <c r="D117">
        <v>0</v>
      </c>
      <c r="E117">
        <v>0</v>
      </c>
      <c r="F117">
        <f t="shared" si="0"/>
        <v>0</v>
      </c>
    </row>
    <row r="118" spans="2:7" x14ac:dyDescent="0.25">
      <c r="B118" t="s">
        <v>85</v>
      </c>
      <c r="C118">
        <f>COUNTIF(B3:B82, "Curry Leaf")</f>
        <v>0</v>
      </c>
      <c r="D118">
        <v>0</v>
      </c>
      <c r="E118">
        <v>0</v>
      </c>
      <c r="F118">
        <f t="shared" si="0"/>
        <v>0</v>
      </c>
    </row>
    <row r="119" spans="2:7" x14ac:dyDescent="0.25">
      <c r="B119" t="s">
        <v>17</v>
      </c>
      <c r="C119">
        <f>COUNTIF(B3:B82, "Daisy")</f>
        <v>2</v>
      </c>
      <c r="D119">
        <v>0</v>
      </c>
      <c r="F119">
        <f t="shared" si="0"/>
        <v>2</v>
      </c>
      <c r="G119">
        <v>2</v>
      </c>
    </row>
    <row r="120" spans="2:7" x14ac:dyDescent="0.25">
      <c r="B120" t="s">
        <v>2</v>
      </c>
      <c r="C120">
        <f>COUNTIF(B3:B82, "Dandelion")</f>
        <v>3</v>
      </c>
      <c r="D120">
        <v>2</v>
      </c>
      <c r="F120">
        <f t="shared" si="0"/>
        <v>5</v>
      </c>
      <c r="G120">
        <v>5</v>
      </c>
    </row>
    <row r="121" spans="2:7" x14ac:dyDescent="0.25">
      <c r="B121" t="s">
        <v>9</v>
      </c>
      <c r="C121">
        <f>COUNTIF(B3:B82, "Diamahlia")</f>
        <v>0</v>
      </c>
      <c r="D121">
        <v>0</v>
      </c>
      <c r="E121">
        <v>0</v>
      </c>
      <c r="F121">
        <f t="shared" si="0"/>
        <v>0</v>
      </c>
    </row>
    <row r="122" spans="2:7" x14ac:dyDescent="0.25">
      <c r="B122" t="s">
        <v>90</v>
      </c>
      <c r="C122">
        <f>COUNTIF(B3:B82, "Egg Plant")</f>
        <v>0</v>
      </c>
      <c r="D122">
        <v>0</v>
      </c>
      <c r="E122">
        <v>0</v>
      </c>
      <c r="F122">
        <f t="shared" si="0"/>
        <v>0</v>
      </c>
    </row>
    <row r="123" spans="2:7" x14ac:dyDescent="0.25">
      <c r="B123" t="s">
        <v>86</v>
      </c>
      <c r="C123">
        <f>COUNTIF(B3:B82, "Elderberry")</f>
        <v>0</v>
      </c>
      <c r="D123">
        <v>0</v>
      </c>
      <c r="E123">
        <v>0</v>
      </c>
      <c r="F123">
        <f t="shared" si="0"/>
        <v>0</v>
      </c>
    </row>
    <row r="124" spans="2:7" x14ac:dyDescent="0.25">
      <c r="B124" t="s">
        <v>11</v>
      </c>
      <c r="C124">
        <f>COUNTIF(B3:B82, "Emeryllis")</f>
        <v>0</v>
      </c>
      <c r="D124">
        <v>0</v>
      </c>
      <c r="E124">
        <v>0</v>
      </c>
      <c r="F124">
        <f t="shared" si="0"/>
        <v>0</v>
      </c>
    </row>
    <row r="125" spans="2:7" x14ac:dyDescent="0.25">
      <c r="B125" t="s">
        <v>12</v>
      </c>
      <c r="C125">
        <f>COUNTIF(B3:B82, "Ferranium")</f>
        <v>0</v>
      </c>
      <c r="D125">
        <v>0</v>
      </c>
      <c r="E125">
        <v>0</v>
      </c>
      <c r="F125">
        <f t="shared" si="0"/>
        <v>0</v>
      </c>
    </row>
    <row r="126" spans="2:7" x14ac:dyDescent="0.25">
      <c r="B126" t="s">
        <v>79</v>
      </c>
      <c r="C126">
        <f>COUNTIF(B3:B82, "Flax")</f>
        <v>0</v>
      </c>
      <c r="D126">
        <v>1</v>
      </c>
      <c r="E126">
        <v>0</v>
      </c>
      <c r="F126">
        <f t="shared" si="0"/>
        <v>1</v>
      </c>
    </row>
    <row r="127" spans="2:7" x14ac:dyDescent="0.25">
      <c r="B127" t="s">
        <v>87</v>
      </c>
      <c r="C127">
        <f>COUNTIF(B3:B82, "Garlic")</f>
        <v>0</v>
      </c>
      <c r="D127">
        <v>0</v>
      </c>
      <c r="E127">
        <v>3</v>
      </c>
      <c r="F127">
        <f t="shared" si="0"/>
        <v>3</v>
      </c>
      <c r="G127">
        <v>3</v>
      </c>
    </row>
    <row r="128" spans="2:7" x14ac:dyDescent="0.25">
      <c r="B128" t="s">
        <v>88</v>
      </c>
      <c r="C128">
        <f>COUNTIF(B3:B82, "Ginger")</f>
        <v>0</v>
      </c>
      <c r="D128">
        <v>0</v>
      </c>
      <c r="E128">
        <v>0</v>
      </c>
      <c r="F128">
        <f t="shared" si="0"/>
        <v>0</v>
      </c>
    </row>
    <row r="129" spans="2:7" x14ac:dyDescent="0.25">
      <c r="B129" t="s">
        <v>89</v>
      </c>
      <c r="C129">
        <f>COUNTIF(B3:B82, "Grape")</f>
        <v>0</v>
      </c>
      <c r="D129">
        <v>0</v>
      </c>
      <c r="E129">
        <v>0</v>
      </c>
      <c r="F129">
        <f t="shared" si="0"/>
        <v>0</v>
      </c>
    </row>
    <row r="130" spans="2:7" x14ac:dyDescent="0.25">
      <c r="B130" t="s">
        <v>91</v>
      </c>
      <c r="C130">
        <f>COUNTIF(B3:B82, "Green Grape")</f>
        <v>0</v>
      </c>
      <c r="D130">
        <v>0</v>
      </c>
      <c r="E130">
        <v>0</v>
      </c>
      <c r="F130">
        <f t="shared" si="0"/>
        <v>0</v>
      </c>
    </row>
    <row r="131" spans="2:7" x14ac:dyDescent="0.25">
      <c r="B131" t="s">
        <v>33</v>
      </c>
      <c r="C131">
        <f>COUNTIF(B3:B82, "Hemp")</f>
        <v>0</v>
      </c>
      <c r="D131">
        <v>0</v>
      </c>
      <c r="E131">
        <v>0</v>
      </c>
      <c r="F131">
        <f t="shared" si="0"/>
        <v>0</v>
      </c>
    </row>
    <row r="132" spans="2:7" x14ac:dyDescent="0.25">
      <c r="B132" t="s">
        <v>121</v>
      </c>
      <c r="C132">
        <f>COUNTIF(B3:B82, "Hops")</f>
        <v>0</v>
      </c>
      <c r="D132">
        <v>0</v>
      </c>
      <c r="E132">
        <v>0</v>
      </c>
      <c r="F132">
        <f t="shared" si="0"/>
        <v>0</v>
      </c>
    </row>
    <row r="133" spans="2:7" x14ac:dyDescent="0.25">
      <c r="B133" t="s">
        <v>53</v>
      </c>
      <c r="C133">
        <f>COUNTIF(B3:B82, "Huckleberry")</f>
        <v>0</v>
      </c>
      <c r="D133">
        <v>0</v>
      </c>
      <c r="E133">
        <v>1</v>
      </c>
      <c r="F133">
        <f t="shared" si="0"/>
        <v>1</v>
      </c>
    </row>
    <row r="134" spans="2:7" x14ac:dyDescent="0.25">
      <c r="B134" t="s">
        <v>15</v>
      </c>
      <c r="C134">
        <f>COUNTIF(B3:B82, "Jaslumine")</f>
        <v>0</v>
      </c>
      <c r="D134">
        <v>0</v>
      </c>
      <c r="E134">
        <v>0</v>
      </c>
      <c r="F134">
        <f t="shared" si="0"/>
        <v>0</v>
      </c>
    </row>
    <row r="135" spans="2:7" x14ac:dyDescent="0.25">
      <c r="B135" t="s">
        <v>93</v>
      </c>
      <c r="C135">
        <f>COUNTIF(B3:B82, "Jicama")</f>
        <v>0</v>
      </c>
      <c r="D135">
        <v>0</v>
      </c>
      <c r="E135">
        <v>0</v>
      </c>
      <c r="F135">
        <f t="shared" si="0"/>
        <v>0</v>
      </c>
    </row>
    <row r="136" spans="2:7" x14ac:dyDescent="0.25">
      <c r="B136" t="s">
        <v>94</v>
      </c>
      <c r="C136">
        <f>COUNTIF(B3:B82, "Juniperberry")</f>
        <v>0</v>
      </c>
      <c r="D136">
        <v>0</v>
      </c>
      <c r="E136">
        <v>0</v>
      </c>
      <c r="F136">
        <f t="shared" si="0"/>
        <v>0</v>
      </c>
    </row>
    <row r="137" spans="2:7" x14ac:dyDescent="0.25">
      <c r="B137" t="s">
        <v>63</v>
      </c>
      <c r="C137">
        <f>COUNTIF(B3:B82, "Kale")</f>
        <v>0</v>
      </c>
      <c r="D137">
        <v>1</v>
      </c>
      <c r="E137">
        <v>0</v>
      </c>
      <c r="F137">
        <f t="shared" si="0"/>
        <v>1</v>
      </c>
    </row>
    <row r="138" spans="2:7" x14ac:dyDescent="0.25">
      <c r="B138" t="s">
        <v>95</v>
      </c>
      <c r="C138">
        <f>COUNTIF(B3:B82, "Kenaf")</f>
        <v>0</v>
      </c>
      <c r="D138">
        <v>0</v>
      </c>
      <c r="E138">
        <v>0</v>
      </c>
      <c r="F138">
        <f t="shared" si="0"/>
        <v>0</v>
      </c>
    </row>
    <row r="139" spans="2:7" x14ac:dyDescent="0.25">
      <c r="B139" t="s">
        <v>92</v>
      </c>
      <c r="C139">
        <f>COUNTIF(B3:B82, "Kiwi")</f>
        <v>0</v>
      </c>
      <c r="D139">
        <v>0</v>
      </c>
      <c r="E139">
        <v>0</v>
      </c>
      <c r="F139">
        <f t="shared" si="0"/>
        <v>0</v>
      </c>
    </row>
    <row r="140" spans="2:7" x14ac:dyDescent="0.25">
      <c r="B140" t="s">
        <v>37</v>
      </c>
      <c r="C140">
        <f>COUNTIF(B3:B82, "Kohlrabi")</f>
        <v>0</v>
      </c>
      <c r="D140">
        <v>0</v>
      </c>
      <c r="E140">
        <v>1</v>
      </c>
      <c r="F140">
        <f t="shared" si="0"/>
        <v>1</v>
      </c>
    </row>
    <row r="141" spans="2:7" x14ac:dyDescent="0.25">
      <c r="B141" t="s">
        <v>16</v>
      </c>
      <c r="C141">
        <f>COUNTIF(B3:B82, "Lapender")</f>
        <v>0</v>
      </c>
      <c r="D141">
        <v>0</v>
      </c>
      <c r="E141">
        <v>0</v>
      </c>
      <c r="F141">
        <f t="shared" si="0"/>
        <v>0</v>
      </c>
    </row>
    <row r="142" spans="2:7" x14ac:dyDescent="0.25">
      <c r="B142" t="s">
        <v>47</v>
      </c>
      <c r="C142">
        <f>COUNTIF(B3:B82, "Leek")</f>
        <v>0</v>
      </c>
      <c r="D142">
        <v>0</v>
      </c>
      <c r="E142">
        <v>2</v>
      </c>
      <c r="F142">
        <f t="shared" si="0"/>
        <v>2</v>
      </c>
      <c r="G142">
        <v>2</v>
      </c>
    </row>
    <row r="143" spans="2:7" x14ac:dyDescent="0.25">
      <c r="B143" t="s">
        <v>97</v>
      </c>
      <c r="C143">
        <f>COUNTIF(B3:B82, "Lentil")</f>
        <v>0</v>
      </c>
      <c r="D143">
        <v>0</v>
      </c>
      <c r="E143">
        <v>0</v>
      </c>
      <c r="F143">
        <f t="shared" si="0"/>
        <v>0</v>
      </c>
    </row>
    <row r="144" spans="2:7" x14ac:dyDescent="0.25">
      <c r="B144" t="s">
        <v>72</v>
      </c>
      <c r="C144">
        <f>COUNTIF(B3:B82, "Lettuce")</f>
        <v>1</v>
      </c>
      <c r="D144">
        <v>2</v>
      </c>
      <c r="E144">
        <v>2</v>
      </c>
      <c r="F144">
        <f t="shared" si="0"/>
        <v>5</v>
      </c>
      <c r="G144">
        <v>5</v>
      </c>
    </row>
    <row r="145" spans="2:7" x14ac:dyDescent="0.25">
      <c r="B145" t="s">
        <v>26</v>
      </c>
      <c r="C145">
        <f>COUNTIF(B3:B82, "Melon")</f>
        <v>3</v>
      </c>
      <c r="D145">
        <v>1</v>
      </c>
      <c r="F145">
        <f t="shared" si="0"/>
        <v>4</v>
      </c>
      <c r="G145">
        <v>4</v>
      </c>
    </row>
    <row r="146" spans="2:7" x14ac:dyDescent="0.25">
      <c r="B146" t="s">
        <v>98</v>
      </c>
      <c r="C146">
        <f>COUNTIF(B3:B82, "Millet")</f>
        <v>0</v>
      </c>
      <c r="D146">
        <v>0</v>
      </c>
      <c r="E146">
        <v>0</v>
      </c>
      <c r="F146">
        <f t="shared" si="0"/>
        <v>0</v>
      </c>
    </row>
    <row r="147" spans="2:7" x14ac:dyDescent="0.25">
      <c r="B147" t="s">
        <v>99</v>
      </c>
      <c r="C147">
        <f>COUNTIF(B3:B82, "Mulberry")</f>
        <v>0</v>
      </c>
      <c r="D147">
        <v>0</v>
      </c>
      <c r="E147">
        <v>0</v>
      </c>
      <c r="F147">
        <f t="shared" si="0"/>
        <v>0</v>
      </c>
    </row>
    <row r="148" spans="2:7" x14ac:dyDescent="0.25">
      <c r="B148" t="s">
        <v>55</v>
      </c>
      <c r="C148">
        <f>COUNTIF(B3:B82, "Mustard")</f>
        <v>0</v>
      </c>
      <c r="D148">
        <v>0</v>
      </c>
      <c r="E148">
        <v>2</v>
      </c>
      <c r="F148">
        <f t="shared" si="0"/>
        <v>2</v>
      </c>
      <c r="G148">
        <v>2</v>
      </c>
    </row>
    <row r="149" spans="2:7" x14ac:dyDescent="0.25">
      <c r="B149" t="s">
        <v>4</v>
      </c>
      <c r="C149">
        <f>COUNTIF(B3:B82, "Nether Wart")</f>
        <v>7</v>
      </c>
      <c r="D149">
        <v>0</v>
      </c>
      <c r="E149">
        <v>0</v>
      </c>
      <c r="F149">
        <f t="shared" si="0"/>
        <v>7</v>
      </c>
      <c r="G149">
        <v>7</v>
      </c>
    </row>
    <row r="150" spans="2:7" x14ac:dyDescent="0.25">
      <c r="B150" t="s">
        <v>18</v>
      </c>
      <c r="C150">
        <f>COUNTIF(B3:B82, "Niccissuss")</f>
        <v>0</v>
      </c>
      <c r="D150">
        <v>0</v>
      </c>
      <c r="E150">
        <v>0</v>
      </c>
      <c r="F150">
        <f t="shared" ref="F150:F198" si="1">SUM(C150:E150)</f>
        <v>0</v>
      </c>
    </row>
    <row r="151" spans="2:7" x14ac:dyDescent="0.25">
      <c r="B151" t="s">
        <v>20</v>
      </c>
      <c r="C151">
        <f>COUNTIF(B3:B82, "Nitorwart")</f>
        <v>0</v>
      </c>
      <c r="D151">
        <v>0</v>
      </c>
      <c r="E151">
        <v>0</v>
      </c>
      <c r="F151">
        <f t="shared" si="1"/>
        <v>0</v>
      </c>
    </row>
    <row r="152" spans="2:7" x14ac:dyDescent="0.25">
      <c r="B152" t="s">
        <v>100</v>
      </c>
      <c r="C152">
        <f>COUNTIF(B3:B82, "Oats")</f>
        <v>0</v>
      </c>
      <c r="D152">
        <v>0</v>
      </c>
      <c r="E152">
        <v>1</v>
      </c>
      <c r="F152">
        <f t="shared" si="1"/>
        <v>1</v>
      </c>
    </row>
    <row r="153" spans="2:7" x14ac:dyDescent="0.25">
      <c r="B153" t="s">
        <v>48</v>
      </c>
      <c r="C153">
        <f>COUNTIF(B3:B82, "Okra")</f>
        <v>0</v>
      </c>
      <c r="D153">
        <v>0</v>
      </c>
      <c r="E153">
        <v>1</v>
      </c>
      <c r="F153">
        <f t="shared" si="1"/>
        <v>1</v>
      </c>
    </row>
    <row r="154" spans="2:7" x14ac:dyDescent="0.25">
      <c r="B154" t="s">
        <v>101</v>
      </c>
      <c r="C154">
        <f>COUNTIF(B3:B82, "Onion")</f>
        <v>0</v>
      </c>
      <c r="D154">
        <v>0</v>
      </c>
      <c r="E154">
        <v>0</v>
      </c>
      <c r="F154">
        <f t="shared" si="1"/>
        <v>0</v>
      </c>
    </row>
    <row r="155" spans="2:7" x14ac:dyDescent="0.25">
      <c r="B155" t="s">
        <v>5</v>
      </c>
      <c r="C155">
        <f>COUNTIF(B3:B82, "Orange Tulip")</f>
        <v>1</v>
      </c>
      <c r="D155">
        <v>0</v>
      </c>
      <c r="F155">
        <f t="shared" si="1"/>
        <v>1</v>
      </c>
    </row>
    <row r="156" spans="2:7" x14ac:dyDescent="0.25">
      <c r="B156" t="s">
        <v>7</v>
      </c>
      <c r="C156">
        <f>COUNTIF(B3:B82, "Orchid")</f>
        <v>1</v>
      </c>
      <c r="D156">
        <v>3</v>
      </c>
      <c r="F156">
        <f t="shared" si="1"/>
        <v>4</v>
      </c>
      <c r="G156">
        <v>4</v>
      </c>
    </row>
    <row r="157" spans="2:7" x14ac:dyDescent="0.25">
      <c r="B157" t="s">
        <v>102</v>
      </c>
      <c r="C157">
        <f>COUNTIF(B3:B82, "Parsnip")</f>
        <v>0</v>
      </c>
      <c r="D157">
        <v>0</v>
      </c>
      <c r="E157">
        <v>0</v>
      </c>
      <c r="F157">
        <f t="shared" si="1"/>
        <v>0</v>
      </c>
    </row>
    <row r="158" spans="2:7" x14ac:dyDescent="0.25">
      <c r="B158" t="s">
        <v>103</v>
      </c>
      <c r="C158">
        <f>COUNTIF(B3:B82, "Peanut")</f>
        <v>0</v>
      </c>
      <c r="D158">
        <v>0</v>
      </c>
      <c r="E158">
        <v>0</v>
      </c>
      <c r="F158">
        <f t="shared" si="1"/>
        <v>0</v>
      </c>
    </row>
    <row r="159" spans="2:7" x14ac:dyDescent="0.25">
      <c r="B159" t="s">
        <v>105</v>
      </c>
      <c r="C159">
        <f>COUNTIF(B3:B82, "Peas")</f>
        <v>0</v>
      </c>
      <c r="D159">
        <v>0</v>
      </c>
      <c r="E159">
        <v>1</v>
      </c>
      <c r="F159">
        <f t="shared" si="1"/>
        <v>1</v>
      </c>
    </row>
    <row r="160" spans="2:7" x14ac:dyDescent="0.25">
      <c r="B160" t="s">
        <v>21</v>
      </c>
      <c r="C160">
        <f>COUNTIF(B3:B82, "Petinia")</f>
        <v>0</v>
      </c>
      <c r="D160">
        <v>0</v>
      </c>
      <c r="E160">
        <v>0</v>
      </c>
      <c r="F160">
        <f t="shared" si="1"/>
        <v>0</v>
      </c>
    </row>
    <row r="161" spans="2:7" x14ac:dyDescent="0.25">
      <c r="B161" t="s">
        <v>106</v>
      </c>
      <c r="C161">
        <f>COUNTIF(B3:B82, "Pineapple")</f>
        <v>0</v>
      </c>
      <c r="D161">
        <v>0</v>
      </c>
      <c r="E161">
        <v>0</v>
      </c>
      <c r="F161">
        <f t="shared" si="1"/>
        <v>0</v>
      </c>
    </row>
    <row r="162" spans="2:7" x14ac:dyDescent="0.25">
      <c r="B162" t="s">
        <v>14</v>
      </c>
      <c r="C162">
        <f>COUNTIF(B3:B82, "Pink Tulip")</f>
        <v>2</v>
      </c>
      <c r="D162">
        <v>0</v>
      </c>
      <c r="F162">
        <f t="shared" si="1"/>
        <v>2</v>
      </c>
      <c r="G162">
        <v>2</v>
      </c>
    </row>
    <row r="163" spans="2:7" x14ac:dyDescent="0.25">
      <c r="B163" t="s">
        <v>23</v>
      </c>
      <c r="C163">
        <f>COUNTIF(B3:B82, "Plombean")</f>
        <v>0</v>
      </c>
      <c r="D163">
        <v>0</v>
      </c>
      <c r="E163">
        <v>0</v>
      </c>
      <c r="F163">
        <f t="shared" si="1"/>
        <v>0</v>
      </c>
    </row>
    <row r="164" spans="2:7" x14ac:dyDescent="0.25">
      <c r="B164" t="s">
        <v>13</v>
      </c>
      <c r="C164">
        <f>COUNTIF(B3:B82, "Poppy")</f>
        <v>2</v>
      </c>
      <c r="D164">
        <v>1</v>
      </c>
      <c r="F164">
        <f t="shared" si="1"/>
        <v>3</v>
      </c>
      <c r="G164">
        <v>3</v>
      </c>
    </row>
    <row r="165" spans="2:7" x14ac:dyDescent="0.25">
      <c r="B165" t="s">
        <v>27</v>
      </c>
      <c r="C165">
        <f>COUNTIF(B3:B82, "Potato")</f>
        <v>4</v>
      </c>
      <c r="D165">
        <v>0</v>
      </c>
      <c r="F165">
        <f t="shared" si="1"/>
        <v>4</v>
      </c>
      <c r="G165">
        <v>4</v>
      </c>
    </row>
    <row r="166" spans="2:7" x14ac:dyDescent="0.25">
      <c r="B166" t="s">
        <v>28</v>
      </c>
      <c r="C166">
        <f>COUNTIF(B3:B82, "Pumpkin")</f>
        <v>2</v>
      </c>
      <c r="D166">
        <v>2</v>
      </c>
      <c r="F166">
        <f t="shared" si="1"/>
        <v>4</v>
      </c>
      <c r="G166">
        <v>4</v>
      </c>
    </row>
    <row r="167" spans="2:7" x14ac:dyDescent="0.25">
      <c r="B167" t="s">
        <v>8</v>
      </c>
      <c r="C167">
        <f>COUNTIF(B3:B82, "Quartzanthemum")</f>
        <v>0</v>
      </c>
      <c r="D167">
        <v>3</v>
      </c>
      <c r="E167">
        <v>0</v>
      </c>
      <c r="F167">
        <f t="shared" si="1"/>
        <v>3</v>
      </c>
      <c r="G167">
        <v>3</v>
      </c>
    </row>
    <row r="168" spans="2:7" x14ac:dyDescent="0.25">
      <c r="B168" t="s">
        <v>50</v>
      </c>
      <c r="C168">
        <f>COUNTIF(B3:B82, "Quinoa")</f>
        <v>0</v>
      </c>
      <c r="D168">
        <v>0</v>
      </c>
      <c r="E168">
        <v>1</v>
      </c>
      <c r="F168">
        <f t="shared" si="1"/>
        <v>1</v>
      </c>
    </row>
    <row r="169" spans="2:7" x14ac:dyDescent="0.25">
      <c r="B169" t="s">
        <v>107</v>
      </c>
      <c r="C169">
        <f>COUNTIF(B3:B82, "Radish")</f>
        <v>0</v>
      </c>
      <c r="D169">
        <v>0</v>
      </c>
      <c r="E169">
        <v>2</v>
      </c>
      <c r="F169">
        <f t="shared" si="1"/>
        <v>2</v>
      </c>
      <c r="G169">
        <v>2</v>
      </c>
    </row>
    <row r="170" spans="2:7" x14ac:dyDescent="0.25">
      <c r="B170" t="s">
        <v>51</v>
      </c>
      <c r="C170">
        <f>COUNTIF(B3:B82, "Raspberry")</f>
        <v>0</v>
      </c>
      <c r="D170">
        <v>0</v>
      </c>
      <c r="E170">
        <v>2</v>
      </c>
      <c r="F170">
        <f t="shared" si="1"/>
        <v>2</v>
      </c>
      <c r="G170">
        <v>2</v>
      </c>
    </row>
    <row r="171" spans="2:7" x14ac:dyDescent="0.25">
      <c r="B171" t="s">
        <v>1</v>
      </c>
      <c r="C171">
        <f>COUNTIF(B3:B82, "Red Mushroom")</f>
        <v>2</v>
      </c>
      <c r="D171">
        <v>0</v>
      </c>
      <c r="F171">
        <f t="shared" si="1"/>
        <v>2</v>
      </c>
      <c r="G171">
        <v>2</v>
      </c>
    </row>
    <row r="172" spans="2:7" x14ac:dyDescent="0.25">
      <c r="B172" t="s">
        <v>24</v>
      </c>
      <c r="C172">
        <f>COUNTIF(B3:B82, "Red Tulip")</f>
        <v>2</v>
      </c>
      <c r="D172">
        <v>1</v>
      </c>
      <c r="F172">
        <f t="shared" si="1"/>
        <v>3</v>
      </c>
      <c r="G172">
        <v>3</v>
      </c>
    </row>
    <row r="173" spans="2:7" x14ac:dyDescent="0.25">
      <c r="B173" t="s">
        <v>25</v>
      </c>
      <c r="C173">
        <f>COUNTIF(B3:B82, "Redstodendron")</f>
        <v>0</v>
      </c>
      <c r="D173">
        <v>0</v>
      </c>
      <c r="E173">
        <v>0</v>
      </c>
      <c r="F173">
        <f t="shared" si="1"/>
        <v>0</v>
      </c>
    </row>
    <row r="174" spans="2:7" x14ac:dyDescent="0.25">
      <c r="B174" t="s">
        <v>108</v>
      </c>
      <c r="C174">
        <f>COUNTIF(B3:B82, "Rhubarb")</f>
        <v>0</v>
      </c>
      <c r="D174">
        <v>0</v>
      </c>
      <c r="E174">
        <v>0</v>
      </c>
      <c r="F174">
        <f t="shared" si="1"/>
        <v>0</v>
      </c>
    </row>
    <row r="175" spans="2:7" x14ac:dyDescent="0.25">
      <c r="B175" t="s">
        <v>71</v>
      </c>
      <c r="C175">
        <f>COUNTIF(B3:B82, "Rice")</f>
        <v>0</v>
      </c>
      <c r="D175">
        <v>1</v>
      </c>
      <c r="E175">
        <v>4</v>
      </c>
      <c r="F175">
        <f t="shared" si="1"/>
        <v>5</v>
      </c>
      <c r="G175">
        <v>5</v>
      </c>
    </row>
    <row r="176" spans="2:7" x14ac:dyDescent="0.25">
      <c r="B176" t="s">
        <v>109</v>
      </c>
      <c r="C176">
        <f>COUNTIF(B3:B82, "Rutabaga")</f>
        <v>0</v>
      </c>
      <c r="D176">
        <v>0</v>
      </c>
      <c r="E176">
        <v>0</v>
      </c>
      <c r="F176">
        <f t="shared" si="1"/>
        <v>0</v>
      </c>
    </row>
    <row r="177" spans="2:7" x14ac:dyDescent="0.25">
      <c r="B177" t="s">
        <v>110</v>
      </c>
      <c r="C177">
        <f>COUNTIF(B3:B82, "Rye")</f>
        <v>0</v>
      </c>
      <c r="D177">
        <v>0</v>
      </c>
      <c r="E177">
        <v>0</v>
      </c>
      <c r="F177">
        <f t="shared" si="1"/>
        <v>0</v>
      </c>
    </row>
    <row r="178" spans="2:7" x14ac:dyDescent="0.25">
      <c r="B178" t="s">
        <v>96</v>
      </c>
      <c r="C178">
        <f>COUNTIF(B3:B82, "Scallion")</f>
        <v>0</v>
      </c>
      <c r="D178">
        <v>1</v>
      </c>
      <c r="E178">
        <v>1</v>
      </c>
      <c r="F178">
        <f t="shared" si="1"/>
        <v>2</v>
      </c>
      <c r="G178">
        <v>2</v>
      </c>
    </row>
    <row r="179" spans="2:7" x14ac:dyDescent="0.25">
      <c r="B179" t="s">
        <v>81</v>
      </c>
      <c r="C179">
        <f>COUNTIF(B3:B82, "Seaweed")</f>
        <v>0</v>
      </c>
      <c r="D179">
        <v>0</v>
      </c>
      <c r="E179">
        <v>1</v>
      </c>
      <c r="F179">
        <f t="shared" si="1"/>
        <v>1</v>
      </c>
    </row>
    <row r="180" spans="2:7" x14ac:dyDescent="0.25">
      <c r="B180" t="s">
        <v>111</v>
      </c>
      <c r="C180">
        <f>COUNTIF(B3:B82, "Sesame Seeds")</f>
        <v>0</v>
      </c>
      <c r="D180">
        <v>0</v>
      </c>
      <c r="E180">
        <v>0</v>
      </c>
      <c r="F180">
        <f t="shared" si="1"/>
        <v>0</v>
      </c>
    </row>
    <row r="181" spans="2:7" x14ac:dyDescent="0.25">
      <c r="B181" t="s">
        <v>68</v>
      </c>
      <c r="C181">
        <f>COUNTIF(B3:B82, "Sisal")</f>
        <v>0</v>
      </c>
      <c r="D181">
        <v>0</v>
      </c>
      <c r="E181" s="5">
        <v>1</v>
      </c>
      <c r="F181">
        <f t="shared" si="1"/>
        <v>1</v>
      </c>
    </row>
    <row r="182" spans="2:7" x14ac:dyDescent="0.25">
      <c r="B182" t="s">
        <v>112</v>
      </c>
      <c r="C182">
        <f>COUNTIF(B3:B82, "Soybean")</f>
        <v>0</v>
      </c>
      <c r="D182">
        <v>0</v>
      </c>
      <c r="E182" s="5">
        <v>0</v>
      </c>
      <c r="F182">
        <f t="shared" si="1"/>
        <v>0</v>
      </c>
    </row>
    <row r="183" spans="2:7" x14ac:dyDescent="0.25">
      <c r="B183" t="s">
        <v>74</v>
      </c>
      <c r="C183">
        <f>COUNTIF(B3:B82, "Spice Leaf")</f>
        <v>0</v>
      </c>
      <c r="D183">
        <v>0</v>
      </c>
      <c r="E183" s="5">
        <v>5</v>
      </c>
      <c r="F183">
        <f t="shared" si="1"/>
        <v>5</v>
      </c>
      <c r="G183">
        <v>5</v>
      </c>
    </row>
    <row r="184" spans="2:7" x14ac:dyDescent="0.25">
      <c r="B184" t="s">
        <v>104</v>
      </c>
      <c r="C184">
        <f>COUNTIF(B3:B82, "Spinach")</f>
        <v>0</v>
      </c>
      <c r="D184">
        <v>0</v>
      </c>
      <c r="E184">
        <v>1</v>
      </c>
      <c r="F184">
        <f t="shared" si="1"/>
        <v>1</v>
      </c>
    </row>
    <row r="185" spans="2:7" x14ac:dyDescent="0.25">
      <c r="B185" t="s">
        <v>82</v>
      </c>
      <c r="C185">
        <f>COUNTIF(B3:B82, "Strawberry")</f>
        <v>0</v>
      </c>
      <c r="D185">
        <v>0</v>
      </c>
      <c r="E185">
        <v>1</v>
      </c>
      <c r="F185">
        <f t="shared" si="1"/>
        <v>1</v>
      </c>
    </row>
    <row r="186" spans="2:7" x14ac:dyDescent="0.25">
      <c r="B186" t="s">
        <v>42</v>
      </c>
      <c r="C186">
        <f>COUNTIF(B3:B82, "Sugar Cane")</f>
        <v>2</v>
      </c>
      <c r="D186">
        <v>0</v>
      </c>
      <c r="F186">
        <f t="shared" si="1"/>
        <v>2</v>
      </c>
      <c r="G186">
        <v>2</v>
      </c>
    </row>
    <row r="187" spans="2:7" x14ac:dyDescent="0.25">
      <c r="B187" t="s">
        <v>113</v>
      </c>
      <c r="C187">
        <f>COUNTIF(B3:B82, "Sweet Potato")</f>
        <v>0</v>
      </c>
      <c r="D187">
        <v>0</v>
      </c>
      <c r="E187">
        <v>1</v>
      </c>
      <c r="F187">
        <f t="shared" si="1"/>
        <v>1</v>
      </c>
    </row>
    <row r="188" spans="2:7" x14ac:dyDescent="0.25">
      <c r="B188" t="s">
        <v>115</v>
      </c>
      <c r="C188">
        <f>COUNTIF(B3:B82, "Taro")</f>
        <v>0</v>
      </c>
      <c r="D188">
        <v>0</v>
      </c>
      <c r="E188">
        <v>0</v>
      </c>
      <c r="F188">
        <f t="shared" si="1"/>
        <v>0</v>
      </c>
    </row>
    <row r="189" spans="2:7" x14ac:dyDescent="0.25">
      <c r="B189" t="s">
        <v>114</v>
      </c>
      <c r="C189">
        <f>COUNTIF(B3:B82, "Tea")</f>
        <v>0</v>
      </c>
      <c r="D189">
        <v>0</v>
      </c>
      <c r="E189">
        <v>0</v>
      </c>
      <c r="F189">
        <f t="shared" si="1"/>
        <v>0</v>
      </c>
    </row>
    <row r="190" spans="2:7" x14ac:dyDescent="0.25">
      <c r="B190" t="s">
        <v>116</v>
      </c>
      <c r="C190">
        <f>COUNTIF(B3:B82, "Tomatillo")</f>
        <v>0</v>
      </c>
      <c r="D190">
        <v>0</v>
      </c>
      <c r="E190">
        <v>0</v>
      </c>
      <c r="F190">
        <f t="shared" si="1"/>
        <v>0</v>
      </c>
    </row>
    <row r="191" spans="2:7" x14ac:dyDescent="0.25">
      <c r="B191" t="s">
        <v>117</v>
      </c>
      <c r="C191">
        <f>COUNTIF(B3:B82, "Tomato")</f>
        <v>0</v>
      </c>
      <c r="D191">
        <v>0</v>
      </c>
      <c r="E191">
        <v>0</v>
      </c>
      <c r="F191">
        <f t="shared" si="1"/>
        <v>0</v>
      </c>
    </row>
    <row r="192" spans="2:7" x14ac:dyDescent="0.25">
      <c r="B192" t="s">
        <v>69</v>
      </c>
      <c r="C192">
        <f>COUNTIF(B3:B82, "Turnip")</f>
        <v>0</v>
      </c>
      <c r="D192">
        <v>0</v>
      </c>
      <c r="E192">
        <v>2</v>
      </c>
      <c r="F192">
        <f t="shared" si="1"/>
        <v>2</v>
      </c>
      <c r="G192">
        <v>2</v>
      </c>
    </row>
    <row r="193" spans="2:7" x14ac:dyDescent="0.25">
      <c r="B193" t="s">
        <v>118</v>
      </c>
      <c r="C193">
        <f>COUNTIF(B3:B82, "Water Chestnut")</f>
        <v>0</v>
      </c>
      <c r="D193">
        <v>0</v>
      </c>
      <c r="E193">
        <v>0</v>
      </c>
      <c r="F193">
        <f t="shared" si="1"/>
        <v>0</v>
      </c>
    </row>
    <row r="194" spans="2:7" x14ac:dyDescent="0.25">
      <c r="B194" t="s">
        <v>32</v>
      </c>
      <c r="C194">
        <f>COUNTIF(B3:B82, "Wheat")</f>
        <v>4</v>
      </c>
      <c r="D194">
        <v>0</v>
      </c>
      <c r="F194">
        <f t="shared" si="1"/>
        <v>4</v>
      </c>
      <c r="G194">
        <v>4</v>
      </c>
    </row>
    <row r="195" spans="2:7" x14ac:dyDescent="0.25">
      <c r="B195" t="s">
        <v>119</v>
      </c>
      <c r="C195">
        <f>COUNTIF(B3:B82, "White Mushroom")</f>
        <v>0</v>
      </c>
      <c r="D195">
        <v>0</v>
      </c>
      <c r="E195">
        <v>0</v>
      </c>
      <c r="F195">
        <f t="shared" si="1"/>
        <v>0</v>
      </c>
    </row>
    <row r="196" spans="2:7" x14ac:dyDescent="0.25">
      <c r="B196" t="s">
        <v>19</v>
      </c>
      <c r="C196">
        <f>COUNTIF(B3:B82, "White Tulip")</f>
        <v>3</v>
      </c>
      <c r="D196">
        <v>1</v>
      </c>
      <c r="F196">
        <f t="shared" si="1"/>
        <v>4</v>
      </c>
      <c r="G196">
        <v>4</v>
      </c>
    </row>
    <row r="197" spans="2:7" x14ac:dyDescent="0.25">
      <c r="B197" t="s">
        <v>120</v>
      </c>
      <c r="C197">
        <f>COUNTIF(B3:B82, "Winter Squash")</f>
        <v>0</v>
      </c>
      <c r="D197">
        <v>0</v>
      </c>
      <c r="E197">
        <v>0</v>
      </c>
      <c r="F197">
        <f t="shared" si="1"/>
        <v>0</v>
      </c>
    </row>
    <row r="198" spans="2:7" x14ac:dyDescent="0.25">
      <c r="B198" t="s">
        <v>83</v>
      </c>
      <c r="C198">
        <f>COUNTIF(B3:B82, "Zucchini")</f>
        <v>0</v>
      </c>
      <c r="D198">
        <v>1</v>
      </c>
      <c r="E198">
        <v>1</v>
      </c>
      <c r="F198">
        <f t="shared" si="1"/>
        <v>2</v>
      </c>
      <c r="G198">
        <v>2</v>
      </c>
    </row>
    <row r="199" spans="2:7" x14ac:dyDescent="0.25">
      <c r="F199">
        <f>COUNTIF(F85:F198,0)</f>
        <v>54</v>
      </c>
      <c r="G199">
        <f>SUM(G85:G198)</f>
        <v>119</v>
      </c>
    </row>
  </sheetData>
  <mergeCells count="33">
    <mergeCell ref="C78:C79"/>
    <mergeCell ref="C81:C82"/>
    <mergeCell ref="C12:C13"/>
    <mergeCell ref="C63:C64"/>
    <mergeCell ref="C66:C67"/>
    <mergeCell ref="C69:C70"/>
    <mergeCell ref="C72:C73"/>
    <mergeCell ref="C75:C76"/>
    <mergeCell ref="C57:C58"/>
    <mergeCell ref="E51:E52"/>
    <mergeCell ref="G51:G52"/>
    <mergeCell ref="C60:C61"/>
    <mergeCell ref="C36:C37"/>
    <mergeCell ref="C3:C4"/>
    <mergeCell ref="G54:G55"/>
    <mergeCell ref="C9:C10"/>
    <mergeCell ref="C18:C19"/>
    <mergeCell ref="C24:C25"/>
    <mergeCell ref="C30:C31"/>
    <mergeCell ref="C27:C28"/>
    <mergeCell ref="C48:C49"/>
    <mergeCell ref="C21:C22"/>
    <mergeCell ref="C51:C52"/>
    <mergeCell ref="C6:C7"/>
    <mergeCell ref="C33:C34"/>
    <mergeCell ref="C45:C46"/>
    <mergeCell ref="C42:C43"/>
    <mergeCell ref="C39:C40"/>
    <mergeCell ref="C15:C16"/>
    <mergeCell ref="C54:C55"/>
    <mergeCell ref="E54:E55"/>
    <mergeCell ref="E48:E49"/>
    <mergeCell ref="E45:E46"/>
  </mergeCells>
  <conditionalFormatting sqref="F85:F199">
    <cfRule type="cellIs" dxfId="1" priority="1" operator="equal">
      <formula>0</formula>
    </cfRule>
  </conditionalFormatting>
  <conditionalFormatting sqref="F85:F198"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60E4-49F1-4BDD-A202-A87547A939F0}">
  <dimension ref="A1:E168"/>
  <sheetViews>
    <sheetView topLeftCell="A118" workbookViewId="0">
      <selection activeCell="D150" sqref="D150"/>
    </sheetView>
  </sheetViews>
  <sheetFormatPr defaultRowHeight="15" x14ac:dyDescent="0.25"/>
  <cols>
    <col min="2" max="2" width="16.7109375" bestFit="1" customWidth="1"/>
    <col min="3" max="3" width="14.85546875" bestFit="1" customWidth="1"/>
    <col min="5" max="5" width="12.140625" bestFit="1" customWidth="1"/>
  </cols>
  <sheetData>
    <row r="1" spans="1:5" x14ac:dyDescent="0.25">
      <c r="A1" t="s">
        <v>58</v>
      </c>
    </row>
    <row r="3" spans="1:5" x14ac:dyDescent="0.25">
      <c r="B3" t="s">
        <v>8</v>
      </c>
      <c r="C3" s="2" t="s">
        <v>9</v>
      </c>
      <c r="E3" s="2" t="s">
        <v>16</v>
      </c>
    </row>
    <row r="4" spans="1:5" x14ac:dyDescent="0.25">
      <c r="B4" s="3" t="s">
        <v>7</v>
      </c>
      <c r="C4" s="2"/>
      <c r="E4" s="2"/>
    </row>
    <row r="6" spans="1:5" x14ac:dyDescent="0.25">
      <c r="B6" t="s">
        <v>8</v>
      </c>
      <c r="C6" s="2" t="s">
        <v>25</v>
      </c>
    </row>
    <row r="7" spans="1:5" x14ac:dyDescent="0.25">
      <c r="B7" s="3" t="s">
        <v>24</v>
      </c>
      <c r="C7" s="2"/>
    </row>
    <row r="9" spans="1:5" x14ac:dyDescent="0.25">
      <c r="B9" t="s">
        <v>8</v>
      </c>
      <c r="C9" s="2" t="s">
        <v>11</v>
      </c>
    </row>
    <row r="10" spans="1:5" x14ac:dyDescent="0.25">
      <c r="B10" s="3" t="s">
        <v>10</v>
      </c>
      <c r="C10" s="2"/>
    </row>
    <row r="12" spans="1:5" x14ac:dyDescent="0.25">
      <c r="B12" s="3" t="s">
        <v>31</v>
      </c>
      <c r="C12" s="2" t="s">
        <v>35</v>
      </c>
    </row>
    <row r="13" spans="1:5" x14ac:dyDescent="0.25">
      <c r="B13" t="s">
        <v>34</v>
      </c>
      <c r="C13" s="2"/>
    </row>
    <row r="15" spans="1:5" x14ac:dyDescent="0.25">
      <c r="B15" t="s">
        <v>39</v>
      </c>
      <c r="C15" s="2" t="s">
        <v>40</v>
      </c>
    </row>
    <row r="16" spans="1:5" x14ac:dyDescent="0.25">
      <c r="B16" s="3" t="s">
        <v>10</v>
      </c>
      <c r="C16" s="2"/>
    </row>
    <row r="18" spans="2:3" x14ac:dyDescent="0.25">
      <c r="B18" t="s">
        <v>63</v>
      </c>
      <c r="C18" s="2" t="s">
        <v>60</v>
      </c>
    </row>
    <row r="19" spans="2:3" x14ac:dyDescent="0.25">
      <c r="B19" s="3" t="s">
        <v>28</v>
      </c>
      <c r="C19" s="2"/>
    </row>
    <row r="21" spans="2:3" x14ac:dyDescent="0.25">
      <c r="B21" s="3" t="s">
        <v>26</v>
      </c>
      <c r="C21" s="2" t="s">
        <v>67</v>
      </c>
    </row>
    <row r="22" spans="2:3" x14ac:dyDescent="0.25">
      <c r="B22" t="s">
        <v>66</v>
      </c>
      <c r="C22" s="2"/>
    </row>
    <row r="24" spans="2:3" x14ac:dyDescent="0.25">
      <c r="B24" t="s">
        <v>79</v>
      </c>
      <c r="C24" s="2" t="s">
        <v>80</v>
      </c>
    </row>
    <row r="25" spans="2:3" x14ac:dyDescent="0.25">
      <c r="B25" s="3" t="s">
        <v>2</v>
      </c>
      <c r="C25" s="2"/>
    </row>
    <row r="27" spans="2:3" x14ac:dyDescent="0.25">
      <c r="B27" t="s">
        <v>83</v>
      </c>
      <c r="C27" s="2" t="s">
        <v>84</v>
      </c>
    </row>
    <row r="28" spans="2:3" x14ac:dyDescent="0.25">
      <c r="B28" s="3" t="s">
        <v>10</v>
      </c>
      <c r="C28" s="2"/>
    </row>
    <row r="30" spans="2:3" x14ac:dyDescent="0.25">
      <c r="B30" t="s">
        <v>66</v>
      </c>
      <c r="C30" s="2" t="s">
        <v>90</v>
      </c>
    </row>
    <row r="31" spans="2:3" x14ac:dyDescent="0.25">
      <c r="B31" s="3" t="s">
        <v>19</v>
      </c>
      <c r="C31" s="2"/>
    </row>
    <row r="33" spans="2:5" x14ac:dyDescent="0.25">
      <c r="B33" t="s">
        <v>34</v>
      </c>
      <c r="C33" s="2" t="s">
        <v>89</v>
      </c>
      <c r="E33" s="2" t="s">
        <v>91</v>
      </c>
    </row>
    <row r="34" spans="2:5" x14ac:dyDescent="0.25">
      <c r="B34" s="3" t="s">
        <v>7</v>
      </c>
      <c r="C34" s="2"/>
      <c r="E34" s="2"/>
    </row>
    <row r="36" spans="2:5" x14ac:dyDescent="0.25">
      <c r="B36" s="3" t="s">
        <v>2</v>
      </c>
      <c r="C36" s="2" t="s">
        <v>100</v>
      </c>
    </row>
    <row r="37" spans="2:5" x14ac:dyDescent="0.25">
      <c r="B37" t="s">
        <v>71</v>
      </c>
      <c r="C37" s="2"/>
    </row>
    <row r="39" spans="2:5" x14ac:dyDescent="0.25">
      <c r="B39" t="s">
        <v>34</v>
      </c>
      <c r="C39" s="2" t="s">
        <v>106</v>
      </c>
    </row>
    <row r="40" spans="2:5" x14ac:dyDescent="0.25">
      <c r="B40" s="3" t="s">
        <v>28</v>
      </c>
      <c r="C40" s="2"/>
    </row>
    <row r="42" spans="2:5" x14ac:dyDescent="0.25">
      <c r="B42" t="s">
        <v>34</v>
      </c>
      <c r="C42" s="2" t="s">
        <v>51</v>
      </c>
      <c r="E42" s="2" t="s">
        <v>82</v>
      </c>
    </row>
    <row r="43" spans="2:5" x14ac:dyDescent="0.25">
      <c r="B43" s="3" t="s">
        <v>13</v>
      </c>
      <c r="C43" s="2"/>
      <c r="E43" s="2"/>
    </row>
    <row r="45" spans="2:5" x14ac:dyDescent="0.25">
      <c r="B45" s="3" t="s">
        <v>31</v>
      </c>
      <c r="C45" s="2" t="s">
        <v>108</v>
      </c>
    </row>
    <row r="46" spans="2:5" x14ac:dyDescent="0.25">
      <c r="B46" t="s">
        <v>96</v>
      </c>
      <c r="C46" s="2"/>
    </row>
    <row r="48" spans="2:5" x14ac:dyDescent="0.25">
      <c r="B48" s="4" t="s">
        <v>72</v>
      </c>
      <c r="C48" s="2" t="s">
        <v>81</v>
      </c>
    </row>
    <row r="49" spans="2:3" x14ac:dyDescent="0.25">
      <c r="B49" s="3" t="s">
        <v>7</v>
      </c>
      <c r="C49" s="2"/>
    </row>
    <row r="51" spans="2:3" x14ac:dyDescent="0.25">
      <c r="B51" t="s">
        <v>72</v>
      </c>
      <c r="C51" s="2" t="s">
        <v>104</v>
      </c>
    </row>
    <row r="52" spans="2:3" x14ac:dyDescent="0.25">
      <c r="B52" s="3" t="s">
        <v>10</v>
      </c>
      <c r="C52" s="2"/>
    </row>
    <row r="55" spans="2:3" x14ac:dyDescent="0.25">
      <c r="B55" t="s">
        <v>35</v>
      </c>
      <c r="C55">
        <f>COUNTIF(B3:B52, "Agave")</f>
        <v>0</v>
      </c>
    </row>
    <row r="56" spans="2:3" x14ac:dyDescent="0.25">
      <c r="B56" t="s">
        <v>22</v>
      </c>
      <c r="C56">
        <f>COUNTIF(B3:B52, "Allium")</f>
        <v>0</v>
      </c>
    </row>
    <row r="57" spans="2:3" x14ac:dyDescent="0.25">
      <c r="B57" t="s">
        <v>38</v>
      </c>
      <c r="C57">
        <f>COUNTIF(B3:B52, "Arrowroot")</f>
        <v>0</v>
      </c>
    </row>
    <row r="58" spans="2:3" x14ac:dyDescent="0.25">
      <c r="B58" t="s">
        <v>40</v>
      </c>
      <c r="C58">
        <f>COUNTIF(B3:B52, "Artichoke")</f>
        <v>0</v>
      </c>
    </row>
    <row r="59" spans="2:3" x14ac:dyDescent="0.25">
      <c r="B59" t="s">
        <v>39</v>
      </c>
      <c r="C59">
        <f>COUNTIF(B3:B52, "Asparagus")</f>
        <v>1</v>
      </c>
    </row>
    <row r="60" spans="2:3" x14ac:dyDescent="0.25">
      <c r="B60" t="s">
        <v>3</v>
      </c>
      <c r="C60">
        <f>COUNTIF(B3:B52, "Aurigold")</f>
        <v>0</v>
      </c>
    </row>
    <row r="61" spans="2:3" x14ac:dyDescent="0.25">
      <c r="B61" t="s">
        <v>62</v>
      </c>
      <c r="C61">
        <f>COUNTIF(B3:B52, "Bamboo Shoot")</f>
        <v>0</v>
      </c>
    </row>
    <row r="62" spans="2:3" x14ac:dyDescent="0.25">
      <c r="B62" t="s">
        <v>41</v>
      </c>
      <c r="C62">
        <f>COUNTIF(B3:B52, "Barley")</f>
        <v>0</v>
      </c>
    </row>
    <row r="63" spans="2:3" x14ac:dyDescent="0.25">
      <c r="B63" t="s">
        <v>45</v>
      </c>
      <c r="C63">
        <f>COUNTIF(B3:B52, "Bean")</f>
        <v>0</v>
      </c>
    </row>
    <row r="64" spans="2:3" x14ac:dyDescent="0.25">
      <c r="B64" t="s">
        <v>46</v>
      </c>
      <c r="C64">
        <f>COUNTIF(B3:B52, "Beet")</f>
        <v>0</v>
      </c>
    </row>
    <row r="65" spans="2:3" x14ac:dyDescent="0.25">
      <c r="B65" t="s">
        <v>30</v>
      </c>
      <c r="C65">
        <f>COUNTIF(B3:B52, "Beet Root")</f>
        <v>0</v>
      </c>
    </row>
    <row r="66" spans="2:3" x14ac:dyDescent="0.25">
      <c r="B66" t="s">
        <v>49</v>
      </c>
      <c r="C66">
        <f>COUNTIF(B3:B52, "Bellpepper")</f>
        <v>0</v>
      </c>
    </row>
    <row r="67" spans="2:3" x14ac:dyDescent="0.25">
      <c r="B67" t="s">
        <v>52</v>
      </c>
      <c r="C67">
        <f>COUNTIF(B3:B52, "Blackberry")</f>
        <v>0</v>
      </c>
    </row>
    <row r="68" spans="2:3" x14ac:dyDescent="0.25">
      <c r="B68" t="s">
        <v>54</v>
      </c>
      <c r="C68">
        <f>COUNTIF(B3:B52, "Blueberry")</f>
        <v>0</v>
      </c>
    </row>
    <row r="69" spans="2:3" x14ac:dyDescent="0.25">
      <c r="B69" t="s">
        <v>56</v>
      </c>
      <c r="C69">
        <f>COUNTIF(B3:B52, "Broccoli")</f>
        <v>0</v>
      </c>
    </row>
    <row r="70" spans="2:3" x14ac:dyDescent="0.25">
      <c r="B70" t="s">
        <v>0</v>
      </c>
      <c r="C70">
        <f>COUNTIF(B3:B52, "Brn Mushroom")</f>
        <v>0</v>
      </c>
    </row>
    <row r="71" spans="2:3" x14ac:dyDescent="0.25">
      <c r="B71" t="s">
        <v>61</v>
      </c>
      <c r="C71">
        <f>COUNTIF(B3:B52, "Brussel Sprout")</f>
        <v>0</v>
      </c>
    </row>
    <row r="72" spans="2:3" x14ac:dyDescent="0.25">
      <c r="B72" t="s">
        <v>60</v>
      </c>
      <c r="C72">
        <f>COUNTIF(B3:B52, "Cabbage")</f>
        <v>0</v>
      </c>
    </row>
    <row r="73" spans="2:3" x14ac:dyDescent="0.25">
      <c r="B73" t="s">
        <v>10</v>
      </c>
      <c r="C73">
        <f>COUNTIF(B3:B52, "Cactus")</f>
        <v>4</v>
      </c>
    </row>
    <row r="74" spans="2:3" x14ac:dyDescent="0.25">
      <c r="B74" t="s">
        <v>34</v>
      </c>
      <c r="C74">
        <f>COUNTIF(B3:B52, "Cactus Fruit")</f>
        <v>4</v>
      </c>
    </row>
    <row r="75" spans="2:3" x14ac:dyDescent="0.25">
      <c r="B75" t="s">
        <v>65</v>
      </c>
      <c r="C75">
        <f>COUNTIF(B3:B52, "Candleberry")</f>
        <v>0</v>
      </c>
    </row>
    <row r="76" spans="2:3" x14ac:dyDescent="0.25">
      <c r="B76" t="s">
        <v>67</v>
      </c>
      <c r="C76">
        <f>COUNTIF(B3:B52, "Cantalope")</f>
        <v>0</v>
      </c>
    </row>
    <row r="77" spans="2:3" x14ac:dyDescent="0.25">
      <c r="B77" t="s">
        <v>29</v>
      </c>
      <c r="C77">
        <f>COUNTIF(B3:B52, "Carrot")</f>
        <v>0</v>
      </c>
    </row>
    <row r="78" spans="2:3" x14ac:dyDescent="0.25">
      <c r="B78" t="s">
        <v>70</v>
      </c>
      <c r="C78">
        <f>COUNTIF(B3:B52, "Cassava")</f>
        <v>0</v>
      </c>
    </row>
    <row r="79" spans="2:3" x14ac:dyDescent="0.25">
      <c r="B79" t="s">
        <v>43</v>
      </c>
      <c r="C79">
        <f>COUNTIF(B3:B52, "Cauliflower")</f>
        <v>0</v>
      </c>
    </row>
    <row r="80" spans="2:3" x14ac:dyDescent="0.25">
      <c r="B80" t="s">
        <v>73</v>
      </c>
      <c r="C80">
        <f>COUNTIF(B3:B52, "Celery")</f>
        <v>0</v>
      </c>
    </row>
    <row r="81" spans="2:3" x14ac:dyDescent="0.25">
      <c r="B81" t="s">
        <v>75</v>
      </c>
      <c r="C81">
        <f>COUNTIF(B3:B52, "Chili Pepper")</f>
        <v>0</v>
      </c>
    </row>
    <row r="82" spans="2:3" x14ac:dyDescent="0.25">
      <c r="B82" t="s">
        <v>77</v>
      </c>
      <c r="C82">
        <f>COUNTIF(B3:B52, "Coffee")</f>
        <v>0</v>
      </c>
    </row>
    <row r="83" spans="2:3" x14ac:dyDescent="0.25">
      <c r="B83" t="s">
        <v>78</v>
      </c>
      <c r="C83">
        <f>COUNTIF(B3:B52, "Corn")</f>
        <v>0</v>
      </c>
    </row>
    <row r="84" spans="2:3" x14ac:dyDescent="0.25">
      <c r="B84" t="s">
        <v>80</v>
      </c>
      <c r="C84">
        <f>COUNTIF(B3:B52, "Cotton")</f>
        <v>0</v>
      </c>
    </row>
    <row r="85" spans="2:3" x14ac:dyDescent="0.25">
      <c r="B85" t="s">
        <v>76</v>
      </c>
      <c r="C85">
        <f>COUNTIF(B3:B52, "Cranberry")</f>
        <v>0</v>
      </c>
    </row>
    <row r="86" spans="2:3" x14ac:dyDescent="0.25">
      <c r="B86" t="s">
        <v>84</v>
      </c>
      <c r="C86">
        <f>COUNTIF(B3:B52, "Cucumber")</f>
        <v>0</v>
      </c>
    </row>
    <row r="87" spans="2:3" x14ac:dyDescent="0.25">
      <c r="B87" t="s">
        <v>6</v>
      </c>
      <c r="C87">
        <f>COUNTIF(B3:B52, "Cuprosia")</f>
        <v>0</v>
      </c>
    </row>
    <row r="88" spans="2:3" x14ac:dyDescent="0.25">
      <c r="B88" t="s">
        <v>85</v>
      </c>
      <c r="C88">
        <f>COUNTIF(B3:B52, "Curry Leaf")</f>
        <v>0</v>
      </c>
    </row>
    <row r="89" spans="2:3" x14ac:dyDescent="0.25">
      <c r="B89" t="s">
        <v>17</v>
      </c>
      <c r="C89">
        <f>COUNTIF(B3:B52, "Daisy")</f>
        <v>0</v>
      </c>
    </row>
    <row r="90" spans="2:3" x14ac:dyDescent="0.25">
      <c r="B90" t="s">
        <v>2</v>
      </c>
      <c r="C90">
        <f>COUNTIF(B3:B52, "Dandelion")</f>
        <v>2</v>
      </c>
    </row>
    <row r="91" spans="2:3" x14ac:dyDescent="0.25">
      <c r="B91" t="s">
        <v>9</v>
      </c>
      <c r="C91">
        <f>COUNTIF(B3:B52, "Diamahlia")</f>
        <v>0</v>
      </c>
    </row>
    <row r="92" spans="2:3" x14ac:dyDescent="0.25">
      <c r="B92" t="s">
        <v>90</v>
      </c>
      <c r="C92">
        <f>COUNTIF(B3:B52, "Egg Plant")</f>
        <v>0</v>
      </c>
    </row>
    <row r="93" spans="2:3" x14ac:dyDescent="0.25">
      <c r="B93" t="s">
        <v>86</v>
      </c>
      <c r="C93">
        <f>COUNTIF(B3:B52, "Elderberry")</f>
        <v>0</v>
      </c>
    </row>
    <row r="94" spans="2:3" x14ac:dyDescent="0.25">
      <c r="B94" t="s">
        <v>11</v>
      </c>
      <c r="C94">
        <f>COUNTIF(B3:B52, "Emeryllis")</f>
        <v>0</v>
      </c>
    </row>
    <row r="95" spans="2:3" x14ac:dyDescent="0.25">
      <c r="B95" t="s">
        <v>12</v>
      </c>
      <c r="C95">
        <f>COUNTIF(B3:B52, "Ferranium")</f>
        <v>0</v>
      </c>
    </row>
    <row r="96" spans="2:3" x14ac:dyDescent="0.25">
      <c r="B96" t="s">
        <v>79</v>
      </c>
      <c r="C96">
        <f>COUNTIF(B3:B52, "Flax")</f>
        <v>1</v>
      </c>
    </row>
    <row r="97" spans="2:3" x14ac:dyDescent="0.25">
      <c r="B97" t="s">
        <v>87</v>
      </c>
      <c r="C97">
        <f>COUNTIF(B3:B52, "Garlic")</f>
        <v>0</v>
      </c>
    </row>
    <row r="98" spans="2:3" x14ac:dyDescent="0.25">
      <c r="B98" t="s">
        <v>88</v>
      </c>
      <c r="C98">
        <f>COUNTIF(B3:B52, "Ginger")</f>
        <v>0</v>
      </c>
    </row>
    <row r="99" spans="2:3" x14ac:dyDescent="0.25">
      <c r="B99" t="s">
        <v>89</v>
      </c>
      <c r="C99">
        <f>COUNTIF(B3:B52, "Grape")</f>
        <v>0</v>
      </c>
    </row>
    <row r="100" spans="2:3" x14ac:dyDescent="0.25">
      <c r="B100" t="s">
        <v>91</v>
      </c>
      <c r="C100">
        <f>COUNTIF(B3:B52, "Green Grape")</f>
        <v>0</v>
      </c>
    </row>
    <row r="101" spans="2:3" x14ac:dyDescent="0.25">
      <c r="B101" t="s">
        <v>33</v>
      </c>
      <c r="C101">
        <f>COUNTIF(B3:B52, "Hemp")</f>
        <v>0</v>
      </c>
    </row>
    <row r="102" spans="2:3" x14ac:dyDescent="0.25">
      <c r="B102" t="s">
        <v>121</v>
      </c>
      <c r="C102">
        <f>COUNTIF(B3:B52, "Hops")</f>
        <v>0</v>
      </c>
    </row>
    <row r="103" spans="2:3" x14ac:dyDescent="0.25">
      <c r="B103" t="s">
        <v>53</v>
      </c>
      <c r="C103">
        <f>COUNTIF(B3:B52, "Huckleberry")</f>
        <v>0</v>
      </c>
    </row>
    <row r="104" spans="2:3" x14ac:dyDescent="0.25">
      <c r="B104" t="s">
        <v>15</v>
      </c>
      <c r="C104">
        <f>COUNTIF(B3:B52, "Jaslumine")</f>
        <v>0</v>
      </c>
    </row>
    <row r="105" spans="2:3" x14ac:dyDescent="0.25">
      <c r="B105" t="s">
        <v>93</v>
      </c>
      <c r="C105">
        <f>COUNTIF(B3:B52, "Jicama")</f>
        <v>0</v>
      </c>
    </row>
    <row r="106" spans="2:3" x14ac:dyDescent="0.25">
      <c r="B106" t="s">
        <v>94</v>
      </c>
      <c r="C106">
        <f>COUNTIF(B3:B52, "Juniperberry")</f>
        <v>0</v>
      </c>
    </row>
    <row r="107" spans="2:3" x14ac:dyDescent="0.25">
      <c r="B107" t="s">
        <v>63</v>
      </c>
      <c r="C107">
        <f>COUNTIF(B3:B52, "Kale")</f>
        <v>1</v>
      </c>
    </row>
    <row r="108" spans="2:3" x14ac:dyDescent="0.25">
      <c r="B108" t="s">
        <v>95</v>
      </c>
      <c r="C108">
        <f>COUNTIF(B3:B52, "Kenaf")</f>
        <v>0</v>
      </c>
    </row>
    <row r="109" spans="2:3" x14ac:dyDescent="0.25">
      <c r="B109" t="s">
        <v>92</v>
      </c>
      <c r="C109">
        <f>COUNTIF(B3:B52, "Kiwi")</f>
        <v>0</v>
      </c>
    </row>
    <row r="110" spans="2:3" x14ac:dyDescent="0.25">
      <c r="B110" t="s">
        <v>37</v>
      </c>
      <c r="C110">
        <f>COUNTIF(B3:B52, "Kohlrabi")</f>
        <v>0</v>
      </c>
    </row>
    <row r="111" spans="2:3" x14ac:dyDescent="0.25">
      <c r="B111" t="s">
        <v>16</v>
      </c>
      <c r="C111">
        <f>COUNTIF(B3:B52, "Lapender")</f>
        <v>0</v>
      </c>
    </row>
    <row r="112" spans="2:3" x14ac:dyDescent="0.25">
      <c r="B112" t="s">
        <v>47</v>
      </c>
      <c r="C112">
        <f>COUNTIF(B3:B52, "Leek")</f>
        <v>0</v>
      </c>
    </row>
    <row r="113" spans="2:3" x14ac:dyDescent="0.25">
      <c r="B113" t="s">
        <v>97</v>
      </c>
      <c r="C113">
        <f>COUNTIF(B3:B52, "Lentil")</f>
        <v>0</v>
      </c>
    </row>
    <row r="114" spans="2:3" x14ac:dyDescent="0.25">
      <c r="B114" t="s">
        <v>72</v>
      </c>
      <c r="C114">
        <f>COUNTIF(B3:B52, "Lettuce")</f>
        <v>2</v>
      </c>
    </row>
    <row r="115" spans="2:3" x14ac:dyDescent="0.25">
      <c r="B115" t="s">
        <v>26</v>
      </c>
      <c r="C115">
        <f>COUNTIF(B3:B52, "Melon")</f>
        <v>1</v>
      </c>
    </row>
    <row r="116" spans="2:3" x14ac:dyDescent="0.25">
      <c r="B116" t="s">
        <v>98</v>
      </c>
      <c r="C116">
        <f>COUNTIF(B3:B52, "Millet")</f>
        <v>0</v>
      </c>
    </row>
    <row r="117" spans="2:3" x14ac:dyDescent="0.25">
      <c r="B117" t="s">
        <v>99</v>
      </c>
      <c r="C117">
        <f>COUNTIF(B3:B52, "Mulberry")</f>
        <v>0</v>
      </c>
    </row>
    <row r="118" spans="2:3" x14ac:dyDescent="0.25">
      <c r="B118" t="s">
        <v>55</v>
      </c>
      <c r="C118">
        <f>COUNTIF(B3:B52, "Mustard")</f>
        <v>0</v>
      </c>
    </row>
    <row r="119" spans="2:3" x14ac:dyDescent="0.25">
      <c r="B119" t="s">
        <v>4</v>
      </c>
      <c r="C119">
        <f>COUNTIF(B3:B52, "Nether Wart")</f>
        <v>0</v>
      </c>
    </row>
    <row r="120" spans="2:3" x14ac:dyDescent="0.25">
      <c r="B120" t="s">
        <v>18</v>
      </c>
      <c r="C120">
        <f>COUNTIF(B3:B52, "Niccissuss")</f>
        <v>0</v>
      </c>
    </row>
    <row r="121" spans="2:3" x14ac:dyDescent="0.25">
      <c r="B121" t="s">
        <v>20</v>
      </c>
      <c r="C121">
        <f>COUNTIF(B3:B52, "Nitorwart")</f>
        <v>0</v>
      </c>
    </row>
    <row r="122" spans="2:3" x14ac:dyDescent="0.25">
      <c r="B122" t="s">
        <v>100</v>
      </c>
      <c r="C122">
        <f>COUNTIF(B3:B52, "Oats")</f>
        <v>0</v>
      </c>
    </row>
    <row r="123" spans="2:3" x14ac:dyDescent="0.25">
      <c r="B123" t="s">
        <v>48</v>
      </c>
      <c r="C123">
        <f>COUNTIF(B3:B52, "Okra")</f>
        <v>0</v>
      </c>
    </row>
    <row r="124" spans="2:3" x14ac:dyDescent="0.25">
      <c r="B124" t="s">
        <v>101</v>
      </c>
      <c r="C124">
        <f>COUNTIF(B3:B52, "Onion")</f>
        <v>0</v>
      </c>
    </row>
    <row r="125" spans="2:3" x14ac:dyDescent="0.25">
      <c r="B125" t="s">
        <v>5</v>
      </c>
      <c r="C125">
        <f>COUNTIF(B3:B52, "Orange Tulip")</f>
        <v>0</v>
      </c>
    </row>
    <row r="126" spans="2:3" x14ac:dyDescent="0.25">
      <c r="B126" t="s">
        <v>7</v>
      </c>
      <c r="C126">
        <f>COUNTIF(B3:B52, "Orchid")</f>
        <v>3</v>
      </c>
    </row>
    <row r="127" spans="2:3" x14ac:dyDescent="0.25">
      <c r="B127" t="s">
        <v>102</v>
      </c>
      <c r="C127">
        <f>COUNTIF(B3:B52, "Parsnip")</f>
        <v>0</v>
      </c>
    </row>
    <row r="128" spans="2:3" x14ac:dyDescent="0.25">
      <c r="B128" t="s">
        <v>103</v>
      </c>
      <c r="C128">
        <f>COUNTIF(B3:B52, "Peanut")</f>
        <v>0</v>
      </c>
    </row>
    <row r="129" spans="2:3" x14ac:dyDescent="0.25">
      <c r="B129" t="s">
        <v>105</v>
      </c>
      <c r="C129">
        <f>COUNTIF(B3:B52, "Peas")</f>
        <v>0</v>
      </c>
    </row>
    <row r="130" spans="2:3" x14ac:dyDescent="0.25">
      <c r="B130" t="s">
        <v>21</v>
      </c>
      <c r="C130">
        <f>COUNTIF(B3:B52, "Petinia")</f>
        <v>0</v>
      </c>
    </row>
    <row r="131" spans="2:3" x14ac:dyDescent="0.25">
      <c r="B131" t="s">
        <v>106</v>
      </c>
      <c r="C131">
        <f>COUNTIF(B3:B52, "Pineapple")</f>
        <v>0</v>
      </c>
    </row>
    <row r="132" spans="2:3" x14ac:dyDescent="0.25">
      <c r="B132" t="s">
        <v>14</v>
      </c>
      <c r="C132">
        <f>COUNTIF(B3:B52, "Pink Tulip")</f>
        <v>0</v>
      </c>
    </row>
    <row r="133" spans="2:3" x14ac:dyDescent="0.25">
      <c r="B133" t="s">
        <v>23</v>
      </c>
      <c r="C133">
        <f>COUNTIF(B3:B52, "Plombean")</f>
        <v>0</v>
      </c>
    </row>
    <row r="134" spans="2:3" x14ac:dyDescent="0.25">
      <c r="B134" t="s">
        <v>13</v>
      </c>
      <c r="C134">
        <f>COUNTIF(B3:B52, "Poppy")</f>
        <v>1</v>
      </c>
    </row>
    <row r="135" spans="2:3" x14ac:dyDescent="0.25">
      <c r="B135" t="s">
        <v>27</v>
      </c>
      <c r="C135">
        <f>COUNTIF(B3:B52, "Potato")</f>
        <v>0</v>
      </c>
    </row>
    <row r="136" spans="2:3" x14ac:dyDescent="0.25">
      <c r="B136" t="s">
        <v>28</v>
      </c>
      <c r="C136">
        <f>COUNTIF(B3:B52, "Pumpkin")</f>
        <v>2</v>
      </c>
    </row>
    <row r="137" spans="2:3" x14ac:dyDescent="0.25">
      <c r="B137" t="s">
        <v>8</v>
      </c>
      <c r="C137">
        <f>COUNTIF(B3:B52, "Quartzanthemum")</f>
        <v>3</v>
      </c>
    </row>
    <row r="138" spans="2:3" x14ac:dyDescent="0.25">
      <c r="B138" t="s">
        <v>50</v>
      </c>
      <c r="C138">
        <f>COUNTIF(B3:B52, "Quinoa")</f>
        <v>0</v>
      </c>
    </row>
    <row r="139" spans="2:3" x14ac:dyDescent="0.25">
      <c r="B139" t="s">
        <v>107</v>
      </c>
      <c r="C139">
        <f>COUNTIF(B3:B52, "Radish")</f>
        <v>0</v>
      </c>
    </row>
    <row r="140" spans="2:3" x14ac:dyDescent="0.25">
      <c r="B140" t="s">
        <v>51</v>
      </c>
      <c r="C140">
        <f>COUNTIF(B3:B52, "Raspberry")</f>
        <v>0</v>
      </c>
    </row>
    <row r="141" spans="2:3" x14ac:dyDescent="0.25">
      <c r="B141" t="s">
        <v>1</v>
      </c>
      <c r="C141">
        <f>COUNTIF(B3:B52, "Red Mushroom")</f>
        <v>0</v>
      </c>
    </row>
    <row r="142" spans="2:3" x14ac:dyDescent="0.25">
      <c r="B142" t="s">
        <v>24</v>
      </c>
      <c r="C142">
        <f>COUNTIF(B3:B52, "Red Tulip")</f>
        <v>1</v>
      </c>
    </row>
    <row r="143" spans="2:3" x14ac:dyDescent="0.25">
      <c r="B143" t="s">
        <v>25</v>
      </c>
      <c r="C143">
        <f>COUNTIF(B3:B52, "Redstodendron")</f>
        <v>0</v>
      </c>
    </row>
    <row r="144" spans="2:3" x14ac:dyDescent="0.25">
      <c r="B144" t="s">
        <v>108</v>
      </c>
      <c r="C144">
        <f>COUNTIF(B3:B52, "Rhubarb")</f>
        <v>0</v>
      </c>
    </row>
    <row r="145" spans="2:3" x14ac:dyDescent="0.25">
      <c r="B145" t="s">
        <v>71</v>
      </c>
      <c r="C145">
        <f>COUNTIF(B3:B52, "Rice")</f>
        <v>1</v>
      </c>
    </row>
    <row r="146" spans="2:3" x14ac:dyDescent="0.25">
      <c r="B146" t="s">
        <v>109</v>
      </c>
      <c r="C146">
        <f>COUNTIF(B3:B52, "Rutabaga")</f>
        <v>0</v>
      </c>
    </row>
    <row r="147" spans="2:3" x14ac:dyDescent="0.25">
      <c r="B147" t="s">
        <v>110</v>
      </c>
      <c r="C147">
        <f>COUNTIF(B3:B52, "Rye")</f>
        <v>0</v>
      </c>
    </row>
    <row r="148" spans="2:3" x14ac:dyDescent="0.25">
      <c r="B148" t="s">
        <v>96</v>
      </c>
      <c r="C148">
        <f>COUNTIF(B3:B52, "Scallion")</f>
        <v>1</v>
      </c>
    </row>
    <row r="149" spans="2:3" x14ac:dyDescent="0.25">
      <c r="B149" t="s">
        <v>81</v>
      </c>
      <c r="C149">
        <f>COUNTIF(B3:B52, "Seaweed")</f>
        <v>0</v>
      </c>
    </row>
    <row r="150" spans="2:3" x14ac:dyDescent="0.25">
      <c r="B150" t="s">
        <v>111</v>
      </c>
      <c r="C150">
        <f>COUNTIF(B3:B52, "Sesame Seeds")</f>
        <v>0</v>
      </c>
    </row>
    <row r="151" spans="2:3" x14ac:dyDescent="0.25">
      <c r="B151" t="s">
        <v>68</v>
      </c>
      <c r="C151">
        <f>COUNTIF(B3:B52, "Sisal")</f>
        <v>0</v>
      </c>
    </row>
    <row r="152" spans="2:3" x14ac:dyDescent="0.25">
      <c r="B152" t="s">
        <v>112</v>
      </c>
      <c r="C152">
        <f>COUNTIF(B3:B52, "Soybean")</f>
        <v>0</v>
      </c>
    </row>
    <row r="153" spans="2:3" x14ac:dyDescent="0.25">
      <c r="B153" t="s">
        <v>74</v>
      </c>
      <c r="C153">
        <f>COUNTIF(B3:B52, "Spice Leaf")</f>
        <v>0</v>
      </c>
    </row>
    <row r="154" spans="2:3" x14ac:dyDescent="0.25">
      <c r="B154" t="s">
        <v>104</v>
      </c>
      <c r="C154">
        <f>COUNTIF(B3:B52, "Spinach")</f>
        <v>0</v>
      </c>
    </row>
    <row r="155" spans="2:3" x14ac:dyDescent="0.25">
      <c r="B155" t="s">
        <v>82</v>
      </c>
      <c r="C155">
        <f>COUNTIF(B3:B52, "Strawberry")</f>
        <v>0</v>
      </c>
    </row>
    <row r="156" spans="2:3" x14ac:dyDescent="0.25">
      <c r="B156" t="s">
        <v>42</v>
      </c>
      <c r="C156">
        <f>COUNTIF(B3:B52, "Sugar Cane")</f>
        <v>0</v>
      </c>
    </row>
    <row r="157" spans="2:3" x14ac:dyDescent="0.25">
      <c r="B157" t="s">
        <v>113</v>
      </c>
      <c r="C157">
        <f>COUNTIF(B3:B52, "Sweet Potato")</f>
        <v>0</v>
      </c>
    </row>
    <row r="158" spans="2:3" x14ac:dyDescent="0.25">
      <c r="B158" t="s">
        <v>115</v>
      </c>
      <c r="C158">
        <f>COUNTIF(B3:B52, "Taro")</f>
        <v>0</v>
      </c>
    </row>
    <row r="159" spans="2:3" x14ac:dyDescent="0.25">
      <c r="B159" t="s">
        <v>114</v>
      </c>
      <c r="C159">
        <f>COUNTIF(B3:B52, "Tea")</f>
        <v>0</v>
      </c>
    </row>
    <row r="160" spans="2:3" x14ac:dyDescent="0.25">
      <c r="B160" t="s">
        <v>116</v>
      </c>
      <c r="C160">
        <f>COUNTIF(B3:B52, "Tomatillo")</f>
        <v>0</v>
      </c>
    </row>
    <row r="161" spans="2:3" x14ac:dyDescent="0.25">
      <c r="B161" t="s">
        <v>117</v>
      </c>
      <c r="C161">
        <f>COUNTIF(B3:B52, "Tomato")</f>
        <v>0</v>
      </c>
    </row>
    <row r="162" spans="2:3" x14ac:dyDescent="0.25">
      <c r="B162" t="s">
        <v>69</v>
      </c>
      <c r="C162">
        <f>COUNTIF(B3:B52, "Turnip")</f>
        <v>0</v>
      </c>
    </row>
    <row r="163" spans="2:3" x14ac:dyDescent="0.25">
      <c r="B163" t="s">
        <v>118</v>
      </c>
      <c r="C163">
        <f>COUNTIF(B3:B52, "Water Chestnut")</f>
        <v>0</v>
      </c>
    </row>
    <row r="164" spans="2:3" x14ac:dyDescent="0.25">
      <c r="B164" t="s">
        <v>32</v>
      </c>
      <c r="C164">
        <f>COUNTIF(B3:B52, "Wheat")</f>
        <v>0</v>
      </c>
    </row>
    <row r="165" spans="2:3" x14ac:dyDescent="0.25">
      <c r="B165" t="s">
        <v>119</v>
      </c>
      <c r="C165">
        <f>COUNTIF(B3:B52, "White Mushroom")</f>
        <v>0</v>
      </c>
    </row>
    <row r="166" spans="2:3" x14ac:dyDescent="0.25">
      <c r="B166" t="s">
        <v>19</v>
      </c>
      <c r="C166">
        <f>COUNTIF(B3:B52, "White Tulip")</f>
        <v>1</v>
      </c>
    </row>
    <row r="167" spans="2:3" x14ac:dyDescent="0.25">
      <c r="B167" t="s">
        <v>120</v>
      </c>
      <c r="C167">
        <f>COUNTIF(B3:B52, "Winter Squash")</f>
        <v>0</v>
      </c>
    </row>
    <row r="168" spans="2:3" x14ac:dyDescent="0.25">
      <c r="B168" t="s">
        <v>83</v>
      </c>
      <c r="C168">
        <f>COUNTIF(B3:B52, "Zucchini")</f>
        <v>1</v>
      </c>
    </row>
  </sheetData>
  <mergeCells count="20">
    <mergeCell ref="C51:C52"/>
    <mergeCell ref="E42:E43"/>
    <mergeCell ref="E33:E34"/>
    <mergeCell ref="C36:C37"/>
    <mergeCell ref="C39:C40"/>
    <mergeCell ref="C42:C43"/>
    <mergeCell ref="C45:C46"/>
    <mergeCell ref="C48:C49"/>
    <mergeCell ref="C18:C19"/>
    <mergeCell ref="C21:C22"/>
    <mergeCell ref="C24:C25"/>
    <mergeCell ref="C27:C28"/>
    <mergeCell ref="C33:C34"/>
    <mergeCell ref="C30:C31"/>
    <mergeCell ref="C3:C4"/>
    <mergeCell ref="E3:E4"/>
    <mergeCell ref="C6:C7"/>
    <mergeCell ref="C9:C10"/>
    <mergeCell ref="C12:C13"/>
    <mergeCell ref="C15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B9E-BF69-4852-8027-4A41166FA23A}">
  <dimension ref="A1:O194"/>
  <sheetViews>
    <sheetView topLeftCell="A132" workbookViewId="0">
      <selection activeCell="C188" sqref="C188:C190"/>
    </sheetView>
  </sheetViews>
  <sheetFormatPr defaultRowHeight="15" x14ac:dyDescent="0.25"/>
  <cols>
    <col min="2" max="2" width="16.7109375" bestFit="1" customWidth="1"/>
    <col min="3" max="3" width="14.85546875" bestFit="1" customWidth="1"/>
    <col min="7" max="7" width="9.42578125" bestFit="1" customWidth="1"/>
    <col min="9" max="9" width="12.28515625" bestFit="1" customWidth="1"/>
  </cols>
  <sheetData>
    <row r="1" spans="1:3" x14ac:dyDescent="0.25">
      <c r="A1" t="s">
        <v>57</v>
      </c>
    </row>
    <row r="3" spans="1:3" x14ac:dyDescent="0.25">
      <c r="B3" t="s">
        <v>37</v>
      </c>
      <c r="C3" s="2" t="s">
        <v>38</v>
      </c>
    </row>
    <row r="4" spans="1:3" x14ac:dyDescent="0.25">
      <c r="B4" t="s">
        <v>36</v>
      </c>
      <c r="C4" s="2"/>
    </row>
    <row r="6" spans="1:3" x14ac:dyDescent="0.25">
      <c r="B6" t="s">
        <v>62</v>
      </c>
      <c r="C6" s="2" t="s">
        <v>39</v>
      </c>
    </row>
    <row r="7" spans="1:3" x14ac:dyDescent="0.25">
      <c r="B7" t="s">
        <v>41</v>
      </c>
      <c r="C7" s="2"/>
    </row>
    <row r="9" spans="1:3" x14ac:dyDescent="0.25">
      <c r="B9" t="s">
        <v>43</v>
      </c>
      <c r="C9" s="2" t="s">
        <v>45</v>
      </c>
    </row>
    <row r="10" spans="1:3" x14ac:dyDescent="0.25">
      <c r="B10" t="s">
        <v>44</v>
      </c>
      <c r="C10" s="2"/>
    </row>
    <row r="12" spans="1:3" x14ac:dyDescent="0.25">
      <c r="B12" t="s">
        <v>47</v>
      </c>
      <c r="C12" s="2" t="s">
        <v>49</v>
      </c>
    </row>
    <row r="13" spans="1:3" x14ac:dyDescent="0.25">
      <c r="B13" t="s">
        <v>48</v>
      </c>
      <c r="C13" s="2"/>
    </row>
    <row r="15" spans="1:3" x14ac:dyDescent="0.25">
      <c r="B15" t="s">
        <v>50</v>
      </c>
      <c r="C15" s="2" t="s">
        <v>52</v>
      </c>
    </row>
    <row r="16" spans="1:3" x14ac:dyDescent="0.25">
      <c r="B16" t="s">
        <v>51</v>
      </c>
      <c r="C16" s="2"/>
    </row>
    <row r="18" spans="2:3" x14ac:dyDescent="0.25">
      <c r="B18" t="s">
        <v>53</v>
      </c>
      <c r="C18" s="2" t="s">
        <v>54</v>
      </c>
    </row>
    <row r="19" spans="2:3" x14ac:dyDescent="0.25">
      <c r="B19" t="s">
        <v>7</v>
      </c>
      <c r="C19" s="2"/>
    </row>
    <row r="21" spans="2:3" x14ac:dyDescent="0.25">
      <c r="B21" t="s">
        <v>39</v>
      </c>
      <c r="C21" s="2" t="s">
        <v>56</v>
      </c>
    </row>
    <row r="22" spans="2:3" x14ac:dyDescent="0.25">
      <c r="B22" t="s">
        <v>55</v>
      </c>
      <c r="C22" s="2"/>
    </row>
    <row r="24" spans="2:3" x14ac:dyDescent="0.25">
      <c r="B24" t="s">
        <v>60</v>
      </c>
      <c r="C24" s="2" t="s">
        <v>61</v>
      </c>
    </row>
    <row r="25" spans="2:3" x14ac:dyDescent="0.25">
      <c r="B25" t="s">
        <v>39</v>
      </c>
      <c r="C25" s="2"/>
    </row>
    <row r="27" spans="2:3" x14ac:dyDescent="0.25">
      <c r="B27" t="s">
        <v>51</v>
      </c>
      <c r="C27" s="2" t="s">
        <v>65</v>
      </c>
    </row>
    <row r="28" spans="2:3" x14ac:dyDescent="0.25">
      <c r="B28" t="s">
        <v>64</v>
      </c>
      <c r="C28" s="2"/>
    </row>
    <row r="30" spans="2:3" x14ac:dyDescent="0.25">
      <c r="B30" t="s">
        <v>68</v>
      </c>
      <c r="C30" s="2" t="s">
        <v>70</v>
      </c>
    </row>
    <row r="31" spans="2:3" x14ac:dyDescent="0.25">
      <c r="B31" t="s">
        <v>69</v>
      </c>
      <c r="C31" s="2"/>
    </row>
    <row r="33" spans="2:3" x14ac:dyDescent="0.25">
      <c r="B33" t="s">
        <v>56</v>
      </c>
      <c r="C33" s="2" t="s">
        <v>43</v>
      </c>
    </row>
    <row r="34" spans="2:3" x14ac:dyDescent="0.25">
      <c r="B34" t="s">
        <v>71</v>
      </c>
      <c r="C34" s="2"/>
    </row>
    <row r="36" spans="2:3" x14ac:dyDescent="0.25">
      <c r="B36" t="s">
        <v>49</v>
      </c>
      <c r="C36" s="2" t="s">
        <v>75</v>
      </c>
    </row>
    <row r="37" spans="2:3" x14ac:dyDescent="0.25">
      <c r="B37" t="s">
        <v>74</v>
      </c>
      <c r="C37" s="2"/>
    </row>
    <row r="39" spans="2:3" x14ac:dyDescent="0.25">
      <c r="B39" t="s">
        <v>45</v>
      </c>
      <c r="C39" s="2" t="s">
        <v>77</v>
      </c>
    </row>
    <row r="40" spans="2:3" x14ac:dyDescent="0.25">
      <c r="B40" t="s">
        <v>76</v>
      </c>
      <c r="C40" s="2"/>
    </row>
    <row r="42" spans="2:3" x14ac:dyDescent="0.25">
      <c r="B42" t="s">
        <v>81</v>
      </c>
      <c r="C42" s="2" t="s">
        <v>76</v>
      </c>
    </row>
    <row r="43" spans="2:3" x14ac:dyDescent="0.25">
      <c r="B43" t="s">
        <v>82</v>
      </c>
      <c r="C43" s="2"/>
    </row>
    <row r="45" spans="2:3" x14ac:dyDescent="0.25">
      <c r="B45" t="s">
        <v>74</v>
      </c>
      <c r="C45" s="2" t="s">
        <v>85</v>
      </c>
    </row>
    <row r="46" spans="2:3" x14ac:dyDescent="0.25">
      <c r="B46" t="s">
        <v>55</v>
      </c>
      <c r="C46" s="2"/>
    </row>
    <row r="48" spans="2:3" x14ac:dyDescent="0.25">
      <c r="B48" t="s">
        <v>74</v>
      </c>
      <c r="C48" s="2" t="s">
        <v>88</v>
      </c>
    </row>
    <row r="49" spans="2:15" x14ac:dyDescent="0.25">
      <c r="B49" t="s">
        <v>87</v>
      </c>
      <c r="C49" s="2"/>
    </row>
    <row r="51" spans="2:15" x14ac:dyDescent="0.25">
      <c r="B51" t="s">
        <v>84</v>
      </c>
      <c r="C51" s="2" t="s">
        <v>53</v>
      </c>
      <c r="E51" s="2" t="s">
        <v>92</v>
      </c>
      <c r="G51" s="2" t="s">
        <v>93</v>
      </c>
      <c r="I51" s="2" t="s">
        <v>94</v>
      </c>
      <c r="K51" s="2" t="s">
        <v>63</v>
      </c>
      <c r="M51" s="2" t="s">
        <v>95</v>
      </c>
      <c r="O51" s="2" t="s">
        <v>37</v>
      </c>
    </row>
    <row r="52" spans="2:15" x14ac:dyDescent="0.25">
      <c r="B52" t="s">
        <v>34</v>
      </c>
      <c r="C52" s="2"/>
      <c r="E52" s="2"/>
      <c r="G52" s="2"/>
      <c r="I52" s="2"/>
      <c r="K52" s="2"/>
      <c r="M52" s="2"/>
      <c r="O52" s="2"/>
    </row>
    <row r="54" spans="2:15" x14ac:dyDescent="0.25">
      <c r="B54" t="s">
        <v>96</v>
      </c>
      <c r="C54" s="2" t="s">
        <v>47</v>
      </c>
    </row>
    <row r="55" spans="2:15" x14ac:dyDescent="0.25">
      <c r="B55" t="s">
        <v>73</v>
      </c>
      <c r="C55" s="2"/>
    </row>
    <row r="57" spans="2:15" x14ac:dyDescent="0.25">
      <c r="B57" t="s">
        <v>78</v>
      </c>
      <c r="C57" s="2" t="s">
        <v>98</v>
      </c>
      <c r="E57" s="2" t="s">
        <v>99</v>
      </c>
      <c r="G57" s="2" t="s">
        <v>55</v>
      </c>
    </row>
    <row r="58" spans="2:15" x14ac:dyDescent="0.25">
      <c r="B58" t="s">
        <v>74</v>
      </c>
      <c r="C58" s="2"/>
      <c r="E58" s="2"/>
      <c r="G58" s="2"/>
    </row>
    <row r="60" spans="2:15" x14ac:dyDescent="0.25">
      <c r="B60" t="s">
        <v>84</v>
      </c>
      <c r="C60" s="2" t="s">
        <v>48</v>
      </c>
    </row>
    <row r="61" spans="2:15" x14ac:dyDescent="0.25">
      <c r="B61" t="s">
        <v>62</v>
      </c>
      <c r="C61" s="2"/>
    </row>
    <row r="63" spans="2:15" x14ac:dyDescent="0.25">
      <c r="B63" t="s">
        <v>45</v>
      </c>
      <c r="C63" s="2" t="s">
        <v>103</v>
      </c>
    </row>
    <row r="64" spans="2:15" x14ac:dyDescent="0.25">
      <c r="B64" t="s">
        <v>100</v>
      </c>
      <c r="C64" s="2"/>
    </row>
    <row r="66" spans="2:5" x14ac:dyDescent="0.25">
      <c r="B66" t="s">
        <v>45</v>
      </c>
      <c r="C66" s="2" t="s">
        <v>105</v>
      </c>
    </row>
    <row r="67" spans="2:5" x14ac:dyDescent="0.25">
      <c r="B67" t="s">
        <v>104</v>
      </c>
      <c r="C67" s="2"/>
    </row>
    <row r="69" spans="2:5" x14ac:dyDescent="0.25">
      <c r="B69" t="s">
        <v>46</v>
      </c>
      <c r="C69" s="2" t="s">
        <v>50</v>
      </c>
      <c r="E69" s="2" t="s">
        <v>107</v>
      </c>
    </row>
    <row r="70" spans="2:5" x14ac:dyDescent="0.25">
      <c r="B70" t="s">
        <v>87</v>
      </c>
      <c r="C70" s="2"/>
      <c r="E70" s="2"/>
    </row>
    <row r="72" spans="2:5" x14ac:dyDescent="0.25">
      <c r="B72" t="s">
        <v>69</v>
      </c>
      <c r="C72" s="2" t="s">
        <v>109</v>
      </c>
    </row>
    <row r="73" spans="2:5" x14ac:dyDescent="0.25">
      <c r="B73" t="s">
        <v>107</v>
      </c>
      <c r="C73" s="2"/>
    </row>
    <row r="75" spans="2:5" x14ac:dyDescent="0.25">
      <c r="B75" t="s">
        <v>41</v>
      </c>
      <c r="C75" s="2" t="s">
        <v>110</v>
      </c>
    </row>
    <row r="76" spans="2:5" x14ac:dyDescent="0.25">
      <c r="B76" t="s">
        <v>71</v>
      </c>
      <c r="C76" s="2"/>
    </row>
    <row r="78" spans="2:5" x14ac:dyDescent="0.25">
      <c r="B78" t="s">
        <v>105</v>
      </c>
      <c r="C78" s="2" t="s">
        <v>68</v>
      </c>
      <c r="E78" s="2" t="s">
        <v>112</v>
      </c>
    </row>
    <row r="79" spans="2:5" x14ac:dyDescent="0.25">
      <c r="B79" t="s">
        <v>71</v>
      </c>
      <c r="C79" s="2"/>
      <c r="E79" s="2"/>
    </row>
    <row r="81" spans="2:7" x14ac:dyDescent="0.25">
      <c r="B81" t="s">
        <v>72</v>
      </c>
      <c r="C81" s="2" t="s">
        <v>74</v>
      </c>
    </row>
    <row r="82" spans="2:7" x14ac:dyDescent="0.25">
      <c r="B82" t="s">
        <v>87</v>
      </c>
      <c r="C82" s="2"/>
    </row>
    <row r="84" spans="2:7" x14ac:dyDescent="0.25">
      <c r="B84" t="s">
        <v>72</v>
      </c>
      <c r="C84" s="2" t="s">
        <v>115</v>
      </c>
      <c r="E84" s="2" t="s">
        <v>114</v>
      </c>
      <c r="G84" s="2" t="s">
        <v>116</v>
      </c>
    </row>
    <row r="85" spans="2:7" x14ac:dyDescent="0.25">
      <c r="B85" t="s">
        <v>74</v>
      </c>
      <c r="C85" s="2"/>
      <c r="E85" s="2"/>
      <c r="G85" s="2"/>
    </row>
    <row r="87" spans="2:7" x14ac:dyDescent="0.25">
      <c r="B87" t="s">
        <v>107</v>
      </c>
      <c r="C87" s="2" t="s">
        <v>118</v>
      </c>
    </row>
    <row r="88" spans="2:7" x14ac:dyDescent="0.25">
      <c r="B88" t="s">
        <v>47</v>
      </c>
      <c r="C88" s="2"/>
    </row>
    <row r="90" spans="2:7" x14ac:dyDescent="0.25">
      <c r="B90" t="s">
        <v>113</v>
      </c>
      <c r="C90" s="2" t="s">
        <v>120</v>
      </c>
    </row>
    <row r="91" spans="2:7" x14ac:dyDescent="0.25">
      <c r="B91" t="s">
        <v>83</v>
      </c>
      <c r="C91" s="2"/>
    </row>
    <row r="93" spans="2:7" x14ac:dyDescent="0.25">
      <c r="B93" t="s">
        <v>84</v>
      </c>
      <c r="C93" s="2" t="s">
        <v>83</v>
      </c>
    </row>
    <row r="94" spans="2:7" x14ac:dyDescent="0.25">
      <c r="B94" t="s">
        <v>71</v>
      </c>
      <c r="C94" s="2"/>
    </row>
    <row r="96" spans="2:7" x14ac:dyDescent="0.25">
      <c r="B96" t="s">
        <v>73</v>
      </c>
      <c r="C96" s="2" t="s">
        <v>121</v>
      </c>
    </row>
    <row r="97" spans="2:5" x14ac:dyDescent="0.25">
      <c r="B97" t="s">
        <v>40</v>
      </c>
      <c r="C97" s="2"/>
    </row>
    <row r="99" spans="2:5" x14ac:dyDescent="0.25">
      <c r="C99" s="5"/>
    </row>
    <row r="100" spans="2:5" x14ac:dyDescent="0.25">
      <c r="B100" t="s">
        <v>35</v>
      </c>
      <c r="C100" s="5">
        <f>COUNTIF(B3:B97, "Agave")</f>
        <v>0</v>
      </c>
    </row>
    <row r="101" spans="2:5" x14ac:dyDescent="0.25">
      <c r="B101" t="s">
        <v>38</v>
      </c>
      <c r="C101" s="5">
        <f>COUNTIF(B3:B97, "Arrowroot")</f>
        <v>0</v>
      </c>
    </row>
    <row r="102" spans="2:5" x14ac:dyDescent="0.25">
      <c r="B102" t="s">
        <v>40</v>
      </c>
      <c r="C102" s="5">
        <f>COUNTIF(B3:B97, "Artichoke")</f>
        <v>1</v>
      </c>
    </row>
    <row r="103" spans="2:5" x14ac:dyDescent="0.25">
      <c r="B103" t="s">
        <v>39</v>
      </c>
      <c r="C103" s="5">
        <f>COUNTIF(B3:B97, "Asparagus")</f>
        <v>2</v>
      </c>
      <c r="E103" s="6" t="s">
        <v>122</v>
      </c>
    </row>
    <row r="104" spans="2:5" x14ac:dyDescent="0.25">
      <c r="B104" t="s">
        <v>3</v>
      </c>
      <c r="C104" s="5">
        <f>COUNTIF(B3:B97, "Aurigold")</f>
        <v>0</v>
      </c>
    </row>
    <row r="105" spans="2:5" x14ac:dyDescent="0.25">
      <c r="B105" t="s">
        <v>62</v>
      </c>
      <c r="C105" s="5">
        <f>COUNTIF(B3:B97, "Bamboo Shoot")</f>
        <v>2</v>
      </c>
    </row>
    <row r="106" spans="2:5" x14ac:dyDescent="0.25">
      <c r="B106" t="s">
        <v>41</v>
      </c>
      <c r="C106" s="5">
        <f>COUNTIF(B3:B97, "Barley")</f>
        <v>2</v>
      </c>
    </row>
    <row r="107" spans="2:5" x14ac:dyDescent="0.25">
      <c r="B107" t="s">
        <v>45</v>
      </c>
      <c r="C107" s="5">
        <f>COUNTIF(B3:B97, "Bean")</f>
        <v>3</v>
      </c>
    </row>
    <row r="108" spans="2:5" x14ac:dyDescent="0.25">
      <c r="B108" t="s">
        <v>46</v>
      </c>
      <c r="C108" s="5">
        <f>COUNTIF(B3:B97, "Beet")</f>
        <v>1</v>
      </c>
    </row>
    <row r="109" spans="2:5" x14ac:dyDescent="0.25">
      <c r="B109" t="s">
        <v>49</v>
      </c>
      <c r="C109" s="5">
        <f>COUNTIF(B3:B97, "Bellpepper")</f>
        <v>1</v>
      </c>
    </row>
    <row r="110" spans="2:5" x14ac:dyDescent="0.25">
      <c r="B110" t="s">
        <v>52</v>
      </c>
      <c r="C110" s="5">
        <f>COUNTIF(B3:B97, "Blackberry")</f>
        <v>0</v>
      </c>
    </row>
    <row r="111" spans="2:5" x14ac:dyDescent="0.25">
      <c r="B111" t="s">
        <v>54</v>
      </c>
      <c r="C111" s="5">
        <f>COUNTIF(B3:B97, "Blueberry")</f>
        <v>0</v>
      </c>
    </row>
    <row r="112" spans="2:5" x14ac:dyDescent="0.25">
      <c r="B112" t="s">
        <v>56</v>
      </c>
      <c r="C112" s="5">
        <f>COUNTIF(B3:B97, "Broccoli")</f>
        <v>1</v>
      </c>
    </row>
    <row r="113" spans="2:3" x14ac:dyDescent="0.25">
      <c r="B113" t="s">
        <v>61</v>
      </c>
      <c r="C113" s="5">
        <f>COUNTIF(B3:B97, "Brussel Sprout")</f>
        <v>0</v>
      </c>
    </row>
    <row r="114" spans="2:3" x14ac:dyDescent="0.25">
      <c r="B114" t="s">
        <v>60</v>
      </c>
      <c r="C114" s="5">
        <f>COUNTIF(B3:B97, "Cabbage")</f>
        <v>1</v>
      </c>
    </row>
    <row r="115" spans="2:3" x14ac:dyDescent="0.25">
      <c r="B115" t="s">
        <v>34</v>
      </c>
      <c r="C115" s="5">
        <f>COUNTIF(B3:B97, "Cactus Fruit")</f>
        <v>1</v>
      </c>
    </row>
    <row r="116" spans="2:3" x14ac:dyDescent="0.25">
      <c r="B116" t="s">
        <v>65</v>
      </c>
      <c r="C116" s="5">
        <f>COUNTIF(B3:B97, "Candleberry")</f>
        <v>0</v>
      </c>
    </row>
    <row r="117" spans="2:3" x14ac:dyDescent="0.25">
      <c r="B117" t="s">
        <v>67</v>
      </c>
      <c r="C117" s="5">
        <f>COUNTIF(B3:B97, "Cantalope")</f>
        <v>0</v>
      </c>
    </row>
    <row r="118" spans="2:3" x14ac:dyDescent="0.25">
      <c r="B118" t="s">
        <v>70</v>
      </c>
      <c r="C118" s="5">
        <f>COUNTIF(B3:B97, "Cassava")</f>
        <v>0</v>
      </c>
    </row>
    <row r="119" spans="2:3" x14ac:dyDescent="0.25">
      <c r="B119" t="s">
        <v>43</v>
      </c>
      <c r="C119" s="5">
        <f>COUNTIF(B3:B97, "Cauliflower")</f>
        <v>1</v>
      </c>
    </row>
    <row r="120" spans="2:3" x14ac:dyDescent="0.25">
      <c r="B120" t="s">
        <v>73</v>
      </c>
      <c r="C120" s="5">
        <f>COUNTIF(B3:B97, "Celery")</f>
        <v>2</v>
      </c>
    </row>
    <row r="121" spans="2:3" x14ac:dyDescent="0.25">
      <c r="B121" t="s">
        <v>75</v>
      </c>
      <c r="C121" s="5">
        <f>COUNTIF(B3:B97, "Chili Pepper")</f>
        <v>0</v>
      </c>
    </row>
    <row r="122" spans="2:3" x14ac:dyDescent="0.25">
      <c r="B122" t="s">
        <v>77</v>
      </c>
      <c r="C122" s="5">
        <f>COUNTIF(B3:B97, "Coffee")</f>
        <v>0</v>
      </c>
    </row>
    <row r="123" spans="2:3" x14ac:dyDescent="0.25">
      <c r="B123" t="s">
        <v>78</v>
      </c>
      <c r="C123" s="5">
        <f>COUNTIF(B3:B97, "Corn")</f>
        <v>1</v>
      </c>
    </row>
    <row r="124" spans="2:3" x14ac:dyDescent="0.25">
      <c r="B124" t="s">
        <v>80</v>
      </c>
      <c r="C124" s="5">
        <f>COUNTIF(B3:B97, "Cotton")</f>
        <v>0</v>
      </c>
    </row>
    <row r="125" spans="2:3" x14ac:dyDescent="0.25">
      <c r="B125" t="s">
        <v>76</v>
      </c>
      <c r="C125" s="5">
        <f>COUNTIF(B3:B97, "Cranberry")</f>
        <v>1</v>
      </c>
    </row>
    <row r="126" spans="2:3" x14ac:dyDescent="0.25">
      <c r="B126" t="s">
        <v>84</v>
      </c>
      <c r="C126" s="5">
        <f>COUNTIF(B3:B97, "Cucumber")</f>
        <v>3</v>
      </c>
    </row>
    <row r="127" spans="2:3" x14ac:dyDescent="0.25">
      <c r="B127" t="s">
        <v>6</v>
      </c>
      <c r="C127" s="5">
        <f>COUNTIF(B3:B97, "Cuprosia")</f>
        <v>0</v>
      </c>
    </row>
    <row r="128" spans="2:3" x14ac:dyDescent="0.25">
      <c r="B128" t="s">
        <v>85</v>
      </c>
      <c r="C128" s="5">
        <f>COUNTIF(B3:B97, "Curry Leaf")</f>
        <v>0</v>
      </c>
    </row>
    <row r="129" spans="2:3" x14ac:dyDescent="0.25">
      <c r="B129" t="s">
        <v>9</v>
      </c>
      <c r="C129" s="5">
        <f>COUNTIF(B3:B97, "Diamahlia")</f>
        <v>0</v>
      </c>
    </row>
    <row r="130" spans="2:3" x14ac:dyDescent="0.25">
      <c r="B130" t="s">
        <v>90</v>
      </c>
      <c r="C130" s="5">
        <f>COUNTIF(B3:B97, "Egg Plant")</f>
        <v>0</v>
      </c>
    </row>
    <row r="131" spans="2:3" x14ac:dyDescent="0.25">
      <c r="B131" t="s">
        <v>86</v>
      </c>
      <c r="C131" s="5">
        <f>COUNTIF(B3:B97, "Elderberry")</f>
        <v>0</v>
      </c>
    </row>
    <row r="132" spans="2:3" x14ac:dyDescent="0.25">
      <c r="B132" t="s">
        <v>11</v>
      </c>
      <c r="C132" s="5">
        <f>COUNTIF(B3:B97, "Emeryllis")</f>
        <v>0</v>
      </c>
    </row>
    <row r="133" spans="2:3" x14ac:dyDescent="0.25">
      <c r="B133" t="s">
        <v>12</v>
      </c>
      <c r="C133" s="5">
        <f>COUNTIF(B3:B97, "Ferranium")</f>
        <v>0</v>
      </c>
    </row>
    <row r="134" spans="2:3" x14ac:dyDescent="0.25">
      <c r="B134" t="s">
        <v>79</v>
      </c>
      <c r="C134" s="5">
        <f>COUNTIF(B3:B97, "Flax")</f>
        <v>0</v>
      </c>
    </row>
    <row r="135" spans="2:3" x14ac:dyDescent="0.25">
      <c r="B135" t="s">
        <v>87</v>
      </c>
      <c r="C135" s="5">
        <f>COUNTIF(B3:B97, "Garlic")</f>
        <v>3</v>
      </c>
    </row>
    <row r="136" spans="2:3" x14ac:dyDescent="0.25">
      <c r="B136" t="s">
        <v>88</v>
      </c>
      <c r="C136" s="5">
        <f>COUNTIF(B3:B97, "Ginger")</f>
        <v>0</v>
      </c>
    </row>
    <row r="137" spans="2:3" x14ac:dyDescent="0.25">
      <c r="B137" t="s">
        <v>89</v>
      </c>
      <c r="C137" s="5">
        <f>COUNTIF(B3:B97, "Grape")</f>
        <v>0</v>
      </c>
    </row>
    <row r="138" spans="2:3" x14ac:dyDescent="0.25">
      <c r="B138" t="s">
        <v>91</v>
      </c>
      <c r="C138" s="5">
        <f>COUNTIF(B3:B97, "Green Grape")</f>
        <v>0</v>
      </c>
    </row>
    <row r="139" spans="2:3" x14ac:dyDescent="0.25">
      <c r="B139" t="s">
        <v>33</v>
      </c>
      <c r="C139" s="5">
        <f>COUNTIF(B3:B97, "Hemp")</f>
        <v>0</v>
      </c>
    </row>
    <row r="140" spans="2:3" x14ac:dyDescent="0.25">
      <c r="B140" t="s">
        <v>121</v>
      </c>
      <c r="C140" s="5">
        <f>COUNTIF(B3:B97, "Hops")</f>
        <v>0</v>
      </c>
    </row>
    <row r="141" spans="2:3" x14ac:dyDescent="0.25">
      <c r="B141" t="s">
        <v>53</v>
      </c>
      <c r="C141" s="5">
        <f>COUNTIF(B3:B97, "Huckleberry")</f>
        <v>1</v>
      </c>
    </row>
    <row r="142" spans="2:3" x14ac:dyDescent="0.25">
      <c r="B142" t="s">
        <v>15</v>
      </c>
      <c r="C142" s="5">
        <f>COUNTIF(B3:B97, "Jaslumine")</f>
        <v>0</v>
      </c>
    </row>
    <row r="143" spans="2:3" x14ac:dyDescent="0.25">
      <c r="B143" t="s">
        <v>93</v>
      </c>
      <c r="C143" s="5">
        <f>COUNTIF(B3:B97, "Jicama")</f>
        <v>0</v>
      </c>
    </row>
    <row r="144" spans="2:3" x14ac:dyDescent="0.25">
      <c r="B144" t="s">
        <v>94</v>
      </c>
      <c r="C144" s="5">
        <f>COUNTIF(B3:B97, "Juniperberry")</f>
        <v>0</v>
      </c>
    </row>
    <row r="145" spans="2:3" x14ac:dyDescent="0.25">
      <c r="B145" t="s">
        <v>63</v>
      </c>
      <c r="C145" s="5">
        <f>COUNTIF(B3:B97, "Kale")</f>
        <v>0</v>
      </c>
    </row>
    <row r="146" spans="2:3" x14ac:dyDescent="0.25">
      <c r="B146" t="s">
        <v>95</v>
      </c>
      <c r="C146" s="5">
        <f>COUNTIF(B3:B97, "Kenaf")</f>
        <v>0</v>
      </c>
    </row>
    <row r="147" spans="2:3" x14ac:dyDescent="0.25">
      <c r="B147" t="s">
        <v>92</v>
      </c>
      <c r="C147" s="5">
        <f>COUNTIF(B3:B97, "Kiwi")</f>
        <v>0</v>
      </c>
    </row>
    <row r="148" spans="2:3" x14ac:dyDescent="0.25">
      <c r="B148" t="s">
        <v>37</v>
      </c>
      <c r="C148" s="5">
        <f>COUNTIF(B3:B97, "Kohlrabi")</f>
        <v>1</v>
      </c>
    </row>
    <row r="149" spans="2:3" x14ac:dyDescent="0.25">
      <c r="B149" t="s">
        <v>16</v>
      </c>
      <c r="C149" s="5">
        <f>COUNTIF(B3:B97, "Lapender")</f>
        <v>0</v>
      </c>
    </row>
    <row r="150" spans="2:3" x14ac:dyDescent="0.25">
      <c r="B150" t="s">
        <v>47</v>
      </c>
      <c r="C150" s="5">
        <f>COUNTIF(B3:B97, "Leek")</f>
        <v>2</v>
      </c>
    </row>
    <row r="151" spans="2:3" x14ac:dyDescent="0.25">
      <c r="B151" t="s">
        <v>97</v>
      </c>
      <c r="C151" s="5">
        <f>COUNTIF(B3:B97, "Lentil")</f>
        <v>0</v>
      </c>
    </row>
    <row r="152" spans="2:3" x14ac:dyDescent="0.25">
      <c r="B152" t="s">
        <v>72</v>
      </c>
      <c r="C152" s="5">
        <f>COUNTIF(B3:B97, "Lettuce")</f>
        <v>2</v>
      </c>
    </row>
    <row r="153" spans="2:3" x14ac:dyDescent="0.25">
      <c r="B153" t="s">
        <v>98</v>
      </c>
      <c r="C153" s="5">
        <f>COUNTIF(B3:B97, "Millet")</f>
        <v>0</v>
      </c>
    </row>
    <row r="154" spans="2:3" x14ac:dyDescent="0.25">
      <c r="B154" t="s">
        <v>99</v>
      </c>
      <c r="C154" s="5">
        <f>COUNTIF(B3:B97, "Mulberry")</f>
        <v>0</v>
      </c>
    </row>
    <row r="155" spans="2:3" x14ac:dyDescent="0.25">
      <c r="B155" t="s">
        <v>55</v>
      </c>
      <c r="C155" s="5">
        <f>COUNTIF(B3:B97, "Mustard")</f>
        <v>2</v>
      </c>
    </row>
    <row r="156" spans="2:3" x14ac:dyDescent="0.25">
      <c r="B156" t="s">
        <v>4</v>
      </c>
      <c r="C156" s="5">
        <f>COUNTIF(B3:B97, "Nether Wart")</f>
        <v>0</v>
      </c>
    </row>
    <row r="157" spans="2:3" x14ac:dyDescent="0.25">
      <c r="B157" t="s">
        <v>18</v>
      </c>
      <c r="C157" s="5">
        <f>COUNTIF(B3:B97, "Niccissuss")</f>
        <v>0</v>
      </c>
    </row>
    <row r="158" spans="2:3" x14ac:dyDescent="0.25">
      <c r="B158" t="s">
        <v>20</v>
      </c>
      <c r="C158" s="5">
        <f>COUNTIF(B3:B97, "Nitorwart")</f>
        <v>0</v>
      </c>
    </row>
    <row r="159" spans="2:3" x14ac:dyDescent="0.25">
      <c r="B159" t="s">
        <v>100</v>
      </c>
      <c r="C159" s="5">
        <f>COUNTIF(B3:B97, "Oats")</f>
        <v>1</v>
      </c>
    </row>
    <row r="160" spans="2:3" x14ac:dyDescent="0.25">
      <c r="B160" t="s">
        <v>48</v>
      </c>
      <c r="C160" s="5">
        <f>COUNTIF(B3:B97, "Okra")</f>
        <v>1</v>
      </c>
    </row>
    <row r="161" spans="2:3" x14ac:dyDescent="0.25">
      <c r="B161" t="s">
        <v>101</v>
      </c>
      <c r="C161" s="5">
        <f>COUNTIF(B3:B97, "Onion")</f>
        <v>0</v>
      </c>
    </row>
    <row r="162" spans="2:3" x14ac:dyDescent="0.25">
      <c r="B162" t="s">
        <v>102</v>
      </c>
      <c r="C162" s="5">
        <f>COUNTIF(B3:B97, "Parsnip")</f>
        <v>0</v>
      </c>
    </row>
    <row r="163" spans="2:3" x14ac:dyDescent="0.25">
      <c r="B163" t="s">
        <v>103</v>
      </c>
      <c r="C163" s="5">
        <f>COUNTIF(B3:B97, "Peanut")</f>
        <v>0</v>
      </c>
    </row>
    <row r="164" spans="2:3" x14ac:dyDescent="0.25">
      <c r="B164" t="s">
        <v>105</v>
      </c>
      <c r="C164" s="5">
        <f>COUNTIF(B3:B97, "Peas")</f>
        <v>1</v>
      </c>
    </row>
    <row r="165" spans="2:3" x14ac:dyDescent="0.25">
      <c r="B165" t="s">
        <v>21</v>
      </c>
      <c r="C165" s="5">
        <f>COUNTIF(B3:B97, "Petinia")</f>
        <v>0</v>
      </c>
    </row>
    <row r="166" spans="2:3" x14ac:dyDescent="0.25">
      <c r="B166" t="s">
        <v>106</v>
      </c>
      <c r="C166" s="5">
        <f>COUNTIF(B3:B97, "Pineapple")</f>
        <v>0</v>
      </c>
    </row>
    <row r="167" spans="2:3" x14ac:dyDescent="0.25">
      <c r="B167" t="s">
        <v>23</v>
      </c>
      <c r="C167" s="5">
        <f>COUNTIF(B3:B97, "Plombean")</f>
        <v>0</v>
      </c>
    </row>
    <row r="168" spans="2:3" x14ac:dyDescent="0.25">
      <c r="B168" t="s">
        <v>8</v>
      </c>
      <c r="C168" s="5">
        <f>COUNTIF(B3:B97, "Quartzanthemum")</f>
        <v>0</v>
      </c>
    </row>
    <row r="169" spans="2:3" x14ac:dyDescent="0.25">
      <c r="B169" t="s">
        <v>50</v>
      </c>
      <c r="C169" s="5">
        <f>COUNTIF(B3:B97, "Quinoa")</f>
        <v>1</v>
      </c>
    </row>
    <row r="170" spans="2:3" x14ac:dyDescent="0.25">
      <c r="B170" t="s">
        <v>107</v>
      </c>
      <c r="C170" s="5">
        <f>COUNTIF(B3:B97, "Radish")</f>
        <v>2</v>
      </c>
    </row>
    <row r="171" spans="2:3" x14ac:dyDescent="0.25">
      <c r="B171" t="s">
        <v>51</v>
      </c>
      <c r="C171" s="5">
        <f>COUNTIF(B3:B97, "Raspberry")</f>
        <v>2</v>
      </c>
    </row>
    <row r="172" spans="2:3" x14ac:dyDescent="0.25">
      <c r="B172" t="s">
        <v>25</v>
      </c>
      <c r="C172" s="5">
        <f>COUNTIF(B3:B97, "Redstodendron")</f>
        <v>0</v>
      </c>
    </row>
    <row r="173" spans="2:3" x14ac:dyDescent="0.25">
      <c r="B173" t="s">
        <v>108</v>
      </c>
      <c r="C173" s="5">
        <f>COUNTIF(B3:B97, "Rhubarb")</f>
        <v>0</v>
      </c>
    </row>
    <row r="174" spans="2:3" x14ac:dyDescent="0.25">
      <c r="B174" t="s">
        <v>71</v>
      </c>
      <c r="C174" s="5">
        <f>COUNTIF(B3:B97, "Rice")</f>
        <v>4</v>
      </c>
    </row>
    <row r="175" spans="2:3" x14ac:dyDescent="0.25">
      <c r="B175" t="s">
        <v>109</v>
      </c>
      <c r="C175" s="5">
        <f>COUNTIF(B3:B97, "Rutabaga")</f>
        <v>0</v>
      </c>
    </row>
    <row r="176" spans="2:3" x14ac:dyDescent="0.25">
      <c r="B176" t="s">
        <v>110</v>
      </c>
      <c r="C176" s="5">
        <f>COUNTIF(B3:B97, "Rye")</f>
        <v>0</v>
      </c>
    </row>
    <row r="177" spans="2:3" x14ac:dyDescent="0.25">
      <c r="B177" t="s">
        <v>96</v>
      </c>
      <c r="C177" s="5">
        <f>COUNTIF(B3:B97, "Scallion")</f>
        <v>1</v>
      </c>
    </row>
    <row r="178" spans="2:3" x14ac:dyDescent="0.25">
      <c r="B178" t="s">
        <v>81</v>
      </c>
      <c r="C178" s="5">
        <f>COUNTIF(B3:B97, "Seaweed")</f>
        <v>1</v>
      </c>
    </row>
    <row r="179" spans="2:3" x14ac:dyDescent="0.25">
      <c r="B179" t="s">
        <v>111</v>
      </c>
      <c r="C179" s="5">
        <f>COUNTIF(B3:B97, "Sesame Seeds")</f>
        <v>0</v>
      </c>
    </row>
    <row r="180" spans="2:3" x14ac:dyDescent="0.25">
      <c r="B180" t="s">
        <v>68</v>
      </c>
      <c r="C180" s="5">
        <f>COUNTIF(B3:B97, "Sisal")</f>
        <v>1</v>
      </c>
    </row>
    <row r="181" spans="2:3" x14ac:dyDescent="0.25">
      <c r="B181" t="s">
        <v>112</v>
      </c>
      <c r="C181" s="5">
        <f>COUNTIF(B3:B97, "Soybean")</f>
        <v>0</v>
      </c>
    </row>
    <row r="182" spans="2:3" x14ac:dyDescent="0.25">
      <c r="B182" t="s">
        <v>74</v>
      </c>
      <c r="C182" s="5">
        <f>COUNTIF(B3:B97, "Spice Leaf")</f>
        <v>5</v>
      </c>
    </row>
    <row r="183" spans="2:3" x14ac:dyDescent="0.25">
      <c r="B183" t="s">
        <v>104</v>
      </c>
      <c r="C183" s="5">
        <f>COUNTIF(B3:B97, "Spinach")</f>
        <v>1</v>
      </c>
    </row>
    <row r="184" spans="2:3" x14ac:dyDescent="0.25">
      <c r="B184" t="s">
        <v>82</v>
      </c>
      <c r="C184" s="5">
        <f>COUNTIF(B3:B97, "Strawberry")</f>
        <v>1</v>
      </c>
    </row>
    <row r="185" spans="2:3" x14ac:dyDescent="0.25">
      <c r="B185" t="s">
        <v>113</v>
      </c>
      <c r="C185" s="5">
        <f>COUNTIF(B3:B97, "Sweet Potato")</f>
        <v>1</v>
      </c>
    </row>
    <row r="186" spans="2:3" x14ac:dyDescent="0.25">
      <c r="B186" t="s">
        <v>115</v>
      </c>
      <c r="C186" s="5">
        <f>COUNTIF(B3:B97, "Taro")</f>
        <v>0</v>
      </c>
    </row>
    <row r="187" spans="2:3" x14ac:dyDescent="0.25">
      <c r="B187" t="s">
        <v>114</v>
      </c>
      <c r="C187" s="5">
        <f>COUNTIF(B3:B97, "Tea")</f>
        <v>0</v>
      </c>
    </row>
    <row r="188" spans="2:3" x14ac:dyDescent="0.25">
      <c r="B188" t="s">
        <v>116</v>
      </c>
      <c r="C188" s="5">
        <f>COUNTIF(B3:B97, "Tomatillo")</f>
        <v>0</v>
      </c>
    </row>
    <row r="189" spans="2:3" x14ac:dyDescent="0.25">
      <c r="B189" t="s">
        <v>117</v>
      </c>
      <c r="C189" s="5">
        <f>COUNTIF(B3:B97, "Tomato")</f>
        <v>0</v>
      </c>
    </row>
    <row r="190" spans="2:3" x14ac:dyDescent="0.25">
      <c r="B190" t="s">
        <v>69</v>
      </c>
      <c r="C190" s="5">
        <f>COUNTIF(B3:B97, "Turnip")</f>
        <v>2</v>
      </c>
    </row>
    <row r="191" spans="2:3" x14ac:dyDescent="0.25">
      <c r="B191" t="s">
        <v>118</v>
      </c>
      <c r="C191" s="5">
        <f>COUNTIF(B3:B97, "Water Chestnut")</f>
        <v>0</v>
      </c>
    </row>
    <row r="192" spans="2:3" x14ac:dyDescent="0.25">
      <c r="B192" t="s">
        <v>119</v>
      </c>
      <c r="C192" s="5">
        <f>COUNTIF(B3:B97, "White Mushroom")</f>
        <v>0</v>
      </c>
    </row>
    <row r="193" spans="2:3" x14ac:dyDescent="0.25">
      <c r="B193" t="s">
        <v>120</v>
      </c>
      <c r="C193" s="5">
        <f>COUNTIF(B3:B97, "Winter Squash")</f>
        <v>0</v>
      </c>
    </row>
    <row r="194" spans="2:3" x14ac:dyDescent="0.25">
      <c r="B194" t="s">
        <v>83</v>
      </c>
      <c r="C194" s="5">
        <f>COUNTIF(B3:B97, "Zucchini")</f>
        <v>1</v>
      </c>
    </row>
  </sheetData>
  <mergeCells count="44">
    <mergeCell ref="C93:C94"/>
    <mergeCell ref="C96:C97"/>
    <mergeCell ref="C84:C85"/>
    <mergeCell ref="E84:E85"/>
    <mergeCell ref="G84:G85"/>
    <mergeCell ref="C87:C88"/>
    <mergeCell ref="C90:C91"/>
    <mergeCell ref="C72:C73"/>
    <mergeCell ref="C75:C76"/>
    <mergeCell ref="C78:C79"/>
    <mergeCell ref="E78:E79"/>
    <mergeCell ref="C81:C82"/>
    <mergeCell ref="C60:C61"/>
    <mergeCell ref="C63:C64"/>
    <mergeCell ref="C66:C67"/>
    <mergeCell ref="E69:E70"/>
    <mergeCell ref="C69:C70"/>
    <mergeCell ref="K51:K52"/>
    <mergeCell ref="M51:M52"/>
    <mergeCell ref="O51:O52"/>
    <mergeCell ref="C54:C55"/>
    <mergeCell ref="C57:C58"/>
    <mergeCell ref="E57:E58"/>
    <mergeCell ref="G57:G58"/>
    <mergeCell ref="C48:C49"/>
    <mergeCell ref="C51:C52"/>
    <mergeCell ref="E51:E52"/>
    <mergeCell ref="G51:G52"/>
    <mergeCell ref="I51:I52"/>
    <mergeCell ref="C33:C34"/>
    <mergeCell ref="C36:C37"/>
    <mergeCell ref="C39:C40"/>
    <mergeCell ref="C42:C43"/>
    <mergeCell ref="C45:C46"/>
    <mergeCell ref="C18:C19"/>
    <mergeCell ref="C21:C22"/>
    <mergeCell ref="C24:C25"/>
    <mergeCell ref="C27:C28"/>
    <mergeCell ref="C30:C31"/>
    <mergeCell ref="C3:C4"/>
    <mergeCell ref="C6:C7"/>
    <mergeCell ref="C9:C10"/>
    <mergeCell ref="C12:C13"/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</vt:lpstr>
      <vt:lpstr>2nd</vt:lpstr>
      <vt:lpstr>3rd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</dc:creator>
  <cp:lastModifiedBy>David B</cp:lastModifiedBy>
  <dcterms:created xsi:type="dcterms:W3CDTF">2021-02-23T14:41:36Z</dcterms:created>
  <dcterms:modified xsi:type="dcterms:W3CDTF">2021-02-26T03:40:59Z</dcterms:modified>
</cp:coreProperties>
</file>