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miner/Twitch/Minecraft/Instances/brunel-3/assets/"/>
    </mc:Choice>
  </mc:AlternateContent>
  <xr:revisionPtr revIDLastSave="0" documentId="13_ncr:1_{97EBD0DB-12EE-D948-941A-ABEC71D27D1C}" xr6:coauthVersionLast="46" xr6:coauthVersionMax="46" xr10:uidLastSave="{00000000-0000-0000-0000-000000000000}"/>
  <bookViews>
    <workbookView xWindow="25600" yWindow="460" windowWidth="25600" windowHeight="28340" xr2:uid="{7AE51FE2-D37D-804E-BEE6-C97F5A6C5473}"/>
  </bookViews>
  <sheets>
    <sheet name="worksheet" sheetId="1" r:id="rId1"/>
    <sheet name="ie biodiesel" sheetId="3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B8" i="1"/>
  <c r="K8" i="1" s="1"/>
  <c r="B7" i="1"/>
  <c r="B20" i="1"/>
  <c r="I20" i="1" s="1"/>
  <c r="B5" i="1"/>
  <c r="B29" i="1"/>
  <c r="B39" i="3"/>
  <c r="E32" i="3"/>
  <c r="B29" i="3" s="1"/>
  <c r="E31" i="3"/>
  <c r="B28" i="3" s="1"/>
  <c r="K27" i="3"/>
  <c r="G27" i="3"/>
  <c r="E27" i="3"/>
  <c r="B25" i="3"/>
  <c r="K25" i="3" s="1"/>
  <c r="K24" i="3"/>
  <c r="E24" i="3"/>
  <c r="K23" i="3"/>
  <c r="E23" i="3"/>
  <c r="K22" i="3"/>
  <c r="I22" i="3"/>
  <c r="G22" i="3"/>
  <c r="E22" i="3"/>
  <c r="K21" i="3"/>
  <c r="I21" i="3"/>
  <c r="G21" i="3"/>
  <c r="E21" i="3"/>
  <c r="K20" i="3"/>
  <c r="I20" i="3"/>
  <c r="G20" i="3"/>
  <c r="E20" i="3"/>
  <c r="K18" i="3"/>
  <c r="I18" i="3"/>
  <c r="G18" i="3"/>
  <c r="E18" i="3"/>
  <c r="K17" i="3"/>
  <c r="I17" i="3"/>
  <c r="G17" i="3"/>
  <c r="E17" i="3"/>
  <c r="K16" i="3"/>
  <c r="I16" i="3"/>
  <c r="G16" i="3"/>
  <c r="E16" i="3"/>
  <c r="K15" i="3"/>
  <c r="I15" i="3"/>
  <c r="G15" i="3"/>
  <c r="E15" i="3"/>
  <c r="K14" i="3"/>
  <c r="I14" i="3"/>
  <c r="G14" i="3"/>
  <c r="E14" i="3"/>
  <c r="K13" i="3"/>
  <c r="I13" i="3"/>
  <c r="G13" i="3"/>
  <c r="E13" i="3"/>
  <c r="K12" i="3"/>
  <c r="I12" i="3"/>
  <c r="G12" i="3"/>
  <c r="E12" i="3"/>
  <c r="K11" i="3"/>
  <c r="I11" i="3"/>
  <c r="G11" i="3"/>
  <c r="E11" i="3"/>
  <c r="B9" i="3"/>
  <c r="K9" i="3" s="1"/>
  <c r="B3" i="1"/>
  <c r="B41" i="1"/>
  <c r="E34" i="1"/>
  <c r="B31" i="1" s="1"/>
  <c r="E33" i="1"/>
  <c r="K26" i="1"/>
  <c r="E26" i="1"/>
  <c r="K25" i="1"/>
  <c r="E25" i="1"/>
  <c r="E24" i="1"/>
  <c r="E23" i="1"/>
  <c r="E22" i="1"/>
  <c r="K24" i="1"/>
  <c r="I24" i="1"/>
  <c r="G24" i="1"/>
  <c r="K23" i="1"/>
  <c r="I23" i="1"/>
  <c r="G23" i="1"/>
  <c r="K22" i="1"/>
  <c r="I22" i="1"/>
  <c r="G22" i="1"/>
  <c r="E19" i="1"/>
  <c r="E18" i="1"/>
  <c r="E17" i="1"/>
  <c r="K20" i="1"/>
  <c r="G20" i="1"/>
  <c r="K19" i="1"/>
  <c r="I19" i="1"/>
  <c r="B11" i="1" s="1"/>
  <c r="G19" i="1"/>
  <c r="K18" i="1"/>
  <c r="I18" i="1"/>
  <c r="G18" i="1"/>
  <c r="K17" i="1"/>
  <c r="I17" i="1"/>
  <c r="G17" i="1"/>
  <c r="E16" i="1"/>
  <c r="E15" i="1"/>
  <c r="E14" i="1"/>
  <c r="E13" i="1"/>
  <c r="G15" i="1"/>
  <c r="G16" i="1"/>
  <c r="K16" i="1"/>
  <c r="I16" i="1"/>
  <c r="K15" i="1"/>
  <c r="I15" i="1"/>
  <c r="K14" i="1"/>
  <c r="I14" i="1"/>
  <c r="G14" i="1"/>
  <c r="K13" i="1"/>
  <c r="I13" i="1"/>
  <c r="G13" i="1"/>
  <c r="E20" i="1" l="1"/>
  <c r="K28" i="3"/>
  <c r="G28" i="3"/>
  <c r="B26" i="3" s="1"/>
  <c r="E28" i="3"/>
  <c r="B10" i="3" s="1"/>
  <c r="K29" i="3"/>
  <c r="E29" i="3"/>
  <c r="E25" i="3"/>
  <c r="B19" i="3" s="1"/>
  <c r="E9" i="3"/>
  <c r="B8" i="3" s="1"/>
  <c r="G29" i="1"/>
  <c r="B27" i="1" s="1"/>
  <c r="E29" i="1"/>
  <c r="K29" i="1"/>
  <c r="K11" i="1"/>
  <c r="E11" i="1"/>
  <c r="B10" i="1" s="1"/>
  <c r="K31" i="1"/>
  <c r="E31" i="1"/>
  <c r="K30" i="1"/>
  <c r="G30" i="1"/>
  <c r="E30" i="1"/>
  <c r="B12" i="1" s="1"/>
  <c r="E28" i="1" l="1"/>
  <c r="B4" i="1" s="1"/>
  <c r="B28" i="1"/>
  <c r="K10" i="3"/>
  <c r="E10" i="3"/>
  <c r="B5" i="3" s="1"/>
  <c r="K5" i="3" s="1"/>
  <c r="K8" i="3"/>
  <c r="E8" i="3"/>
  <c r="B3" i="3" s="1"/>
  <c r="K3" i="3" s="1"/>
  <c r="K26" i="3"/>
  <c r="E26" i="3"/>
  <c r="B4" i="3" s="1"/>
  <c r="K4" i="3" s="1"/>
  <c r="K19" i="3"/>
  <c r="I19" i="3"/>
  <c r="B2" i="3" s="1"/>
  <c r="K2" i="3" s="1"/>
  <c r="B40" i="3" s="1"/>
  <c r="B41" i="3" s="1"/>
  <c r="B42" i="3" s="1"/>
  <c r="G19" i="3"/>
  <c r="B7" i="3" s="1"/>
  <c r="K7" i="3" s="1"/>
  <c r="E19" i="3"/>
  <c r="B6" i="3" s="1"/>
  <c r="K6" i="3" s="1"/>
  <c r="K27" i="1"/>
  <c r="E27" i="1"/>
  <c r="K10" i="1"/>
  <c r="E10" i="1"/>
  <c r="K28" i="1"/>
  <c r="K12" i="1"/>
  <c r="E12" i="1"/>
  <c r="K21" i="1" l="1"/>
  <c r="I21" i="1"/>
  <c r="B2" i="1" s="1"/>
  <c r="E21" i="1"/>
  <c r="B6" i="1" s="1"/>
  <c r="G21" i="1"/>
  <c r="B9" i="1" s="1"/>
  <c r="K9" i="1" s="1"/>
  <c r="B42" i="1" l="1"/>
  <c r="B43" i="1" s="1"/>
  <c r="B44" i="1" s="1"/>
</calcChain>
</file>

<file path=xl/sharedStrings.xml><?xml version="1.0" encoding="utf-8"?>
<sst xmlns="http://schemas.openxmlformats.org/spreadsheetml/2006/main" count="253" uniqueCount="46">
  <si>
    <t>biodiesel</t>
  </si>
  <si>
    <t>crude oil</t>
  </si>
  <si>
    <t>diesel</t>
  </si>
  <si>
    <t>honey</t>
  </si>
  <si>
    <t>honey drop</t>
  </si>
  <si>
    <t>biomass</t>
  </si>
  <si>
    <t>plant oil</t>
  </si>
  <si>
    <t>input 1</t>
  </si>
  <si>
    <t>input 2</t>
  </si>
  <si>
    <t>input 3</t>
  </si>
  <si>
    <t>machine</t>
  </si>
  <si>
    <t>output</t>
  </si>
  <si>
    <t>honeycomb</t>
  </si>
  <si>
    <t>centrifuge</t>
  </si>
  <si>
    <t>squeezer</t>
  </si>
  <si>
    <t>qty 1</t>
  </si>
  <si>
    <t>qty 2</t>
  </si>
  <si>
    <t>qty 3</t>
  </si>
  <si>
    <t>rf in</t>
  </si>
  <si>
    <t>qty out</t>
  </si>
  <si>
    <t>low yield bio solids</t>
  </si>
  <si>
    <t>low yield fert.</t>
  </si>
  <si>
    <t>mixer</t>
  </si>
  <si>
    <t>juice</t>
  </si>
  <si>
    <t>high yield bio solids</t>
  </si>
  <si>
    <t>high yield fert.</t>
  </si>
  <si>
    <t>water</t>
  </si>
  <si>
    <t>fruit</t>
  </si>
  <si>
    <t>juice item</t>
  </si>
  <si>
    <t>for.ethanol</t>
  </si>
  <si>
    <t>ie.ethanol</t>
  </si>
  <si>
    <t>fermenter</t>
  </si>
  <si>
    <t>distiller</t>
  </si>
  <si>
    <t>oily plant matter</t>
  </si>
  <si>
    <t>sugary bio matter</t>
  </si>
  <si>
    <t>refinery</t>
  </si>
  <si>
    <t>RF power</t>
  </si>
  <si>
    <t>diesel generator</t>
  </si>
  <si>
    <t>gross power</t>
  </si>
  <si>
    <t>power cost</t>
  </si>
  <si>
    <t>net power</t>
  </si>
  <si>
    <t>efficiency</t>
  </si>
  <si>
    <t>collect</t>
  </si>
  <si>
    <t>low yield fertilizer</t>
  </si>
  <si>
    <t>high yield fertilizer</t>
  </si>
  <si>
    <t>gather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</si>
</sst>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6"/>
      <color theme="1"/>
      <name val="Lucida Sans"/>
      <family val="2"/>
    </font>
    <font>
      <sz val="16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9" fontId="0" fillId="0" borderId="0" xfId="2" applyFont="1"/>
    <xf numFmtId="43" fontId="0" fillId="0" borderId="0" xfId="1" applyFont="1"/>
    <xf numFmtId="4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D62C-4FBD-C147-A71B-DF9E27B49908}">
  <dimension ref="A1:M44"/>
  <sheetViews>
    <sheetView tabSelected="1" workbookViewId="0"/>
  </sheetViews>
  <sheetFormatPr baseColWidth="10" defaultRowHeight="20" x14ac:dyDescent="0.2"/>
  <cols>
    <col min="1" max="1" width="17.09765625" style="1" customWidth="1"/>
    <col min="2" max="2" width="10.8984375" style="1" customWidth="1"/>
    <col min="3" max="3" width="2.5" style="1" customWidth="1"/>
    <col min="4" max="4" width="18.69921875" style="1" customWidth="1"/>
    <col min="5" max="5" width="8.796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4.296875" style="1" customWidth="1"/>
    <col min="11" max="11" width="8.296875" style="1" customWidth="1"/>
    <col min="14" max="14" width="11.8984375" style="1" customWidth="1"/>
    <col min="15" max="16384" width="10.69921875" style="1"/>
  </cols>
  <sheetData>
    <row r="1" spans="1:12" x14ac:dyDescent="0.2">
      <c r="A1" s="1" t="s">
        <v>11</v>
      </c>
      <c r="B1" s="1" t="s">
        <v>19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1" t="s">
        <v>18</v>
      </c>
      <c r="L1" s="1" t="s">
        <v>45</v>
      </c>
    </row>
    <row r="2" spans="1:12" x14ac:dyDescent="0.2">
      <c r="A2" s="1" t="s">
        <v>26</v>
      </c>
      <c r="B2" s="3">
        <f>I21</f>
        <v>0</v>
      </c>
      <c r="J2" s="1" t="s">
        <v>42</v>
      </c>
      <c r="K2" s="1">
        <f>L2*B2</f>
        <v>0</v>
      </c>
      <c r="L2">
        <v>0.128</v>
      </c>
    </row>
    <row r="3" spans="1:12" x14ac:dyDescent="0.2">
      <c r="A3" s="1" t="s">
        <v>12</v>
      </c>
      <c r="B3" s="3">
        <f>E10</f>
        <v>0</v>
      </c>
      <c r="J3" s="1" t="s">
        <v>42</v>
      </c>
      <c r="K3" s="1">
        <f>L3*B3</f>
        <v>0</v>
      </c>
      <c r="L3">
        <v>4096</v>
      </c>
    </row>
    <row r="4" spans="1:12" x14ac:dyDescent="0.2">
      <c r="A4" s="1" t="s">
        <v>34</v>
      </c>
      <c r="B4" s="3">
        <f>E28</f>
        <v>0</v>
      </c>
      <c r="J4" s="1" t="s">
        <v>42</v>
      </c>
      <c r="K4" s="1">
        <f>L4*B4</f>
        <v>0</v>
      </c>
      <c r="L4">
        <v>1024</v>
      </c>
    </row>
    <row r="5" spans="1:12" x14ac:dyDescent="0.2">
      <c r="A5" s="1" t="s">
        <v>33</v>
      </c>
      <c r="B5" s="3">
        <f>E12</f>
        <v>0</v>
      </c>
      <c r="J5" s="1" t="s">
        <v>42</v>
      </c>
      <c r="K5" s="1">
        <f>L5*B5</f>
        <v>0</v>
      </c>
      <c r="L5">
        <v>1024</v>
      </c>
    </row>
    <row r="6" spans="1:12" x14ac:dyDescent="0.2">
      <c r="A6" s="1" t="s">
        <v>20</v>
      </c>
      <c r="B6" s="3">
        <f>E21</f>
        <v>0</v>
      </c>
      <c r="J6" s="1" t="s">
        <v>42</v>
      </c>
      <c r="K6" s="1">
        <f>L6*B6</f>
        <v>0</v>
      </c>
      <c r="L6">
        <v>1024</v>
      </c>
    </row>
    <row r="7" spans="1:12" x14ac:dyDescent="0.2">
      <c r="A7" s="1" t="s">
        <v>24</v>
      </c>
      <c r="B7" s="3">
        <f>E20</f>
        <v>8.6805555555555554</v>
      </c>
      <c r="J7" s="1" t="s">
        <v>42</v>
      </c>
      <c r="K7" s="1">
        <f>L7*B7</f>
        <v>177777.77777777778</v>
      </c>
      <c r="L7">
        <v>20480</v>
      </c>
    </row>
    <row r="8" spans="1:12" x14ac:dyDescent="0.2">
      <c r="A8" s="1" t="s">
        <v>44</v>
      </c>
      <c r="B8" s="3">
        <f>G20</f>
        <v>2.1701388888888888</v>
      </c>
      <c r="J8" s="1" t="s">
        <v>42</v>
      </c>
      <c r="K8" s="1">
        <f>L8*B8</f>
        <v>17777.777777777777</v>
      </c>
      <c r="L8">
        <v>8192</v>
      </c>
    </row>
    <row r="9" spans="1:12" x14ac:dyDescent="0.2">
      <c r="A9" s="1" t="s">
        <v>43</v>
      </c>
      <c r="B9" s="3">
        <f>G21</f>
        <v>0</v>
      </c>
      <c r="J9" s="1" t="s">
        <v>42</v>
      </c>
      <c r="K9" s="1">
        <f>10240*B9</f>
        <v>0</v>
      </c>
    </row>
    <row r="10" spans="1:12" x14ac:dyDescent="0.2">
      <c r="A10" s="1" t="s">
        <v>4</v>
      </c>
      <c r="B10" s="1">
        <f>E11</f>
        <v>0</v>
      </c>
      <c r="D10" s="1" t="s">
        <v>12</v>
      </c>
      <c r="E10" s="3">
        <f>100/90*B10</f>
        <v>0</v>
      </c>
      <c r="J10" s="1" t="s">
        <v>13</v>
      </c>
      <c r="K10" s="1">
        <f>12500/90*B10</f>
        <v>0</v>
      </c>
    </row>
    <row r="11" spans="1:12" x14ac:dyDescent="0.2">
      <c r="A11" s="1" t="s">
        <v>3</v>
      </c>
      <c r="B11" s="1">
        <f>I19</f>
        <v>0</v>
      </c>
      <c r="D11" s="1" t="s">
        <v>4</v>
      </c>
      <c r="E11" s="3">
        <f>20/2000*B11</f>
        <v>0</v>
      </c>
      <c r="J11" s="1" t="s">
        <v>14</v>
      </c>
      <c r="K11" s="1">
        <f>51200/2000*B11</f>
        <v>0</v>
      </c>
    </row>
    <row r="12" spans="1:12" x14ac:dyDescent="0.2">
      <c r="A12" s="1" t="s">
        <v>6</v>
      </c>
      <c r="B12" s="1">
        <f>E30</f>
        <v>0</v>
      </c>
      <c r="D12" s="1" t="s">
        <v>33</v>
      </c>
      <c r="E12" s="3">
        <f>8/512*B12</f>
        <v>0</v>
      </c>
      <c r="J12" s="1" t="s">
        <v>14</v>
      </c>
      <c r="K12" s="1">
        <f>51200/512*B12</f>
        <v>0</v>
      </c>
    </row>
    <row r="13" spans="1:12" x14ac:dyDescent="0.2">
      <c r="A13" s="1" t="s">
        <v>5</v>
      </c>
      <c r="B13" s="1">
        <v>0</v>
      </c>
      <c r="D13" s="1" t="s">
        <v>20</v>
      </c>
      <c r="E13" s="3">
        <f>20/1500*B13</f>
        <v>0</v>
      </c>
      <c r="F13" s="1" t="s">
        <v>21</v>
      </c>
      <c r="G13" s="4">
        <f>1/1500*B13</f>
        <v>0</v>
      </c>
      <c r="H13" s="1" t="s">
        <v>3</v>
      </c>
      <c r="I13" s="3">
        <f>1000/1500*B13</f>
        <v>0</v>
      </c>
      <c r="J13" s="1" t="s">
        <v>22</v>
      </c>
      <c r="K13" s="1">
        <f>4096/1500*B13</f>
        <v>0</v>
      </c>
    </row>
    <row r="14" spans="1:12" x14ac:dyDescent="0.2">
      <c r="A14" s="1" t="s">
        <v>5</v>
      </c>
      <c r="B14" s="1">
        <v>0</v>
      </c>
      <c r="D14" s="1" t="s">
        <v>20</v>
      </c>
      <c r="E14" s="3">
        <f>20/1500*B14</f>
        <v>0</v>
      </c>
      <c r="F14" s="1" t="s">
        <v>21</v>
      </c>
      <c r="G14" s="4">
        <f>1/1500*B14</f>
        <v>0</v>
      </c>
      <c r="H14" s="1" t="s">
        <v>23</v>
      </c>
      <c r="I14" s="3">
        <f>1000/1500*B14</f>
        <v>0</v>
      </c>
      <c r="J14" s="1" t="s">
        <v>22</v>
      </c>
      <c r="K14" s="1">
        <f>4096/1500*B14</f>
        <v>0</v>
      </c>
    </row>
    <row r="15" spans="1:12" x14ac:dyDescent="0.2">
      <c r="A15" s="1" t="s">
        <v>5</v>
      </c>
      <c r="B15" s="1">
        <v>0</v>
      </c>
      <c r="D15" s="1" t="s">
        <v>24</v>
      </c>
      <c r="E15" s="3">
        <f>5/1500*B15</f>
        <v>0</v>
      </c>
      <c r="F15" s="1" t="s">
        <v>21</v>
      </c>
      <c r="G15" s="4">
        <f>1/1500*B15</f>
        <v>0</v>
      </c>
      <c r="H15" s="1" t="s">
        <v>3</v>
      </c>
      <c r="I15" s="3">
        <f>1000/1500*B15</f>
        <v>0</v>
      </c>
      <c r="J15" s="1" t="s">
        <v>22</v>
      </c>
      <c r="K15" s="1">
        <f>4096/1500*B15</f>
        <v>0</v>
      </c>
    </row>
    <row r="16" spans="1:12" x14ac:dyDescent="0.2">
      <c r="A16" s="1" t="s">
        <v>5</v>
      </c>
      <c r="B16" s="1">
        <v>0</v>
      </c>
      <c r="D16" s="1" t="s">
        <v>24</v>
      </c>
      <c r="E16" s="3">
        <f>5/1500*B16</f>
        <v>0</v>
      </c>
      <c r="F16" s="1" t="s">
        <v>21</v>
      </c>
      <c r="G16" s="4">
        <f>1/1500*B16</f>
        <v>0</v>
      </c>
      <c r="H16" s="1" t="s">
        <v>23</v>
      </c>
      <c r="I16" s="3">
        <f>1000/1500*B16</f>
        <v>0</v>
      </c>
      <c r="J16" s="1" t="s">
        <v>22</v>
      </c>
      <c r="K16" s="1">
        <f>4096/1500*B16</f>
        <v>0</v>
      </c>
    </row>
    <row r="17" spans="1:11" x14ac:dyDescent="0.2">
      <c r="A17" s="1" t="s">
        <v>5</v>
      </c>
      <c r="B17" s="1">
        <v>0</v>
      </c>
      <c r="D17" s="1" t="s">
        <v>20</v>
      </c>
      <c r="E17" s="3">
        <f>16/1500*B17</f>
        <v>0</v>
      </c>
      <c r="F17" s="1" t="s">
        <v>25</v>
      </c>
      <c r="G17" s="4">
        <f>1/1500*B17</f>
        <v>0</v>
      </c>
      <c r="H17" s="1" t="s">
        <v>3</v>
      </c>
      <c r="I17" s="3">
        <f>1000/1500*B17</f>
        <v>0</v>
      </c>
      <c r="J17" s="1" t="s">
        <v>22</v>
      </c>
      <c r="K17" s="1">
        <f>4096/1500*B17</f>
        <v>0</v>
      </c>
    </row>
    <row r="18" spans="1:11" x14ac:dyDescent="0.2">
      <c r="A18" s="1" t="s">
        <v>5</v>
      </c>
      <c r="B18" s="1">
        <v>0</v>
      </c>
      <c r="D18" s="1" t="s">
        <v>20</v>
      </c>
      <c r="E18" s="3">
        <f>16/1500*B18</f>
        <v>0</v>
      </c>
      <c r="F18" s="1" t="s">
        <v>25</v>
      </c>
      <c r="G18" s="4">
        <f>1/1500*B18</f>
        <v>0</v>
      </c>
      <c r="H18" s="1" t="s">
        <v>23</v>
      </c>
      <c r="I18" s="3">
        <f>1000/1500*B18</f>
        <v>0</v>
      </c>
      <c r="J18" s="1" t="s">
        <v>22</v>
      </c>
      <c r="K18" s="1">
        <f>4096/1500*B18</f>
        <v>0</v>
      </c>
    </row>
    <row r="19" spans="1:11" x14ac:dyDescent="0.2">
      <c r="A19" s="1" t="s">
        <v>5</v>
      </c>
      <c r="B19" s="1">
        <v>0</v>
      </c>
      <c r="D19" s="1" t="s">
        <v>24</v>
      </c>
      <c r="E19" s="3">
        <f>4/1500*B19</f>
        <v>0</v>
      </c>
      <c r="F19" s="1" t="s">
        <v>25</v>
      </c>
      <c r="G19" s="4">
        <f>1/1500*B19</f>
        <v>0</v>
      </c>
      <c r="H19" s="1" t="s">
        <v>3</v>
      </c>
      <c r="I19" s="3">
        <f>1000/1500*B19</f>
        <v>0</v>
      </c>
      <c r="J19" s="1" t="s">
        <v>22</v>
      </c>
      <c r="K19" s="1">
        <f>4096/1500*B19</f>
        <v>0</v>
      </c>
    </row>
    <row r="20" spans="1:11" x14ac:dyDescent="0.2">
      <c r="A20" s="1" t="s">
        <v>5</v>
      </c>
      <c r="B20" s="1">
        <f>E27</f>
        <v>3255.2083333333335</v>
      </c>
      <c r="D20" s="1" t="s">
        <v>24</v>
      </c>
      <c r="E20" s="3">
        <f>4/1500*B20</f>
        <v>8.6805555555555554</v>
      </c>
      <c r="F20" s="1" t="s">
        <v>25</v>
      </c>
      <c r="G20" s="4">
        <f>1/1500*B20</f>
        <v>2.1701388888888888</v>
      </c>
      <c r="H20" s="1" t="s">
        <v>23</v>
      </c>
      <c r="I20" s="3">
        <f>1000/1500*B20</f>
        <v>2170.1388888888887</v>
      </c>
      <c r="J20" s="1" t="s">
        <v>22</v>
      </c>
      <c r="K20" s="1">
        <f>4096/1500*B20</f>
        <v>8888.8888888888887</v>
      </c>
    </row>
    <row r="21" spans="1:11" x14ac:dyDescent="0.2">
      <c r="A21" s="1" t="s">
        <v>5</v>
      </c>
      <c r="B21" s="1">
        <v>0</v>
      </c>
      <c r="D21" s="1" t="s">
        <v>20</v>
      </c>
      <c r="E21" s="3">
        <f>40/1500*B21</f>
        <v>0</v>
      </c>
      <c r="F21" s="1" t="s">
        <v>21</v>
      </c>
      <c r="G21" s="4">
        <f>1/1500*B21</f>
        <v>0</v>
      </c>
      <c r="H21" s="1" t="s">
        <v>26</v>
      </c>
      <c r="I21" s="3">
        <f>1000/1500*B21</f>
        <v>0</v>
      </c>
      <c r="J21" s="1" t="s">
        <v>22</v>
      </c>
      <c r="K21" s="1">
        <f>4096/1500*B21</f>
        <v>0</v>
      </c>
    </row>
    <row r="22" spans="1:11" x14ac:dyDescent="0.2">
      <c r="A22" s="1" t="s">
        <v>5</v>
      </c>
      <c r="B22" s="1">
        <v>0</v>
      </c>
      <c r="D22" s="1" t="s">
        <v>24</v>
      </c>
      <c r="E22" s="3">
        <f>10/1500*B22</f>
        <v>0</v>
      </c>
      <c r="F22" s="1" t="s">
        <v>21</v>
      </c>
      <c r="G22" s="4">
        <f>1/1500*B22</f>
        <v>0</v>
      </c>
      <c r="H22" s="1" t="s">
        <v>26</v>
      </c>
      <c r="I22" s="3">
        <f>1000/1500*B22</f>
        <v>0</v>
      </c>
      <c r="J22" s="1" t="s">
        <v>22</v>
      </c>
      <c r="K22" s="1">
        <f>4096/1500*B22</f>
        <v>0</v>
      </c>
    </row>
    <row r="23" spans="1:11" x14ac:dyDescent="0.2">
      <c r="A23" s="1" t="s">
        <v>5</v>
      </c>
      <c r="B23" s="1">
        <v>0</v>
      </c>
      <c r="D23" s="1" t="s">
        <v>20</v>
      </c>
      <c r="E23" s="3">
        <f>32/1500*B23</f>
        <v>0</v>
      </c>
      <c r="F23" s="1" t="s">
        <v>25</v>
      </c>
      <c r="G23" s="4">
        <f>1/1500*B23</f>
        <v>0</v>
      </c>
      <c r="H23" s="1" t="s">
        <v>26</v>
      </c>
      <c r="I23" s="3">
        <f>1000/1500*B23</f>
        <v>0</v>
      </c>
      <c r="J23" s="1" t="s">
        <v>22</v>
      </c>
      <c r="K23" s="1">
        <f>4096/1500*B23</f>
        <v>0</v>
      </c>
    </row>
    <row r="24" spans="1:11" x14ac:dyDescent="0.2">
      <c r="A24" s="1" t="s">
        <v>5</v>
      </c>
      <c r="B24" s="1">
        <v>0</v>
      </c>
      <c r="D24" s="1" t="s">
        <v>24</v>
      </c>
      <c r="E24" s="3">
        <f>8/1500*B24</f>
        <v>0</v>
      </c>
      <c r="F24" s="1" t="s">
        <v>25</v>
      </c>
      <c r="G24" s="4">
        <f>1/1500*B24</f>
        <v>0</v>
      </c>
      <c r="H24" s="1" t="s">
        <v>26</v>
      </c>
      <c r="I24" s="3">
        <f>1000/1500*B24</f>
        <v>0</v>
      </c>
      <c r="J24" s="1" t="s">
        <v>22</v>
      </c>
      <c r="K24" s="1">
        <f>4096/1500*B24</f>
        <v>0</v>
      </c>
    </row>
    <row r="25" spans="1:11" x14ac:dyDescent="0.2">
      <c r="A25" s="1" t="s">
        <v>23</v>
      </c>
      <c r="B25" s="1">
        <v>0</v>
      </c>
      <c r="D25" s="1" t="s">
        <v>27</v>
      </c>
      <c r="E25" s="3">
        <f>20/4000*B25</f>
        <v>0</v>
      </c>
      <c r="J25" s="1" t="s">
        <v>14</v>
      </c>
      <c r="K25" s="1">
        <f>64000/4000*B25</f>
        <v>0</v>
      </c>
    </row>
    <row r="26" spans="1:11" x14ac:dyDescent="0.2">
      <c r="A26" s="1" t="s">
        <v>23</v>
      </c>
      <c r="B26" s="1">
        <v>0</v>
      </c>
      <c r="D26" s="1" t="s">
        <v>28</v>
      </c>
      <c r="E26" s="3">
        <f>1/350*B26</f>
        <v>0</v>
      </c>
      <c r="J26" s="1" t="s">
        <v>14</v>
      </c>
      <c r="K26" s="1">
        <f>256/350*B26</f>
        <v>0</v>
      </c>
    </row>
    <row r="27" spans="1:11" x14ac:dyDescent="0.2">
      <c r="A27" s="1" t="s">
        <v>29</v>
      </c>
      <c r="B27" s="1">
        <f>G29</f>
        <v>976.5625</v>
      </c>
      <c r="D27" s="1" t="s">
        <v>5</v>
      </c>
      <c r="E27" s="3">
        <f>100/30*B27</f>
        <v>3255.2083333333335</v>
      </c>
      <c r="J27" s="1" t="s">
        <v>32</v>
      </c>
      <c r="K27" s="1">
        <f>2000/30*B27</f>
        <v>65104.166666666672</v>
      </c>
    </row>
    <row r="28" spans="1:11" x14ac:dyDescent="0.2">
      <c r="A28" s="1" t="s">
        <v>30</v>
      </c>
      <c r="B28" s="1">
        <f>G30</f>
        <v>0</v>
      </c>
      <c r="D28" s="1" t="s">
        <v>34</v>
      </c>
      <c r="E28" s="3">
        <f>8/640*B28</f>
        <v>0</v>
      </c>
      <c r="J28" s="1" t="s">
        <v>31</v>
      </c>
      <c r="K28" s="1">
        <f>5120/640*B28</f>
        <v>0</v>
      </c>
    </row>
    <row r="29" spans="1:11" x14ac:dyDescent="0.2">
      <c r="A29" s="1" t="s">
        <v>0</v>
      </c>
      <c r="B29" s="1">
        <f>E33</f>
        <v>1953.125</v>
      </c>
      <c r="D29" s="1" t="s">
        <v>6</v>
      </c>
      <c r="E29" s="3">
        <f>50/100*B29</f>
        <v>976.5625</v>
      </c>
      <c r="F29" s="1" t="s">
        <v>29</v>
      </c>
      <c r="G29" s="4">
        <f>50/100*B29</f>
        <v>976.5625</v>
      </c>
      <c r="J29" s="1" t="s">
        <v>35</v>
      </c>
      <c r="K29" s="1">
        <f>500/100*B29</f>
        <v>9765.625</v>
      </c>
    </row>
    <row r="30" spans="1:11" x14ac:dyDescent="0.2">
      <c r="A30" s="1" t="s">
        <v>0</v>
      </c>
      <c r="B30" s="1">
        <v>0</v>
      </c>
      <c r="D30" s="1" t="s">
        <v>6</v>
      </c>
      <c r="E30" s="3">
        <f>50/100*B30</f>
        <v>0</v>
      </c>
      <c r="F30" s="1" t="s">
        <v>30</v>
      </c>
      <c r="G30" s="4">
        <f>50/100*B30</f>
        <v>0</v>
      </c>
      <c r="J30" s="1" t="s">
        <v>35</v>
      </c>
      <c r="K30" s="1">
        <f>500/100*B30</f>
        <v>0</v>
      </c>
    </row>
    <row r="31" spans="1:11" x14ac:dyDescent="0.2">
      <c r="A31" s="1" t="s">
        <v>2</v>
      </c>
      <c r="B31" s="1">
        <f>E34</f>
        <v>0</v>
      </c>
      <c r="D31" s="1" t="s">
        <v>1</v>
      </c>
      <c r="E31" s="3">
        <f>100/40*B31</f>
        <v>0</v>
      </c>
      <c r="J31" s="1" t="s">
        <v>32</v>
      </c>
      <c r="K31" s="1">
        <f>4096/40*B31</f>
        <v>0</v>
      </c>
    </row>
    <row r="33" spans="1:11" x14ac:dyDescent="0.2">
      <c r="A33" s="1" t="s">
        <v>36</v>
      </c>
      <c r="B33" s="1">
        <v>1000000</v>
      </c>
      <c r="D33" s="1" t="s">
        <v>0</v>
      </c>
      <c r="E33" s="3">
        <f>1000/512000*B33</f>
        <v>1953.125</v>
      </c>
      <c r="J33" s="1" t="s">
        <v>37</v>
      </c>
      <c r="K33" s="1">
        <v>0</v>
      </c>
    </row>
    <row r="34" spans="1:11" x14ac:dyDescent="0.2">
      <c r="A34" s="1" t="s">
        <v>36</v>
      </c>
      <c r="B34" s="1">
        <v>0</v>
      </c>
      <c r="D34" s="1" t="s">
        <v>2</v>
      </c>
      <c r="E34" s="3">
        <f>1000/512000*B34</f>
        <v>0</v>
      </c>
      <c r="J34" s="1" t="s">
        <v>37</v>
      </c>
      <c r="K34" s="1">
        <v>0</v>
      </c>
    </row>
    <row r="41" spans="1:11" x14ac:dyDescent="0.2">
      <c r="A41" s="1" t="s">
        <v>38</v>
      </c>
      <c r="B41" s="1">
        <f>SUM(B33:B34)</f>
        <v>1000000</v>
      </c>
    </row>
    <row r="42" spans="1:11" x14ac:dyDescent="0.2">
      <c r="A42" s="1" t="s">
        <v>39</v>
      </c>
      <c r="B42" s="1">
        <f>SUM(K:K)</f>
        <v>279314.23611111112</v>
      </c>
    </row>
    <row r="43" spans="1:11" x14ac:dyDescent="0.2">
      <c r="A43" s="1" t="s">
        <v>40</v>
      </c>
      <c r="B43" s="1">
        <f>B41-B42</f>
        <v>720685.76388888888</v>
      </c>
    </row>
    <row r="44" spans="1:11" x14ac:dyDescent="0.2">
      <c r="A44" s="1" t="s">
        <v>41</v>
      </c>
      <c r="B44" s="2">
        <f>B43/B41</f>
        <v>0.72068576388888883</v>
      </c>
    </row>
  </sheetData>
  <pageMargins left="0.7" right="0.7" top="0.75" bottom="0.75" header="0.3" footer="0.3"/>
  <ignoredErrors>
    <ignoredError sqref="B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D47D-80C0-EA41-B782-0D02C53626B3}">
  <dimension ref="A1:M42"/>
  <sheetViews>
    <sheetView workbookViewId="0">
      <selection activeCell="B44" sqref="B44"/>
    </sheetView>
  </sheetViews>
  <sheetFormatPr baseColWidth="10" defaultRowHeight="20" x14ac:dyDescent="0.2"/>
  <cols>
    <col min="1" max="1" width="17.09765625" style="1" customWidth="1"/>
    <col min="2" max="2" width="10.8984375" style="1" customWidth="1"/>
    <col min="3" max="3" width="2.5" style="1" customWidth="1"/>
    <col min="4" max="4" width="18.69921875" style="1" customWidth="1"/>
    <col min="5" max="5" width="8.796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5.296875" style="1" customWidth="1"/>
    <col min="11" max="11" width="9.69921875" style="1" customWidth="1"/>
    <col min="14" max="14" width="11.8984375" style="1" customWidth="1"/>
    <col min="15" max="16384" width="10.69921875" style="1"/>
  </cols>
  <sheetData>
    <row r="1" spans="1:11" x14ac:dyDescent="0.2">
      <c r="A1" s="1" t="s">
        <v>11</v>
      </c>
      <c r="B1" s="1" t="s">
        <v>19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1" t="s">
        <v>18</v>
      </c>
    </row>
    <row r="2" spans="1:11" x14ac:dyDescent="0.2">
      <c r="A2" s="1" t="s">
        <v>26</v>
      </c>
      <c r="B2" s="3">
        <f>I19</f>
        <v>0</v>
      </c>
      <c r="J2" s="1" t="s">
        <v>42</v>
      </c>
      <c r="K2" s="1">
        <f>0.128*B2</f>
        <v>0</v>
      </c>
    </row>
    <row r="3" spans="1:11" x14ac:dyDescent="0.2">
      <c r="A3" s="1" t="s">
        <v>12</v>
      </c>
      <c r="B3" s="3">
        <f>E8</f>
        <v>0</v>
      </c>
      <c r="J3" s="1" t="s">
        <v>42</v>
      </c>
      <c r="K3" s="1">
        <f>4096*B3</f>
        <v>0</v>
      </c>
    </row>
    <row r="4" spans="1:11" x14ac:dyDescent="0.2">
      <c r="A4" s="1" t="s">
        <v>34</v>
      </c>
      <c r="B4" s="3">
        <f>E26</f>
        <v>12.20703125</v>
      </c>
      <c r="J4" s="1" t="s">
        <v>42</v>
      </c>
      <c r="K4" s="1">
        <f>2048*B4</f>
        <v>25000</v>
      </c>
    </row>
    <row r="5" spans="1:11" x14ac:dyDescent="0.2">
      <c r="A5" s="1" t="s">
        <v>33</v>
      </c>
      <c r="B5" s="3">
        <f>E10</f>
        <v>15.2587890625</v>
      </c>
      <c r="J5" s="1" t="s">
        <v>42</v>
      </c>
      <c r="K5" s="1">
        <f>2048/1*B5</f>
        <v>31250</v>
      </c>
    </row>
    <row r="6" spans="1:11" x14ac:dyDescent="0.2">
      <c r="A6" s="1" t="s">
        <v>20</v>
      </c>
      <c r="B6" s="3">
        <f>E19</f>
        <v>0</v>
      </c>
      <c r="J6" s="1" t="s">
        <v>42</v>
      </c>
      <c r="K6" s="1">
        <f>1024/1*B6</f>
        <v>0</v>
      </c>
    </row>
    <row r="7" spans="1:11" x14ac:dyDescent="0.2">
      <c r="A7" s="1" t="s">
        <v>43</v>
      </c>
      <c r="B7" s="3">
        <f>G19</f>
        <v>0</v>
      </c>
      <c r="J7" s="1" t="s">
        <v>42</v>
      </c>
      <c r="K7" s="1">
        <f>10240*B7</f>
        <v>0</v>
      </c>
    </row>
    <row r="8" spans="1:11" x14ac:dyDescent="0.2">
      <c r="A8" s="1" t="s">
        <v>4</v>
      </c>
      <c r="B8" s="1">
        <f>E9</f>
        <v>0</v>
      </c>
      <c r="D8" s="1" t="s">
        <v>12</v>
      </c>
      <c r="E8" s="3">
        <f>100/90*B8</f>
        <v>0</v>
      </c>
      <c r="J8" s="1" t="s">
        <v>13</v>
      </c>
      <c r="K8" s="1">
        <f>12500/90*B8</f>
        <v>0</v>
      </c>
    </row>
    <row r="9" spans="1:11" x14ac:dyDescent="0.2">
      <c r="A9" s="1" t="s">
        <v>3</v>
      </c>
      <c r="B9" s="1">
        <f>I17</f>
        <v>0</v>
      </c>
      <c r="D9" s="1" t="s">
        <v>4</v>
      </c>
      <c r="E9" s="3">
        <f>20/2000*B9</f>
        <v>0</v>
      </c>
      <c r="J9" s="1" t="s">
        <v>14</v>
      </c>
      <c r="K9" s="1">
        <f>51200/2000*B9</f>
        <v>0</v>
      </c>
    </row>
    <row r="10" spans="1:11" x14ac:dyDescent="0.2">
      <c r="A10" s="1" t="s">
        <v>6</v>
      </c>
      <c r="B10" s="1">
        <f>E28</f>
        <v>976.5625</v>
      </c>
      <c r="D10" s="1" t="s">
        <v>33</v>
      </c>
      <c r="E10" s="3">
        <f>8/512*B10</f>
        <v>15.2587890625</v>
      </c>
      <c r="J10" s="1" t="s">
        <v>14</v>
      </c>
      <c r="K10" s="1">
        <f>51200/512*B10</f>
        <v>97656.25</v>
      </c>
    </row>
    <row r="11" spans="1:11" x14ac:dyDescent="0.2">
      <c r="A11" s="1" t="s">
        <v>5</v>
      </c>
      <c r="B11" s="1">
        <v>0</v>
      </c>
      <c r="D11" s="1" t="s">
        <v>20</v>
      </c>
      <c r="E11" s="3">
        <f>20/1500*B11</f>
        <v>0</v>
      </c>
      <c r="F11" s="1" t="s">
        <v>21</v>
      </c>
      <c r="G11" s="4">
        <f>1/1500*B11</f>
        <v>0</v>
      </c>
      <c r="H11" s="1" t="s">
        <v>3</v>
      </c>
      <c r="I11" s="3">
        <f>1000/1500*B11</f>
        <v>0</v>
      </c>
      <c r="J11" s="1" t="s">
        <v>22</v>
      </c>
      <c r="K11" s="1">
        <f>4096/1500*B11</f>
        <v>0</v>
      </c>
    </row>
    <row r="12" spans="1:11" x14ac:dyDescent="0.2">
      <c r="A12" s="1" t="s">
        <v>5</v>
      </c>
      <c r="B12" s="1">
        <v>0</v>
      </c>
      <c r="D12" s="1" t="s">
        <v>20</v>
      </c>
      <c r="E12" s="3">
        <f>20/1500*B12</f>
        <v>0</v>
      </c>
      <c r="F12" s="1" t="s">
        <v>21</v>
      </c>
      <c r="G12" s="4">
        <f>1/1500*B12</f>
        <v>0</v>
      </c>
      <c r="H12" s="1" t="s">
        <v>23</v>
      </c>
      <c r="I12" s="3">
        <f>1000/1500*B12</f>
        <v>0</v>
      </c>
      <c r="J12" s="1" t="s">
        <v>22</v>
      </c>
      <c r="K12" s="1">
        <f>4096/1500*B12</f>
        <v>0</v>
      </c>
    </row>
    <row r="13" spans="1:11" x14ac:dyDescent="0.2">
      <c r="A13" s="1" t="s">
        <v>5</v>
      </c>
      <c r="B13" s="1">
        <v>0</v>
      </c>
      <c r="D13" s="1" t="s">
        <v>24</v>
      </c>
      <c r="E13" s="3">
        <f>5/1500*B13</f>
        <v>0</v>
      </c>
      <c r="F13" s="1" t="s">
        <v>21</v>
      </c>
      <c r="G13" s="4">
        <f>1/1500*B13</f>
        <v>0</v>
      </c>
      <c r="H13" s="1" t="s">
        <v>3</v>
      </c>
      <c r="I13" s="3">
        <f>1000/1500*B13</f>
        <v>0</v>
      </c>
      <c r="J13" s="1" t="s">
        <v>22</v>
      </c>
      <c r="K13" s="1">
        <f>4096/1500*B13</f>
        <v>0</v>
      </c>
    </row>
    <row r="14" spans="1:11" x14ac:dyDescent="0.2">
      <c r="A14" s="1" t="s">
        <v>5</v>
      </c>
      <c r="B14" s="1">
        <v>0</v>
      </c>
      <c r="D14" s="1" t="s">
        <v>24</v>
      </c>
      <c r="E14" s="3">
        <f>5/1500*B14</f>
        <v>0</v>
      </c>
      <c r="F14" s="1" t="s">
        <v>21</v>
      </c>
      <c r="G14" s="4">
        <f>1/1500*B14</f>
        <v>0</v>
      </c>
      <c r="H14" s="1" t="s">
        <v>23</v>
      </c>
      <c r="I14" s="3">
        <f>1000/1500*B14</f>
        <v>0</v>
      </c>
      <c r="J14" s="1" t="s">
        <v>22</v>
      </c>
      <c r="K14" s="1">
        <f>4096/1500*B14</f>
        <v>0</v>
      </c>
    </row>
    <row r="15" spans="1:11" x14ac:dyDescent="0.2">
      <c r="A15" s="1" t="s">
        <v>5</v>
      </c>
      <c r="B15" s="1">
        <v>0</v>
      </c>
      <c r="D15" s="1" t="s">
        <v>20</v>
      </c>
      <c r="E15" s="3">
        <f>16/1500*B15</f>
        <v>0</v>
      </c>
      <c r="F15" s="1" t="s">
        <v>25</v>
      </c>
      <c r="G15" s="4">
        <f>1/1500*B15</f>
        <v>0</v>
      </c>
      <c r="H15" s="1" t="s">
        <v>3</v>
      </c>
      <c r="I15" s="3">
        <f>1000/1500*B15</f>
        <v>0</v>
      </c>
      <c r="J15" s="1" t="s">
        <v>22</v>
      </c>
      <c r="K15" s="1">
        <f>4096/1500*B15</f>
        <v>0</v>
      </c>
    </row>
    <row r="16" spans="1:11" x14ac:dyDescent="0.2">
      <c r="A16" s="1" t="s">
        <v>5</v>
      </c>
      <c r="B16" s="1">
        <v>0</v>
      </c>
      <c r="D16" s="1" t="s">
        <v>20</v>
      </c>
      <c r="E16" s="3">
        <f>16/1500*B16</f>
        <v>0</v>
      </c>
      <c r="F16" s="1" t="s">
        <v>25</v>
      </c>
      <c r="G16" s="4">
        <f>1/1500*B16</f>
        <v>0</v>
      </c>
      <c r="H16" s="1" t="s">
        <v>23</v>
      </c>
      <c r="I16" s="3">
        <f>1000/1500*B16</f>
        <v>0</v>
      </c>
      <c r="J16" s="1" t="s">
        <v>22</v>
      </c>
      <c r="K16" s="1">
        <f>4096/1500*B16</f>
        <v>0</v>
      </c>
    </row>
    <row r="17" spans="1:11" x14ac:dyDescent="0.2">
      <c r="A17" s="1" t="s">
        <v>5</v>
      </c>
      <c r="B17" s="1">
        <v>0</v>
      </c>
      <c r="D17" s="1" t="s">
        <v>24</v>
      </c>
      <c r="E17" s="3">
        <f>4/1500*B17</f>
        <v>0</v>
      </c>
      <c r="F17" s="1" t="s">
        <v>25</v>
      </c>
      <c r="G17" s="4">
        <f>1/1500*B17</f>
        <v>0</v>
      </c>
      <c r="H17" s="1" t="s">
        <v>3</v>
      </c>
      <c r="I17" s="3">
        <f>1000/1500*B17</f>
        <v>0</v>
      </c>
      <c r="J17" s="1" t="s">
        <v>22</v>
      </c>
      <c r="K17" s="1">
        <f>4096/1500*B17</f>
        <v>0</v>
      </c>
    </row>
    <row r="18" spans="1:11" x14ac:dyDescent="0.2">
      <c r="A18" s="1" t="s">
        <v>5</v>
      </c>
      <c r="B18" s="1">
        <v>0</v>
      </c>
      <c r="D18" s="1" t="s">
        <v>24</v>
      </c>
      <c r="E18" s="3">
        <f>4/1500*B18</f>
        <v>0</v>
      </c>
      <c r="F18" s="1" t="s">
        <v>25</v>
      </c>
      <c r="G18" s="4">
        <f>1/1500*B18</f>
        <v>0</v>
      </c>
      <c r="H18" s="1" t="s">
        <v>23</v>
      </c>
      <c r="I18" s="3">
        <f>1000/1500*B18</f>
        <v>0</v>
      </c>
      <c r="J18" s="1" t="s">
        <v>22</v>
      </c>
      <c r="K18" s="1">
        <f>4096/1500*B18</f>
        <v>0</v>
      </c>
    </row>
    <row r="19" spans="1:11" x14ac:dyDescent="0.2">
      <c r="A19" s="1" t="s">
        <v>5</v>
      </c>
      <c r="B19" s="1">
        <f>E25</f>
        <v>0</v>
      </c>
      <c r="D19" s="1" t="s">
        <v>20</v>
      </c>
      <c r="E19" s="3">
        <f>40/1500*B19</f>
        <v>0</v>
      </c>
      <c r="F19" s="1" t="s">
        <v>21</v>
      </c>
      <c r="G19" s="4">
        <f>1/1500*B19</f>
        <v>0</v>
      </c>
      <c r="H19" s="1" t="s">
        <v>26</v>
      </c>
      <c r="I19" s="3">
        <f>1000/1500*B19</f>
        <v>0</v>
      </c>
      <c r="J19" s="1" t="s">
        <v>22</v>
      </c>
      <c r="K19" s="1">
        <f>4096/1500*B19</f>
        <v>0</v>
      </c>
    </row>
    <row r="20" spans="1:11" x14ac:dyDescent="0.2">
      <c r="A20" s="1" t="s">
        <v>5</v>
      </c>
      <c r="B20" s="1">
        <v>0</v>
      </c>
      <c r="D20" s="1" t="s">
        <v>24</v>
      </c>
      <c r="E20" s="3">
        <f>10/1500*B20</f>
        <v>0</v>
      </c>
      <c r="F20" s="1" t="s">
        <v>21</v>
      </c>
      <c r="G20" s="4">
        <f>1/1500*B20</f>
        <v>0</v>
      </c>
      <c r="H20" s="1" t="s">
        <v>26</v>
      </c>
      <c r="I20" s="3">
        <f>1000/1500*B20</f>
        <v>0</v>
      </c>
      <c r="J20" s="1" t="s">
        <v>22</v>
      </c>
      <c r="K20" s="1">
        <f>4096/1500*B20</f>
        <v>0</v>
      </c>
    </row>
    <row r="21" spans="1:11" x14ac:dyDescent="0.2">
      <c r="A21" s="1" t="s">
        <v>5</v>
      </c>
      <c r="B21" s="1">
        <v>0</v>
      </c>
      <c r="D21" s="1" t="s">
        <v>20</v>
      </c>
      <c r="E21" s="3">
        <f>32/1500*B21</f>
        <v>0</v>
      </c>
      <c r="F21" s="1" t="s">
        <v>25</v>
      </c>
      <c r="G21" s="4">
        <f>1/1500*B21</f>
        <v>0</v>
      </c>
      <c r="H21" s="1" t="s">
        <v>26</v>
      </c>
      <c r="I21" s="3">
        <f>1000/1500*B21</f>
        <v>0</v>
      </c>
      <c r="J21" s="1" t="s">
        <v>22</v>
      </c>
      <c r="K21" s="1">
        <f>4096/1500*B21</f>
        <v>0</v>
      </c>
    </row>
    <row r="22" spans="1:11" x14ac:dyDescent="0.2">
      <c r="A22" s="1" t="s">
        <v>5</v>
      </c>
      <c r="B22" s="1">
        <v>0</v>
      </c>
      <c r="D22" s="1" t="s">
        <v>24</v>
      </c>
      <c r="E22" s="3">
        <f>8/1500*B22</f>
        <v>0</v>
      </c>
      <c r="F22" s="1" t="s">
        <v>25</v>
      </c>
      <c r="G22" s="4">
        <f>1/1500*B22</f>
        <v>0</v>
      </c>
      <c r="H22" s="1" t="s">
        <v>26</v>
      </c>
      <c r="I22" s="3">
        <f>1000/1500*B22</f>
        <v>0</v>
      </c>
      <c r="J22" s="1" t="s">
        <v>22</v>
      </c>
      <c r="K22" s="1">
        <f>4096/1500*B22</f>
        <v>0</v>
      </c>
    </row>
    <row r="23" spans="1:11" x14ac:dyDescent="0.2">
      <c r="A23" s="1" t="s">
        <v>23</v>
      </c>
      <c r="B23" s="1">
        <v>0</v>
      </c>
      <c r="D23" s="1" t="s">
        <v>27</v>
      </c>
      <c r="E23" s="3">
        <f>20/4000*B23</f>
        <v>0</v>
      </c>
      <c r="J23" s="1" t="s">
        <v>14</v>
      </c>
      <c r="K23" s="1">
        <f>64000/4000*B23</f>
        <v>0</v>
      </c>
    </row>
    <row r="24" spans="1:11" x14ac:dyDescent="0.2">
      <c r="A24" s="1" t="s">
        <v>23</v>
      </c>
      <c r="B24" s="1">
        <v>0</v>
      </c>
      <c r="D24" s="1" t="s">
        <v>28</v>
      </c>
      <c r="E24" s="3">
        <f>1/350*B24</f>
        <v>0</v>
      </c>
      <c r="J24" s="1" t="s">
        <v>14</v>
      </c>
      <c r="K24" s="1">
        <f>256/350*B24</f>
        <v>0</v>
      </c>
    </row>
    <row r="25" spans="1:11" x14ac:dyDescent="0.2">
      <c r="A25" s="1" t="s">
        <v>29</v>
      </c>
      <c r="B25" s="1">
        <f>G27</f>
        <v>0</v>
      </c>
      <c r="D25" s="1" t="s">
        <v>5</v>
      </c>
      <c r="E25" s="3">
        <f>100/30*B25</f>
        <v>0</v>
      </c>
      <c r="J25" s="1" t="s">
        <v>32</v>
      </c>
      <c r="K25" s="1">
        <f>2000/30*B25</f>
        <v>0</v>
      </c>
    </row>
    <row r="26" spans="1:11" x14ac:dyDescent="0.2">
      <c r="A26" s="1" t="s">
        <v>30</v>
      </c>
      <c r="B26" s="1">
        <f>G28</f>
        <v>976.5625</v>
      </c>
      <c r="D26" s="1" t="s">
        <v>34</v>
      </c>
      <c r="E26" s="3">
        <f>8/640*B26</f>
        <v>12.20703125</v>
      </c>
      <c r="J26" s="1" t="s">
        <v>31</v>
      </c>
      <c r="K26" s="1">
        <f>5120/640*B26</f>
        <v>7812.5</v>
      </c>
    </row>
    <row r="27" spans="1:11" x14ac:dyDescent="0.2">
      <c r="A27" s="1" t="s">
        <v>0</v>
      </c>
      <c r="B27" s="1">
        <v>0</v>
      </c>
      <c r="D27" s="1" t="s">
        <v>6</v>
      </c>
      <c r="E27" s="3">
        <f>50/100*B27</f>
        <v>0</v>
      </c>
      <c r="F27" s="1" t="s">
        <v>29</v>
      </c>
      <c r="G27" s="4">
        <f>50/100*B27</f>
        <v>0</v>
      </c>
      <c r="J27" s="1" t="s">
        <v>35</v>
      </c>
      <c r="K27" s="1">
        <f>500/100*B27</f>
        <v>0</v>
      </c>
    </row>
    <row r="28" spans="1:11" x14ac:dyDescent="0.2">
      <c r="A28" s="1" t="s">
        <v>0</v>
      </c>
      <c r="B28" s="1">
        <f>E31</f>
        <v>1953.125</v>
      </c>
      <c r="D28" s="1" t="s">
        <v>6</v>
      </c>
      <c r="E28" s="3">
        <f>50/100*B28</f>
        <v>976.5625</v>
      </c>
      <c r="F28" s="1" t="s">
        <v>30</v>
      </c>
      <c r="G28" s="4">
        <f>50/100*B28</f>
        <v>976.5625</v>
      </c>
      <c r="J28" s="1" t="s">
        <v>35</v>
      </c>
      <c r="K28" s="1">
        <f>500/100*B28</f>
        <v>9765.625</v>
      </c>
    </row>
    <row r="29" spans="1:11" x14ac:dyDescent="0.2">
      <c r="A29" s="1" t="s">
        <v>2</v>
      </c>
      <c r="B29" s="1">
        <f>E32</f>
        <v>0</v>
      </c>
      <c r="D29" s="1" t="s">
        <v>1</v>
      </c>
      <c r="E29" s="3">
        <f>100/40*B29</f>
        <v>0</v>
      </c>
      <c r="J29" s="1" t="s">
        <v>32</v>
      </c>
      <c r="K29" s="1">
        <f>4096/40*B29</f>
        <v>0</v>
      </c>
    </row>
    <row r="31" spans="1:11" x14ac:dyDescent="0.2">
      <c r="A31" s="1" t="s">
        <v>36</v>
      </c>
      <c r="B31" s="1">
        <v>1000000</v>
      </c>
      <c r="D31" s="1" t="s">
        <v>0</v>
      </c>
      <c r="E31" s="3">
        <f>1000/512000*B31</f>
        <v>1953.125</v>
      </c>
      <c r="J31" s="1" t="s">
        <v>37</v>
      </c>
      <c r="K31" s="1">
        <v>0</v>
      </c>
    </row>
    <row r="32" spans="1:11" x14ac:dyDescent="0.2">
      <c r="A32" s="1" t="s">
        <v>36</v>
      </c>
      <c r="B32" s="1">
        <v>0</v>
      </c>
      <c r="D32" s="1" t="s">
        <v>2</v>
      </c>
      <c r="E32" s="3">
        <f>1000/512000*B32</f>
        <v>0</v>
      </c>
      <c r="J32" s="1" t="s">
        <v>37</v>
      </c>
      <c r="K32" s="1">
        <v>0</v>
      </c>
    </row>
    <row r="39" spans="1:2" x14ac:dyDescent="0.2">
      <c r="A39" s="1" t="s">
        <v>38</v>
      </c>
      <c r="B39" s="1">
        <f>SUM(B31:B32)</f>
        <v>1000000</v>
      </c>
    </row>
    <row r="40" spans="1:2" x14ac:dyDescent="0.2">
      <c r="A40" s="1" t="s">
        <v>39</v>
      </c>
      <c r="B40" s="1">
        <f>SUM(K:K)</f>
        <v>171484.375</v>
      </c>
    </row>
    <row r="41" spans="1:2" x14ac:dyDescent="0.2">
      <c r="A41" s="1" t="s">
        <v>40</v>
      </c>
      <c r="B41" s="1">
        <f>B39-B40</f>
        <v>828515.625</v>
      </c>
    </row>
    <row r="42" spans="1:2" x14ac:dyDescent="0.2">
      <c r="A42" s="1" t="s">
        <v>41</v>
      </c>
      <c r="B42" s="2">
        <f>B41/B39</f>
        <v>0.82851562499999998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ie biodiesel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2021-02-14T18:28:11Z</dcterms:created>
  <dcterms:modified xsi:type="dcterms:W3CDTF">2021-02-16T16:46:14Z</dcterms:modified>
</cp:coreProperties>
</file>