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465" windowWidth="15570" windowHeight="12510"/>
  </bookViews>
  <sheets>
    <sheet name="CALC" sheetId="5" r:id="rId1"/>
    <sheet name="HYDROSTATIC" sheetId="4" r:id="rId2"/>
    <sheet name="INFO" sheetId="6" r:id="rId3"/>
  </sheets>
  <definedNames>
    <definedName name="DATA">HYDROSTATIC!$B$3:$I$293</definedName>
    <definedName name="LBP" localSheetId="0">CALC!$Z$4</definedName>
    <definedName name="LS" localSheetId="0">CALC!$Z$3</definedName>
    <definedName name="_xlnm.Print_Area" localSheetId="0">CALC!$C$2:$L$41</definedName>
    <definedName name="_xlnm.Print_Area" localSheetId="1">HYDROSTATIC!$B$1:$I$293</definedName>
    <definedName name="_xlnm.Print_Titles" localSheetId="1">HYDROSTATIC!$1:$2</definedName>
  </definedNames>
  <calcPr calcId="152511"/>
</workbook>
</file>

<file path=xl/calcChain.xml><?xml version="1.0" encoding="utf-8"?>
<calcChain xmlns="http://schemas.openxmlformats.org/spreadsheetml/2006/main">
  <c r="L7" i="5" l="1"/>
  <c r="K10" i="5" l="1"/>
  <c r="K7" i="5" l="1"/>
  <c r="R22" i="5" l="1"/>
  <c r="R19" i="5"/>
  <c r="R11" i="5"/>
  <c r="R8" i="5"/>
  <c r="AE6" i="5"/>
  <c r="AE5" i="5"/>
  <c r="AE4" i="5"/>
  <c r="AE3" i="5"/>
  <c r="AD6" i="5"/>
  <c r="AD5" i="5"/>
  <c r="AD4" i="5"/>
  <c r="AD3" i="5"/>
  <c r="O34" i="5"/>
  <c r="P29" i="5"/>
  <c r="O29" i="5"/>
  <c r="E17" i="5"/>
  <c r="G16" i="5" l="1"/>
  <c r="E16" i="5"/>
  <c r="F5" i="5" l="1"/>
  <c r="L8" i="5" l="1"/>
  <c r="K11" i="5" l="1"/>
  <c r="L5" i="5" l="1"/>
  <c r="L9" i="5"/>
  <c r="L11" i="5" l="1"/>
  <c r="H5" i="5" l="1"/>
  <c r="H7" i="5"/>
  <c r="H9" i="5"/>
  <c r="G17" i="5"/>
  <c r="G12" i="5" l="1"/>
  <c r="G19" i="5" s="1"/>
  <c r="G22" i="5" s="1"/>
  <c r="G20" i="5" l="1"/>
  <c r="G23" i="5" s="1"/>
  <c r="G18" i="5"/>
  <c r="G21" i="5" s="1"/>
  <c r="G26" i="5" l="1"/>
  <c r="G27" i="5"/>
  <c r="G24" i="5"/>
  <c r="S19" i="5" s="1"/>
  <c r="G25" i="5"/>
  <c r="F7" i="5" l="1"/>
  <c r="F9" i="5"/>
  <c r="E12" i="5" s="1"/>
  <c r="E18" i="5" s="1"/>
  <c r="E21" i="5" s="1"/>
  <c r="E19" i="5" l="1"/>
  <c r="E22" i="5" s="1"/>
  <c r="E20" i="5"/>
  <c r="E23" i="5" s="1"/>
  <c r="E27" i="5" s="1"/>
  <c r="E26" i="5" l="1"/>
  <c r="E24" i="5"/>
  <c r="E25" i="5"/>
  <c r="S16" i="5"/>
  <c r="S22" i="5"/>
  <c r="S5" i="5" l="1"/>
  <c r="S11" i="5"/>
  <c r="S10" i="5" s="1"/>
  <c r="W10" i="5" s="1"/>
  <c r="S8" i="5"/>
  <c r="S6" i="5" s="1"/>
  <c r="W6" i="5" s="1"/>
  <c r="S20" i="5"/>
  <c r="W20" i="5" s="1"/>
  <c r="S21" i="5"/>
  <c r="W21" i="5" s="1"/>
  <c r="S17" i="5"/>
  <c r="W17" i="5" s="1"/>
  <c r="S18" i="5"/>
  <c r="W18" i="5" s="1"/>
  <c r="S14" i="5"/>
  <c r="W14" i="5" s="1"/>
  <c r="S15" i="5"/>
  <c r="W15" i="5" s="1"/>
  <c r="S4" i="5" l="1"/>
  <c r="W4" i="5" s="1"/>
  <c r="S3" i="5"/>
  <c r="V3" i="5" s="1"/>
  <c r="W16" i="5"/>
  <c r="S9" i="5"/>
  <c r="W9" i="5" s="1"/>
  <c r="W11" i="5" s="1"/>
  <c r="E32" i="5" s="1"/>
  <c r="S7" i="5"/>
  <c r="T14" i="5"/>
  <c r="U14" i="5"/>
  <c r="V14" i="5"/>
  <c r="W19" i="5"/>
  <c r="G31" i="5" s="1"/>
  <c r="W22" i="5"/>
  <c r="G32" i="5" s="1"/>
  <c r="U15" i="5"/>
  <c r="V15" i="5"/>
  <c r="T15" i="5"/>
  <c r="T4" i="5" l="1"/>
  <c r="V4" i="5"/>
  <c r="V5" i="5" s="1"/>
  <c r="E28" i="5" s="1"/>
  <c r="U4" i="5"/>
  <c r="U3" i="5"/>
  <c r="T3" i="5"/>
  <c r="T5" i="5" s="1"/>
  <c r="E35" i="5" s="1"/>
  <c r="W3" i="5"/>
  <c r="W5" i="5" s="1"/>
  <c r="W7" i="5"/>
  <c r="W8" i="5" s="1"/>
  <c r="G33" i="5"/>
  <c r="G37" i="5" s="1"/>
  <c r="V16" i="5"/>
  <c r="G28" i="5" s="1"/>
  <c r="T16" i="5"/>
  <c r="G35" i="5" s="1"/>
  <c r="U16" i="5"/>
  <c r="G29" i="5" s="1"/>
  <c r="U5" i="5" l="1"/>
  <c r="E29" i="5" s="1"/>
  <c r="E36" i="5" s="1"/>
  <c r="E31" i="5"/>
  <c r="G36" i="5"/>
  <c r="E33" i="5" l="1"/>
  <c r="J37" i="5"/>
  <c r="G38" i="5"/>
  <c r="G39" i="5" s="1"/>
  <c r="E37" i="5" l="1"/>
  <c r="E38" i="5" s="1"/>
  <c r="E39" i="5" s="1"/>
  <c r="E40" i="5" s="1"/>
  <c r="G40" i="5"/>
  <c r="K13" i="5" l="1"/>
  <c r="L15" i="5"/>
  <c r="L13" i="5"/>
  <c r="K15" i="5"/>
  <c r="K17" i="5" l="1"/>
  <c r="G89" i="5" s="1"/>
  <c r="J17" i="5"/>
  <c r="T62" i="5" l="1"/>
  <c r="E91" i="5"/>
  <c r="G91" i="5" s="1"/>
  <c r="K19" i="5"/>
  <c r="L19" i="5" s="1"/>
  <c r="V62" i="5"/>
</calcChain>
</file>

<file path=xl/sharedStrings.xml><?xml version="1.0" encoding="utf-8"?>
<sst xmlns="http://schemas.openxmlformats.org/spreadsheetml/2006/main" count="106" uniqueCount="82">
  <si>
    <t>HYDROSTATIC DATA PARTICULARS, TRIM = 0.000</t>
  </si>
  <si>
    <t>DRAFT</t>
  </si>
  <si>
    <t>TPC</t>
  </si>
  <si>
    <t>LCB</t>
  </si>
  <si>
    <t>LCF</t>
  </si>
  <si>
    <t>KM</t>
  </si>
  <si>
    <t>D FW</t>
  </si>
  <si>
    <t>D SW</t>
  </si>
  <si>
    <t>MCTC</t>
  </si>
  <si>
    <t>HFO</t>
  </si>
  <si>
    <t>LO</t>
  </si>
  <si>
    <t>Draft</t>
  </si>
  <si>
    <t>QM</t>
  </si>
  <si>
    <t>Difference</t>
  </si>
  <si>
    <t>(+) ahead / (-) astern</t>
  </si>
  <si>
    <t>(+) to Aft / (-) to Fwd</t>
  </si>
  <si>
    <t>Planned weight of cargo / balance</t>
  </si>
  <si>
    <t>Shore scale</t>
  </si>
  <si>
    <t>FP</t>
  </si>
  <si>
    <t>2A</t>
  </si>
  <si>
    <t>2B</t>
  </si>
  <si>
    <t>5A</t>
  </si>
  <si>
    <t>5B</t>
  </si>
  <si>
    <t>8A</t>
  </si>
  <si>
    <t>8B</t>
  </si>
  <si>
    <t>AP</t>
  </si>
  <si>
    <t>CH 2 FWD</t>
  </si>
  <si>
    <t>CH 1 AFT</t>
  </si>
  <si>
    <t>CH 1 FWD</t>
  </si>
  <si>
    <t>CH 2 AFT</t>
  </si>
  <si>
    <t>DELTA M</t>
  </si>
  <si>
    <t>INITIAL</t>
  </si>
  <si>
    <t>FINAL</t>
  </si>
  <si>
    <t>TOTAL</t>
  </si>
  <si>
    <t>MCT</t>
  </si>
  <si>
    <t>OBSERVED DRAFTS</t>
  </si>
  <si>
    <t>FWD P/S</t>
  </si>
  <si>
    <t>MID P/S</t>
  </si>
  <si>
    <t>AFT P/S</t>
  </si>
  <si>
    <t>FWD S/S</t>
  </si>
  <si>
    <t>MID S/S</t>
  </si>
  <si>
    <t>AFT S/S</t>
  </si>
  <si>
    <t>FWD</t>
  </si>
  <si>
    <t>MID</t>
  </si>
  <si>
    <t>AFT</t>
  </si>
  <si>
    <t>+ Aft / - FWD</t>
  </si>
  <si>
    <t>APPARENT TRIM</t>
  </si>
  <si>
    <t>L.B.P.</t>
  </si>
  <si>
    <t>L.B.M.</t>
  </si>
  <si>
    <t>CORRECTION</t>
  </si>
  <si>
    <t>CORRECTED DRAFTS</t>
  </si>
  <si>
    <t>DOCKWATER DENSITY</t>
  </si>
  <si>
    <t>(from APP)</t>
  </si>
  <si>
    <t>CORRECTED TRIM</t>
  </si>
  <si>
    <t>1ST TRIM CORRECTION</t>
  </si>
  <si>
    <t>2ND TRIM CORRECTION</t>
  </si>
  <si>
    <t>MCT @ QM+50 cm</t>
  </si>
  <si>
    <t>MCT @ QM-50 cm</t>
  </si>
  <si>
    <t>DENSITY CORRECTION</t>
  </si>
  <si>
    <t>CORRECTED DISPLACEMENT</t>
  </si>
  <si>
    <t>BALLAST</t>
  </si>
  <si>
    <t>FW</t>
  </si>
  <si>
    <t>MGO</t>
  </si>
  <si>
    <t>SLOPS</t>
  </si>
  <si>
    <t>SLUDGE</t>
  </si>
  <si>
    <t>OTHER</t>
  </si>
  <si>
    <t>NET DISPLACEMENT</t>
  </si>
  <si>
    <t>SHORE SCALE</t>
  </si>
  <si>
    <t>DIFFERENCE</t>
  </si>
  <si>
    <t>CONSTANT</t>
  </si>
  <si>
    <t>DISTANCE FROM PP</t>
  </si>
  <si>
    <t>(cm)</t>
  </si>
  <si>
    <t>DEFLECTION</t>
  </si>
  <si>
    <t>SW DISP @ QM</t>
  </si>
  <si>
    <t>DISP CORRECTED FOR TRIM</t>
  </si>
  <si>
    <t>(M/M/M)</t>
  </si>
  <si>
    <t>TANK</t>
  </si>
  <si>
    <t>LIGHTSHIP</t>
  </si>
  <si>
    <t>MCTC INCREMENT</t>
  </si>
  <si>
    <t>CH 1</t>
  </si>
  <si>
    <t>CH 2</t>
  </si>
  <si>
    <t>MCT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</si>
</sst>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0000"/>
    <numFmt numFmtId="167" formatCode="0.###"/>
    <numFmt numFmtId="168" formatCode="0.0%"/>
  </numFmts>
  <fonts count="26" x14ac:knownFonts="1"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E4"/>
      <name val="Arial"/>
      <family val="2"/>
    </font>
    <font>
      <b/>
      <sz val="10"/>
      <color rgb="FF0000E4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5" tint="-0.249977111117893"/>
      <name val="Arial"/>
      <family val="2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0"/>
      <color theme="9" tint="-0.499984740745262"/>
      <name val="Arial"/>
      <family val="2"/>
    </font>
    <font>
      <b/>
      <sz val="10"/>
      <color rgb="FFFF0000"/>
      <name val="Arial"/>
      <family val="2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7F7F7F"/>
      <name val="Arial"/>
      <family val="2"/>
    </font>
    <font>
      <sz val="10"/>
      <color rgb="FF3F3F76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color theme="1" tint="0.249977111117893"/>
      <name val="Arial"/>
      <family val="2"/>
    </font>
    <font>
      <sz val="10"/>
      <color theme="1" tint="0.3499862666707357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  <xf numFmtId="164" fontId="21" fillId="6" borderId="13">
      <alignment horizontal="right" vertical="center" indent="1"/>
      <protection locked="0"/>
    </xf>
    <xf numFmtId="0" fontId="15" fillId="0" borderId="0" applyNumberFormat="0" applyFill="0" applyBorder="0" applyAlignment="0" applyProtection="0"/>
    <xf numFmtId="0" fontId="17" fillId="2" borderId="13" applyNumberFormat="0" applyAlignment="0"/>
    <xf numFmtId="164" fontId="20" fillId="7" borderId="13" applyFont="0" applyProtection="0">
      <alignment horizontal="right" vertical="center" indent="1"/>
    </xf>
  </cellStyleXfs>
  <cellXfs count="106">
    <xf numFmtId="0" fontId="0" fillId="0" borderId="0" xfId="0"/>
    <xf numFmtId="164" fontId="4" fillId="3" borderId="0" xfId="0" applyNumberFormat="1" applyFont="1" applyFill="1" applyBorder="1" applyAlignment="1" applyProtection="1">
      <alignment horizontal="left" vertical="center"/>
    </xf>
    <xf numFmtId="2" fontId="4" fillId="3" borderId="0" xfId="0" applyNumberFormat="1" applyFont="1" applyFill="1" applyBorder="1" applyAlignment="1" applyProtection="1">
      <alignment horizontal="left" vertical="center"/>
    </xf>
    <xf numFmtId="165" fontId="4" fillId="3" borderId="0" xfId="0" applyNumberFormat="1" applyFont="1" applyFill="1" applyBorder="1" applyAlignment="1" applyProtection="1">
      <alignment horizontal="left" vertical="center"/>
    </xf>
    <xf numFmtId="2" fontId="5" fillId="3" borderId="0" xfId="0" applyNumberFormat="1" applyFont="1" applyFill="1" applyBorder="1" applyAlignment="1" applyProtection="1">
      <alignment horizontal="left" vertical="center"/>
    </xf>
    <xf numFmtId="2" fontId="5" fillId="3" borderId="0" xfId="0" applyNumberFormat="1" applyFont="1" applyFill="1" applyBorder="1" applyAlignment="1" applyProtection="1">
      <alignment horizontal="center" vertical="center"/>
    </xf>
    <xf numFmtId="168" fontId="5" fillId="3" borderId="0" xfId="27" applyNumberFormat="1" applyFont="1" applyFill="1" applyBorder="1" applyAlignment="1" applyProtection="1">
      <alignment horizontal="center" vertical="center"/>
    </xf>
    <xf numFmtId="168" fontId="5" fillId="3" borderId="0" xfId="27" applyNumberFormat="1" applyFont="1" applyFill="1" applyBorder="1" applyAlignment="1" applyProtection="1">
      <alignment horizontal="left" vertical="center"/>
    </xf>
    <xf numFmtId="164" fontId="5" fillId="3" borderId="0" xfId="0" applyNumberFormat="1" applyFont="1" applyFill="1" applyBorder="1" applyAlignment="1" applyProtection="1">
      <alignment horizontal="center" vertical="center"/>
    </xf>
    <xf numFmtId="164" fontId="18" fillId="3" borderId="0" xfId="29" applyNumberFormat="1" applyFont="1" applyFill="1" applyBorder="1" applyAlignment="1" applyProtection="1">
      <alignment horizontal="left" vertical="center"/>
    </xf>
    <xf numFmtId="164" fontId="4" fillId="4" borderId="1" xfId="0" applyNumberFormat="1" applyFont="1" applyFill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/>
    </xf>
    <xf numFmtId="164" fontId="4" fillId="4" borderId="0" xfId="0" applyNumberFormat="1" applyFont="1" applyFill="1" applyBorder="1" applyAlignment="1" applyProtection="1">
      <alignment horizontal="center" vertical="center"/>
    </xf>
    <xf numFmtId="164" fontId="4" fillId="4" borderId="1" xfId="0" applyNumberFormat="1" applyFont="1" applyFill="1" applyBorder="1" applyAlignment="1" applyProtection="1">
      <alignment horizontal="right" vertical="center"/>
    </xf>
    <xf numFmtId="168" fontId="24" fillId="4" borderId="0" xfId="27" applyNumberFormat="1" applyFont="1" applyFill="1" applyBorder="1" applyAlignment="1" applyProtection="1">
      <alignment horizontal="center" vertical="center"/>
    </xf>
    <xf numFmtId="0" fontId="0" fillId="3" borderId="0" xfId="0" applyFill="1"/>
    <xf numFmtId="2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5" fillId="3" borderId="6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2" fontId="25" fillId="3" borderId="9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2" fontId="25" fillId="3" borderId="11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 applyProtection="1">
      <alignment vertical="center"/>
    </xf>
    <xf numFmtId="0" fontId="4" fillId="3" borderId="0" xfId="0" applyFont="1" applyFill="1" applyBorder="1" applyAlignment="1" applyProtection="1">
      <alignment horizontal="center" vertical="center"/>
    </xf>
    <xf numFmtId="164" fontId="19" fillId="3" borderId="0" xfId="28" applyFont="1" applyFill="1" applyBorder="1" applyAlignment="1" applyProtection="1">
      <alignment vertical="center"/>
    </xf>
    <xf numFmtId="0" fontId="16" fillId="3" borderId="0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65" fontId="5" fillId="3" borderId="0" xfId="0" applyNumberFormat="1" applyFont="1" applyFill="1" applyBorder="1" applyAlignment="1" applyProtection="1">
      <alignment horizontal="left" vertical="center"/>
    </xf>
    <xf numFmtId="0" fontId="16" fillId="3" borderId="0" xfId="0" applyFont="1" applyFill="1" applyBorder="1" applyAlignment="1" applyProtection="1">
      <alignment horizontal="center" vertical="center"/>
    </xf>
    <xf numFmtId="0" fontId="17" fillId="3" borderId="0" xfId="0" applyFont="1" applyFill="1" applyBorder="1" applyAlignment="1" applyProtection="1">
      <alignment horizontal="center" vertical="center"/>
    </xf>
    <xf numFmtId="165" fontId="4" fillId="3" borderId="0" xfId="0" applyNumberFormat="1" applyFont="1" applyFill="1" applyBorder="1" applyAlignment="1" applyProtection="1">
      <alignment vertical="center"/>
    </xf>
    <xf numFmtId="165" fontId="5" fillId="3" borderId="0" xfId="0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17" fillId="3" borderId="1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2" fontId="4" fillId="3" borderId="0" xfId="0" applyNumberFormat="1" applyFont="1" applyFill="1" applyBorder="1" applyAlignment="1" applyProtection="1">
      <alignment horizontal="center" vertical="center"/>
    </xf>
    <xf numFmtId="164" fontId="4" fillId="3" borderId="0" xfId="0" applyNumberFormat="1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18" fillId="3" borderId="0" xfId="29" quotePrefix="1" applyFont="1" applyFill="1" applyBorder="1" applyAlignment="1" applyProtection="1">
      <alignment horizontal="left" vertical="center"/>
    </xf>
    <xf numFmtId="0" fontId="18" fillId="3" borderId="0" xfId="29" applyFont="1" applyFill="1" applyBorder="1" applyAlignment="1" applyProtection="1">
      <alignment horizontal="left" vertical="center"/>
    </xf>
    <xf numFmtId="0" fontId="21" fillId="5" borderId="1" xfId="0" applyFont="1" applyFill="1" applyBorder="1" applyAlignment="1" applyProtection="1">
      <alignment horizontal="left" vertical="center"/>
    </xf>
    <xf numFmtId="0" fontId="21" fillId="5" borderId="2" xfId="0" applyFont="1" applyFill="1" applyBorder="1" applyAlignment="1" applyProtection="1">
      <alignment vertical="center"/>
    </xf>
    <xf numFmtId="0" fontId="23" fillId="3" borderId="0" xfId="0" applyFont="1" applyFill="1" applyBorder="1" applyAlignment="1" applyProtection="1">
      <alignment horizontal="center" vertical="center"/>
    </xf>
    <xf numFmtId="165" fontId="5" fillId="3" borderId="0" xfId="0" applyNumberFormat="1" applyFont="1" applyFill="1" applyBorder="1" applyAlignment="1" applyProtection="1">
      <alignment vertical="center"/>
    </xf>
    <xf numFmtId="2" fontId="18" fillId="3" borderId="0" xfId="29" applyNumberFormat="1" applyFont="1" applyFill="1" applyBorder="1" applyAlignment="1" applyProtection="1">
      <alignment horizontal="left" vertical="center"/>
    </xf>
    <xf numFmtId="0" fontId="10" fillId="3" borderId="0" xfId="0" applyFont="1" applyFill="1" applyBorder="1" applyAlignment="1" applyProtection="1">
      <alignment horizontal="left" vertical="center"/>
    </xf>
    <xf numFmtId="0" fontId="10" fillId="3" borderId="0" xfId="0" applyFont="1" applyFill="1" applyBorder="1" applyAlignment="1" applyProtection="1">
      <alignment horizontal="right" vertical="center"/>
    </xf>
    <xf numFmtId="165" fontId="4" fillId="3" borderId="0" xfId="0" applyNumberFormat="1" applyFont="1" applyFill="1" applyBorder="1" applyAlignment="1" applyProtection="1">
      <alignment horizontal="center" vertical="center"/>
    </xf>
    <xf numFmtId="0" fontId="16" fillId="3" borderId="0" xfId="0" applyFont="1" applyFill="1" applyBorder="1" applyAlignment="1" applyProtection="1">
      <alignment horizontal="left" vertical="center"/>
    </xf>
    <xf numFmtId="165" fontId="10" fillId="3" borderId="0" xfId="0" applyNumberFormat="1" applyFont="1" applyFill="1" applyBorder="1" applyAlignment="1" applyProtection="1">
      <alignment horizontal="left" vertical="center"/>
    </xf>
    <xf numFmtId="167" fontId="14" fillId="3" borderId="0" xfId="0" applyNumberFormat="1" applyFont="1" applyFill="1" applyBorder="1" applyAlignment="1" applyProtection="1">
      <alignment horizontal="left" vertical="center"/>
    </xf>
    <xf numFmtId="14" fontId="4" fillId="3" borderId="0" xfId="0" applyNumberFormat="1" applyFont="1" applyFill="1" applyBorder="1" applyAlignment="1" applyProtection="1">
      <alignment vertical="center"/>
    </xf>
    <xf numFmtId="20" fontId="4" fillId="3" borderId="0" xfId="0" applyNumberFormat="1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right" vertical="center"/>
    </xf>
    <xf numFmtId="0" fontId="4" fillId="3" borderId="0" xfId="0" applyFont="1" applyFill="1" applyBorder="1" applyAlignment="1" applyProtection="1">
      <alignment horizontal="right" vertical="center"/>
    </xf>
    <xf numFmtId="1" fontId="4" fillId="3" borderId="0" xfId="0" applyNumberFormat="1" applyFont="1" applyFill="1" applyBorder="1" applyAlignment="1" applyProtection="1">
      <alignment horizontal="center" vertical="center"/>
    </xf>
    <xf numFmtId="1" fontId="5" fillId="3" borderId="0" xfId="0" applyNumberFormat="1" applyFont="1" applyFill="1" applyBorder="1" applyAlignment="1" applyProtection="1">
      <alignment horizontal="center" vertical="center"/>
    </xf>
    <xf numFmtId="9" fontId="4" fillId="3" borderId="0" xfId="27" applyFont="1" applyFill="1" applyBorder="1" applyAlignment="1" applyProtection="1">
      <alignment horizontal="center" vertical="center"/>
    </xf>
    <xf numFmtId="164" fontId="4" fillId="3" borderId="0" xfId="0" applyNumberFormat="1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left" vertical="center"/>
    </xf>
    <xf numFmtId="164" fontId="5" fillId="3" borderId="0" xfId="0" applyNumberFormat="1" applyFont="1" applyFill="1" applyBorder="1" applyAlignment="1" applyProtection="1">
      <alignment vertical="center"/>
    </xf>
    <xf numFmtId="164" fontId="5" fillId="3" borderId="0" xfId="0" applyNumberFormat="1" applyFont="1" applyFill="1" applyBorder="1" applyAlignment="1" applyProtection="1">
      <alignment horizontal="left" vertical="center"/>
    </xf>
    <xf numFmtId="164" fontId="13" fillId="3" borderId="0" xfId="0" applyNumberFormat="1" applyFont="1" applyFill="1" applyBorder="1" applyAlignment="1" applyProtection="1">
      <alignment horizontal="center" vertical="center"/>
    </xf>
    <xf numFmtId="164" fontId="13" fillId="3" borderId="0" xfId="0" applyNumberFormat="1" applyFont="1" applyFill="1" applyBorder="1" applyAlignment="1" applyProtection="1">
      <alignment horizontal="left" vertical="center"/>
    </xf>
    <xf numFmtId="166" fontId="4" fillId="3" borderId="0" xfId="0" applyNumberFormat="1" applyFont="1" applyFill="1" applyBorder="1" applyAlignment="1" applyProtection="1">
      <alignment horizontal="center" vertical="center"/>
    </xf>
    <xf numFmtId="0" fontId="17" fillId="2" borderId="13" xfId="30" applyAlignment="1">
      <alignment horizontal="center" vertical="center"/>
    </xf>
    <xf numFmtId="0" fontId="17" fillId="2" borderId="13" xfId="30" applyAlignment="1">
      <alignment vertical="center"/>
    </xf>
    <xf numFmtId="164" fontId="22" fillId="5" borderId="0" xfId="0" applyNumberFormat="1" applyFont="1" applyFill="1" applyBorder="1" applyAlignment="1" applyProtection="1">
      <alignment horizontal="center" vertical="center"/>
    </xf>
    <xf numFmtId="164" fontId="21" fillId="6" borderId="13" xfId="28" applyNumberFormat="1" applyAlignment="1">
      <alignment horizontal="right" vertical="center"/>
      <protection locked="0"/>
    </xf>
    <xf numFmtId="2" fontId="21" fillId="6" borderId="13" xfId="28" applyNumberFormat="1" applyAlignment="1">
      <alignment horizontal="right" vertical="center"/>
      <protection locked="0"/>
    </xf>
    <xf numFmtId="2" fontId="4" fillId="3" borderId="1" xfId="0" applyNumberFormat="1" applyFont="1" applyFill="1" applyBorder="1" applyAlignment="1" applyProtection="1">
      <alignment horizontal="right" vertical="center"/>
    </xf>
    <xf numFmtId="2" fontId="4" fillId="4" borderId="1" xfId="0" applyNumberFormat="1" applyFont="1" applyFill="1" applyBorder="1" applyAlignment="1" applyProtection="1">
      <alignment horizontal="right" vertical="center"/>
    </xf>
    <xf numFmtId="164" fontId="21" fillId="6" borderId="13" xfId="28" applyAlignment="1">
      <alignment horizontal="right" vertical="center"/>
      <protection locked="0"/>
    </xf>
    <xf numFmtId="2" fontId="17" fillId="2" borderId="13" xfId="30" applyNumberFormat="1" applyAlignment="1">
      <alignment horizontal="right" vertical="center"/>
    </xf>
    <xf numFmtId="164" fontId="4" fillId="7" borderId="13" xfId="31" applyFont="1" applyAlignment="1" applyProtection="1">
      <alignment horizontal="right" vertical="center"/>
    </xf>
    <xf numFmtId="164" fontId="6" fillId="7" borderId="13" xfId="31" applyFont="1" applyAlignment="1" applyProtection="1">
      <alignment horizontal="right" vertical="center"/>
    </xf>
    <xf numFmtId="164" fontId="21" fillId="5" borderId="1" xfId="0" applyNumberFormat="1" applyFont="1" applyFill="1" applyBorder="1" applyAlignment="1" applyProtection="1">
      <alignment horizontal="right" vertical="center"/>
    </xf>
    <xf numFmtId="164" fontId="17" fillId="2" borderId="13" xfId="30" applyNumberFormat="1" applyAlignment="1">
      <alignment horizontal="right" vertical="center"/>
    </xf>
    <xf numFmtId="0" fontId="21" fillId="5" borderId="3" xfId="0" applyFont="1" applyFill="1" applyBorder="1" applyAlignment="1" applyProtection="1">
      <alignment horizontal="right" vertical="center"/>
    </xf>
    <xf numFmtId="2" fontId="4" fillId="7" borderId="13" xfId="31" applyNumberFormat="1" applyFont="1" applyAlignment="1" applyProtection="1">
      <alignment horizontal="right" vertical="center"/>
    </xf>
    <xf numFmtId="2" fontId="6" fillId="7" borderId="13" xfId="31" applyNumberFormat="1" applyFont="1" applyAlignment="1" applyProtection="1">
      <alignment horizontal="right" vertical="center"/>
    </xf>
    <xf numFmtId="0" fontId="23" fillId="3" borderId="0" xfId="0" applyFont="1" applyFill="1" applyBorder="1" applyAlignment="1" applyProtection="1">
      <alignment horizontal="right" vertical="center"/>
    </xf>
    <xf numFmtId="2" fontId="5" fillId="3" borderId="1" xfId="0" applyNumberFormat="1" applyFont="1" applyFill="1" applyBorder="1" applyAlignment="1" applyProtection="1">
      <alignment horizontal="right" vertical="center"/>
    </xf>
    <xf numFmtId="0" fontId="17" fillId="3" borderId="1" xfId="0" quotePrefix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1" fillId="5" borderId="1" xfId="0" applyNumberFormat="1" applyFont="1" applyFill="1" applyBorder="1" applyAlignment="1" applyProtection="1">
      <alignment vertical="center"/>
    </xf>
    <xf numFmtId="164" fontId="21" fillId="6" borderId="13" xfId="28" applyNumberFormat="1" applyAlignment="1">
      <alignment vertical="center"/>
      <protection locked="0"/>
    </xf>
    <xf numFmtId="164" fontId="4" fillId="4" borderId="1" xfId="0" applyNumberFormat="1" applyFont="1" applyFill="1" applyBorder="1" applyAlignment="1" applyProtection="1">
      <alignment vertical="center"/>
    </xf>
  </cellXfs>
  <cellStyles count="32">
    <cellStyle name="Calculation" xfId="31" builtinId="22" customBuiltin="1"/>
    <cellStyle name="Explanatory Text" xfId="29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Input" xfId="28" builtinId="20" customBuiltin="1"/>
    <cellStyle name="Normal" xfId="0" builtinId="0" customBuiltin="1"/>
    <cellStyle name="Output" xfId="30" builtinId="21" customBuiltin="1"/>
    <cellStyle name="Percent" xfId="27" builtinId="5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color theme="1" tint="0.34998626667073579"/>
      </font>
    </dxf>
    <dxf>
      <font>
        <color theme="1" tint="0.3499862666707357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lor auto="1"/>
      </font>
    </dxf>
  </dxfs>
  <tableStyles count="0" defaultTableStyle="TableStyleMedium9" defaultPivotStyle="PivotStyleLight16"/>
  <colors>
    <mruColors>
      <color rgb="FF3366FF"/>
      <color rgb="FF6536FF"/>
      <color rgb="FF38C8CC"/>
      <color rgb="FF262626"/>
      <color rgb="FF0000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1524"/>
  <sheetViews>
    <sheetView showGridLines="0" tabSelected="1" topLeftCell="C1" zoomScalePageLayoutView="120" workbookViewId="0">
      <selection activeCell="M12" sqref="M12"/>
    </sheetView>
  </sheetViews>
  <sheetFormatPr defaultColWidth="8.7109375" defaultRowHeight="15.95" customHeight="1" x14ac:dyDescent="0.2"/>
  <cols>
    <col min="1" max="1" width="3.85546875" style="36" customWidth="1"/>
    <col min="2" max="2" width="20.28515625" style="35" hidden="1" customWidth="1"/>
    <col min="3" max="3" width="24.7109375" style="36" customWidth="1"/>
    <col min="4" max="4" width="10.28515625" style="36" customWidth="1"/>
    <col min="5" max="5" width="10.7109375" style="36" customWidth="1"/>
    <col min="6" max="6" width="10.7109375" style="36" hidden="1" customWidth="1"/>
    <col min="7" max="7" width="10.7109375" style="36" customWidth="1"/>
    <col min="8" max="8" width="10.7109375" style="36" hidden="1" customWidth="1"/>
    <col min="9" max="9" width="6.7109375" style="35" customWidth="1"/>
    <col min="10" max="10" width="24.7109375" style="37" customWidth="1"/>
    <col min="11" max="12" width="10.7109375" style="36" customWidth="1"/>
    <col min="13" max="13" width="6.7109375" style="36" customWidth="1"/>
    <col min="14" max="14" width="8.7109375" style="37" customWidth="1"/>
    <col min="15" max="16" width="10.7109375" style="37" customWidth="1"/>
    <col min="17" max="17" width="6.7109375" style="36" customWidth="1"/>
    <col min="18" max="18" width="10.7109375" style="37" customWidth="1"/>
    <col min="19" max="21" width="10.7109375" style="36" customWidth="1"/>
    <col min="22" max="23" width="10.7109375" style="37" customWidth="1"/>
    <col min="24" max="24" width="6.7109375" style="37" customWidth="1"/>
    <col min="25" max="26" width="11.7109375" style="36" customWidth="1"/>
    <col min="27" max="27" width="6.7109375" style="37" customWidth="1"/>
    <col min="28" max="28" width="17.7109375" style="37" customWidth="1"/>
    <col min="29" max="29" width="8.7109375" style="36"/>
    <col min="30" max="30" width="8.7109375" style="37"/>
    <col min="31" max="31" width="8.7109375" style="36"/>
    <col min="32" max="39" width="8.7109375" style="36" customWidth="1"/>
    <col min="40" max="16384" width="8.7109375" style="36"/>
  </cols>
  <sheetData>
    <row r="1" spans="2:44" ht="15.95" customHeight="1" x14ac:dyDescent="0.2">
      <c r="AA1" s="36"/>
      <c r="AE1" s="37"/>
      <c r="AF1" s="38"/>
      <c r="AH1" s="39"/>
      <c r="AI1" s="37"/>
      <c r="AJ1" s="37"/>
      <c r="AK1" s="37"/>
      <c r="AL1" s="37"/>
      <c r="AM1" s="37"/>
    </row>
    <row r="2" spans="2:44" ht="15.95" customHeight="1" x14ac:dyDescent="0.2">
      <c r="E2" s="40" t="s">
        <v>31</v>
      </c>
      <c r="G2" s="40" t="s">
        <v>32</v>
      </c>
      <c r="I2" s="41"/>
      <c r="K2" s="40" t="s">
        <v>31</v>
      </c>
      <c r="L2" s="40" t="s">
        <v>32</v>
      </c>
      <c r="N2" s="40" t="s">
        <v>76</v>
      </c>
      <c r="O2" s="40" t="s">
        <v>31</v>
      </c>
      <c r="P2" s="40" t="s">
        <v>32</v>
      </c>
      <c r="R2" s="42"/>
      <c r="S2" s="43" t="s">
        <v>11</v>
      </c>
      <c r="T2" s="43" t="s">
        <v>7</v>
      </c>
      <c r="U2" s="43" t="s">
        <v>2</v>
      </c>
      <c r="V2" s="43" t="s">
        <v>4</v>
      </c>
      <c r="W2" s="43" t="s">
        <v>34</v>
      </c>
      <c r="AE2" s="37"/>
      <c r="AF2" s="38"/>
      <c r="AH2" s="39"/>
      <c r="AI2" s="37"/>
      <c r="AJ2" s="37"/>
      <c r="AK2" s="37"/>
      <c r="AL2" s="37"/>
      <c r="AM2" s="37"/>
    </row>
    <row r="3" spans="2:44" ht="15.95" customHeight="1" x14ac:dyDescent="0.2">
      <c r="C3" s="36" t="s">
        <v>51</v>
      </c>
      <c r="E3" s="84">
        <v>1.0249999999999999</v>
      </c>
      <c r="F3" s="84"/>
      <c r="G3" s="84">
        <v>1.0249999999999999</v>
      </c>
      <c r="H3" s="45"/>
      <c r="I3" s="41"/>
      <c r="J3" s="35" t="s">
        <v>60</v>
      </c>
      <c r="K3" s="85">
        <v>627.88</v>
      </c>
      <c r="L3" s="85">
        <v>2911.5</v>
      </c>
      <c r="N3" s="46" t="s">
        <v>18</v>
      </c>
      <c r="O3" s="86">
        <v>2.2415976</v>
      </c>
      <c r="P3" s="86">
        <v>180.27186269999999</v>
      </c>
      <c r="R3" s="42"/>
      <c r="S3" s="10">
        <f>VLOOKUP(S5,DATA,1)</f>
        <v>7.36</v>
      </c>
      <c r="T3" s="10">
        <f>VLOOKUP(S3,DATA,3)</f>
        <v>12143.56</v>
      </c>
      <c r="U3" s="10">
        <f>VLOOKUP(S3,DATA,4)</f>
        <v>18.489999999999998</v>
      </c>
      <c r="V3" s="10">
        <f>VLOOKUP(S3,DATA,7)</f>
        <v>57.63</v>
      </c>
      <c r="W3" s="10">
        <f>VLOOKUP(S3,DATA,5)</f>
        <v>157.31</v>
      </c>
      <c r="Y3" s="36" t="s">
        <v>77</v>
      </c>
      <c r="Z3" s="13">
        <v>3269.3670000000002</v>
      </c>
      <c r="AA3" s="35"/>
      <c r="AB3" s="35" t="s">
        <v>78</v>
      </c>
      <c r="AC3" s="87">
        <v>0.5</v>
      </c>
      <c r="AD3" s="37" t="str">
        <f>"+50 cm"</f>
        <v>+50 cm</v>
      </c>
      <c r="AE3" s="37" t="str">
        <f>"-50 cm"</f>
        <v>-50 cm</v>
      </c>
      <c r="AF3" s="39"/>
      <c r="AG3" s="39"/>
      <c r="AH3" s="39"/>
      <c r="AI3" s="37"/>
      <c r="AJ3" s="37"/>
      <c r="AK3" s="37"/>
      <c r="AL3" s="37"/>
      <c r="AM3" s="37"/>
      <c r="AR3" s="37"/>
    </row>
    <row r="4" spans="2:44" ht="15.95" customHeight="1" x14ac:dyDescent="0.2">
      <c r="D4" s="47"/>
      <c r="E4" s="47"/>
      <c r="F4" s="47"/>
      <c r="G4" s="47"/>
      <c r="H4" s="48"/>
      <c r="J4" s="35" t="s">
        <v>61</v>
      </c>
      <c r="K4" s="85">
        <v>8.26</v>
      </c>
      <c r="L4" s="85">
        <v>75</v>
      </c>
      <c r="N4" s="46" t="s">
        <v>19</v>
      </c>
      <c r="O4" s="86">
        <v>6.5292500000000002</v>
      </c>
      <c r="P4" s="86">
        <v>82.138374999999996</v>
      </c>
      <c r="R4" s="42"/>
      <c r="S4" s="10">
        <f>VLOOKUP(S5+0.02,DATA,1,1)</f>
        <v>7.38</v>
      </c>
      <c r="T4" s="10">
        <f>VLOOKUP(S4,DATA,3)</f>
        <v>12180.55</v>
      </c>
      <c r="U4" s="10">
        <f>VLOOKUP(S4,DATA,4)</f>
        <v>18.510000000000002</v>
      </c>
      <c r="V4" s="10">
        <f>VLOOKUP(S4,DATA,7)</f>
        <v>57.613</v>
      </c>
      <c r="W4" s="10">
        <f>VLOOKUP(S4,DATA,5)</f>
        <v>157.61000000000001</v>
      </c>
      <c r="Y4" s="36" t="s">
        <v>47</v>
      </c>
      <c r="Z4" s="13">
        <v>123.175</v>
      </c>
      <c r="AC4" s="87">
        <v>0.25</v>
      </c>
      <c r="AD4" s="37" t="str">
        <f>"+25 cm"</f>
        <v>+25 cm</v>
      </c>
      <c r="AE4" s="37" t="str">
        <f>"-25 cm"</f>
        <v>-25 cm</v>
      </c>
      <c r="AH4" s="37"/>
      <c r="AI4" s="37"/>
      <c r="AJ4" s="37"/>
      <c r="AK4" s="37"/>
      <c r="AL4" s="37"/>
      <c r="AM4" s="40"/>
      <c r="AN4" s="40"/>
      <c r="AO4" s="40"/>
      <c r="AR4" s="35"/>
    </row>
    <row r="5" spans="2:44" ht="15.95" customHeight="1" x14ac:dyDescent="0.2">
      <c r="C5" s="36" t="s">
        <v>35</v>
      </c>
      <c r="D5" s="70" t="s">
        <v>36</v>
      </c>
      <c r="E5" s="88">
        <v>7.12</v>
      </c>
      <c r="F5" s="88">
        <f>(E5+E6)/2</f>
        <v>7.12</v>
      </c>
      <c r="G5" s="88">
        <v>3.5</v>
      </c>
      <c r="H5" s="12">
        <f>(G5+G6)/2</f>
        <v>3.5</v>
      </c>
      <c r="J5" s="35" t="s">
        <v>9</v>
      </c>
      <c r="K5" s="85">
        <v>121.2</v>
      </c>
      <c r="L5" s="85">
        <f>K5</f>
        <v>121.2</v>
      </c>
      <c r="N5" s="46" t="s">
        <v>20</v>
      </c>
      <c r="O5" s="86">
        <v>6.4974750000000014</v>
      </c>
      <c r="P5" s="86">
        <v>81.868799999999993</v>
      </c>
      <c r="R5" s="49" t="s">
        <v>12</v>
      </c>
      <c r="S5" s="11">
        <f>E24</f>
        <v>7.3608987791545193</v>
      </c>
      <c r="T5" s="11">
        <f>T3+(T4-T3)*(S5-S3)/(S4-S3)</f>
        <v>12145.222292046283</v>
      </c>
      <c r="U5" s="11">
        <f>U3+(U4-U3)*(S5-S3)/(S4-S3)</f>
        <v>18.490898779154517</v>
      </c>
      <c r="V5" s="11">
        <f>V3+(V4-V3)*(S5-S3)/(S4-S3)</f>
        <v>57.629236037718663</v>
      </c>
      <c r="W5" s="11">
        <f>W3+(W4-W3)*(S5-S3)/(S4-S3)</f>
        <v>157.32348168731778</v>
      </c>
      <c r="AC5" s="87">
        <v>0.1</v>
      </c>
      <c r="AD5" s="37" t="str">
        <f>"+10 cm"</f>
        <v>+10 cm</v>
      </c>
      <c r="AE5" s="37" t="str">
        <f>"-10 cm"</f>
        <v>-10 cm</v>
      </c>
      <c r="AM5" s="50"/>
      <c r="AN5" s="51"/>
      <c r="AO5" s="51"/>
      <c r="AR5" s="35"/>
    </row>
    <row r="6" spans="2:44" ht="15.95" customHeight="1" x14ac:dyDescent="0.2">
      <c r="C6" s="35"/>
      <c r="D6" s="70" t="s">
        <v>39</v>
      </c>
      <c r="E6" s="88">
        <v>7.12</v>
      </c>
      <c r="F6" s="88"/>
      <c r="G6" s="88">
        <v>3.5</v>
      </c>
      <c r="I6" s="1"/>
      <c r="J6" s="35" t="s">
        <v>62</v>
      </c>
      <c r="K6" s="85">
        <v>16</v>
      </c>
      <c r="L6" s="85">
        <v>16</v>
      </c>
      <c r="N6" s="46">
        <v>3</v>
      </c>
      <c r="O6" s="86">
        <v>0.15139200000000005</v>
      </c>
      <c r="P6" s="86">
        <v>151.31767500000001</v>
      </c>
      <c r="R6" s="42"/>
      <c r="S6" s="10">
        <f>VLOOKUP(S8,DATA,1)</f>
        <v>7.6</v>
      </c>
      <c r="T6" s="10"/>
      <c r="U6" s="10"/>
      <c r="V6" s="10"/>
      <c r="W6" s="10">
        <f>VLOOKUP(S6,DATA,5)</f>
        <v>160.72999999999999</v>
      </c>
      <c r="AB6" s="52"/>
      <c r="AC6" s="87">
        <v>0.05</v>
      </c>
      <c r="AD6" s="37" t="str">
        <f>"+5 cm"</f>
        <v>+5 cm</v>
      </c>
      <c r="AE6" s="37" t="str">
        <f>"-5 cm"</f>
        <v>-5 cm</v>
      </c>
      <c r="AM6" s="50"/>
      <c r="AN6" s="51"/>
      <c r="AO6" s="51"/>
      <c r="AR6" s="35"/>
    </row>
    <row r="7" spans="2:44" ht="15.95" customHeight="1" x14ac:dyDescent="0.2">
      <c r="C7" s="35"/>
      <c r="D7" s="70" t="s">
        <v>37</v>
      </c>
      <c r="E7" s="88">
        <v>7.3650000000000002</v>
      </c>
      <c r="F7" s="88">
        <f>(E7+E8)/2</f>
        <v>7.3650000000000002</v>
      </c>
      <c r="G7" s="88">
        <v>4.29</v>
      </c>
      <c r="H7" s="12">
        <f>(G7+G8)/2</f>
        <v>4.29</v>
      </c>
      <c r="J7" s="35" t="s">
        <v>10</v>
      </c>
      <c r="K7" s="85">
        <f>11.03+3.61</f>
        <v>14.639999999999999</v>
      </c>
      <c r="L7" s="85">
        <f>K7+3</f>
        <v>17.64</v>
      </c>
      <c r="N7" s="46">
        <v>4</v>
      </c>
      <c r="O7" s="86">
        <v>0.15139200000000005</v>
      </c>
      <c r="P7" s="86">
        <v>151.31767500000001</v>
      </c>
      <c r="R7" s="42"/>
      <c r="S7" s="10">
        <f>VLOOKUP(S8+0.02,DATA,1)</f>
        <v>7.62</v>
      </c>
      <c r="T7" s="10"/>
      <c r="U7" s="10"/>
      <c r="V7" s="10"/>
      <c r="W7" s="10">
        <f>VLOOKUP(S7,DATA,5)</f>
        <v>161</v>
      </c>
      <c r="AB7" s="52"/>
      <c r="AM7" s="50"/>
      <c r="AN7" s="51"/>
      <c r="AO7" s="51"/>
      <c r="AR7" s="35"/>
    </row>
    <row r="8" spans="2:44" ht="15.95" customHeight="1" x14ac:dyDescent="0.2">
      <c r="C8" s="35"/>
      <c r="D8" s="70" t="s">
        <v>40</v>
      </c>
      <c r="E8" s="88">
        <v>7.3650000000000002</v>
      </c>
      <c r="F8" s="88"/>
      <c r="G8" s="88">
        <v>4.29</v>
      </c>
      <c r="I8" s="1"/>
      <c r="J8" s="35" t="s">
        <v>63</v>
      </c>
      <c r="K8" s="85">
        <v>5.14</v>
      </c>
      <c r="L8" s="85">
        <f>K8</f>
        <v>5.14</v>
      </c>
      <c r="N8" s="46" t="s">
        <v>21</v>
      </c>
      <c r="O8" s="86">
        <v>1.5879299999999996</v>
      </c>
      <c r="P8" s="86">
        <v>107.02127499999999</v>
      </c>
      <c r="R8" s="99" t="str">
        <f>CONCATENATE("+",E30*100," cm")</f>
        <v>+25 cm</v>
      </c>
      <c r="S8" s="11">
        <f>E24+E30</f>
        <v>7.6108987791545193</v>
      </c>
      <c r="T8" s="11"/>
      <c r="U8" s="11"/>
      <c r="V8" s="11"/>
      <c r="W8" s="11">
        <f>W6+(W7-W6)*(S8-S6)/(S7-S6)</f>
        <v>160.87713351858602</v>
      </c>
      <c r="AB8" s="52"/>
      <c r="AM8" s="50"/>
      <c r="AN8" s="51"/>
      <c r="AO8" s="51"/>
      <c r="AR8" s="35"/>
    </row>
    <row r="9" spans="2:44" ht="15.95" customHeight="1" x14ac:dyDescent="0.2">
      <c r="C9" s="35"/>
      <c r="D9" s="70" t="s">
        <v>38</v>
      </c>
      <c r="E9" s="88">
        <v>7.57</v>
      </c>
      <c r="F9" s="88">
        <f>(E9+E10)/2</f>
        <v>7.57</v>
      </c>
      <c r="G9" s="88">
        <v>5.22</v>
      </c>
      <c r="H9" s="12">
        <f>(G9+G10)/2</f>
        <v>5.22</v>
      </c>
      <c r="J9" s="35" t="s">
        <v>64</v>
      </c>
      <c r="K9" s="85">
        <v>13.2</v>
      </c>
      <c r="L9" s="85">
        <f>K9</f>
        <v>13.2</v>
      </c>
      <c r="N9" s="46" t="s">
        <v>22</v>
      </c>
      <c r="O9" s="86">
        <v>5.613105</v>
      </c>
      <c r="P9" s="86">
        <v>107.02127499999999</v>
      </c>
      <c r="R9" s="42"/>
      <c r="S9" s="10">
        <f>VLOOKUP(S11,DATA,1)</f>
        <v>7.1</v>
      </c>
      <c r="T9" s="10"/>
      <c r="U9" s="10"/>
      <c r="V9" s="10"/>
      <c r="W9" s="10">
        <f>VLOOKUP(S9,DATA,5)</f>
        <v>153.16</v>
      </c>
      <c r="AB9" s="52"/>
      <c r="AM9" s="50"/>
      <c r="AN9" s="51"/>
      <c r="AO9" s="51"/>
      <c r="AR9" s="35"/>
    </row>
    <row r="10" spans="2:44" ht="15.95" customHeight="1" x14ac:dyDescent="0.2">
      <c r="C10" s="35"/>
      <c r="D10" s="70" t="s">
        <v>41</v>
      </c>
      <c r="E10" s="88">
        <v>7.57</v>
      </c>
      <c r="F10" s="88"/>
      <c r="G10" s="88">
        <v>5.22</v>
      </c>
      <c r="I10" s="1"/>
      <c r="J10" s="35" t="s">
        <v>65</v>
      </c>
      <c r="K10" s="85">
        <f>235</f>
        <v>235</v>
      </c>
      <c r="L10" s="85">
        <v>235</v>
      </c>
      <c r="N10" s="46">
        <v>6</v>
      </c>
      <c r="O10" s="86">
        <v>2.4554899999999997</v>
      </c>
      <c r="P10" s="86">
        <v>133.60874999999999</v>
      </c>
      <c r="R10" s="42"/>
      <c r="S10" s="10">
        <f>VLOOKUP(S11+0.02,DATA,1)</f>
        <v>7.12</v>
      </c>
      <c r="T10" s="10"/>
      <c r="U10" s="10"/>
      <c r="V10" s="10"/>
      <c r="W10" s="10">
        <f>VLOOKUP(S10,DATA,5)</f>
        <v>153.5</v>
      </c>
      <c r="AM10" s="50"/>
      <c r="AN10" s="51"/>
      <c r="AO10" s="51"/>
    </row>
    <row r="11" spans="2:44" ht="15.95" customHeight="1" x14ac:dyDescent="0.2">
      <c r="J11" s="48" t="s">
        <v>33</v>
      </c>
      <c r="K11" s="89">
        <f>SUM(K3:K10)</f>
        <v>1041.3200000000002</v>
      </c>
      <c r="L11" s="89">
        <f>SUM(L3:L10)</f>
        <v>3394.6799999999994</v>
      </c>
      <c r="N11" s="46">
        <v>7</v>
      </c>
      <c r="O11" s="86">
        <v>2.5583179999999999</v>
      </c>
      <c r="P11" s="86">
        <v>133.60874999999999</v>
      </c>
      <c r="R11" s="99" t="str">
        <f>CONCATENATE("-",E30*100," cm")</f>
        <v>-25 cm</v>
      </c>
      <c r="S11" s="11">
        <f>E24-E30</f>
        <v>7.1108987791545193</v>
      </c>
      <c r="T11" s="11"/>
      <c r="U11" s="11"/>
      <c r="V11" s="11"/>
      <c r="W11" s="11">
        <f>W9+(W10-W9)*(S11-S9)/(S10-S9)</f>
        <v>153.34527924562684</v>
      </c>
      <c r="AM11" s="50"/>
      <c r="AN11" s="51"/>
      <c r="AO11" s="51"/>
    </row>
    <row r="12" spans="2:44" ht="15.95" customHeight="1" x14ac:dyDescent="0.2">
      <c r="C12" s="36" t="s">
        <v>46</v>
      </c>
      <c r="E12" s="90">
        <f>F9-F5</f>
        <v>0.45000000000000018</v>
      </c>
      <c r="F12" s="91"/>
      <c r="G12" s="90">
        <f>H9-H5</f>
        <v>1.7199999999999998</v>
      </c>
      <c r="H12" s="53"/>
      <c r="I12" s="1"/>
      <c r="N12" s="46" t="s">
        <v>23</v>
      </c>
      <c r="O12" s="86">
        <v>14.507439999999995</v>
      </c>
      <c r="P12" s="86">
        <v>119.29667499999999</v>
      </c>
      <c r="AM12" s="50"/>
      <c r="AN12" s="51"/>
      <c r="AO12" s="51"/>
    </row>
    <row r="13" spans="2:44" ht="15.95" customHeight="1" x14ac:dyDescent="0.2">
      <c r="B13" s="54" t="s">
        <v>45</v>
      </c>
      <c r="C13" s="36" t="s">
        <v>70</v>
      </c>
      <c r="D13" s="70" t="s">
        <v>42</v>
      </c>
      <c r="E13" s="88">
        <v>-2.0950000000000002</v>
      </c>
      <c r="F13" s="88"/>
      <c r="G13" s="88">
        <v>-2.0950000000000002</v>
      </c>
      <c r="H13" s="53"/>
      <c r="J13" s="47" t="s">
        <v>69</v>
      </c>
      <c r="K13" s="89">
        <f>IF(E40&gt;0,E40-LS-K11,0)</f>
        <v>7862.4408390265125</v>
      </c>
      <c r="L13" s="89">
        <f>IF(G40&gt;0,G40-LS-L11,0)</f>
        <v>67.003402659570384</v>
      </c>
      <c r="N13" s="46" t="s">
        <v>24</v>
      </c>
      <c r="O13" s="86">
        <v>8.6617625</v>
      </c>
      <c r="P13" s="86">
        <v>119.29667499999999</v>
      </c>
      <c r="R13" s="42"/>
      <c r="S13" s="43" t="s">
        <v>11</v>
      </c>
      <c r="T13" s="43" t="s">
        <v>7</v>
      </c>
      <c r="U13" s="43" t="s">
        <v>2</v>
      </c>
      <c r="V13" s="43" t="s">
        <v>4</v>
      </c>
      <c r="W13" s="43" t="s">
        <v>34</v>
      </c>
      <c r="AM13" s="50"/>
      <c r="AN13" s="51"/>
      <c r="AO13" s="51"/>
    </row>
    <row r="14" spans="2:44" ht="15.95" customHeight="1" x14ac:dyDescent="0.2">
      <c r="B14" s="55"/>
      <c r="D14" s="70" t="s">
        <v>43</v>
      </c>
      <c r="E14" s="88">
        <v>1.0780000000000001</v>
      </c>
      <c r="F14" s="88"/>
      <c r="G14" s="88">
        <v>1.0780000000000001</v>
      </c>
      <c r="H14" s="53"/>
      <c r="N14" s="46">
        <v>9</v>
      </c>
      <c r="O14" s="86">
        <v>0.20828000000000002</v>
      </c>
      <c r="P14" s="86">
        <v>168.4485</v>
      </c>
      <c r="R14" s="42"/>
      <c r="S14" s="10">
        <f>VLOOKUP(S16,DATA,1)</f>
        <v>4.3</v>
      </c>
      <c r="T14" s="10">
        <f>VLOOKUP(S14,DATA,3)</f>
        <v>6728.58</v>
      </c>
      <c r="U14" s="10">
        <f>VLOOKUP(S14,DATA,4)</f>
        <v>17</v>
      </c>
      <c r="V14" s="10">
        <f>VLOOKUP(S14,DATA,7)</f>
        <v>62.765999999999998</v>
      </c>
      <c r="W14" s="10">
        <f>VLOOKUP(S14,DATA,5)</f>
        <v>123.87</v>
      </c>
      <c r="AM14" s="50"/>
      <c r="AN14" s="51"/>
      <c r="AO14" s="51"/>
    </row>
    <row r="15" spans="2:44" ht="15.95" customHeight="1" x14ac:dyDescent="0.2">
      <c r="B15" s="55" t="s">
        <v>14</v>
      </c>
      <c r="D15" s="70" t="s">
        <v>44</v>
      </c>
      <c r="E15" s="88">
        <v>-2.4</v>
      </c>
      <c r="F15" s="88"/>
      <c r="G15" s="88">
        <v>-1.91</v>
      </c>
      <c r="H15" s="53"/>
      <c r="J15" s="35" t="s">
        <v>66</v>
      </c>
      <c r="K15" s="89">
        <f>G40-L11</f>
        <v>3336.3704026595706</v>
      </c>
      <c r="L15" s="89">
        <f>E40-K11</f>
        <v>11131.807839026513</v>
      </c>
      <c r="N15" s="46">
        <v>10</v>
      </c>
      <c r="O15" s="86">
        <v>5.3427100000000012</v>
      </c>
      <c r="P15" s="86">
        <v>5.3427100000000012</v>
      </c>
      <c r="R15" s="42"/>
      <c r="S15" s="10">
        <f>VLOOKUP(S16+0.02,DATA,1,1)</f>
        <v>4.32</v>
      </c>
      <c r="T15" s="10">
        <f>VLOOKUP(S15,DATA,3)</f>
        <v>6762.58</v>
      </c>
      <c r="U15" s="10">
        <f>VLOOKUP(S15,DATA,4)</f>
        <v>17.010000000000002</v>
      </c>
      <c r="V15" s="10">
        <f>VLOOKUP(S15,DATA,7)</f>
        <v>62.737000000000002</v>
      </c>
      <c r="W15" s="10">
        <f>VLOOKUP(S15,DATA,5)</f>
        <v>124.04</v>
      </c>
      <c r="AM15" s="50"/>
      <c r="AN15" s="51"/>
      <c r="AO15" s="51"/>
    </row>
    <row r="16" spans="2:44" ht="15.95" customHeight="1" x14ac:dyDescent="0.2">
      <c r="B16" s="55"/>
      <c r="D16" s="70" t="s">
        <v>47</v>
      </c>
      <c r="E16" s="90">
        <f>LBP</f>
        <v>123.175</v>
      </c>
      <c r="F16" s="91"/>
      <c r="G16" s="90">
        <f>LBP</f>
        <v>123.175</v>
      </c>
      <c r="H16" s="53"/>
      <c r="N16" s="46">
        <v>13</v>
      </c>
      <c r="O16" s="86">
        <v>30.741205500000003</v>
      </c>
      <c r="P16" s="86">
        <v>48.660849999999982</v>
      </c>
      <c r="R16" s="49" t="s">
        <v>12</v>
      </c>
      <c r="S16" s="10">
        <f>G24</f>
        <v>4.3118055939507274</v>
      </c>
      <c r="T16" s="10">
        <f>T14+(T15-T14)*(S16-S14)/(S15-S14)</f>
        <v>6748.649509716236</v>
      </c>
      <c r="U16" s="10">
        <f>U14+(U15-U14)*(S16-S14)/(S15-S14)</f>
        <v>17.005902796975363</v>
      </c>
      <c r="V16" s="10">
        <f>V14+(V15-V14)*(S16-S14)/(S15-S14)</f>
        <v>62.748881888771443</v>
      </c>
      <c r="W16" s="10">
        <f>W14+(W15-W14)*(S16-S14)/(S15-S14)</f>
        <v>123.97034754858119</v>
      </c>
      <c r="AE16" s="50"/>
      <c r="AF16" s="51"/>
      <c r="AG16" s="51"/>
    </row>
    <row r="17" spans="2:33" ht="15.95" customHeight="1" x14ac:dyDescent="0.2">
      <c r="B17" s="55"/>
      <c r="D17" s="70" t="s">
        <v>48</v>
      </c>
      <c r="E17" s="90">
        <f>LBP-(E15-E13)</f>
        <v>123.47999999999999</v>
      </c>
      <c r="F17" s="91"/>
      <c r="G17" s="90">
        <f>LBP-(G15-G13)</f>
        <v>122.99</v>
      </c>
      <c r="H17" s="53"/>
      <c r="J17" s="56" t="str">
        <f>IF(L15&lt;K15,"CARGO LOADED","CARGO DISCHARGED")</f>
        <v>CARGO DISCHARGED</v>
      </c>
      <c r="K17" s="103">
        <f>ABS(K15-L15)</f>
        <v>7795.4374363669422</v>
      </c>
      <c r="N17" s="46">
        <v>14</v>
      </c>
      <c r="O17" s="86">
        <v>66.622373949999982</v>
      </c>
      <c r="P17" s="86">
        <v>103.520285</v>
      </c>
      <c r="R17" s="42"/>
      <c r="S17" s="10">
        <f>VLOOKUP(S19,DATA,1)</f>
        <v>4.5599999999999996</v>
      </c>
      <c r="T17" s="10"/>
      <c r="U17" s="10"/>
      <c r="V17" s="10"/>
      <c r="W17" s="10">
        <f>VLOOKUP(S17,DATA,5)</f>
        <v>125.99</v>
      </c>
      <c r="AE17" s="50"/>
      <c r="AF17" s="51"/>
      <c r="AG17" s="51"/>
    </row>
    <row r="18" spans="2:33" ht="15.95" customHeight="1" x14ac:dyDescent="0.2">
      <c r="B18" s="55"/>
      <c r="C18" s="36" t="s">
        <v>49</v>
      </c>
      <c r="D18" s="70" t="s">
        <v>42</v>
      </c>
      <c r="E18" s="90">
        <f>E12*E13/E17</f>
        <v>-7.6348396501457767E-3</v>
      </c>
      <c r="F18" s="91"/>
      <c r="G18" s="90">
        <f>G12*G13/G17</f>
        <v>-2.9298316936336288E-2</v>
      </c>
      <c r="H18" s="53"/>
      <c r="J18" s="35" t="s">
        <v>67</v>
      </c>
      <c r="K18" s="104">
        <v>7732</v>
      </c>
      <c r="N18" s="46">
        <v>17</v>
      </c>
      <c r="O18" s="86">
        <v>2.4047525000000003</v>
      </c>
      <c r="P18" s="86">
        <v>124.18797499999999</v>
      </c>
      <c r="R18" s="42"/>
      <c r="S18" s="10">
        <f>VLOOKUP(S19+0.02,DATA,1)</f>
        <v>4.58</v>
      </c>
      <c r="T18" s="10"/>
      <c r="U18" s="10"/>
      <c r="V18" s="10"/>
      <c r="W18" s="10">
        <f>VLOOKUP(S18,DATA,5)</f>
        <v>126.15</v>
      </c>
      <c r="AE18" s="50"/>
      <c r="AF18" s="51"/>
      <c r="AG18" s="51"/>
    </row>
    <row r="19" spans="2:33" ht="15.95" customHeight="1" x14ac:dyDescent="0.2">
      <c r="B19" s="55"/>
      <c r="D19" s="70" t="s">
        <v>43</v>
      </c>
      <c r="E19" s="90">
        <f>E12*E14/E17</f>
        <v>3.9285714285714306E-3</v>
      </c>
      <c r="F19" s="91"/>
      <c r="G19" s="90">
        <f>G12*G14/G17</f>
        <v>1.5075697211155377E-2</v>
      </c>
      <c r="H19" s="53"/>
      <c r="J19" s="35" t="s">
        <v>68</v>
      </c>
      <c r="K19" s="105">
        <f>K17-K18</f>
        <v>63.437436366942165</v>
      </c>
      <c r="L19" s="14">
        <f>ABS(K19/K18)</f>
        <v>8.2045313459573419E-3</v>
      </c>
      <c r="N19" s="46">
        <v>18</v>
      </c>
      <c r="O19" s="86">
        <v>3.1022650000000001</v>
      </c>
      <c r="P19" s="86">
        <v>124.18797499999999</v>
      </c>
      <c r="R19" s="99" t="str">
        <f>CONCATENATE("+",G30*100," cm")</f>
        <v>+25 cm</v>
      </c>
      <c r="S19" s="10">
        <f>G24+G30</f>
        <v>4.5618055939507274</v>
      </c>
      <c r="T19" s="10"/>
      <c r="U19" s="10"/>
      <c r="V19" s="10"/>
      <c r="W19" s="10">
        <f>W17+(W18-W17)*(S19-S17)/(S18-S17)</f>
        <v>126.00444475160582</v>
      </c>
      <c r="AE19" s="50"/>
      <c r="AF19" s="51"/>
      <c r="AG19" s="51"/>
    </row>
    <row r="20" spans="2:33" ht="15.95" customHeight="1" x14ac:dyDescent="0.2">
      <c r="B20" s="55"/>
      <c r="D20" s="70" t="s">
        <v>44</v>
      </c>
      <c r="E20" s="90">
        <f>E12*E15/E17</f>
        <v>-8.7463556851311991E-3</v>
      </c>
      <c r="F20" s="91"/>
      <c r="G20" s="90">
        <f>G12*G15/G17</f>
        <v>-2.6711114724774367E-2</v>
      </c>
      <c r="H20" s="53"/>
      <c r="N20" s="46">
        <v>19</v>
      </c>
      <c r="O20" s="86">
        <v>162.99549999999999</v>
      </c>
      <c r="P20" s="86">
        <v>162.99549999999999</v>
      </c>
      <c r="R20" s="42"/>
      <c r="S20" s="10">
        <f>VLOOKUP(S22,DATA,1)</f>
        <v>4.0599999999999996</v>
      </c>
      <c r="T20" s="10"/>
      <c r="U20" s="10"/>
      <c r="V20" s="10"/>
      <c r="W20" s="10">
        <f>VLOOKUP(S20,DATA,5)</f>
        <v>121.83</v>
      </c>
      <c r="AB20" s="52"/>
      <c r="AE20" s="50"/>
      <c r="AF20" s="51"/>
      <c r="AG20" s="51"/>
    </row>
    <row r="21" spans="2:33" ht="15.95" customHeight="1" x14ac:dyDescent="0.2">
      <c r="B21" s="55"/>
      <c r="C21" s="36" t="s">
        <v>50</v>
      </c>
      <c r="D21" s="70" t="s">
        <v>42</v>
      </c>
      <c r="E21" s="93">
        <f>F5+E18</f>
        <v>7.1123651603498539</v>
      </c>
      <c r="F21" s="81"/>
      <c r="G21" s="93">
        <f>H5+G18</f>
        <v>3.4707016830636639</v>
      </c>
      <c r="H21" s="53"/>
      <c r="N21" s="46">
        <v>20</v>
      </c>
      <c r="O21" s="86">
        <v>162.99549999999999</v>
      </c>
      <c r="P21" s="86">
        <v>162.99549999999999</v>
      </c>
      <c r="R21" s="42"/>
      <c r="S21" s="10">
        <f>VLOOKUP(S22+0.02,DATA,1)</f>
        <v>4.08</v>
      </c>
      <c r="T21" s="10"/>
      <c r="U21" s="10"/>
      <c r="V21" s="10"/>
      <c r="W21" s="10">
        <f>VLOOKUP(S21,DATA,5)</f>
        <v>121.99</v>
      </c>
      <c r="AB21" s="52"/>
      <c r="AE21" s="50"/>
      <c r="AF21" s="51"/>
      <c r="AG21" s="51"/>
    </row>
    <row r="22" spans="2:33" ht="15.95" customHeight="1" x14ac:dyDescent="0.2">
      <c r="B22" s="55"/>
      <c r="D22" s="70" t="s">
        <v>43</v>
      </c>
      <c r="E22" s="93">
        <f>F7+E19</f>
        <v>7.3689285714285715</v>
      </c>
      <c r="F22" s="81"/>
      <c r="G22" s="93">
        <f>H7+G19</f>
        <v>4.305075697211155</v>
      </c>
      <c r="H22" s="53"/>
      <c r="N22" s="46">
        <v>49</v>
      </c>
      <c r="O22" s="86">
        <v>7.6245145900000013</v>
      </c>
      <c r="P22" s="86">
        <v>230.57579999999999</v>
      </c>
      <c r="R22" s="99" t="str">
        <f>CONCATENATE("-",G30*100," cm")</f>
        <v>-25 cm</v>
      </c>
      <c r="S22" s="10">
        <f>G24-G30</f>
        <v>4.0618055939507274</v>
      </c>
      <c r="T22" s="10"/>
      <c r="U22" s="10"/>
      <c r="V22" s="10"/>
      <c r="W22" s="10">
        <f>W20+(W21-W20)*(S22-S20)/(S21-S20)</f>
        <v>121.84444475160582</v>
      </c>
      <c r="AB22" s="52"/>
      <c r="AE22" s="50"/>
      <c r="AF22" s="51"/>
      <c r="AG22" s="51"/>
    </row>
    <row r="23" spans="2:33" ht="15.95" customHeight="1" x14ac:dyDescent="0.2">
      <c r="B23" s="55"/>
      <c r="D23" s="70" t="s">
        <v>44</v>
      </c>
      <c r="E23" s="93">
        <f>F9+E20</f>
        <v>7.5612536443148688</v>
      </c>
      <c r="F23" s="81"/>
      <c r="G23" s="93">
        <f>H9+G20</f>
        <v>5.1932888852752255</v>
      </c>
      <c r="H23" s="53"/>
      <c r="N23" s="46">
        <v>50</v>
      </c>
      <c r="O23" s="86">
        <v>1.6426137499999991</v>
      </c>
      <c r="P23" s="86">
        <v>230.57579999999999</v>
      </c>
      <c r="AB23" s="52"/>
      <c r="AE23" s="50"/>
      <c r="AF23" s="51"/>
      <c r="AG23" s="51"/>
    </row>
    <row r="24" spans="2:33" ht="15.95" customHeight="1" x14ac:dyDescent="0.2">
      <c r="B24" s="55"/>
      <c r="C24" s="57" t="s">
        <v>12</v>
      </c>
      <c r="D24" s="94" t="s">
        <v>75</v>
      </c>
      <c r="E24" s="92">
        <f>SUM(E21,E23,6*E22)/8</f>
        <v>7.3608987791545193</v>
      </c>
      <c r="F24" s="83"/>
      <c r="G24" s="92">
        <f>(6*G22+G21+G23)/8</f>
        <v>4.3118055939507274</v>
      </c>
      <c r="H24" s="53"/>
      <c r="K24" s="44"/>
      <c r="N24" s="46">
        <v>21</v>
      </c>
      <c r="O24" s="86">
        <v>82.690849999999998</v>
      </c>
      <c r="P24" s="86">
        <v>82.690849999999998</v>
      </c>
      <c r="AB24" s="52"/>
      <c r="AE24" s="50"/>
      <c r="AF24" s="51"/>
      <c r="AG24" s="51"/>
    </row>
    <row r="25" spans="2:33" ht="15.95" customHeight="1" x14ac:dyDescent="0.2">
      <c r="B25" s="55"/>
      <c r="C25" s="36" t="s">
        <v>72</v>
      </c>
      <c r="D25" s="70" t="s">
        <v>71</v>
      </c>
      <c r="E25" s="95">
        <f>ABS(E22-(E21+E23)/2)*100</f>
        <v>3.211916909620971</v>
      </c>
      <c r="F25" s="96"/>
      <c r="G25" s="95">
        <f>ABS(G22-(G21+G23)/2)*100</f>
        <v>2.6919586958289443</v>
      </c>
      <c r="H25" s="53"/>
      <c r="K25" s="44"/>
      <c r="N25" s="46">
        <v>22</v>
      </c>
      <c r="O25" s="86">
        <v>32.708569999999995</v>
      </c>
      <c r="P25" s="86">
        <v>82.690849999999998</v>
      </c>
      <c r="AB25" s="52"/>
      <c r="AE25" s="50"/>
      <c r="AF25" s="51"/>
      <c r="AG25" s="51"/>
    </row>
    <row r="26" spans="2:33" ht="15.95" customHeight="1" x14ac:dyDescent="0.2">
      <c r="B26" s="55"/>
      <c r="E26" s="97" t="str">
        <f>IF((E22-SUM(E21,E23)/2)&gt;0,"SAG","HOG")</f>
        <v>SAG</v>
      </c>
      <c r="F26" s="58"/>
      <c r="G26" s="97" t="str">
        <f>IF((G22-(G21+G23)/2)&gt;0,"SAG","HOG")</f>
        <v>HOG</v>
      </c>
      <c r="H26" s="53"/>
      <c r="K26" s="59"/>
      <c r="L26" s="47"/>
      <c r="M26" s="47"/>
      <c r="N26" s="46">
        <v>23</v>
      </c>
      <c r="O26" s="86">
        <v>8.9094147999999986</v>
      </c>
      <c r="P26" s="86">
        <v>8.9094147999999986</v>
      </c>
      <c r="Q26" s="47"/>
      <c r="AB26" s="52"/>
      <c r="AE26" s="50"/>
      <c r="AF26" s="51"/>
      <c r="AG26" s="51"/>
    </row>
    <row r="27" spans="2:33" ht="15.95" customHeight="1" x14ac:dyDescent="0.2">
      <c r="B27" s="60"/>
      <c r="C27" s="36" t="s">
        <v>53</v>
      </c>
      <c r="E27" s="93">
        <f>E23-E21</f>
        <v>0.44888848396501491</v>
      </c>
      <c r="F27" s="82"/>
      <c r="G27" s="93">
        <f>G23-G21</f>
        <v>1.7225872022115616</v>
      </c>
      <c r="H27" s="12"/>
      <c r="N27" s="46">
        <v>24</v>
      </c>
      <c r="O27" s="86">
        <v>8.8703002959999999</v>
      </c>
      <c r="P27" s="86">
        <v>8.8703002959999999</v>
      </c>
      <c r="AB27" s="52"/>
      <c r="AE27" s="50"/>
      <c r="AF27" s="51"/>
      <c r="AG27" s="51"/>
    </row>
    <row r="28" spans="2:33" ht="15.95" customHeight="1" x14ac:dyDescent="0.2">
      <c r="B28" s="9"/>
      <c r="C28" s="36" t="s">
        <v>4</v>
      </c>
      <c r="E28" s="90">
        <f>IFERROR(V5,0)</f>
        <v>57.629236037718663</v>
      </c>
      <c r="F28" s="90"/>
      <c r="G28" s="90">
        <f>IFERROR(V16,0)</f>
        <v>62.748881888771443</v>
      </c>
      <c r="H28" s="5"/>
      <c r="N28" s="46" t="s">
        <v>25</v>
      </c>
      <c r="O28" s="86">
        <v>6.1397500000000001E-2</v>
      </c>
      <c r="P28" s="86">
        <v>6.1397500000000001E-2</v>
      </c>
      <c r="AB28" s="52"/>
    </row>
    <row r="29" spans="2:33" ht="15.95" customHeight="1" x14ac:dyDescent="0.2">
      <c r="B29" s="9"/>
      <c r="C29" s="36" t="s">
        <v>2</v>
      </c>
      <c r="E29" s="90">
        <f>IFERROR(U5,0)</f>
        <v>18.490898779154517</v>
      </c>
      <c r="F29" s="90"/>
      <c r="G29" s="90">
        <f>IFERROR(U16,0)</f>
        <v>17.005902796975363</v>
      </c>
      <c r="H29" s="48"/>
      <c r="O29" s="89">
        <f>SUM(O3:O28)</f>
        <v>627.87539998599993</v>
      </c>
      <c r="P29" s="89">
        <f>SUM(P3:P28)</f>
        <v>2911.4814952960005</v>
      </c>
      <c r="AB29" s="52"/>
    </row>
    <row r="30" spans="2:33" ht="15.95" customHeight="1" x14ac:dyDescent="0.2">
      <c r="B30" s="9"/>
      <c r="C30" s="36" t="s">
        <v>81</v>
      </c>
      <c r="E30" s="85">
        <v>0.25</v>
      </c>
      <c r="F30" s="85"/>
      <c r="G30" s="85">
        <v>0.25</v>
      </c>
      <c r="H30" s="12"/>
      <c r="AB30" s="52"/>
    </row>
    <row r="31" spans="2:33" ht="15.95" customHeight="1" x14ac:dyDescent="0.2">
      <c r="B31" s="55" t="s">
        <v>15</v>
      </c>
      <c r="C31" s="36" t="s">
        <v>56</v>
      </c>
      <c r="E31" s="90">
        <f>IFERROR(W8,0)</f>
        <v>160.87713351858602</v>
      </c>
      <c r="F31" s="90"/>
      <c r="G31" s="90">
        <f>IFERROR(W19,0)</f>
        <v>126.00444475160582</v>
      </c>
      <c r="AB31" s="52"/>
    </row>
    <row r="32" spans="2:33" ht="15.95" customHeight="1" x14ac:dyDescent="0.2">
      <c r="B32" s="55" t="s">
        <v>52</v>
      </c>
      <c r="C32" s="36" t="s">
        <v>57</v>
      </c>
      <c r="E32" s="90">
        <f>IFERROR(W11,0)</f>
        <v>153.34527924562684</v>
      </c>
      <c r="F32" s="90"/>
      <c r="G32" s="90">
        <f>IFERROR(W22,0)</f>
        <v>121.84444475160582</v>
      </c>
      <c r="N32" s="46" t="s">
        <v>79</v>
      </c>
      <c r="O32" s="86"/>
      <c r="V32" s="35"/>
      <c r="W32" s="52"/>
      <c r="AB32" s="52"/>
    </row>
    <row r="33" spans="3:28" ht="15.95" customHeight="1" x14ac:dyDescent="0.2">
      <c r="C33" s="36" t="s">
        <v>30</v>
      </c>
      <c r="E33" s="90">
        <f>E31-E32</f>
        <v>7.5318542729591798</v>
      </c>
      <c r="F33" s="90"/>
      <c r="G33" s="90">
        <f>G31-G32</f>
        <v>4.1599999999999966</v>
      </c>
      <c r="N33" s="46" t="s">
        <v>80</v>
      </c>
      <c r="O33" s="86"/>
      <c r="V33" s="35"/>
      <c r="W33" s="52"/>
      <c r="AB33" s="52"/>
    </row>
    <row r="34" spans="3:28" ht="15.95" customHeight="1" x14ac:dyDescent="0.2">
      <c r="N34" s="46" t="s">
        <v>33</v>
      </c>
      <c r="O34" s="98">
        <f>SUM(O32:O33)</f>
        <v>0</v>
      </c>
      <c r="W34" s="52"/>
      <c r="AB34" s="52"/>
    </row>
    <row r="35" spans="3:28" ht="15.95" customHeight="1" x14ac:dyDescent="0.2">
      <c r="C35" s="36" t="s">
        <v>73</v>
      </c>
      <c r="E35" s="95">
        <f>IFERROR(T5,0)</f>
        <v>12145.222292046283</v>
      </c>
      <c r="F35" s="95"/>
      <c r="G35" s="95">
        <f>IFERROR(T16,0)</f>
        <v>6748.649509716236</v>
      </c>
      <c r="I35" s="2"/>
      <c r="W35" s="52"/>
      <c r="AB35" s="52"/>
    </row>
    <row r="36" spans="3:28" ht="15.95" customHeight="1" x14ac:dyDescent="0.2">
      <c r="C36" s="36" t="s">
        <v>54</v>
      </c>
      <c r="E36" s="95">
        <f>IF(LBP,100*E27*E29*(LBP/2-E28)/LBP,"")</f>
        <v>26.673417736049316</v>
      </c>
      <c r="F36" s="95"/>
      <c r="G36" s="95">
        <f>IF(LBP,100*G27*G29*(LBP/2-G28)/LBP,"")</f>
        <v>-27.620617707340035</v>
      </c>
      <c r="W36" s="52"/>
      <c r="AB36" s="52"/>
    </row>
    <row r="37" spans="3:28" ht="15.95" customHeight="1" x14ac:dyDescent="0.2">
      <c r="C37" s="36" t="s">
        <v>55</v>
      </c>
      <c r="E37" s="95">
        <f>IF(LBP,25*E27*E27*E33/(E30*LBP),0)</f>
        <v>1.2321292441815117</v>
      </c>
      <c r="F37" s="95"/>
      <c r="G37" s="95">
        <f>IF(LBP,25*G27*G27*G33/(G30*LBP),0)</f>
        <v>10.021510650674163</v>
      </c>
      <c r="J37" s="37" t="str">
        <f>IF(E31=0,"CHECK MCT+50","")</f>
        <v/>
      </c>
      <c r="W37" s="52"/>
      <c r="AB37" s="52"/>
    </row>
    <row r="38" spans="3:28" ht="15.95" customHeight="1" x14ac:dyDescent="0.2">
      <c r="C38" s="36" t="s">
        <v>74</v>
      </c>
      <c r="E38" s="95">
        <f>E35+E36+E37</f>
        <v>12173.127839026512</v>
      </c>
      <c r="F38" s="95"/>
      <c r="G38" s="95">
        <f>G35+G36+G37</f>
        <v>6731.05040265957</v>
      </c>
      <c r="H38" s="48"/>
      <c r="W38" s="52"/>
      <c r="AB38" s="52"/>
    </row>
    <row r="39" spans="3:28" ht="15.95" customHeight="1" x14ac:dyDescent="0.2">
      <c r="C39" s="36" t="s">
        <v>58</v>
      </c>
      <c r="E39" s="95">
        <f>IF(E3,E38*(E3-1.025)/1.025,0)</f>
        <v>0</v>
      </c>
      <c r="F39" s="95"/>
      <c r="G39" s="95">
        <f>IF(G3,G38*(G3-1.025)/1.025,0)</f>
        <v>0</v>
      </c>
      <c r="H39" s="12"/>
      <c r="I39" s="3"/>
      <c r="W39" s="52"/>
      <c r="AB39" s="52"/>
    </row>
    <row r="40" spans="3:28" ht="15.95" customHeight="1" x14ac:dyDescent="0.2">
      <c r="C40" s="47" t="s">
        <v>59</v>
      </c>
      <c r="E40" s="89">
        <f>E38+E39</f>
        <v>12173.127839026512</v>
      </c>
      <c r="F40" s="82"/>
      <c r="G40" s="89">
        <f>G38+G39</f>
        <v>6731.05040265957</v>
      </c>
      <c r="I40" s="3"/>
      <c r="W40" s="52"/>
      <c r="AB40" s="52"/>
    </row>
    <row r="41" spans="3:28" ht="15.95" customHeight="1" x14ac:dyDescent="0.2">
      <c r="I41" s="3"/>
      <c r="W41" s="52"/>
      <c r="AB41" s="52"/>
    </row>
    <row r="42" spans="3:28" ht="15.95" customHeight="1" x14ac:dyDescent="0.2">
      <c r="T42" s="47"/>
      <c r="W42" s="52"/>
      <c r="Y42" s="47"/>
      <c r="AB42" s="52"/>
    </row>
    <row r="43" spans="3:28" ht="15.95" customHeight="1" x14ac:dyDescent="0.2">
      <c r="W43" s="52"/>
      <c r="AB43" s="52"/>
    </row>
    <row r="44" spans="3:28" ht="15.95" customHeight="1" x14ac:dyDescent="0.2">
      <c r="W44" s="52"/>
      <c r="AB44" s="52"/>
    </row>
    <row r="49" spans="3:28" ht="15.95" customHeight="1" x14ac:dyDescent="0.2">
      <c r="M49" s="40"/>
      <c r="N49" s="40"/>
      <c r="O49" s="40"/>
      <c r="P49" s="40"/>
      <c r="Q49" s="40"/>
      <c r="R49" s="40"/>
      <c r="S49" s="40"/>
      <c r="T49" s="37"/>
      <c r="U49" s="37"/>
      <c r="Y49" s="37"/>
      <c r="Z49" s="37"/>
    </row>
    <row r="50" spans="3:28" ht="15.95" customHeight="1" x14ac:dyDescent="0.2">
      <c r="M50" s="40"/>
      <c r="N50" s="40"/>
      <c r="O50" s="40"/>
      <c r="P50" s="40"/>
      <c r="Q50" s="40"/>
      <c r="R50" s="40"/>
      <c r="S50" s="40"/>
    </row>
    <row r="51" spans="3:28" ht="15.95" customHeight="1" x14ac:dyDescent="0.2">
      <c r="M51" s="40"/>
      <c r="N51" s="40"/>
      <c r="O51" s="40"/>
      <c r="P51" s="40"/>
      <c r="Q51" s="40"/>
      <c r="R51" s="40"/>
      <c r="S51" s="40"/>
    </row>
    <row r="52" spans="3:28" ht="15.95" customHeight="1" x14ac:dyDescent="0.2">
      <c r="M52" s="40"/>
      <c r="N52" s="40"/>
      <c r="O52" s="40"/>
      <c r="P52" s="40"/>
      <c r="Q52" s="40"/>
      <c r="R52" s="40"/>
      <c r="S52" s="40"/>
    </row>
    <row r="53" spans="3:28" ht="15.95" customHeight="1" x14ac:dyDescent="0.2">
      <c r="C53" s="61"/>
      <c r="D53" s="62"/>
      <c r="I53" s="4"/>
      <c r="L53" s="37"/>
      <c r="M53" s="40"/>
      <c r="N53" s="40"/>
      <c r="O53" s="40"/>
      <c r="P53" s="40"/>
      <c r="Q53" s="40"/>
      <c r="R53" s="40"/>
      <c r="S53" s="40"/>
      <c r="X53" s="63"/>
    </row>
    <row r="54" spans="3:28" ht="15.95" customHeight="1" x14ac:dyDescent="0.2">
      <c r="I54" s="64"/>
      <c r="J54" s="40"/>
      <c r="K54" s="40"/>
      <c r="L54" s="40"/>
      <c r="M54" s="40"/>
      <c r="N54" s="40"/>
      <c r="O54" s="40"/>
      <c r="P54" s="40"/>
      <c r="Q54" s="40"/>
      <c r="R54" s="40"/>
      <c r="S54" s="40"/>
      <c r="W54" s="45"/>
      <c r="X54" s="45"/>
      <c r="AB54" s="45"/>
    </row>
    <row r="55" spans="3:28" ht="15.95" customHeight="1" x14ac:dyDescent="0.2">
      <c r="I55" s="65"/>
      <c r="J55" s="40"/>
      <c r="K55" s="40"/>
      <c r="L55" s="40"/>
      <c r="M55" s="40"/>
      <c r="N55" s="40"/>
      <c r="O55" s="40"/>
      <c r="P55" s="40"/>
      <c r="Q55" s="40"/>
      <c r="R55" s="40"/>
      <c r="S55" s="40"/>
      <c r="W55" s="63"/>
      <c r="X55" s="63"/>
      <c r="AB55" s="63"/>
    </row>
    <row r="56" spans="3:28" ht="15.95" customHeight="1" x14ac:dyDescent="0.2">
      <c r="I56" s="64"/>
      <c r="J56" s="40"/>
      <c r="K56" s="40"/>
      <c r="L56" s="40"/>
      <c r="M56" s="40"/>
      <c r="N56" s="40"/>
      <c r="O56" s="40"/>
      <c r="P56" s="40"/>
      <c r="Q56" s="40"/>
      <c r="R56" s="40"/>
      <c r="S56" s="40"/>
      <c r="W56" s="52"/>
      <c r="AB56" s="52"/>
    </row>
    <row r="57" spans="3:28" ht="15.95" customHeight="1" x14ac:dyDescent="0.2">
      <c r="J57" s="40"/>
      <c r="K57" s="40"/>
      <c r="L57" s="40"/>
      <c r="M57" s="40"/>
      <c r="N57" s="40"/>
      <c r="O57" s="40"/>
      <c r="P57" s="40"/>
      <c r="Q57" s="40"/>
      <c r="R57" s="40"/>
      <c r="S57" s="40"/>
      <c r="W57" s="52"/>
      <c r="AB57" s="52"/>
    </row>
    <row r="58" spans="3:28" ht="15.95" customHeight="1" x14ac:dyDescent="0.2">
      <c r="I58" s="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4"/>
      <c r="U58" s="44"/>
      <c r="V58" s="44"/>
      <c r="W58" s="44"/>
      <c r="AB58" s="52"/>
    </row>
    <row r="59" spans="3:28" ht="15.95" customHeight="1" x14ac:dyDescent="0.2">
      <c r="E59" s="40"/>
      <c r="F59" s="40"/>
      <c r="G59" s="40"/>
      <c r="H59" s="40"/>
      <c r="I59" s="66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4"/>
      <c r="U59" s="44"/>
      <c r="V59" s="44"/>
      <c r="W59" s="44"/>
      <c r="AB59" s="52"/>
    </row>
    <row r="60" spans="3:28" ht="15.95" customHeight="1" x14ac:dyDescent="0.2">
      <c r="E60" s="67"/>
      <c r="F60" s="67"/>
      <c r="G60" s="67"/>
      <c r="H60" s="67"/>
      <c r="I60" s="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4"/>
      <c r="U60" s="44"/>
      <c r="V60" s="44"/>
      <c r="W60" s="44"/>
      <c r="AB60" s="52"/>
    </row>
    <row r="61" spans="3:28" ht="15.95" customHeight="1" x14ac:dyDescent="0.2">
      <c r="E61" s="68"/>
      <c r="F61" s="68"/>
      <c r="G61" s="68"/>
      <c r="H61" s="68"/>
      <c r="I61" s="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37" t="s">
        <v>29</v>
      </c>
      <c r="U61" s="37" t="s">
        <v>26</v>
      </c>
      <c r="V61" s="37" t="s">
        <v>27</v>
      </c>
      <c r="W61" s="52" t="s">
        <v>28</v>
      </c>
      <c r="AB61" s="52"/>
    </row>
    <row r="62" spans="3:28" ht="15.95" customHeight="1" x14ac:dyDescent="0.2"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52">
        <f>K17-U62-V63</f>
        <v>3445.2144363669422</v>
      </c>
      <c r="U62" s="51">
        <v>1400</v>
      </c>
      <c r="V62" s="52">
        <f>K17-U62</f>
        <v>6395.4374363669422</v>
      </c>
      <c r="W62" s="52"/>
      <c r="AB62" s="52"/>
    </row>
    <row r="63" spans="3:28" ht="15.95" customHeight="1" x14ac:dyDescent="0.2"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37"/>
      <c r="U63" s="51"/>
      <c r="V63" s="51">
        <v>2950.223</v>
      </c>
      <c r="W63" s="52"/>
      <c r="AB63" s="52"/>
    </row>
    <row r="64" spans="3:28" ht="15.95" customHeight="1" x14ac:dyDescent="0.2"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8"/>
      <c r="U64" s="8"/>
      <c r="W64" s="52"/>
      <c r="AB64" s="52"/>
    </row>
    <row r="65" spans="3:28" ht="15.95" customHeight="1" x14ac:dyDescent="0.2">
      <c r="D65" s="69"/>
      <c r="I65" s="3"/>
      <c r="K65" s="70"/>
      <c r="L65" s="70"/>
      <c r="M65" s="70"/>
      <c r="Q65" s="70"/>
      <c r="S65" s="70"/>
      <c r="T65" s="71"/>
      <c r="U65" s="71"/>
      <c r="V65" s="63"/>
      <c r="W65" s="63"/>
      <c r="AB65" s="52"/>
    </row>
    <row r="66" spans="3:28" ht="15.95" customHeight="1" x14ac:dyDescent="0.2">
      <c r="C66" s="35"/>
      <c r="D66" s="69"/>
      <c r="I66" s="3"/>
      <c r="J66" s="40"/>
      <c r="K66" s="47"/>
      <c r="L66" s="47"/>
      <c r="M66" s="47"/>
      <c r="N66" s="40"/>
      <c r="O66" s="40"/>
      <c r="P66" s="40"/>
      <c r="Q66" s="47"/>
      <c r="R66" s="40"/>
      <c r="S66" s="47"/>
      <c r="T66" s="40"/>
      <c r="U66" s="63"/>
      <c r="V66" s="63"/>
      <c r="W66" s="63"/>
      <c r="AB66" s="52"/>
    </row>
    <row r="67" spans="3:28" ht="15.95" customHeight="1" x14ac:dyDescent="0.2">
      <c r="C67" s="35"/>
      <c r="D67" s="69"/>
      <c r="I67" s="3"/>
      <c r="J67" s="40"/>
      <c r="K67" s="40"/>
      <c r="L67" s="40"/>
      <c r="M67" s="40"/>
      <c r="N67" s="40"/>
      <c r="O67" s="40"/>
      <c r="P67" s="40"/>
      <c r="Q67" s="40"/>
      <c r="R67" s="40"/>
      <c r="S67" s="72"/>
      <c r="T67" s="63"/>
      <c r="U67" s="63"/>
      <c r="V67" s="63"/>
      <c r="W67" s="63"/>
      <c r="AB67" s="52"/>
    </row>
    <row r="68" spans="3:28" ht="15.95" customHeight="1" x14ac:dyDescent="0.2">
      <c r="C68" s="35"/>
      <c r="D68" s="69"/>
      <c r="I68" s="3"/>
      <c r="J68" s="40"/>
      <c r="K68" s="40"/>
      <c r="L68" s="40"/>
      <c r="M68" s="40"/>
      <c r="N68" s="40"/>
      <c r="O68" s="40"/>
      <c r="P68" s="40"/>
      <c r="Q68" s="40"/>
      <c r="R68" s="40"/>
      <c r="S68" s="72"/>
      <c r="T68" s="52"/>
      <c r="U68" s="37"/>
      <c r="W68" s="52"/>
      <c r="AB68" s="52"/>
    </row>
    <row r="69" spans="3:28" ht="24" customHeight="1" x14ac:dyDescent="0.2">
      <c r="C69" s="35"/>
      <c r="D69" s="69"/>
      <c r="I69" s="3"/>
      <c r="J69" s="40"/>
      <c r="K69" s="40"/>
      <c r="L69" s="40"/>
      <c r="M69" s="40"/>
      <c r="N69" s="40"/>
      <c r="O69" s="40"/>
      <c r="P69" s="40"/>
      <c r="Q69" s="40"/>
      <c r="R69" s="40"/>
      <c r="S69" s="72"/>
      <c r="T69" s="37"/>
      <c r="U69" s="5"/>
      <c r="V69" s="73"/>
      <c r="W69" s="52"/>
      <c r="AB69" s="52"/>
    </row>
    <row r="70" spans="3:28" ht="13.5" customHeight="1" x14ac:dyDescent="0.2">
      <c r="C70" s="61"/>
      <c r="D70" s="62"/>
      <c r="I70" s="65"/>
      <c r="M70" s="40"/>
      <c r="N70" s="40"/>
      <c r="O70" s="40"/>
      <c r="P70" s="40"/>
      <c r="Q70" s="40"/>
      <c r="R70" s="40"/>
      <c r="S70" s="72"/>
      <c r="T70" s="37"/>
      <c r="U70" s="37"/>
    </row>
    <row r="71" spans="3:28" ht="15.95" customHeight="1" x14ac:dyDescent="0.2">
      <c r="M71" s="40"/>
      <c r="N71" s="40"/>
      <c r="O71" s="40"/>
      <c r="P71" s="40"/>
      <c r="Q71" s="40"/>
      <c r="R71" s="40"/>
      <c r="S71" s="72"/>
      <c r="T71" s="37"/>
      <c r="U71" s="37"/>
    </row>
    <row r="72" spans="3:28" ht="15.95" customHeight="1" x14ac:dyDescent="0.2">
      <c r="M72" s="40"/>
      <c r="N72" s="40"/>
      <c r="O72" s="40"/>
      <c r="P72" s="40"/>
      <c r="Q72" s="40"/>
      <c r="R72" s="40"/>
      <c r="S72" s="72"/>
      <c r="T72" s="37"/>
      <c r="U72" s="37"/>
    </row>
    <row r="73" spans="3:28" ht="15.95" customHeight="1" x14ac:dyDescent="0.2">
      <c r="D73" s="69"/>
      <c r="I73" s="4"/>
      <c r="M73" s="40"/>
      <c r="N73" s="40"/>
      <c r="O73" s="40"/>
      <c r="P73" s="40"/>
      <c r="Q73" s="40"/>
      <c r="R73" s="40"/>
      <c r="S73" s="72"/>
      <c r="T73" s="37"/>
      <c r="U73" s="37"/>
    </row>
    <row r="74" spans="3:28" ht="15.95" customHeight="1" x14ac:dyDescent="0.2">
      <c r="D74" s="69"/>
      <c r="I74" s="4"/>
    </row>
    <row r="75" spans="3:28" ht="15.95" customHeight="1" x14ac:dyDescent="0.2">
      <c r="D75" s="69"/>
      <c r="I75" s="4"/>
    </row>
    <row r="76" spans="3:28" ht="15.95" customHeight="1" x14ac:dyDescent="0.2">
      <c r="D76" s="69"/>
      <c r="I76" s="4"/>
      <c r="J76" s="40"/>
      <c r="K76" s="40"/>
      <c r="L76" s="40"/>
      <c r="M76" s="40"/>
      <c r="N76" s="40"/>
      <c r="O76" s="40"/>
      <c r="P76" s="40"/>
      <c r="Q76" s="40"/>
      <c r="R76" s="40"/>
      <c r="S76" s="40"/>
      <c r="W76" s="52"/>
      <c r="AB76" s="52"/>
    </row>
    <row r="77" spans="3:28" ht="15.95" customHeight="1" x14ac:dyDescent="0.2">
      <c r="D77" s="69"/>
      <c r="I77" s="4"/>
      <c r="J77" s="40"/>
      <c r="K77" s="40"/>
      <c r="L77" s="40"/>
      <c r="M77" s="40"/>
      <c r="N77" s="40"/>
      <c r="O77" s="40"/>
      <c r="P77" s="40"/>
      <c r="Q77" s="40"/>
      <c r="R77" s="40"/>
      <c r="S77" s="72"/>
      <c r="W77" s="52"/>
      <c r="AB77" s="52"/>
    </row>
    <row r="78" spans="3:28" ht="15.95" customHeight="1" x14ac:dyDescent="0.2">
      <c r="D78" s="69"/>
      <c r="I78" s="4"/>
      <c r="M78" s="40"/>
      <c r="N78" s="40"/>
      <c r="O78" s="40"/>
      <c r="P78" s="40"/>
      <c r="Q78" s="40"/>
      <c r="R78" s="40"/>
      <c r="S78" s="72"/>
    </row>
    <row r="79" spans="3:28" ht="15.95" customHeight="1" x14ac:dyDescent="0.2">
      <c r="D79" s="69"/>
      <c r="I79" s="4"/>
      <c r="J79" s="52"/>
      <c r="K79" s="74"/>
      <c r="L79" s="74"/>
      <c r="M79" s="74"/>
      <c r="N79" s="52"/>
      <c r="O79" s="52"/>
      <c r="P79" s="52"/>
      <c r="Q79" s="74"/>
      <c r="R79" s="52"/>
      <c r="S79" s="74"/>
      <c r="V79" s="36"/>
      <c r="W79" s="36"/>
      <c r="X79" s="36"/>
      <c r="AA79" s="36"/>
      <c r="AB79" s="36"/>
    </row>
    <row r="80" spans="3:28" ht="15.95" customHeight="1" x14ac:dyDescent="0.2">
      <c r="D80" s="75"/>
      <c r="I80" s="4"/>
    </row>
    <row r="81" spans="3:9" ht="15.95" customHeight="1" x14ac:dyDescent="0.2">
      <c r="D81" s="69"/>
      <c r="I81" s="4"/>
    </row>
    <row r="82" spans="3:9" ht="15.95" customHeight="1" x14ac:dyDescent="0.2">
      <c r="D82" s="69"/>
      <c r="I82" s="65"/>
    </row>
    <row r="83" spans="3:9" ht="15.95" customHeight="1" x14ac:dyDescent="0.2">
      <c r="G83" s="76"/>
      <c r="H83" s="76"/>
      <c r="I83" s="77"/>
    </row>
    <row r="84" spans="3:9" ht="15.95" customHeight="1" x14ac:dyDescent="0.2">
      <c r="C84" s="35"/>
      <c r="I84" s="3"/>
    </row>
    <row r="85" spans="3:9" ht="15.95" customHeight="1" x14ac:dyDescent="0.2">
      <c r="C85" s="35"/>
      <c r="I85" s="3"/>
    </row>
    <row r="86" spans="3:9" ht="15.95" customHeight="1" x14ac:dyDescent="0.2">
      <c r="C86" s="35"/>
      <c r="D86" s="35"/>
      <c r="I86" s="3"/>
    </row>
    <row r="87" spans="3:9" ht="15.95" customHeight="1" x14ac:dyDescent="0.2">
      <c r="C87" s="35"/>
      <c r="I87" s="3"/>
    </row>
    <row r="88" spans="3:9" ht="15.95" customHeight="1" x14ac:dyDescent="0.2">
      <c r="C88" s="35"/>
      <c r="I88" s="3"/>
    </row>
    <row r="89" spans="3:9" ht="15.95" customHeight="1" x14ac:dyDescent="0.2">
      <c r="C89" s="35" t="s">
        <v>16</v>
      </c>
      <c r="E89" s="8">
        <v>7688</v>
      </c>
      <c r="F89" s="8"/>
      <c r="G89" s="78">
        <f>E89-K17</f>
        <v>-107.43743636694217</v>
      </c>
      <c r="H89" s="78"/>
      <c r="I89" s="79"/>
    </row>
    <row r="90" spans="3:9" ht="15.95" customHeight="1" x14ac:dyDescent="0.2">
      <c r="C90" s="35" t="s">
        <v>17</v>
      </c>
      <c r="D90" s="69"/>
      <c r="E90" s="5">
        <v>7688</v>
      </c>
      <c r="F90" s="5"/>
      <c r="G90" s="5"/>
      <c r="H90" s="5"/>
      <c r="I90" s="4"/>
    </row>
    <row r="91" spans="3:9" ht="15.95" customHeight="1" x14ac:dyDescent="0.2">
      <c r="C91" s="35" t="s">
        <v>13</v>
      </c>
      <c r="D91" s="69"/>
      <c r="E91" s="5">
        <f>IF(E90,K17-E90,"")</f>
        <v>107.43743636694217</v>
      </c>
      <c r="F91" s="5"/>
      <c r="G91" s="6">
        <f>IFERROR(E91/K17,"")</f>
        <v>1.3782092056275074E-2</v>
      </c>
      <c r="H91" s="6"/>
      <c r="I91" s="7"/>
    </row>
    <row r="92" spans="3:9" ht="15.95" customHeight="1" x14ac:dyDescent="0.2">
      <c r="C92" s="35"/>
      <c r="I92" s="3"/>
    </row>
    <row r="93" spans="3:9" ht="15.95" customHeight="1" x14ac:dyDescent="0.2">
      <c r="C93" s="35"/>
      <c r="E93" s="63"/>
      <c r="F93" s="63"/>
      <c r="I93" s="3"/>
    </row>
    <row r="94" spans="3:9" ht="15.95" customHeight="1" x14ac:dyDescent="0.2">
      <c r="C94" s="35"/>
      <c r="I94" s="3"/>
    </row>
    <row r="95" spans="3:9" ht="15.95" customHeight="1" x14ac:dyDescent="0.2">
      <c r="D95" s="70"/>
      <c r="E95" s="8"/>
      <c r="F95" s="8"/>
      <c r="G95" s="8"/>
      <c r="H95" s="8"/>
    </row>
    <row r="96" spans="3:9" ht="15.95" customHeight="1" x14ac:dyDescent="0.2">
      <c r="D96" s="70"/>
      <c r="E96" s="8"/>
      <c r="F96" s="8"/>
      <c r="G96" s="8"/>
      <c r="H96" s="8"/>
    </row>
    <row r="97" spans="4:27" ht="15.95" customHeight="1" x14ac:dyDescent="0.2">
      <c r="D97" s="70"/>
      <c r="E97" s="8"/>
      <c r="F97" s="8"/>
      <c r="G97" s="8"/>
      <c r="H97" s="8"/>
    </row>
    <row r="98" spans="4:27" ht="15.95" customHeight="1" x14ac:dyDescent="0.2">
      <c r="D98" s="70"/>
      <c r="E98" s="8"/>
      <c r="F98" s="8"/>
      <c r="G98" s="8"/>
      <c r="H98" s="8"/>
    </row>
    <row r="100" spans="4:27" ht="15.95" customHeight="1" x14ac:dyDescent="0.2">
      <c r="D100" s="70"/>
      <c r="E100" s="52"/>
      <c r="F100" s="52"/>
      <c r="G100" s="52"/>
      <c r="H100" s="52"/>
    </row>
    <row r="102" spans="4:27" ht="15.95" customHeight="1" x14ac:dyDescent="0.2">
      <c r="D102" s="70"/>
      <c r="E102" s="52"/>
      <c r="F102" s="52"/>
      <c r="G102" s="52"/>
      <c r="H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</row>
    <row r="103" spans="4:27" ht="15.95" customHeight="1" x14ac:dyDescent="0.2">
      <c r="J103" s="52"/>
      <c r="K103" s="52"/>
      <c r="L103" s="52"/>
      <c r="M103" s="52"/>
      <c r="N103" s="52"/>
      <c r="O103" s="52"/>
      <c r="P103" s="52"/>
      <c r="Q103" s="52"/>
      <c r="R103" s="52"/>
      <c r="S103" s="52"/>
    </row>
    <row r="104" spans="4:27" ht="15.95" customHeight="1" x14ac:dyDescent="0.2"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10" spans="4:27" ht="15.95" customHeight="1" x14ac:dyDescent="0.2">
      <c r="V110" s="63"/>
      <c r="AA110" s="63"/>
    </row>
    <row r="116" spans="4:28" ht="15.95" customHeight="1" x14ac:dyDescent="0.2">
      <c r="D116" s="70"/>
      <c r="V116" s="52"/>
      <c r="W116" s="52"/>
      <c r="X116" s="52"/>
      <c r="AA116" s="52"/>
      <c r="AB116" s="52"/>
    </row>
    <row r="118" spans="4:28" ht="15.95" customHeight="1" x14ac:dyDescent="0.2">
      <c r="J118" s="52"/>
      <c r="K118" s="74"/>
      <c r="L118" s="74"/>
      <c r="M118" s="74"/>
      <c r="N118" s="52"/>
      <c r="O118" s="52"/>
      <c r="P118" s="52"/>
      <c r="Q118" s="74"/>
      <c r="R118" s="52"/>
      <c r="S118" s="74"/>
    </row>
    <row r="119" spans="4:28" ht="15.95" customHeight="1" x14ac:dyDescent="0.2">
      <c r="J119" s="52"/>
      <c r="K119" s="74"/>
      <c r="L119" s="74"/>
      <c r="M119" s="74"/>
      <c r="N119" s="52"/>
      <c r="O119" s="52"/>
      <c r="P119" s="52"/>
      <c r="Q119" s="74"/>
      <c r="R119" s="52"/>
      <c r="S119" s="74"/>
    </row>
    <row r="120" spans="4:28" ht="15.95" customHeight="1" x14ac:dyDescent="0.2">
      <c r="D120" s="70"/>
      <c r="V120" s="52"/>
      <c r="W120" s="52"/>
      <c r="X120" s="52"/>
      <c r="AA120" s="52"/>
      <c r="AB120" s="52"/>
    </row>
    <row r="121" spans="4:28" ht="15.95" customHeight="1" x14ac:dyDescent="0.2">
      <c r="D121" s="70"/>
      <c r="V121" s="52"/>
      <c r="W121" s="52"/>
      <c r="X121" s="52"/>
      <c r="AA121" s="52"/>
      <c r="AB121" s="52"/>
    </row>
    <row r="122" spans="4:28" ht="15.95" customHeight="1" x14ac:dyDescent="0.2">
      <c r="D122" s="70"/>
      <c r="V122" s="63"/>
      <c r="W122" s="52"/>
      <c r="AA122" s="63"/>
      <c r="AB122" s="52"/>
    </row>
    <row r="123" spans="4:28" ht="15.95" customHeight="1" x14ac:dyDescent="0.2">
      <c r="D123" s="70"/>
    </row>
    <row r="124" spans="4:28" ht="15.95" customHeight="1" x14ac:dyDescent="0.2">
      <c r="D124" s="70"/>
      <c r="X124" s="36"/>
    </row>
    <row r="125" spans="4:28" ht="15.95" customHeight="1" x14ac:dyDescent="0.2">
      <c r="D125" s="70"/>
      <c r="V125" s="52"/>
      <c r="W125" s="52"/>
      <c r="X125" s="74"/>
      <c r="AA125" s="52"/>
      <c r="AB125" s="52"/>
    </row>
    <row r="126" spans="4:28" ht="15.95" customHeight="1" x14ac:dyDescent="0.2">
      <c r="D126" s="70"/>
      <c r="V126" s="52"/>
      <c r="W126" s="52"/>
      <c r="X126" s="74"/>
      <c r="AA126" s="52"/>
      <c r="AB126" s="52"/>
    </row>
    <row r="127" spans="4:28" ht="15.95" customHeight="1" x14ac:dyDescent="0.2">
      <c r="D127" s="70"/>
      <c r="V127" s="52"/>
      <c r="W127" s="52"/>
      <c r="X127" s="74"/>
      <c r="AA127" s="52"/>
      <c r="AB127" s="52"/>
    </row>
    <row r="128" spans="4:28" ht="15.95" customHeight="1" x14ac:dyDescent="0.2">
      <c r="D128" s="70"/>
    </row>
    <row r="129" spans="4:28" ht="15.95" customHeight="1" x14ac:dyDescent="0.2">
      <c r="D129" s="70"/>
    </row>
    <row r="130" spans="4:28" ht="15.95" customHeight="1" x14ac:dyDescent="0.2">
      <c r="D130" s="70"/>
      <c r="V130" s="63"/>
      <c r="W130" s="52"/>
      <c r="X130" s="52"/>
      <c r="AA130" s="63"/>
      <c r="AB130" s="52"/>
    </row>
    <row r="131" spans="4:28" ht="15.95" customHeight="1" x14ac:dyDescent="0.2">
      <c r="D131" s="70"/>
      <c r="V131" s="63"/>
      <c r="W131" s="52"/>
      <c r="X131" s="52"/>
      <c r="AA131" s="63"/>
      <c r="AB131" s="52"/>
    </row>
    <row r="132" spans="4:28" ht="15.95" customHeight="1" x14ac:dyDescent="0.2">
      <c r="D132" s="70"/>
      <c r="V132" s="63"/>
      <c r="W132" s="52"/>
      <c r="X132" s="52"/>
      <c r="AA132" s="63"/>
      <c r="AB132" s="52"/>
    </row>
    <row r="133" spans="4:28" ht="15.95" customHeight="1" x14ac:dyDescent="0.2">
      <c r="D133" s="70"/>
      <c r="V133" s="80"/>
      <c r="W133" s="52"/>
      <c r="AA133" s="80"/>
      <c r="AB133" s="52"/>
    </row>
    <row r="134" spans="4:28" ht="15.95" customHeight="1" x14ac:dyDescent="0.2">
      <c r="D134" s="70"/>
    </row>
    <row r="135" spans="4:28" ht="15.95" customHeight="1" x14ac:dyDescent="0.2">
      <c r="D135" s="70"/>
      <c r="V135" s="52"/>
      <c r="W135" s="52"/>
      <c r="X135" s="52"/>
      <c r="AA135" s="52"/>
      <c r="AB135" s="52"/>
    </row>
    <row r="136" spans="4:28" ht="15.95" customHeight="1" x14ac:dyDescent="0.2">
      <c r="D136" s="70"/>
    </row>
    <row r="137" spans="4:28" ht="15.95" customHeight="1" x14ac:dyDescent="0.2">
      <c r="D137" s="70"/>
      <c r="U137" s="47"/>
      <c r="V137" s="8"/>
      <c r="W137" s="8"/>
      <c r="X137" s="76"/>
      <c r="Z137" s="47"/>
      <c r="AA137" s="8"/>
      <c r="AB137" s="8"/>
    </row>
    <row r="138" spans="4:28" ht="15.95" customHeight="1" x14ac:dyDescent="0.2">
      <c r="V138" s="52"/>
      <c r="W138" s="52"/>
      <c r="X138" s="52"/>
      <c r="AA138" s="52"/>
      <c r="AB138" s="52"/>
    </row>
    <row r="139" spans="4:28" ht="15.95" customHeight="1" x14ac:dyDescent="0.2">
      <c r="V139" s="52"/>
      <c r="W139" s="52"/>
      <c r="X139" s="52"/>
      <c r="AA139" s="52"/>
      <c r="AB139" s="52"/>
    </row>
    <row r="351" spans="32:39" ht="15.95" customHeight="1" x14ac:dyDescent="0.2">
      <c r="AF351" s="52"/>
      <c r="AG351" s="51"/>
      <c r="AH351" s="51"/>
      <c r="AI351" s="51"/>
      <c r="AJ351" s="51"/>
      <c r="AK351" s="52"/>
      <c r="AL351" s="52"/>
      <c r="AM351" s="52"/>
    </row>
    <row r="353" spans="32:39" ht="15.95" customHeight="1" x14ac:dyDescent="0.2">
      <c r="AG353" s="51"/>
    </row>
    <row r="354" spans="32:39" ht="15.95" customHeight="1" x14ac:dyDescent="0.2">
      <c r="AJ354" s="51"/>
    </row>
    <row r="355" spans="32:39" ht="15.95" customHeight="1" x14ac:dyDescent="0.2">
      <c r="AJ355" s="51"/>
    </row>
    <row r="356" spans="32:39" ht="15.95" customHeight="1" x14ac:dyDescent="0.2">
      <c r="AG356" s="37"/>
      <c r="AH356" s="51"/>
      <c r="AJ356" s="51"/>
    </row>
    <row r="357" spans="32:39" ht="15.95" customHeight="1" x14ac:dyDescent="0.2">
      <c r="AG357" s="37"/>
      <c r="AJ357" s="37"/>
    </row>
    <row r="358" spans="32:39" ht="15.95" customHeight="1" x14ac:dyDescent="0.2">
      <c r="AG358" s="37"/>
      <c r="AJ358" s="37"/>
      <c r="AL358" s="52"/>
    </row>
    <row r="359" spans="32:39" ht="15.95" customHeight="1" x14ac:dyDescent="0.2">
      <c r="AF359" s="37"/>
      <c r="AG359" s="37"/>
      <c r="AH359" s="37"/>
      <c r="AI359" s="51"/>
      <c r="AJ359" s="37"/>
      <c r="AK359" s="37"/>
      <c r="AL359" s="37"/>
      <c r="AM359" s="37"/>
    </row>
    <row r="360" spans="32:39" ht="15.95" customHeight="1" x14ac:dyDescent="0.2">
      <c r="AF360" s="37"/>
      <c r="AG360" s="37"/>
      <c r="AH360" s="37"/>
      <c r="AI360" s="37"/>
      <c r="AJ360" s="37"/>
      <c r="AK360" s="37"/>
      <c r="AL360" s="37"/>
      <c r="AM360" s="37"/>
    </row>
    <row r="361" spans="32:39" ht="15.95" customHeight="1" x14ac:dyDescent="0.2">
      <c r="AF361" s="37"/>
      <c r="AG361" s="37"/>
      <c r="AH361" s="37"/>
      <c r="AI361" s="37"/>
      <c r="AJ361" s="37"/>
      <c r="AK361" s="37"/>
      <c r="AL361" s="37"/>
      <c r="AM361" s="37"/>
    </row>
    <row r="362" spans="32:39" ht="15.95" customHeight="1" x14ac:dyDescent="0.2">
      <c r="AF362" s="37"/>
      <c r="AG362" s="37"/>
      <c r="AH362" s="37"/>
      <c r="AI362" s="37"/>
      <c r="AJ362" s="37"/>
      <c r="AK362" s="37"/>
      <c r="AL362" s="37"/>
      <c r="AM362" s="37"/>
    </row>
    <row r="363" spans="32:39" ht="15.95" customHeight="1" x14ac:dyDescent="0.2">
      <c r="AF363" s="37"/>
      <c r="AG363" s="37"/>
      <c r="AH363" s="37"/>
      <c r="AI363" s="37"/>
      <c r="AJ363" s="37"/>
      <c r="AK363" s="37"/>
      <c r="AL363" s="37"/>
      <c r="AM363" s="37"/>
    </row>
    <row r="364" spans="32:39" ht="15.95" customHeight="1" x14ac:dyDescent="0.2">
      <c r="AF364" s="37"/>
      <c r="AG364" s="37"/>
      <c r="AH364" s="37"/>
      <c r="AI364" s="37"/>
      <c r="AJ364" s="37"/>
      <c r="AK364" s="37"/>
      <c r="AL364" s="37"/>
      <c r="AM364" s="37"/>
    </row>
    <row r="365" spans="32:39" ht="15.95" customHeight="1" x14ac:dyDescent="0.2">
      <c r="AF365" s="37"/>
      <c r="AG365" s="37"/>
      <c r="AH365" s="37"/>
      <c r="AI365" s="37"/>
      <c r="AJ365" s="37"/>
      <c r="AK365" s="37"/>
      <c r="AL365" s="37"/>
      <c r="AM365" s="37"/>
    </row>
    <row r="366" spans="32:39" ht="15.95" customHeight="1" x14ac:dyDescent="0.2">
      <c r="AF366" s="37"/>
      <c r="AG366" s="37"/>
      <c r="AH366" s="37"/>
      <c r="AI366" s="37"/>
      <c r="AJ366" s="37"/>
      <c r="AK366" s="37"/>
      <c r="AL366" s="37"/>
      <c r="AM366" s="37"/>
    </row>
    <row r="367" spans="32:39" ht="15.95" customHeight="1" x14ac:dyDescent="0.2">
      <c r="AF367" s="37"/>
      <c r="AG367" s="37"/>
      <c r="AH367" s="37"/>
      <c r="AI367" s="37"/>
      <c r="AJ367" s="37"/>
      <c r="AK367" s="37"/>
      <c r="AL367" s="37"/>
      <c r="AM367" s="37"/>
    </row>
    <row r="368" spans="32:39" ht="15.95" customHeight="1" x14ac:dyDescent="0.2">
      <c r="AF368" s="37"/>
      <c r="AG368" s="37"/>
      <c r="AH368" s="37"/>
      <c r="AI368" s="37"/>
      <c r="AJ368" s="37"/>
      <c r="AK368" s="37"/>
      <c r="AL368" s="37"/>
      <c r="AM368" s="37"/>
    </row>
    <row r="369" spans="32:39" ht="15.95" customHeight="1" x14ac:dyDescent="0.2">
      <c r="AF369" s="37"/>
      <c r="AG369" s="37"/>
      <c r="AH369" s="37"/>
      <c r="AI369" s="37"/>
      <c r="AJ369" s="37"/>
      <c r="AK369" s="37"/>
      <c r="AL369" s="37"/>
      <c r="AM369" s="37"/>
    </row>
    <row r="370" spans="32:39" ht="15.95" customHeight="1" x14ac:dyDescent="0.2">
      <c r="AF370" s="37"/>
      <c r="AG370" s="37"/>
      <c r="AH370" s="37"/>
      <c r="AI370" s="37"/>
      <c r="AJ370" s="37"/>
      <c r="AK370" s="37"/>
      <c r="AL370" s="37"/>
      <c r="AM370" s="37"/>
    </row>
    <row r="371" spans="32:39" ht="15.95" customHeight="1" x14ac:dyDescent="0.2">
      <c r="AF371" s="37"/>
      <c r="AG371" s="37"/>
      <c r="AH371" s="37"/>
      <c r="AI371" s="37"/>
      <c r="AJ371" s="37"/>
      <c r="AK371" s="37"/>
      <c r="AL371" s="37"/>
      <c r="AM371" s="37"/>
    </row>
    <row r="372" spans="32:39" ht="15.95" customHeight="1" x14ac:dyDescent="0.2">
      <c r="AF372" s="37"/>
      <c r="AG372" s="37"/>
      <c r="AH372" s="37"/>
      <c r="AI372" s="37"/>
      <c r="AJ372" s="37"/>
      <c r="AK372" s="37"/>
      <c r="AL372" s="37"/>
      <c r="AM372" s="37"/>
    </row>
    <row r="373" spans="32:39" ht="15.95" customHeight="1" x14ac:dyDescent="0.2">
      <c r="AF373" s="37"/>
      <c r="AG373" s="37"/>
      <c r="AH373" s="37"/>
      <c r="AI373" s="37"/>
      <c r="AJ373" s="37"/>
      <c r="AK373" s="37"/>
      <c r="AL373" s="37"/>
      <c r="AM373" s="37"/>
    </row>
    <row r="374" spans="32:39" ht="15.95" customHeight="1" x14ac:dyDescent="0.2">
      <c r="AF374" s="37"/>
      <c r="AG374" s="37"/>
      <c r="AH374" s="37"/>
      <c r="AI374" s="37"/>
      <c r="AJ374" s="37"/>
      <c r="AK374" s="37"/>
      <c r="AL374" s="37"/>
      <c r="AM374" s="37"/>
    </row>
    <row r="375" spans="32:39" ht="15.95" customHeight="1" x14ac:dyDescent="0.2">
      <c r="AF375" s="37"/>
      <c r="AG375" s="37"/>
      <c r="AH375" s="37"/>
      <c r="AI375" s="37"/>
      <c r="AJ375" s="37"/>
      <c r="AK375" s="37"/>
      <c r="AL375" s="37"/>
      <c r="AM375" s="37"/>
    </row>
    <row r="376" spans="32:39" ht="15.95" customHeight="1" x14ac:dyDescent="0.2">
      <c r="AF376" s="37"/>
      <c r="AG376" s="37"/>
      <c r="AH376" s="37"/>
      <c r="AI376" s="37"/>
      <c r="AJ376" s="37"/>
      <c r="AK376" s="37"/>
      <c r="AL376" s="37"/>
      <c r="AM376" s="37"/>
    </row>
    <row r="377" spans="32:39" ht="15.95" customHeight="1" x14ac:dyDescent="0.2">
      <c r="AF377" s="37"/>
      <c r="AG377" s="37"/>
      <c r="AH377" s="37"/>
      <c r="AI377" s="37"/>
      <c r="AJ377" s="37"/>
      <c r="AK377" s="37"/>
      <c r="AL377" s="37"/>
      <c r="AM377" s="37"/>
    </row>
    <row r="378" spans="32:39" ht="15.95" customHeight="1" x14ac:dyDescent="0.2">
      <c r="AF378" s="37"/>
      <c r="AG378" s="37"/>
      <c r="AH378" s="37"/>
      <c r="AI378" s="37"/>
      <c r="AJ378" s="37"/>
      <c r="AK378" s="37"/>
      <c r="AL378" s="37"/>
      <c r="AM378" s="37"/>
    </row>
    <row r="379" spans="32:39" ht="15.95" customHeight="1" x14ac:dyDescent="0.2">
      <c r="AF379" s="37"/>
      <c r="AG379" s="37"/>
      <c r="AH379" s="37"/>
      <c r="AI379" s="37"/>
      <c r="AJ379" s="37"/>
      <c r="AK379" s="37"/>
      <c r="AL379" s="37"/>
      <c r="AM379" s="37"/>
    </row>
    <row r="380" spans="32:39" ht="15.95" customHeight="1" x14ac:dyDescent="0.2">
      <c r="AF380" s="37"/>
      <c r="AG380" s="37"/>
      <c r="AH380" s="37"/>
      <c r="AI380" s="37"/>
      <c r="AJ380" s="37"/>
      <c r="AK380" s="37"/>
      <c r="AL380" s="37"/>
      <c r="AM380" s="37"/>
    </row>
    <row r="381" spans="32:39" ht="15.95" customHeight="1" x14ac:dyDescent="0.2">
      <c r="AF381" s="37"/>
      <c r="AG381" s="37"/>
      <c r="AH381" s="37"/>
      <c r="AI381" s="37"/>
      <c r="AJ381" s="37"/>
      <c r="AK381" s="37"/>
      <c r="AL381" s="37"/>
      <c r="AM381" s="37"/>
    </row>
    <row r="382" spans="32:39" ht="15.95" customHeight="1" x14ac:dyDescent="0.2">
      <c r="AF382" s="37"/>
      <c r="AG382" s="37"/>
      <c r="AH382" s="37"/>
      <c r="AI382" s="37"/>
      <c r="AJ382" s="37"/>
      <c r="AK382" s="37"/>
      <c r="AL382" s="37"/>
      <c r="AM382" s="37"/>
    </row>
    <row r="383" spans="32:39" ht="15.95" customHeight="1" x14ac:dyDescent="0.2">
      <c r="AF383" s="37"/>
      <c r="AG383" s="37"/>
      <c r="AH383" s="37"/>
      <c r="AI383" s="37"/>
      <c r="AJ383" s="37"/>
      <c r="AK383" s="37"/>
      <c r="AL383" s="37"/>
      <c r="AM383" s="37"/>
    </row>
    <row r="384" spans="32:39" ht="15.95" customHeight="1" x14ac:dyDescent="0.2">
      <c r="AF384" s="37"/>
      <c r="AG384" s="37"/>
      <c r="AH384" s="37"/>
      <c r="AI384" s="37"/>
      <c r="AJ384" s="37"/>
      <c r="AK384" s="37"/>
      <c r="AL384" s="37"/>
      <c r="AM384" s="37"/>
    </row>
    <row r="385" spans="32:39" ht="15.95" customHeight="1" x14ac:dyDescent="0.2">
      <c r="AF385" s="37"/>
      <c r="AG385" s="37"/>
      <c r="AH385" s="37"/>
      <c r="AI385" s="37"/>
      <c r="AJ385" s="37"/>
      <c r="AK385" s="37"/>
      <c r="AL385" s="37"/>
      <c r="AM385" s="37"/>
    </row>
    <row r="386" spans="32:39" ht="15.95" customHeight="1" x14ac:dyDescent="0.2">
      <c r="AF386" s="37"/>
      <c r="AG386" s="37"/>
      <c r="AH386" s="37"/>
      <c r="AI386" s="37"/>
      <c r="AJ386" s="37"/>
      <c r="AK386" s="37"/>
      <c r="AL386" s="37"/>
      <c r="AM386" s="37"/>
    </row>
    <row r="387" spans="32:39" ht="15.95" customHeight="1" x14ac:dyDescent="0.2">
      <c r="AF387" s="37"/>
      <c r="AG387" s="37"/>
      <c r="AH387" s="37"/>
      <c r="AI387" s="37"/>
      <c r="AJ387" s="37"/>
      <c r="AK387" s="37"/>
      <c r="AL387" s="37"/>
      <c r="AM387" s="37"/>
    </row>
    <row r="388" spans="32:39" ht="15.95" customHeight="1" x14ac:dyDescent="0.2">
      <c r="AF388" s="37"/>
      <c r="AG388" s="37"/>
      <c r="AH388" s="37"/>
      <c r="AI388" s="37"/>
      <c r="AJ388" s="37"/>
      <c r="AK388" s="37"/>
      <c r="AL388" s="37"/>
      <c r="AM388" s="37"/>
    </row>
    <row r="389" spans="32:39" ht="15.95" customHeight="1" x14ac:dyDescent="0.2">
      <c r="AF389" s="37"/>
      <c r="AG389" s="37"/>
      <c r="AH389" s="37"/>
      <c r="AI389" s="37"/>
      <c r="AJ389" s="37"/>
      <c r="AK389" s="37"/>
      <c r="AL389" s="37"/>
      <c r="AM389" s="37"/>
    </row>
    <row r="390" spans="32:39" ht="15.95" customHeight="1" x14ac:dyDescent="0.2">
      <c r="AF390" s="37"/>
      <c r="AG390" s="37"/>
      <c r="AH390" s="37"/>
      <c r="AI390" s="37"/>
      <c r="AJ390" s="37"/>
      <c r="AK390" s="37"/>
      <c r="AL390" s="37"/>
      <c r="AM390" s="37"/>
    </row>
    <row r="391" spans="32:39" ht="15.95" customHeight="1" x14ac:dyDescent="0.2">
      <c r="AF391" s="37"/>
      <c r="AG391" s="37"/>
      <c r="AH391" s="37"/>
      <c r="AI391" s="37"/>
      <c r="AJ391" s="37"/>
      <c r="AK391" s="37"/>
      <c r="AL391" s="37"/>
      <c r="AM391" s="37"/>
    </row>
    <row r="392" spans="32:39" ht="15.95" customHeight="1" x14ac:dyDescent="0.2">
      <c r="AF392" s="37"/>
      <c r="AG392" s="37"/>
      <c r="AH392" s="37"/>
      <c r="AI392" s="37"/>
      <c r="AJ392" s="37"/>
      <c r="AK392" s="37"/>
      <c r="AL392" s="37"/>
      <c r="AM392" s="37"/>
    </row>
    <row r="393" spans="32:39" ht="15.95" customHeight="1" x14ac:dyDescent="0.2">
      <c r="AF393" s="37"/>
      <c r="AG393" s="37"/>
      <c r="AH393" s="37"/>
      <c r="AI393" s="37"/>
      <c r="AJ393" s="37"/>
      <c r="AK393" s="37"/>
      <c r="AL393" s="37"/>
      <c r="AM393" s="37"/>
    </row>
    <row r="394" spans="32:39" ht="15.95" customHeight="1" x14ac:dyDescent="0.2">
      <c r="AF394" s="37"/>
      <c r="AG394" s="37"/>
      <c r="AH394" s="37"/>
      <c r="AI394" s="37"/>
      <c r="AJ394" s="37"/>
      <c r="AK394" s="37"/>
      <c r="AL394" s="37"/>
      <c r="AM394" s="37"/>
    </row>
    <row r="395" spans="32:39" ht="15.95" customHeight="1" x14ac:dyDescent="0.2">
      <c r="AF395" s="37"/>
      <c r="AG395" s="37"/>
      <c r="AH395" s="37"/>
      <c r="AI395" s="37"/>
      <c r="AJ395" s="37"/>
      <c r="AK395" s="37"/>
      <c r="AL395" s="37"/>
      <c r="AM395" s="37"/>
    </row>
    <row r="396" spans="32:39" ht="15.95" customHeight="1" x14ac:dyDescent="0.2">
      <c r="AF396" s="37"/>
      <c r="AG396" s="37"/>
      <c r="AH396" s="37"/>
      <c r="AI396" s="37"/>
      <c r="AJ396" s="37"/>
      <c r="AK396" s="37"/>
      <c r="AL396" s="37"/>
      <c r="AM396" s="37"/>
    </row>
    <row r="397" spans="32:39" ht="15.95" customHeight="1" x14ac:dyDescent="0.2">
      <c r="AF397" s="37"/>
      <c r="AG397" s="37"/>
      <c r="AH397" s="37"/>
      <c r="AI397" s="37"/>
      <c r="AJ397" s="37"/>
      <c r="AK397" s="37"/>
      <c r="AL397" s="37"/>
      <c r="AM397" s="37"/>
    </row>
    <row r="398" spans="32:39" ht="15.95" customHeight="1" x14ac:dyDescent="0.2">
      <c r="AF398" s="37"/>
      <c r="AG398" s="37"/>
      <c r="AH398" s="37"/>
      <c r="AI398" s="37"/>
      <c r="AJ398" s="37"/>
      <c r="AK398" s="37"/>
      <c r="AL398" s="37"/>
      <c r="AM398" s="37"/>
    </row>
    <row r="399" spans="32:39" ht="15.95" customHeight="1" x14ac:dyDescent="0.2">
      <c r="AF399" s="37"/>
      <c r="AG399" s="37"/>
      <c r="AH399" s="37"/>
      <c r="AI399" s="37"/>
      <c r="AJ399" s="37"/>
      <c r="AK399" s="37"/>
      <c r="AL399" s="37"/>
      <c r="AM399" s="37"/>
    </row>
    <row r="400" spans="32:39" ht="15.95" customHeight="1" x14ac:dyDescent="0.2">
      <c r="AF400" s="37"/>
      <c r="AG400" s="37"/>
      <c r="AH400" s="37"/>
      <c r="AI400" s="37"/>
      <c r="AJ400" s="37"/>
      <c r="AK400" s="37"/>
      <c r="AL400" s="37"/>
      <c r="AM400" s="37"/>
    </row>
    <row r="401" spans="32:39" ht="15.95" customHeight="1" x14ac:dyDescent="0.2">
      <c r="AF401" s="37"/>
      <c r="AG401" s="37"/>
      <c r="AH401" s="37"/>
      <c r="AI401" s="37"/>
      <c r="AJ401" s="37"/>
      <c r="AK401" s="37"/>
      <c r="AL401" s="37"/>
      <c r="AM401" s="37"/>
    </row>
    <row r="402" spans="32:39" ht="15.95" customHeight="1" x14ac:dyDescent="0.2">
      <c r="AF402" s="37"/>
      <c r="AG402" s="37"/>
      <c r="AH402" s="37"/>
      <c r="AI402" s="37"/>
      <c r="AJ402" s="37"/>
      <c r="AK402" s="37"/>
      <c r="AL402" s="37"/>
      <c r="AM402" s="37"/>
    </row>
    <row r="403" spans="32:39" ht="15.95" customHeight="1" x14ac:dyDescent="0.2">
      <c r="AF403" s="37"/>
      <c r="AG403" s="37"/>
      <c r="AH403" s="37"/>
      <c r="AI403" s="37"/>
      <c r="AJ403" s="37"/>
      <c r="AK403" s="37"/>
      <c r="AL403" s="37"/>
      <c r="AM403" s="37"/>
    </row>
    <row r="404" spans="32:39" ht="15.95" customHeight="1" x14ac:dyDescent="0.2">
      <c r="AF404" s="37"/>
      <c r="AG404" s="37"/>
      <c r="AH404" s="37"/>
      <c r="AI404" s="37"/>
      <c r="AJ404" s="37"/>
      <c r="AK404" s="37"/>
      <c r="AL404" s="37"/>
      <c r="AM404" s="37"/>
    </row>
    <row r="405" spans="32:39" ht="15.95" customHeight="1" x14ac:dyDescent="0.2">
      <c r="AF405" s="37"/>
      <c r="AG405" s="37"/>
      <c r="AH405" s="37"/>
      <c r="AI405" s="37"/>
      <c r="AJ405" s="37"/>
      <c r="AK405" s="37"/>
      <c r="AL405" s="37"/>
      <c r="AM405" s="37"/>
    </row>
    <row r="406" spans="32:39" ht="15.95" customHeight="1" x14ac:dyDescent="0.2">
      <c r="AF406" s="37"/>
      <c r="AG406" s="37"/>
      <c r="AH406" s="37"/>
      <c r="AI406" s="37"/>
      <c r="AJ406" s="37"/>
      <c r="AK406" s="37"/>
      <c r="AL406" s="37"/>
      <c r="AM406" s="37"/>
    </row>
    <row r="407" spans="32:39" ht="15.95" customHeight="1" x14ac:dyDescent="0.2">
      <c r="AF407" s="37"/>
      <c r="AG407" s="37"/>
      <c r="AH407" s="37"/>
      <c r="AI407" s="37"/>
      <c r="AJ407" s="37"/>
      <c r="AK407" s="37"/>
      <c r="AL407" s="37"/>
      <c r="AM407" s="37"/>
    </row>
    <row r="408" spans="32:39" ht="15.95" customHeight="1" x14ac:dyDescent="0.2">
      <c r="AF408" s="37"/>
      <c r="AG408" s="37"/>
      <c r="AH408" s="37"/>
      <c r="AI408" s="37"/>
      <c r="AJ408" s="37"/>
      <c r="AK408" s="37"/>
      <c r="AL408" s="37"/>
      <c r="AM408" s="37"/>
    </row>
    <row r="409" spans="32:39" ht="15.95" customHeight="1" x14ac:dyDescent="0.2">
      <c r="AF409" s="37"/>
      <c r="AG409" s="37"/>
      <c r="AH409" s="37"/>
      <c r="AI409" s="37"/>
      <c r="AJ409" s="37"/>
      <c r="AK409" s="37"/>
      <c r="AL409" s="37"/>
      <c r="AM409" s="37"/>
    </row>
    <row r="410" spans="32:39" ht="15.95" customHeight="1" x14ac:dyDescent="0.2">
      <c r="AF410" s="37"/>
      <c r="AG410" s="37"/>
      <c r="AH410" s="37"/>
      <c r="AI410" s="37"/>
      <c r="AJ410" s="37"/>
      <c r="AK410" s="37"/>
      <c r="AL410" s="37"/>
      <c r="AM410" s="37"/>
    </row>
    <row r="411" spans="32:39" ht="15.95" customHeight="1" x14ac:dyDescent="0.2">
      <c r="AF411" s="37"/>
      <c r="AG411" s="37"/>
      <c r="AH411" s="37"/>
      <c r="AI411" s="37"/>
      <c r="AJ411" s="37"/>
      <c r="AK411" s="37"/>
      <c r="AL411" s="37"/>
      <c r="AM411" s="37"/>
    </row>
    <row r="412" spans="32:39" ht="15.95" customHeight="1" x14ac:dyDescent="0.2">
      <c r="AF412" s="37"/>
      <c r="AG412" s="37"/>
      <c r="AH412" s="37"/>
      <c r="AI412" s="37"/>
      <c r="AJ412" s="37"/>
      <c r="AK412" s="37"/>
      <c r="AL412" s="37"/>
      <c r="AM412" s="37"/>
    </row>
    <row r="413" spans="32:39" ht="15.95" customHeight="1" x14ac:dyDescent="0.2">
      <c r="AF413" s="37"/>
      <c r="AG413" s="37"/>
      <c r="AH413" s="37"/>
      <c r="AI413" s="37"/>
      <c r="AJ413" s="37"/>
      <c r="AK413" s="37"/>
      <c r="AL413" s="37"/>
      <c r="AM413" s="37"/>
    </row>
    <row r="414" spans="32:39" ht="15.95" customHeight="1" x14ac:dyDescent="0.2">
      <c r="AF414" s="37"/>
      <c r="AG414" s="37"/>
      <c r="AH414" s="37"/>
      <c r="AI414" s="37"/>
      <c r="AJ414" s="37"/>
      <c r="AK414" s="37"/>
      <c r="AL414" s="37"/>
      <c r="AM414" s="37"/>
    </row>
    <row r="415" spans="32:39" ht="15.95" customHeight="1" x14ac:dyDescent="0.2">
      <c r="AF415" s="37"/>
      <c r="AG415" s="37"/>
      <c r="AH415" s="37"/>
      <c r="AI415" s="37"/>
      <c r="AJ415" s="37"/>
      <c r="AK415" s="37"/>
      <c r="AL415" s="37"/>
      <c r="AM415" s="37"/>
    </row>
    <row r="416" spans="32:39" ht="15.95" customHeight="1" x14ac:dyDescent="0.2">
      <c r="AF416" s="37"/>
      <c r="AG416" s="37"/>
      <c r="AH416" s="37"/>
      <c r="AI416" s="37"/>
      <c r="AJ416" s="37"/>
      <c r="AK416" s="37"/>
      <c r="AL416" s="37"/>
      <c r="AM416" s="37"/>
    </row>
    <row r="417" spans="32:39" ht="15.95" customHeight="1" x14ac:dyDescent="0.2">
      <c r="AF417" s="37"/>
      <c r="AG417" s="37"/>
      <c r="AH417" s="37"/>
      <c r="AI417" s="37"/>
      <c r="AJ417" s="37"/>
      <c r="AK417" s="37"/>
      <c r="AL417" s="37"/>
      <c r="AM417" s="37"/>
    </row>
    <row r="418" spans="32:39" ht="15.95" customHeight="1" x14ac:dyDescent="0.2">
      <c r="AF418" s="37"/>
      <c r="AG418" s="37"/>
      <c r="AH418" s="37"/>
      <c r="AI418" s="37"/>
      <c r="AJ418" s="37"/>
      <c r="AK418" s="37"/>
      <c r="AL418" s="37"/>
      <c r="AM418" s="37"/>
    </row>
    <row r="419" spans="32:39" ht="15.95" customHeight="1" x14ac:dyDescent="0.2">
      <c r="AF419" s="37"/>
      <c r="AG419" s="37"/>
      <c r="AH419" s="37"/>
      <c r="AI419" s="37"/>
      <c r="AJ419" s="37"/>
      <c r="AK419" s="37"/>
      <c r="AL419" s="37"/>
      <c r="AM419" s="37"/>
    </row>
    <row r="420" spans="32:39" ht="15.95" customHeight="1" x14ac:dyDescent="0.2">
      <c r="AF420" s="37"/>
      <c r="AG420" s="37"/>
      <c r="AH420" s="37"/>
      <c r="AI420" s="37"/>
      <c r="AJ420" s="37"/>
      <c r="AK420" s="37"/>
      <c r="AL420" s="37"/>
      <c r="AM420" s="37"/>
    </row>
    <row r="421" spans="32:39" ht="15.95" customHeight="1" x14ac:dyDescent="0.2">
      <c r="AF421" s="37"/>
      <c r="AG421" s="37"/>
      <c r="AH421" s="37"/>
      <c r="AI421" s="37"/>
      <c r="AJ421" s="37"/>
      <c r="AK421" s="37"/>
      <c r="AL421" s="37"/>
      <c r="AM421" s="37"/>
    </row>
    <row r="422" spans="32:39" ht="15.95" customHeight="1" x14ac:dyDescent="0.2">
      <c r="AF422" s="37"/>
      <c r="AG422" s="37"/>
      <c r="AH422" s="37"/>
      <c r="AI422" s="37"/>
      <c r="AJ422" s="37"/>
      <c r="AK422" s="37"/>
      <c r="AL422" s="37"/>
      <c r="AM422" s="37"/>
    </row>
    <row r="423" spans="32:39" ht="15.95" customHeight="1" x14ac:dyDescent="0.2">
      <c r="AF423" s="37"/>
      <c r="AG423" s="37"/>
      <c r="AH423" s="37"/>
      <c r="AI423" s="37"/>
      <c r="AJ423" s="37"/>
      <c r="AK423" s="37"/>
      <c r="AL423" s="37"/>
      <c r="AM423" s="37"/>
    </row>
    <row r="424" spans="32:39" ht="15.95" customHeight="1" x14ac:dyDescent="0.2">
      <c r="AF424" s="37"/>
      <c r="AG424" s="37"/>
      <c r="AH424" s="37"/>
      <c r="AI424" s="37"/>
      <c r="AJ424" s="37"/>
      <c r="AK424" s="37"/>
      <c r="AL424" s="37"/>
      <c r="AM424" s="37"/>
    </row>
    <row r="425" spans="32:39" ht="15.95" customHeight="1" x14ac:dyDescent="0.2">
      <c r="AF425" s="37"/>
      <c r="AG425" s="37"/>
      <c r="AH425" s="37"/>
      <c r="AI425" s="37"/>
      <c r="AJ425" s="37"/>
      <c r="AK425" s="37"/>
      <c r="AL425" s="37"/>
      <c r="AM425" s="37"/>
    </row>
    <row r="426" spans="32:39" ht="15.95" customHeight="1" x14ac:dyDescent="0.2">
      <c r="AF426" s="37"/>
      <c r="AG426" s="37"/>
      <c r="AH426" s="37"/>
      <c r="AI426" s="37"/>
      <c r="AJ426" s="37"/>
      <c r="AK426" s="37"/>
      <c r="AL426" s="37"/>
      <c r="AM426" s="37"/>
    </row>
    <row r="427" spans="32:39" ht="15.95" customHeight="1" x14ac:dyDescent="0.2">
      <c r="AF427" s="37"/>
      <c r="AG427" s="37"/>
      <c r="AH427" s="37"/>
      <c r="AI427" s="37"/>
      <c r="AJ427" s="37"/>
      <c r="AK427" s="37"/>
      <c r="AL427" s="37"/>
      <c r="AM427" s="37"/>
    </row>
    <row r="428" spans="32:39" ht="15.95" customHeight="1" x14ac:dyDescent="0.2">
      <c r="AF428" s="37"/>
      <c r="AG428" s="37"/>
      <c r="AH428" s="37"/>
      <c r="AI428" s="37"/>
      <c r="AJ428" s="37"/>
      <c r="AK428" s="37"/>
      <c r="AL428" s="37"/>
      <c r="AM428" s="37"/>
    </row>
    <row r="429" spans="32:39" ht="15.95" customHeight="1" x14ac:dyDescent="0.2">
      <c r="AF429" s="37"/>
      <c r="AG429" s="37"/>
      <c r="AH429" s="37"/>
      <c r="AI429" s="37"/>
      <c r="AJ429" s="37"/>
      <c r="AK429" s="37"/>
      <c r="AL429" s="37"/>
      <c r="AM429" s="37"/>
    </row>
    <row r="430" spans="32:39" ht="15.95" customHeight="1" x14ac:dyDescent="0.2">
      <c r="AF430" s="37"/>
      <c r="AG430" s="37"/>
      <c r="AH430" s="37"/>
      <c r="AI430" s="37"/>
      <c r="AJ430" s="37"/>
      <c r="AK430" s="37"/>
      <c r="AL430" s="37"/>
      <c r="AM430" s="37"/>
    </row>
    <row r="431" spans="32:39" ht="15.95" customHeight="1" x14ac:dyDescent="0.2">
      <c r="AF431" s="37"/>
      <c r="AG431" s="37"/>
      <c r="AH431" s="37"/>
      <c r="AI431" s="37"/>
      <c r="AJ431" s="37"/>
      <c r="AK431" s="37"/>
      <c r="AL431" s="37"/>
      <c r="AM431" s="37"/>
    </row>
    <row r="432" spans="32:39" ht="15.95" customHeight="1" x14ac:dyDescent="0.2">
      <c r="AF432" s="37"/>
      <c r="AG432" s="37"/>
      <c r="AH432" s="37"/>
      <c r="AI432" s="37"/>
      <c r="AJ432" s="37"/>
      <c r="AK432" s="37"/>
      <c r="AL432" s="37"/>
      <c r="AM432" s="37"/>
    </row>
    <row r="433" spans="32:39" ht="15.95" customHeight="1" x14ac:dyDescent="0.2">
      <c r="AF433" s="37"/>
      <c r="AG433" s="37"/>
      <c r="AH433" s="37"/>
      <c r="AI433" s="37"/>
      <c r="AJ433" s="37"/>
      <c r="AK433" s="37"/>
      <c r="AL433" s="37"/>
      <c r="AM433" s="37"/>
    </row>
    <row r="434" spans="32:39" ht="15.95" customHeight="1" x14ac:dyDescent="0.2">
      <c r="AF434" s="37"/>
      <c r="AG434" s="37"/>
      <c r="AH434" s="37"/>
      <c r="AI434" s="37"/>
      <c r="AJ434" s="37"/>
      <c r="AK434" s="37"/>
      <c r="AL434" s="37"/>
      <c r="AM434" s="37"/>
    </row>
    <row r="435" spans="32:39" ht="15.95" customHeight="1" x14ac:dyDescent="0.2">
      <c r="AF435" s="37"/>
      <c r="AG435" s="37"/>
      <c r="AH435" s="37"/>
      <c r="AI435" s="37"/>
      <c r="AJ435" s="37"/>
      <c r="AK435" s="37"/>
      <c r="AL435" s="37"/>
      <c r="AM435" s="37"/>
    </row>
    <row r="436" spans="32:39" ht="15.95" customHeight="1" x14ac:dyDescent="0.2">
      <c r="AF436" s="37"/>
      <c r="AG436" s="37"/>
      <c r="AH436" s="37"/>
      <c r="AI436" s="37"/>
      <c r="AJ436" s="37"/>
      <c r="AK436" s="37"/>
      <c r="AL436" s="37"/>
      <c r="AM436" s="37"/>
    </row>
    <row r="437" spans="32:39" ht="15.95" customHeight="1" x14ac:dyDescent="0.2">
      <c r="AF437" s="37"/>
      <c r="AG437" s="37"/>
      <c r="AH437" s="37"/>
      <c r="AI437" s="37"/>
      <c r="AJ437" s="37"/>
      <c r="AK437" s="37"/>
      <c r="AL437" s="37"/>
      <c r="AM437" s="37"/>
    </row>
    <row r="438" spans="32:39" ht="15.95" customHeight="1" x14ac:dyDescent="0.2">
      <c r="AF438" s="37"/>
      <c r="AG438" s="37"/>
      <c r="AH438" s="37"/>
      <c r="AI438" s="37"/>
      <c r="AJ438" s="37"/>
      <c r="AK438" s="37"/>
      <c r="AL438" s="37"/>
      <c r="AM438" s="37"/>
    </row>
    <row r="439" spans="32:39" ht="15.95" customHeight="1" x14ac:dyDescent="0.2">
      <c r="AF439" s="37"/>
      <c r="AG439" s="37"/>
      <c r="AH439" s="37"/>
      <c r="AI439" s="37"/>
      <c r="AJ439" s="37"/>
      <c r="AK439" s="37"/>
      <c r="AL439" s="37"/>
      <c r="AM439" s="37"/>
    </row>
    <row r="440" spans="32:39" ht="15.95" customHeight="1" x14ac:dyDescent="0.2">
      <c r="AF440" s="37"/>
      <c r="AG440" s="37"/>
      <c r="AH440" s="37"/>
      <c r="AI440" s="37"/>
      <c r="AJ440" s="37"/>
      <c r="AK440" s="37"/>
      <c r="AL440" s="37"/>
      <c r="AM440" s="37"/>
    </row>
    <row r="441" spans="32:39" ht="15.95" customHeight="1" x14ac:dyDescent="0.2">
      <c r="AF441" s="37"/>
      <c r="AG441" s="37"/>
      <c r="AH441" s="37"/>
      <c r="AI441" s="37"/>
      <c r="AJ441" s="37"/>
      <c r="AK441" s="37"/>
      <c r="AL441" s="37"/>
      <c r="AM441" s="37"/>
    </row>
    <row r="442" spans="32:39" ht="15.95" customHeight="1" x14ac:dyDescent="0.2">
      <c r="AF442" s="37"/>
      <c r="AG442" s="37"/>
      <c r="AH442" s="37"/>
      <c r="AI442" s="37"/>
      <c r="AJ442" s="37"/>
      <c r="AK442" s="37"/>
      <c r="AL442" s="37"/>
      <c r="AM442" s="37"/>
    </row>
    <row r="443" spans="32:39" ht="15.95" customHeight="1" x14ac:dyDescent="0.2">
      <c r="AF443" s="37"/>
      <c r="AG443" s="37"/>
      <c r="AH443" s="37"/>
      <c r="AI443" s="37"/>
      <c r="AJ443" s="37"/>
      <c r="AK443" s="37"/>
      <c r="AL443" s="37"/>
      <c r="AM443" s="37"/>
    </row>
    <row r="444" spans="32:39" ht="15.95" customHeight="1" x14ac:dyDescent="0.2">
      <c r="AF444" s="37"/>
      <c r="AG444" s="37"/>
      <c r="AH444" s="37"/>
      <c r="AI444" s="37"/>
      <c r="AJ444" s="37"/>
      <c r="AK444" s="37"/>
      <c r="AL444" s="37"/>
      <c r="AM444" s="37"/>
    </row>
    <row r="445" spans="32:39" ht="15.95" customHeight="1" x14ac:dyDescent="0.2">
      <c r="AF445" s="37"/>
      <c r="AG445" s="37"/>
      <c r="AH445" s="37"/>
      <c r="AI445" s="37"/>
      <c r="AJ445" s="37"/>
      <c r="AK445" s="37"/>
      <c r="AL445" s="37"/>
      <c r="AM445" s="37"/>
    </row>
    <row r="446" spans="32:39" ht="15.95" customHeight="1" x14ac:dyDescent="0.2">
      <c r="AF446" s="37"/>
      <c r="AG446" s="37"/>
      <c r="AH446" s="37"/>
      <c r="AI446" s="37"/>
      <c r="AJ446" s="37"/>
      <c r="AK446" s="37"/>
      <c r="AL446" s="37"/>
      <c r="AM446" s="37"/>
    </row>
    <row r="447" spans="32:39" ht="15.95" customHeight="1" x14ac:dyDescent="0.2">
      <c r="AF447" s="37"/>
      <c r="AG447" s="37"/>
      <c r="AH447" s="37"/>
      <c r="AI447" s="37"/>
      <c r="AJ447" s="37"/>
      <c r="AK447" s="37"/>
      <c r="AL447" s="37"/>
      <c r="AM447" s="37"/>
    </row>
    <row r="448" spans="32:39" ht="15.95" customHeight="1" x14ac:dyDescent="0.2">
      <c r="AF448" s="37"/>
      <c r="AG448" s="37"/>
      <c r="AH448" s="37"/>
      <c r="AI448" s="37"/>
      <c r="AJ448" s="37"/>
      <c r="AK448" s="37"/>
      <c r="AL448" s="37"/>
      <c r="AM448" s="37"/>
    </row>
    <row r="449" spans="32:39" ht="15.95" customHeight="1" x14ac:dyDescent="0.2">
      <c r="AF449" s="37"/>
      <c r="AG449" s="37"/>
      <c r="AH449" s="37"/>
      <c r="AI449" s="37"/>
      <c r="AJ449" s="37"/>
      <c r="AK449" s="37"/>
      <c r="AL449" s="37"/>
      <c r="AM449" s="37"/>
    </row>
    <row r="450" spans="32:39" ht="15.95" customHeight="1" x14ac:dyDescent="0.2">
      <c r="AF450" s="37"/>
      <c r="AG450" s="37"/>
      <c r="AH450" s="37"/>
      <c r="AI450" s="37"/>
      <c r="AJ450" s="37"/>
      <c r="AK450" s="37"/>
      <c r="AL450" s="37"/>
      <c r="AM450" s="37"/>
    </row>
    <row r="451" spans="32:39" ht="15.95" customHeight="1" x14ac:dyDescent="0.2">
      <c r="AF451" s="37"/>
      <c r="AG451" s="37"/>
      <c r="AH451" s="37"/>
      <c r="AI451" s="37"/>
      <c r="AJ451" s="37"/>
      <c r="AK451" s="37"/>
      <c r="AL451" s="37"/>
      <c r="AM451" s="37"/>
    </row>
    <row r="452" spans="32:39" ht="15.95" customHeight="1" x14ac:dyDescent="0.2">
      <c r="AF452" s="37"/>
      <c r="AG452" s="37"/>
      <c r="AH452" s="37"/>
      <c r="AI452" s="37"/>
      <c r="AJ452" s="37"/>
      <c r="AK452" s="37"/>
      <c r="AL452" s="37"/>
      <c r="AM452" s="37"/>
    </row>
    <row r="453" spans="32:39" ht="15.95" customHeight="1" x14ac:dyDescent="0.2">
      <c r="AF453" s="37"/>
      <c r="AG453" s="37"/>
      <c r="AH453" s="37"/>
      <c r="AI453" s="37"/>
      <c r="AJ453" s="37"/>
      <c r="AK453" s="37"/>
      <c r="AL453" s="37"/>
      <c r="AM453" s="37"/>
    </row>
    <row r="454" spans="32:39" ht="15.95" customHeight="1" x14ac:dyDescent="0.2">
      <c r="AF454" s="37"/>
      <c r="AG454" s="37"/>
      <c r="AH454" s="37"/>
      <c r="AI454" s="37"/>
      <c r="AJ454" s="37"/>
      <c r="AK454" s="37"/>
      <c r="AL454" s="37"/>
      <c r="AM454" s="37"/>
    </row>
    <row r="455" spans="32:39" ht="15.95" customHeight="1" x14ac:dyDescent="0.2">
      <c r="AF455" s="37"/>
      <c r="AG455" s="37"/>
      <c r="AH455" s="37"/>
      <c r="AI455" s="37"/>
      <c r="AJ455" s="37"/>
      <c r="AK455" s="37"/>
      <c r="AL455" s="37"/>
      <c r="AM455" s="37"/>
    </row>
    <row r="456" spans="32:39" ht="15.95" customHeight="1" x14ac:dyDescent="0.2">
      <c r="AF456" s="37"/>
      <c r="AG456" s="37"/>
      <c r="AH456" s="37"/>
      <c r="AI456" s="37"/>
      <c r="AJ456" s="37"/>
      <c r="AK456" s="37"/>
      <c r="AL456" s="37"/>
      <c r="AM456" s="37"/>
    </row>
    <row r="457" spans="32:39" ht="15.95" customHeight="1" x14ac:dyDescent="0.2">
      <c r="AF457" s="37"/>
      <c r="AG457" s="37"/>
      <c r="AH457" s="37"/>
      <c r="AI457" s="37"/>
      <c r="AJ457" s="37"/>
      <c r="AK457" s="37"/>
      <c r="AL457" s="37"/>
      <c r="AM457" s="37"/>
    </row>
    <row r="458" spans="32:39" ht="15.95" customHeight="1" x14ac:dyDescent="0.2">
      <c r="AF458" s="37"/>
      <c r="AG458" s="37"/>
      <c r="AH458" s="37"/>
      <c r="AI458" s="37"/>
      <c r="AJ458" s="37"/>
      <c r="AK458" s="37"/>
      <c r="AL458" s="37"/>
      <c r="AM458" s="37"/>
    </row>
    <row r="459" spans="32:39" ht="15.95" customHeight="1" x14ac:dyDescent="0.2">
      <c r="AF459" s="37"/>
      <c r="AG459" s="37"/>
      <c r="AH459" s="37"/>
      <c r="AI459" s="37"/>
      <c r="AJ459" s="37"/>
      <c r="AK459" s="37"/>
      <c r="AL459" s="37"/>
      <c r="AM459" s="37"/>
    </row>
    <row r="460" spans="32:39" ht="15.95" customHeight="1" x14ac:dyDescent="0.2">
      <c r="AF460" s="37"/>
      <c r="AG460" s="37"/>
      <c r="AH460" s="37"/>
      <c r="AI460" s="37"/>
      <c r="AJ460" s="37"/>
      <c r="AK460" s="37"/>
      <c r="AL460" s="37"/>
      <c r="AM460" s="37"/>
    </row>
    <row r="461" spans="32:39" ht="15.95" customHeight="1" x14ac:dyDescent="0.2">
      <c r="AF461" s="37"/>
      <c r="AG461" s="37"/>
      <c r="AH461" s="37"/>
      <c r="AI461" s="37"/>
      <c r="AJ461" s="37"/>
      <c r="AK461" s="37"/>
      <c r="AL461" s="37"/>
      <c r="AM461" s="37"/>
    </row>
    <row r="462" spans="32:39" ht="15.95" customHeight="1" x14ac:dyDescent="0.2">
      <c r="AF462" s="37"/>
      <c r="AG462" s="37"/>
      <c r="AH462" s="37"/>
      <c r="AI462" s="37"/>
      <c r="AJ462" s="37"/>
      <c r="AK462" s="37"/>
      <c r="AL462" s="37"/>
      <c r="AM462" s="37"/>
    </row>
    <row r="463" spans="32:39" ht="15.95" customHeight="1" x14ac:dyDescent="0.2">
      <c r="AF463" s="37"/>
      <c r="AG463" s="37"/>
      <c r="AH463" s="37"/>
      <c r="AI463" s="37"/>
      <c r="AJ463" s="37"/>
      <c r="AK463" s="37"/>
      <c r="AL463" s="37"/>
      <c r="AM463" s="37"/>
    </row>
    <row r="464" spans="32:39" ht="15.95" customHeight="1" x14ac:dyDescent="0.2">
      <c r="AF464" s="37"/>
      <c r="AG464" s="37"/>
      <c r="AH464" s="37"/>
      <c r="AI464" s="37"/>
      <c r="AJ464" s="37"/>
      <c r="AK464" s="37"/>
      <c r="AL464" s="37"/>
      <c r="AM464" s="37"/>
    </row>
    <row r="465" spans="32:39" ht="15.95" customHeight="1" x14ac:dyDescent="0.2">
      <c r="AF465" s="37"/>
      <c r="AG465" s="37"/>
      <c r="AH465" s="37"/>
      <c r="AI465" s="37"/>
      <c r="AJ465" s="37"/>
      <c r="AK465" s="37"/>
      <c r="AL465" s="37"/>
      <c r="AM465" s="37"/>
    </row>
    <row r="466" spans="32:39" ht="15.95" customHeight="1" x14ac:dyDescent="0.2">
      <c r="AF466" s="37"/>
      <c r="AG466" s="37"/>
      <c r="AH466" s="37"/>
      <c r="AI466" s="37"/>
      <c r="AJ466" s="37"/>
      <c r="AK466" s="37"/>
      <c r="AL466" s="37"/>
      <c r="AM466" s="37"/>
    </row>
    <row r="467" spans="32:39" ht="15.95" customHeight="1" x14ac:dyDescent="0.2">
      <c r="AF467" s="37"/>
      <c r="AG467" s="37"/>
      <c r="AH467" s="37"/>
      <c r="AI467" s="37"/>
      <c r="AJ467" s="37"/>
      <c r="AK467" s="37"/>
      <c r="AL467" s="37"/>
      <c r="AM467" s="37"/>
    </row>
    <row r="468" spans="32:39" ht="15.95" customHeight="1" x14ac:dyDescent="0.2">
      <c r="AF468" s="37"/>
      <c r="AG468" s="37"/>
      <c r="AH468" s="37"/>
      <c r="AI468" s="37"/>
      <c r="AJ468" s="37"/>
      <c r="AK468" s="37"/>
      <c r="AL468" s="37"/>
      <c r="AM468" s="37"/>
    </row>
    <row r="469" spans="32:39" ht="15.95" customHeight="1" x14ac:dyDescent="0.2">
      <c r="AF469" s="37"/>
      <c r="AG469" s="37"/>
      <c r="AH469" s="37"/>
      <c r="AI469" s="37"/>
      <c r="AJ469" s="37"/>
      <c r="AK469" s="37"/>
      <c r="AL469" s="37"/>
      <c r="AM469" s="37"/>
    </row>
    <row r="470" spans="32:39" ht="15.95" customHeight="1" x14ac:dyDescent="0.2">
      <c r="AF470" s="37"/>
      <c r="AG470" s="37"/>
      <c r="AH470" s="37"/>
      <c r="AI470" s="37"/>
      <c r="AJ470" s="37"/>
      <c r="AK470" s="37"/>
      <c r="AL470" s="37"/>
      <c r="AM470" s="37"/>
    </row>
    <row r="471" spans="32:39" ht="15.95" customHeight="1" x14ac:dyDescent="0.2">
      <c r="AF471" s="37"/>
      <c r="AG471" s="37"/>
      <c r="AH471" s="37"/>
      <c r="AI471" s="37"/>
      <c r="AJ471" s="37"/>
      <c r="AK471" s="37"/>
      <c r="AL471" s="37"/>
      <c r="AM471" s="37"/>
    </row>
    <row r="472" spans="32:39" ht="15.95" customHeight="1" x14ac:dyDescent="0.2">
      <c r="AF472" s="37"/>
      <c r="AG472" s="37"/>
      <c r="AH472" s="37"/>
      <c r="AI472" s="37"/>
      <c r="AJ472" s="37"/>
      <c r="AK472" s="37"/>
      <c r="AL472" s="37"/>
      <c r="AM472" s="37"/>
    </row>
    <row r="473" spans="32:39" ht="15.95" customHeight="1" x14ac:dyDescent="0.2">
      <c r="AF473" s="37"/>
      <c r="AG473" s="37"/>
      <c r="AH473" s="37"/>
      <c r="AI473" s="37"/>
      <c r="AJ473" s="37"/>
      <c r="AK473" s="37"/>
      <c r="AL473" s="37"/>
      <c r="AM473" s="37"/>
    </row>
    <row r="474" spans="32:39" ht="15.95" customHeight="1" x14ac:dyDescent="0.2">
      <c r="AF474" s="37"/>
      <c r="AG474" s="37"/>
      <c r="AH474" s="37"/>
      <c r="AI474" s="37"/>
      <c r="AJ474" s="37"/>
      <c r="AK474" s="37"/>
      <c r="AL474" s="37"/>
      <c r="AM474" s="37"/>
    </row>
    <row r="475" spans="32:39" ht="15.95" customHeight="1" x14ac:dyDescent="0.2">
      <c r="AF475" s="37"/>
      <c r="AG475" s="37"/>
      <c r="AH475" s="37"/>
      <c r="AI475" s="37"/>
      <c r="AJ475" s="37"/>
      <c r="AK475" s="37"/>
      <c r="AL475" s="37"/>
      <c r="AM475" s="37"/>
    </row>
    <row r="476" spans="32:39" ht="15.95" customHeight="1" x14ac:dyDescent="0.2">
      <c r="AF476" s="37"/>
      <c r="AG476" s="37"/>
      <c r="AH476" s="37"/>
      <c r="AI476" s="37"/>
      <c r="AJ476" s="37"/>
      <c r="AK476" s="37"/>
      <c r="AL476" s="37"/>
      <c r="AM476" s="37"/>
    </row>
    <row r="477" spans="32:39" ht="15.95" customHeight="1" x14ac:dyDescent="0.2">
      <c r="AF477" s="37"/>
      <c r="AG477" s="37"/>
      <c r="AH477" s="37"/>
      <c r="AI477" s="37"/>
      <c r="AJ477" s="37"/>
      <c r="AK477" s="37"/>
      <c r="AL477" s="37"/>
      <c r="AM477" s="37"/>
    </row>
    <row r="478" spans="32:39" ht="15.95" customHeight="1" x14ac:dyDescent="0.2">
      <c r="AF478" s="37"/>
      <c r="AG478" s="37"/>
      <c r="AH478" s="37"/>
      <c r="AI478" s="37"/>
      <c r="AJ478" s="37"/>
      <c r="AK478" s="37"/>
      <c r="AL478" s="37"/>
      <c r="AM478" s="37"/>
    </row>
    <row r="479" spans="32:39" ht="15.95" customHeight="1" x14ac:dyDescent="0.2">
      <c r="AF479" s="37"/>
      <c r="AG479" s="37"/>
      <c r="AH479" s="37"/>
      <c r="AI479" s="37"/>
      <c r="AJ479" s="37"/>
      <c r="AK479" s="37"/>
      <c r="AL479" s="37"/>
      <c r="AM479" s="37"/>
    </row>
    <row r="480" spans="32:39" ht="15.95" customHeight="1" x14ac:dyDescent="0.2">
      <c r="AF480" s="37"/>
      <c r="AG480" s="37"/>
      <c r="AH480" s="37"/>
      <c r="AI480" s="37"/>
      <c r="AJ480" s="37"/>
      <c r="AK480" s="37"/>
      <c r="AL480" s="37"/>
      <c r="AM480" s="37"/>
    </row>
    <row r="481" spans="32:39" ht="15.95" customHeight="1" x14ac:dyDescent="0.2">
      <c r="AF481" s="37"/>
      <c r="AG481" s="37"/>
      <c r="AH481" s="37"/>
      <c r="AI481" s="37"/>
      <c r="AJ481" s="37"/>
      <c r="AK481" s="37"/>
      <c r="AL481" s="37"/>
      <c r="AM481" s="37"/>
    </row>
    <row r="482" spans="32:39" ht="15.95" customHeight="1" x14ac:dyDescent="0.2">
      <c r="AF482" s="37"/>
      <c r="AG482" s="37"/>
      <c r="AH482" s="37"/>
      <c r="AI482" s="37"/>
      <c r="AJ482" s="37"/>
      <c r="AK482" s="37"/>
      <c r="AL482" s="37"/>
      <c r="AM482" s="37"/>
    </row>
    <row r="483" spans="32:39" ht="15.95" customHeight="1" x14ac:dyDescent="0.2">
      <c r="AF483" s="37"/>
      <c r="AG483" s="37"/>
      <c r="AH483" s="37"/>
      <c r="AI483" s="37"/>
      <c r="AJ483" s="37"/>
      <c r="AK483" s="37"/>
      <c r="AL483" s="37"/>
      <c r="AM483" s="37"/>
    </row>
    <row r="484" spans="32:39" ht="15.95" customHeight="1" x14ac:dyDescent="0.2">
      <c r="AF484" s="37"/>
      <c r="AG484" s="37"/>
      <c r="AH484" s="37"/>
      <c r="AI484" s="37"/>
      <c r="AJ484" s="37"/>
      <c r="AK484" s="37"/>
      <c r="AL484" s="37"/>
      <c r="AM484" s="37"/>
    </row>
    <row r="485" spans="32:39" ht="15.95" customHeight="1" x14ac:dyDescent="0.2">
      <c r="AF485" s="37"/>
      <c r="AG485" s="37"/>
      <c r="AH485" s="37"/>
      <c r="AI485" s="37"/>
      <c r="AJ485" s="37"/>
      <c r="AK485" s="37"/>
      <c r="AL485" s="37"/>
      <c r="AM485" s="37"/>
    </row>
    <row r="486" spans="32:39" ht="15.95" customHeight="1" x14ac:dyDescent="0.2">
      <c r="AF486" s="37"/>
      <c r="AG486" s="37"/>
      <c r="AH486" s="37"/>
      <c r="AI486" s="37"/>
      <c r="AJ486" s="37"/>
      <c r="AK486" s="37"/>
      <c r="AL486" s="37"/>
      <c r="AM486" s="37"/>
    </row>
    <row r="487" spans="32:39" ht="15.95" customHeight="1" x14ac:dyDescent="0.2">
      <c r="AF487" s="37"/>
      <c r="AG487" s="37"/>
      <c r="AH487" s="37"/>
      <c r="AI487" s="37"/>
      <c r="AJ487" s="37"/>
      <c r="AK487" s="37"/>
      <c r="AL487" s="37"/>
      <c r="AM487" s="37"/>
    </row>
    <row r="488" spans="32:39" ht="15.95" customHeight="1" x14ac:dyDescent="0.2">
      <c r="AF488" s="37"/>
      <c r="AG488" s="37"/>
      <c r="AH488" s="37"/>
      <c r="AI488" s="37"/>
      <c r="AJ488" s="37"/>
      <c r="AK488" s="37"/>
      <c r="AL488" s="37"/>
      <c r="AM488" s="37"/>
    </row>
    <row r="489" spans="32:39" ht="15.95" customHeight="1" x14ac:dyDescent="0.2">
      <c r="AF489" s="37"/>
      <c r="AG489" s="37"/>
      <c r="AH489" s="37"/>
      <c r="AI489" s="37"/>
      <c r="AJ489" s="37"/>
      <c r="AK489" s="37"/>
      <c r="AL489" s="37"/>
      <c r="AM489" s="37"/>
    </row>
    <row r="490" spans="32:39" ht="15.95" customHeight="1" x14ac:dyDescent="0.2">
      <c r="AF490" s="37"/>
      <c r="AG490" s="37"/>
      <c r="AH490" s="37"/>
      <c r="AI490" s="37"/>
      <c r="AJ490" s="37"/>
      <c r="AK490" s="37"/>
      <c r="AL490" s="37"/>
      <c r="AM490" s="37"/>
    </row>
    <row r="491" spans="32:39" ht="15.95" customHeight="1" x14ac:dyDescent="0.2">
      <c r="AF491" s="37"/>
      <c r="AG491" s="37"/>
      <c r="AH491" s="37"/>
      <c r="AI491" s="37"/>
      <c r="AJ491" s="37"/>
      <c r="AK491" s="37"/>
      <c r="AL491" s="37"/>
      <c r="AM491" s="37"/>
    </row>
    <row r="492" spans="32:39" ht="15.95" customHeight="1" x14ac:dyDescent="0.2">
      <c r="AF492" s="37"/>
      <c r="AG492" s="37"/>
      <c r="AH492" s="37"/>
      <c r="AI492" s="37"/>
      <c r="AJ492" s="37"/>
      <c r="AK492" s="37"/>
      <c r="AL492" s="37"/>
      <c r="AM492" s="37"/>
    </row>
    <row r="493" spans="32:39" ht="15.95" customHeight="1" x14ac:dyDescent="0.2">
      <c r="AF493" s="37"/>
      <c r="AG493" s="37"/>
      <c r="AH493" s="37"/>
      <c r="AI493" s="37"/>
      <c r="AJ493" s="37"/>
      <c r="AK493" s="37"/>
      <c r="AL493" s="37"/>
      <c r="AM493" s="37"/>
    </row>
    <row r="494" spans="32:39" ht="15.95" customHeight="1" x14ac:dyDescent="0.2">
      <c r="AF494" s="37"/>
      <c r="AG494" s="37"/>
      <c r="AH494" s="37"/>
      <c r="AI494" s="37"/>
      <c r="AJ494" s="37"/>
      <c r="AK494" s="37"/>
      <c r="AL494" s="37"/>
      <c r="AM494" s="37"/>
    </row>
    <row r="495" spans="32:39" ht="15.95" customHeight="1" x14ac:dyDescent="0.2">
      <c r="AF495" s="37"/>
      <c r="AG495" s="37"/>
      <c r="AH495" s="37"/>
      <c r="AI495" s="37"/>
      <c r="AJ495" s="37"/>
      <c r="AK495" s="37"/>
      <c r="AL495" s="37"/>
      <c r="AM495" s="37"/>
    </row>
    <row r="496" spans="32:39" ht="15.95" customHeight="1" x14ac:dyDescent="0.2">
      <c r="AF496" s="37"/>
      <c r="AG496" s="37"/>
      <c r="AH496" s="37"/>
      <c r="AI496" s="37"/>
      <c r="AJ496" s="37"/>
      <c r="AK496" s="37"/>
      <c r="AL496" s="37"/>
      <c r="AM496" s="37"/>
    </row>
    <row r="497" spans="32:39" ht="15.95" customHeight="1" x14ac:dyDescent="0.2">
      <c r="AF497" s="37"/>
      <c r="AG497" s="37"/>
      <c r="AH497" s="37"/>
      <c r="AI497" s="37"/>
      <c r="AJ497" s="37"/>
      <c r="AK497" s="37"/>
      <c r="AL497" s="37"/>
      <c r="AM497" s="37"/>
    </row>
    <row r="498" spans="32:39" ht="15.95" customHeight="1" x14ac:dyDescent="0.2">
      <c r="AF498" s="37"/>
      <c r="AG498" s="37"/>
      <c r="AH498" s="37"/>
      <c r="AI498" s="37"/>
      <c r="AJ498" s="37"/>
      <c r="AK498" s="37"/>
      <c r="AL498" s="37"/>
      <c r="AM498" s="37"/>
    </row>
    <row r="499" spans="32:39" ht="15.95" customHeight="1" x14ac:dyDescent="0.2">
      <c r="AF499" s="37"/>
      <c r="AG499" s="37"/>
      <c r="AH499" s="37"/>
      <c r="AI499" s="37"/>
      <c r="AJ499" s="37"/>
      <c r="AK499" s="37"/>
      <c r="AL499" s="37"/>
      <c r="AM499" s="37"/>
    </row>
    <row r="500" spans="32:39" ht="15.95" customHeight="1" x14ac:dyDescent="0.2">
      <c r="AF500" s="37"/>
      <c r="AG500" s="37"/>
      <c r="AH500" s="37"/>
      <c r="AI500" s="37"/>
      <c r="AJ500" s="37"/>
      <c r="AK500" s="37"/>
      <c r="AL500" s="37"/>
      <c r="AM500" s="37"/>
    </row>
    <row r="501" spans="32:39" ht="15.95" customHeight="1" x14ac:dyDescent="0.2">
      <c r="AF501" s="37"/>
      <c r="AG501" s="37"/>
      <c r="AH501" s="37"/>
      <c r="AI501" s="37"/>
      <c r="AJ501" s="37"/>
      <c r="AK501" s="37"/>
      <c r="AL501" s="37"/>
      <c r="AM501" s="37"/>
    </row>
    <row r="502" spans="32:39" ht="15.95" customHeight="1" x14ac:dyDescent="0.2">
      <c r="AF502" s="37"/>
      <c r="AG502" s="37"/>
      <c r="AH502" s="37"/>
      <c r="AI502" s="37"/>
      <c r="AJ502" s="37"/>
      <c r="AK502" s="37"/>
      <c r="AL502" s="37"/>
      <c r="AM502" s="37"/>
    </row>
    <row r="503" spans="32:39" ht="15.95" customHeight="1" x14ac:dyDescent="0.2">
      <c r="AF503" s="37"/>
      <c r="AG503" s="37"/>
      <c r="AH503" s="37"/>
      <c r="AI503" s="37"/>
      <c r="AJ503" s="37"/>
      <c r="AK503" s="37"/>
      <c r="AL503" s="37"/>
      <c r="AM503" s="37"/>
    </row>
    <row r="504" spans="32:39" ht="15.95" customHeight="1" x14ac:dyDescent="0.2">
      <c r="AF504" s="37"/>
      <c r="AG504" s="37"/>
      <c r="AH504" s="37"/>
      <c r="AI504" s="37"/>
      <c r="AJ504" s="37"/>
      <c r="AK504" s="37"/>
      <c r="AL504" s="37"/>
      <c r="AM504" s="37"/>
    </row>
    <row r="505" spans="32:39" ht="15.95" customHeight="1" x14ac:dyDescent="0.2">
      <c r="AF505" s="37"/>
      <c r="AG505" s="37"/>
      <c r="AH505" s="37"/>
      <c r="AI505" s="37"/>
      <c r="AJ505" s="37"/>
      <c r="AK505" s="37"/>
      <c r="AL505" s="37"/>
      <c r="AM505" s="37"/>
    </row>
    <row r="506" spans="32:39" ht="15.95" customHeight="1" x14ac:dyDescent="0.2">
      <c r="AF506" s="37"/>
      <c r="AG506" s="37"/>
      <c r="AH506" s="37"/>
      <c r="AI506" s="37"/>
      <c r="AJ506" s="37"/>
      <c r="AK506" s="37"/>
      <c r="AL506" s="37"/>
      <c r="AM506" s="37"/>
    </row>
    <row r="507" spans="32:39" ht="15.95" customHeight="1" x14ac:dyDescent="0.2">
      <c r="AF507" s="37"/>
      <c r="AG507" s="37"/>
      <c r="AH507" s="37"/>
      <c r="AI507" s="37"/>
      <c r="AJ507" s="37"/>
      <c r="AK507" s="37"/>
      <c r="AL507" s="37"/>
      <c r="AM507" s="37"/>
    </row>
    <row r="508" spans="32:39" ht="15.95" customHeight="1" x14ac:dyDescent="0.2">
      <c r="AF508" s="37"/>
      <c r="AG508" s="37"/>
      <c r="AH508" s="37"/>
      <c r="AI508" s="37"/>
      <c r="AJ508" s="37"/>
      <c r="AK508" s="37"/>
      <c r="AL508" s="37"/>
      <c r="AM508" s="37"/>
    </row>
    <row r="509" spans="32:39" ht="15.95" customHeight="1" x14ac:dyDescent="0.2">
      <c r="AF509" s="37"/>
      <c r="AG509" s="37"/>
      <c r="AH509" s="37"/>
      <c r="AI509" s="37"/>
      <c r="AJ509" s="37"/>
      <c r="AK509" s="37"/>
      <c r="AL509" s="37"/>
      <c r="AM509" s="37"/>
    </row>
    <row r="510" spans="32:39" ht="15.95" customHeight="1" x14ac:dyDescent="0.2">
      <c r="AF510" s="37"/>
      <c r="AG510" s="37"/>
      <c r="AH510" s="37"/>
      <c r="AI510" s="37"/>
      <c r="AJ510" s="37"/>
      <c r="AK510" s="37"/>
      <c r="AL510" s="37"/>
      <c r="AM510" s="37"/>
    </row>
    <row r="511" spans="32:39" ht="15.95" customHeight="1" x14ac:dyDescent="0.2">
      <c r="AF511" s="37"/>
      <c r="AG511" s="37"/>
      <c r="AH511" s="37"/>
      <c r="AI511" s="37"/>
      <c r="AJ511" s="37"/>
      <c r="AK511" s="37"/>
      <c r="AL511" s="37"/>
      <c r="AM511" s="37"/>
    </row>
    <row r="512" spans="32:39" ht="15.95" customHeight="1" x14ac:dyDescent="0.2">
      <c r="AF512" s="37"/>
      <c r="AG512" s="37"/>
      <c r="AH512" s="37"/>
      <c r="AI512" s="37"/>
      <c r="AJ512" s="37"/>
      <c r="AK512" s="37"/>
      <c r="AL512" s="37"/>
      <c r="AM512" s="37"/>
    </row>
    <row r="513" spans="32:39" ht="15.95" customHeight="1" x14ac:dyDescent="0.2">
      <c r="AF513" s="37"/>
      <c r="AG513" s="37"/>
      <c r="AH513" s="37"/>
      <c r="AI513" s="37"/>
      <c r="AJ513" s="37"/>
      <c r="AK513" s="37"/>
      <c r="AL513" s="37"/>
      <c r="AM513" s="37"/>
    </row>
    <row r="514" spans="32:39" ht="15.95" customHeight="1" x14ac:dyDescent="0.2">
      <c r="AF514" s="37"/>
      <c r="AG514" s="37"/>
      <c r="AH514" s="37"/>
      <c r="AI514" s="37"/>
      <c r="AJ514" s="37"/>
      <c r="AK514" s="37"/>
      <c r="AL514" s="37"/>
      <c r="AM514" s="37"/>
    </row>
    <row r="515" spans="32:39" ht="15.95" customHeight="1" x14ac:dyDescent="0.2">
      <c r="AF515" s="37"/>
      <c r="AG515" s="37"/>
      <c r="AH515" s="37"/>
      <c r="AI515" s="37"/>
      <c r="AJ515" s="37"/>
      <c r="AK515" s="37"/>
      <c r="AL515" s="37"/>
      <c r="AM515" s="37"/>
    </row>
    <row r="516" spans="32:39" ht="15.95" customHeight="1" x14ac:dyDescent="0.2">
      <c r="AF516" s="37"/>
      <c r="AG516" s="37"/>
      <c r="AH516" s="37"/>
      <c r="AI516" s="37"/>
      <c r="AJ516" s="37"/>
      <c r="AK516" s="37"/>
      <c r="AL516" s="37"/>
      <c r="AM516" s="37"/>
    </row>
    <row r="517" spans="32:39" ht="15.95" customHeight="1" x14ac:dyDescent="0.2">
      <c r="AF517" s="37"/>
      <c r="AG517" s="37"/>
      <c r="AH517" s="37"/>
      <c r="AI517" s="37"/>
      <c r="AJ517" s="37"/>
      <c r="AK517" s="37"/>
      <c r="AL517" s="37"/>
      <c r="AM517" s="37"/>
    </row>
    <row r="518" spans="32:39" ht="15.95" customHeight="1" x14ac:dyDescent="0.2">
      <c r="AF518" s="37"/>
      <c r="AG518" s="37"/>
      <c r="AH518" s="37"/>
      <c r="AI518" s="37"/>
      <c r="AJ518" s="37"/>
      <c r="AK518" s="37"/>
      <c r="AL518" s="37"/>
      <c r="AM518" s="37"/>
    </row>
    <row r="519" spans="32:39" ht="15.95" customHeight="1" x14ac:dyDescent="0.2">
      <c r="AF519" s="37"/>
      <c r="AG519" s="37"/>
      <c r="AH519" s="37"/>
      <c r="AI519" s="37"/>
      <c r="AJ519" s="37"/>
      <c r="AK519" s="37"/>
      <c r="AL519" s="37"/>
      <c r="AM519" s="37"/>
    </row>
    <row r="520" spans="32:39" ht="15.95" customHeight="1" x14ac:dyDescent="0.2">
      <c r="AF520" s="37"/>
      <c r="AG520" s="37"/>
      <c r="AH520" s="37"/>
      <c r="AI520" s="37"/>
      <c r="AJ520" s="37"/>
      <c r="AK520" s="37"/>
      <c r="AL520" s="37"/>
      <c r="AM520" s="37"/>
    </row>
    <row r="521" spans="32:39" ht="15.95" customHeight="1" x14ac:dyDescent="0.2">
      <c r="AF521" s="37"/>
      <c r="AG521" s="37"/>
      <c r="AH521" s="37"/>
      <c r="AI521" s="37"/>
      <c r="AJ521" s="37"/>
      <c r="AK521" s="37"/>
      <c r="AL521" s="37"/>
      <c r="AM521" s="37"/>
    </row>
    <row r="522" spans="32:39" ht="15.95" customHeight="1" x14ac:dyDescent="0.2">
      <c r="AF522" s="37"/>
      <c r="AG522" s="37"/>
      <c r="AH522" s="37"/>
      <c r="AI522" s="37"/>
      <c r="AJ522" s="37"/>
      <c r="AK522" s="37"/>
      <c r="AL522" s="37"/>
      <c r="AM522" s="37"/>
    </row>
    <row r="523" spans="32:39" ht="15.95" customHeight="1" x14ac:dyDescent="0.2">
      <c r="AF523" s="37"/>
      <c r="AG523" s="37"/>
      <c r="AH523" s="37"/>
      <c r="AI523" s="37"/>
      <c r="AJ523" s="37"/>
      <c r="AK523" s="37"/>
      <c r="AL523" s="37"/>
      <c r="AM523" s="37"/>
    </row>
    <row r="524" spans="32:39" ht="15.95" customHeight="1" x14ac:dyDescent="0.2">
      <c r="AF524" s="37"/>
      <c r="AG524" s="37"/>
      <c r="AH524" s="37"/>
      <c r="AI524" s="37"/>
      <c r="AJ524" s="37"/>
      <c r="AK524" s="37"/>
      <c r="AL524" s="37"/>
      <c r="AM524" s="37"/>
    </row>
    <row r="525" spans="32:39" ht="15.95" customHeight="1" x14ac:dyDescent="0.2">
      <c r="AF525" s="37"/>
      <c r="AG525" s="37"/>
      <c r="AH525" s="37"/>
      <c r="AI525" s="37"/>
      <c r="AJ525" s="37"/>
      <c r="AK525" s="37"/>
      <c r="AL525" s="37"/>
      <c r="AM525" s="37"/>
    </row>
    <row r="526" spans="32:39" ht="15.95" customHeight="1" x14ac:dyDescent="0.2">
      <c r="AF526" s="37"/>
      <c r="AG526" s="37"/>
      <c r="AH526" s="37"/>
      <c r="AI526" s="37"/>
      <c r="AJ526" s="37"/>
      <c r="AK526" s="37"/>
      <c r="AL526" s="37"/>
      <c r="AM526" s="37"/>
    </row>
    <row r="527" spans="32:39" ht="15.95" customHeight="1" x14ac:dyDescent="0.2">
      <c r="AF527" s="37"/>
      <c r="AG527" s="37"/>
      <c r="AH527" s="37"/>
      <c r="AI527" s="37"/>
      <c r="AJ527" s="37"/>
      <c r="AK527" s="37"/>
      <c r="AL527" s="37"/>
      <c r="AM527" s="37"/>
    </row>
    <row r="528" spans="32:39" ht="15.95" customHeight="1" x14ac:dyDescent="0.2">
      <c r="AF528" s="37"/>
      <c r="AG528" s="37"/>
      <c r="AH528" s="37"/>
      <c r="AI528" s="37"/>
      <c r="AJ528" s="37"/>
      <c r="AK528" s="37"/>
      <c r="AL528" s="37"/>
      <c r="AM528" s="37"/>
    </row>
    <row r="529" spans="32:39" ht="15.95" customHeight="1" x14ac:dyDescent="0.2">
      <c r="AF529" s="37"/>
      <c r="AG529" s="37"/>
      <c r="AH529" s="37"/>
      <c r="AI529" s="37"/>
      <c r="AJ529" s="37"/>
      <c r="AK529" s="37"/>
      <c r="AL529" s="37"/>
      <c r="AM529" s="37"/>
    </row>
    <row r="530" spans="32:39" ht="15.95" customHeight="1" x14ac:dyDescent="0.2">
      <c r="AF530" s="37"/>
      <c r="AG530" s="37"/>
      <c r="AH530" s="37"/>
      <c r="AI530" s="37"/>
      <c r="AJ530" s="37"/>
      <c r="AK530" s="37"/>
      <c r="AL530" s="37"/>
      <c r="AM530" s="37"/>
    </row>
    <row r="531" spans="32:39" ht="15.95" customHeight="1" x14ac:dyDescent="0.2">
      <c r="AF531" s="37"/>
      <c r="AG531" s="37"/>
      <c r="AH531" s="37"/>
      <c r="AI531" s="37"/>
      <c r="AJ531" s="37"/>
      <c r="AK531" s="37"/>
      <c r="AL531" s="37"/>
      <c r="AM531" s="37"/>
    </row>
    <row r="532" spans="32:39" ht="15.95" customHeight="1" x14ac:dyDescent="0.2">
      <c r="AF532" s="37"/>
      <c r="AG532" s="37"/>
      <c r="AH532" s="37"/>
      <c r="AI532" s="37"/>
      <c r="AJ532" s="37"/>
      <c r="AK532" s="37"/>
      <c r="AL532" s="37"/>
      <c r="AM532" s="37"/>
    </row>
    <row r="533" spans="32:39" ht="15.95" customHeight="1" x14ac:dyDescent="0.2">
      <c r="AF533" s="37"/>
      <c r="AG533" s="37"/>
      <c r="AH533" s="37"/>
      <c r="AI533" s="37"/>
      <c r="AJ533" s="37"/>
      <c r="AK533" s="37"/>
      <c r="AL533" s="37"/>
      <c r="AM533" s="37"/>
    </row>
    <row r="534" spans="32:39" ht="15.95" customHeight="1" x14ac:dyDescent="0.2">
      <c r="AF534" s="37"/>
      <c r="AG534" s="37"/>
      <c r="AH534" s="37"/>
      <c r="AI534" s="37"/>
      <c r="AJ534" s="37"/>
      <c r="AK534" s="37"/>
      <c r="AL534" s="37"/>
      <c r="AM534" s="37"/>
    </row>
    <row r="535" spans="32:39" ht="15.95" customHeight="1" x14ac:dyDescent="0.2">
      <c r="AF535" s="37"/>
      <c r="AG535" s="37"/>
      <c r="AH535" s="37"/>
      <c r="AI535" s="37"/>
      <c r="AJ535" s="37"/>
      <c r="AK535" s="37"/>
      <c r="AL535" s="37"/>
      <c r="AM535" s="37"/>
    </row>
    <row r="536" spans="32:39" ht="15.95" customHeight="1" x14ac:dyDescent="0.2">
      <c r="AF536" s="37"/>
      <c r="AG536" s="37"/>
      <c r="AH536" s="37"/>
      <c r="AI536" s="37"/>
      <c r="AJ536" s="37"/>
      <c r="AK536" s="37"/>
      <c r="AL536" s="37"/>
      <c r="AM536" s="37"/>
    </row>
    <row r="537" spans="32:39" ht="15.95" customHeight="1" x14ac:dyDescent="0.2">
      <c r="AF537" s="37"/>
      <c r="AG537" s="37"/>
      <c r="AH537" s="37"/>
      <c r="AI537" s="37"/>
      <c r="AJ537" s="37"/>
      <c r="AK537" s="37"/>
      <c r="AL537" s="37"/>
      <c r="AM537" s="37"/>
    </row>
    <row r="538" spans="32:39" ht="15.95" customHeight="1" x14ac:dyDescent="0.2">
      <c r="AF538" s="37"/>
      <c r="AG538" s="37"/>
      <c r="AH538" s="37"/>
      <c r="AI538" s="37"/>
      <c r="AJ538" s="37"/>
      <c r="AK538" s="37"/>
      <c r="AL538" s="37"/>
      <c r="AM538" s="37"/>
    </row>
    <row r="539" spans="32:39" ht="15.95" customHeight="1" x14ac:dyDescent="0.2">
      <c r="AF539" s="37"/>
      <c r="AG539" s="37"/>
      <c r="AH539" s="37"/>
      <c r="AI539" s="37"/>
      <c r="AJ539" s="37"/>
      <c r="AK539" s="37"/>
      <c r="AL539" s="37"/>
      <c r="AM539" s="37"/>
    </row>
    <row r="540" spans="32:39" ht="15.95" customHeight="1" x14ac:dyDescent="0.2">
      <c r="AF540" s="37"/>
      <c r="AG540" s="37"/>
      <c r="AH540" s="37"/>
      <c r="AI540" s="37"/>
      <c r="AJ540" s="37"/>
      <c r="AK540" s="37"/>
      <c r="AL540" s="37"/>
      <c r="AM540" s="37"/>
    </row>
    <row r="541" spans="32:39" ht="15.95" customHeight="1" x14ac:dyDescent="0.2">
      <c r="AF541" s="37"/>
      <c r="AG541" s="37"/>
      <c r="AH541" s="37"/>
      <c r="AI541" s="37"/>
      <c r="AJ541" s="37"/>
      <c r="AK541" s="37"/>
      <c r="AL541" s="37"/>
      <c r="AM541" s="37"/>
    </row>
    <row r="542" spans="32:39" ht="15.95" customHeight="1" x14ac:dyDescent="0.2">
      <c r="AF542" s="37"/>
      <c r="AG542" s="37"/>
      <c r="AH542" s="37"/>
      <c r="AI542" s="37"/>
      <c r="AJ542" s="37"/>
      <c r="AK542" s="37"/>
      <c r="AL542" s="37"/>
      <c r="AM542" s="37"/>
    </row>
    <row r="543" spans="32:39" ht="15.95" customHeight="1" x14ac:dyDescent="0.2">
      <c r="AF543" s="37"/>
      <c r="AG543" s="37"/>
      <c r="AH543" s="37"/>
      <c r="AI543" s="37"/>
      <c r="AJ543" s="37"/>
      <c r="AK543" s="37"/>
      <c r="AL543" s="37"/>
      <c r="AM543" s="37"/>
    </row>
    <row r="544" spans="32:39" ht="15.95" customHeight="1" x14ac:dyDescent="0.2">
      <c r="AF544" s="37"/>
      <c r="AG544" s="37"/>
      <c r="AH544" s="37"/>
      <c r="AI544" s="37"/>
      <c r="AJ544" s="37"/>
      <c r="AK544" s="37"/>
      <c r="AL544" s="37"/>
      <c r="AM544" s="37"/>
    </row>
    <row r="545" spans="32:39" ht="15.95" customHeight="1" x14ac:dyDescent="0.2">
      <c r="AF545" s="37"/>
      <c r="AG545" s="37"/>
      <c r="AH545" s="37"/>
      <c r="AI545" s="37"/>
      <c r="AJ545" s="37"/>
      <c r="AK545" s="37"/>
      <c r="AL545" s="37"/>
      <c r="AM545" s="37"/>
    </row>
    <row r="546" spans="32:39" ht="15.95" customHeight="1" x14ac:dyDescent="0.2">
      <c r="AF546" s="37"/>
      <c r="AG546" s="37"/>
      <c r="AH546" s="37"/>
      <c r="AI546" s="37"/>
      <c r="AJ546" s="37"/>
      <c r="AK546" s="37"/>
      <c r="AL546" s="37"/>
      <c r="AM546" s="37"/>
    </row>
    <row r="547" spans="32:39" ht="15.95" customHeight="1" x14ac:dyDescent="0.2">
      <c r="AF547" s="37"/>
      <c r="AG547" s="37"/>
      <c r="AH547" s="37"/>
      <c r="AI547" s="37"/>
      <c r="AJ547" s="37"/>
      <c r="AK547" s="37"/>
      <c r="AL547" s="37"/>
      <c r="AM547" s="37"/>
    </row>
    <row r="548" spans="32:39" ht="15.95" customHeight="1" x14ac:dyDescent="0.2">
      <c r="AF548" s="37"/>
      <c r="AG548" s="37"/>
      <c r="AH548" s="37"/>
      <c r="AI548" s="37"/>
      <c r="AJ548" s="37"/>
      <c r="AK548" s="37"/>
      <c r="AL548" s="37"/>
      <c r="AM548" s="37"/>
    </row>
    <row r="549" spans="32:39" ht="15.95" customHeight="1" x14ac:dyDescent="0.2">
      <c r="AF549" s="37"/>
      <c r="AG549" s="37"/>
      <c r="AH549" s="37"/>
      <c r="AI549" s="37"/>
      <c r="AJ549" s="37"/>
      <c r="AK549" s="37"/>
      <c r="AL549" s="37"/>
      <c r="AM549" s="37"/>
    </row>
    <row r="550" spans="32:39" ht="15.95" customHeight="1" x14ac:dyDescent="0.2">
      <c r="AF550" s="37"/>
      <c r="AG550" s="37"/>
      <c r="AH550" s="37"/>
      <c r="AI550" s="37"/>
      <c r="AJ550" s="37"/>
      <c r="AK550" s="37"/>
      <c r="AL550" s="37"/>
      <c r="AM550" s="37"/>
    </row>
    <row r="551" spans="32:39" ht="15.95" customHeight="1" x14ac:dyDescent="0.2">
      <c r="AF551" s="37"/>
      <c r="AG551" s="37"/>
      <c r="AH551" s="37"/>
      <c r="AI551" s="37"/>
      <c r="AJ551" s="37"/>
      <c r="AK551" s="37"/>
      <c r="AL551" s="37"/>
      <c r="AM551" s="37"/>
    </row>
    <row r="552" spans="32:39" ht="15.95" customHeight="1" x14ac:dyDescent="0.2">
      <c r="AF552" s="37"/>
      <c r="AG552" s="37"/>
      <c r="AH552" s="37"/>
      <c r="AI552" s="37"/>
      <c r="AJ552" s="37"/>
      <c r="AK552" s="37"/>
      <c r="AL552" s="37"/>
      <c r="AM552" s="37"/>
    </row>
    <row r="553" spans="32:39" ht="15.95" customHeight="1" x14ac:dyDescent="0.2">
      <c r="AF553" s="37"/>
      <c r="AG553" s="37"/>
      <c r="AH553" s="37"/>
      <c r="AI553" s="37"/>
      <c r="AJ553" s="37"/>
      <c r="AK553" s="37"/>
      <c r="AL553" s="37"/>
      <c r="AM553" s="37"/>
    </row>
    <row r="554" spans="32:39" ht="15.95" customHeight="1" x14ac:dyDescent="0.2">
      <c r="AF554" s="37"/>
      <c r="AG554" s="37"/>
      <c r="AH554" s="37"/>
      <c r="AI554" s="37"/>
      <c r="AJ554" s="37"/>
      <c r="AK554" s="37"/>
      <c r="AL554" s="37"/>
      <c r="AM554" s="37"/>
    </row>
    <row r="555" spans="32:39" ht="15.95" customHeight="1" x14ac:dyDescent="0.2">
      <c r="AF555" s="37"/>
      <c r="AG555" s="37"/>
      <c r="AH555" s="37"/>
      <c r="AI555" s="37"/>
      <c r="AJ555" s="37"/>
      <c r="AK555" s="37"/>
      <c r="AL555" s="37"/>
      <c r="AM555" s="37"/>
    </row>
    <row r="556" spans="32:39" ht="15.95" customHeight="1" x14ac:dyDescent="0.2">
      <c r="AF556" s="37"/>
      <c r="AG556" s="37"/>
      <c r="AH556" s="37"/>
      <c r="AI556" s="37"/>
      <c r="AJ556" s="37"/>
      <c r="AK556" s="37"/>
      <c r="AL556" s="37"/>
      <c r="AM556" s="37"/>
    </row>
    <row r="557" spans="32:39" ht="15.95" customHeight="1" x14ac:dyDescent="0.2">
      <c r="AF557" s="37"/>
      <c r="AG557" s="37"/>
      <c r="AH557" s="37"/>
      <c r="AI557" s="37"/>
      <c r="AJ557" s="37"/>
      <c r="AK557" s="37"/>
      <c r="AL557" s="37"/>
      <c r="AM557" s="37"/>
    </row>
    <row r="558" spans="32:39" ht="15.95" customHeight="1" x14ac:dyDescent="0.2">
      <c r="AF558" s="37"/>
      <c r="AG558" s="37"/>
      <c r="AH558" s="37"/>
      <c r="AI558" s="37"/>
      <c r="AJ558" s="37"/>
      <c r="AK558" s="37"/>
      <c r="AL558" s="37"/>
      <c r="AM558" s="37"/>
    </row>
    <row r="559" spans="32:39" ht="15.95" customHeight="1" x14ac:dyDescent="0.2">
      <c r="AF559" s="37"/>
      <c r="AG559" s="37"/>
      <c r="AH559" s="37"/>
      <c r="AI559" s="37"/>
      <c r="AJ559" s="37"/>
      <c r="AK559" s="37"/>
      <c r="AL559" s="37"/>
      <c r="AM559" s="37"/>
    </row>
    <row r="560" spans="32:39" ht="15.95" customHeight="1" x14ac:dyDescent="0.2">
      <c r="AF560" s="37"/>
      <c r="AG560" s="37"/>
      <c r="AH560" s="37"/>
      <c r="AI560" s="37"/>
      <c r="AJ560" s="37"/>
      <c r="AK560" s="37"/>
      <c r="AL560" s="37"/>
      <c r="AM560" s="37"/>
    </row>
    <row r="561" spans="32:39" ht="15.95" customHeight="1" x14ac:dyDescent="0.2">
      <c r="AF561" s="37"/>
      <c r="AG561" s="37"/>
      <c r="AH561" s="37"/>
      <c r="AI561" s="37"/>
      <c r="AJ561" s="37"/>
      <c r="AK561" s="37"/>
      <c r="AL561" s="37"/>
      <c r="AM561" s="37"/>
    </row>
    <row r="562" spans="32:39" ht="15.95" customHeight="1" x14ac:dyDescent="0.2">
      <c r="AF562" s="37"/>
      <c r="AG562" s="37"/>
      <c r="AH562" s="37"/>
      <c r="AI562" s="37"/>
      <c r="AJ562" s="37"/>
      <c r="AK562" s="37"/>
      <c r="AL562" s="37"/>
      <c r="AM562" s="37"/>
    </row>
    <row r="563" spans="32:39" ht="15.95" customHeight="1" x14ac:dyDescent="0.2">
      <c r="AF563" s="37"/>
      <c r="AG563" s="37"/>
      <c r="AH563" s="37"/>
      <c r="AI563" s="37"/>
      <c r="AJ563" s="37"/>
      <c r="AK563" s="37"/>
      <c r="AL563" s="37"/>
      <c r="AM563" s="37"/>
    </row>
    <row r="564" spans="32:39" ht="15.95" customHeight="1" x14ac:dyDescent="0.2">
      <c r="AF564" s="37"/>
      <c r="AG564" s="37"/>
      <c r="AH564" s="37"/>
      <c r="AI564" s="37"/>
      <c r="AJ564" s="37"/>
      <c r="AK564" s="37"/>
      <c r="AL564" s="37"/>
      <c r="AM564" s="37"/>
    </row>
    <row r="565" spans="32:39" ht="15.95" customHeight="1" x14ac:dyDescent="0.2">
      <c r="AF565" s="37"/>
      <c r="AG565" s="37"/>
      <c r="AH565" s="37"/>
      <c r="AI565" s="37"/>
      <c r="AJ565" s="37"/>
      <c r="AK565" s="37"/>
      <c r="AL565" s="37"/>
      <c r="AM565" s="37"/>
    </row>
    <row r="566" spans="32:39" ht="15.95" customHeight="1" x14ac:dyDescent="0.2">
      <c r="AF566" s="37"/>
      <c r="AG566" s="37"/>
      <c r="AH566" s="37"/>
      <c r="AI566" s="37"/>
      <c r="AJ566" s="37"/>
      <c r="AK566" s="37"/>
      <c r="AL566" s="37"/>
      <c r="AM566" s="37"/>
    </row>
    <row r="567" spans="32:39" ht="15.95" customHeight="1" x14ac:dyDescent="0.2">
      <c r="AF567" s="37"/>
      <c r="AG567" s="37"/>
      <c r="AH567" s="37"/>
      <c r="AI567" s="37"/>
      <c r="AJ567" s="37"/>
      <c r="AK567" s="37"/>
      <c r="AL567" s="37"/>
      <c r="AM567" s="37"/>
    </row>
    <row r="568" spans="32:39" ht="15.95" customHeight="1" x14ac:dyDescent="0.2">
      <c r="AF568" s="37"/>
      <c r="AG568" s="37"/>
      <c r="AH568" s="37"/>
      <c r="AI568" s="37"/>
      <c r="AJ568" s="37"/>
      <c r="AK568" s="37"/>
      <c r="AL568" s="37"/>
      <c r="AM568" s="37"/>
    </row>
    <row r="569" spans="32:39" ht="15.95" customHeight="1" x14ac:dyDescent="0.2">
      <c r="AF569" s="37"/>
      <c r="AG569" s="37"/>
      <c r="AH569" s="37"/>
      <c r="AI569" s="37"/>
      <c r="AJ569" s="37"/>
      <c r="AK569" s="37"/>
      <c r="AL569" s="37"/>
      <c r="AM569" s="37"/>
    </row>
    <row r="570" spans="32:39" ht="15.95" customHeight="1" x14ac:dyDescent="0.2">
      <c r="AF570" s="37"/>
      <c r="AG570" s="37"/>
      <c r="AH570" s="37"/>
      <c r="AI570" s="37"/>
      <c r="AJ570" s="37"/>
      <c r="AK570" s="37"/>
      <c r="AL570" s="37"/>
      <c r="AM570" s="37"/>
    </row>
    <row r="571" spans="32:39" ht="15.95" customHeight="1" x14ac:dyDescent="0.2">
      <c r="AF571" s="37"/>
      <c r="AG571" s="37"/>
      <c r="AH571" s="37"/>
      <c r="AI571" s="37"/>
      <c r="AJ571" s="37"/>
      <c r="AK571" s="37"/>
      <c r="AL571" s="37"/>
      <c r="AM571" s="37"/>
    </row>
    <row r="572" spans="32:39" ht="15.95" customHeight="1" x14ac:dyDescent="0.2">
      <c r="AF572" s="37"/>
      <c r="AG572" s="37"/>
      <c r="AH572" s="37"/>
      <c r="AI572" s="37"/>
      <c r="AJ572" s="37"/>
      <c r="AK572" s="37"/>
      <c r="AL572" s="37"/>
      <c r="AM572" s="37"/>
    </row>
    <row r="573" spans="32:39" ht="15.95" customHeight="1" x14ac:dyDescent="0.2">
      <c r="AF573" s="37"/>
      <c r="AG573" s="37"/>
      <c r="AH573" s="37"/>
      <c r="AI573" s="37"/>
      <c r="AJ573" s="37"/>
      <c r="AK573" s="37"/>
      <c r="AL573" s="37"/>
      <c r="AM573" s="37"/>
    </row>
    <row r="574" spans="32:39" ht="15.95" customHeight="1" x14ac:dyDescent="0.2">
      <c r="AF574" s="37"/>
      <c r="AG574" s="37"/>
      <c r="AH574" s="37"/>
      <c r="AI574" s="37"/>
      <c r="AJ574" s="37"/>
      <c r="AK574" s="37"/>
      <c r="AL574" s="37"/>
      <c r="AM574" s="37"/>
    </row>
    <row r="575" spans="32:39" ht="15.95" customHeight="1" x14ac:dyDescent="0.2">
      <c r="AF575" s="37"/>
      <c r="AG575" s="37"/>
      <c r="AH575" s="37"/>
      <c r="AI575" s="37"/>
      <c r="AJ575" s="37"/>
      <c r="AK575" s="37"/>
      <c r="AL575" s="37"/>
      <c r="AM575" s="37"/>
    </row>
    <row r="576" spans="32:39" ht="15.95" customHeight="1" x14ac:dyDescent="0.2">
      <c r="AF576" s="37"/>
      <c r="AG576" s="37"/>
      <c r="AH576" s="37"/>
      <c r="AI576" s="37"/>
      <c r="AJ576" s="37"/>
      <c r="AK576" s="37"/>
      <c r="AL576" s="37"/>
      <c r="AM576" s="37"/>
    </row>
    <row r="577" spans="32:39" ht="15.95" customHeight="1" x14ac:dyDescent="0.2">
      <c r="AF577" s="37"/>
      <c r="AG577" s="37"/>
      <c r="AH577" s="37"/>
      <c r="AI577" s="37"/>
      <c r="AJ577" s="37"/>
      <c r="AK577" s="37"/>
      <c r="AL577" s="37"/>
      <c r="AM577" s="37"/>
    </row>
    <row r="578" spans="32:39" ht="15.95" customHeight="1" x14ac:dyDescent="0.2">
      <c r="AF578" s="37"/>
      <c r="AG578" s="37"/>
      <c r="AH578" s="37"/>
      <c r="AI578" s="37"/>
      <c r="AJ578" s="37"/>
      <c r="AK578" s="37"/>
      <c r="AL578" s="37"/>
      <c r="AM578" s="37"/>
    </row>
    <row r="579" spans="32:39" ht="15.95" customHeight="1" x14ac:dyDescent="0.2">
      <c r="AF579" s="37"/>
      <c r="AG579" s="37"/>
      <c r="AH579" s="37"/>
      <c r="AI579" s="37"/>
      <c r="AJ579" s="37"/>
      <c r="AK579" s="37"/>
      <c r="AL579" s="37"/>
      <c r="AM579" s="37"/>
    </row>
    <row r="580" spans="32:39" ht="15.95" customHeight="1" x14ac:dyDescent="0.2">
      <c r="AF580" s="37"/>
      <c r="AG580" s="37"/>
      <c r="AH580" s="37"/>
      <c r="AI580" s="37"/>
      <c r="AJ580" s="37"/>
      <c r="AK580" s="37"/>
      <c r="AL580" s="37"/>
      <c r="AM580" s="37"/>
    </row>
    <row r="581" spans="32:39" ht="15.95" customHeight="1" x14ac:dyDescent="0.2">
      <c r="AF581" s="37"/>
      <c r="AG581" s="37"/>
      <c r="AH581" s="37"/>
      <c r="AI581" s="37"/>
      <c r="AJ581" s="37"/>
      <c r="AK581" s="37"/>
      <c r="AL581" s="37"/>
      <c r="AM581" s="37"/>
    </row>
    <row r="582" spans="32:39" ht="15.95" customHeight="1" x14ac:dyDescent="0.2">
      <c r="AF582" s="37"/>
      <c r="AG582" s="37"/>
      <c r="AH582" s="37"/>
      <c r="AI582" s="37"/>
      <c r="AJ582" s="37"/>
      <c r="AK582" s="37"/>
      <c r="AL582" s="37"/>
      <c r="AM582" s="37"/>
    </row>
    <row r="583" spans="32:39" ht="15.95" customHeight="1" x14ac:dyDescent="0.2">
      <c r="AF583" s="37"/>
      <c r="AG583" s="37"/>
      <c r="AH583" s="37"/>
      <c r="AI583" s="37"/>
      <c r="AJ583" s="37"/>
      <c r="AK583" s="37"/>
      <c r="AL583" s="37"/>
      <c r="AM583" s="37"/>
    </row>
    <row r="584" spans="32:39" ht="15.95" customHeight="1" x14ac:dyDescent="0.2">
      <c r="AF584" s="37"/>
      <c r="AG584" s="37"/>
      <c r="AH584" s="37"/>
      <c r="AI584" s="37"/>
      <c r="AJ584" s="37"/>
      <c r="AK584" s="37"/>
      <c r="AL584" s="37"/>
      <c r="AM584" s="37"/>
    </row>
    <row r="585" spans="32:39" ht="15.95" customHeight="1" x14ac:dyDescent="0.2">
      <c r="AF585" s="37"/>
      <c r="AG585" s="37"/>
      <c r="AH585" s="37"/>
      <c r="AI585" s="37"/>
      <c r="AJ585" s="37"/>
      <c r="AK585" s="37"/>
      <c r="AL585" s="37"/>
      <c r="AM585" s="37"/>
    </row>
    <row r="586" spans="32:39" ht="15.95" customHeight="1" x14ac:dyDescent="0.2">
      <c r="AF586" s="37"/>
      <c r="AG586" s="37"/>
      <c r="AH586" s="37"/>
      <c r="AI586" s="37"/>
      <c r="AJ586" s="37"/>
      <c r="AK586" s="37"/>
      <c r="AL586" s="37"/>
      <c r="AM586" s="37"/>
    </row>
    <row r="587" spans="32:39" ht="15.95" customHeight="1" x14ac:dyDescent="0.2">
      <c r="AF587" s="37"/>
      <c r="AG587" s="37"/>
      <c r="AH587" s="37"/>
      <c r="AI587" s="37"/>
      <c r="AJ587" s="37"/>
      <c r="AK587" s="37"/>
      <c r="AL587" s="37"/>
      <c r="AM587" s="37"/>
    </row>
    <row r="588" spans="32:39" ht="15.95" customHeight="1" x14ac:dyDescent="0.2">
      <c r="AF588" s="37"/>
      <c r="AG588" s="37"/>
      <c r="AH588" s="37"/>
      <c r="AI588" s="37"/>
      <c r="AJ588" s="37"/>
      <c r="AK588" s="37"/>
      <c r="AL588" s="37"/>
      <c r="AM588" s="37"/>
    </row>
    <row r="589" spans="32:39" ht="15.95" customHeight="1" x14ac:dyDescent="0.2">
      <c r="AF589" s="37"/>
      <c r="AG589" s="37"/>
      <c r="AH589" s="37"/>
      <c r="AI589" s="37"/>
      <c r="AJ589" s="37"/>
      <c r="AK589" s="37"/>
      <c r="AL589" s="37"/>
      <c r="AM589" s="37"/>
    </row>
    <row r="590" spans="32:39" ht="15.95" customHeight="1" x14ac:dyDescent="0.2">
      <c r="AF590" s="37"/>
      <c r="AG590" s="37"/>
      <c r="AH590" s="37"/>
      <c r="AI590" s="37"/>
      <c r="AJ590" s="37"/>
      <c r="AK590" s="37"/>
      <c r="AL590" s="37"/>
      <c r="AM590" s="37"/>
    </row>
    <row r="591" spans="32:39" ht="15.95" customHeight="1" x14ac:dyDescent="0.2">
      <c r="AF591" s="37"/>
      <c r="AG591" s="37"/>
      <c r="AH591" s="37"/>
      <c r="AI591" s="37"/>
      <c r="AJ591" s="37"/>
      <c r="AK591" s="37"/>
      <c r="AL591" s="37"/>
      <c r="AM591" s="37"/>
    </row>
    <row r="592" spans="32:39" ht="15.95" customHeight="1" x14ac:dyDescent="0.2">
      <c r="AF592" s="37"/>
      <c r="AG592" s="37"/>
      <c r="AH592" s="37"/>
      <c r="AI592" s="37"/>
      <c r="AJ592" s="37"/>
      <c r="AK592" s="37"/>
      <c r="AL592" s="37"/>
      <c r="AM592" s="37"/>
    </row>
    <row r="593" spans="32:39" ht="15.95" customHeight="1" x14ac:dyDescent="0.2">
      <c r="AF593" s="37"/>
      <c r="AG593" s="37"/>
      <c r="AH593" s="37"/>
      <c r="AI593" s="37"/>
      <c r="AJ593" s="37"/>
      <c r="AK593" s="37"/>
      <c r="AL593" s="37"/>
      <c r="AM593" s="37"/>
    </row>
    <row r="594" spans="32:39" ht="15.95" customHeight="1" x14ac:dyDescent="0.2">
      <c r="AF594" s="37"/>
      <c r="AG594" s="37"/>
      <c r="AH594" s="37"/>
      <c r="AI594" s="37"/>
      <c r="AJ594" s="37"/>
      <c r="AK594" s="37"/>
      <c r="AL594" s="37"/>
      <c r="AM594" s="37"/>
    </row>
    <row r="595" spans="32:39" ht="15.95" customHeight="1" x14ac:dyDescent="0.2">
      <c r="AF595" s="37"/>
      <c r="AG595" s="37"/>
      <c r="AH595" s="37"/>
      <c r="AI595" s="37"/>
      <c r="AJ595" s="37"/>
      <c r="AK595" s="37"/>
      <c r="AL595" s="37"/>
      <c r="AM595" s="37"/>
    </row>
    <row r="596" spans="32:39" ht="15.95" customHeight="1" x14ac:dyDescent="0.2">
      <c r="AF596" s="37"/>
      <c r="AG596" s="37"/>
      <c r="AH596" s="37"/>
      <c r="AI596" s="37"/>
      <c r="AJ596" s="37"/>
      <c r="AK596" s="37"/>
      <c r="AL596" s="37"/>
      <c r="AM596" s="37"/>
    </row>
    <row r="597" spans="32:39" ht="15.95" customHeight="1" x14ac:dyDescent="0.2">
      <c r="AF597" s="37"/>
      <c r="AG597" s="37"/>
      <c r="AH597" s="37"/>
      <c r="AI597" s="37"/>
      <c r="AJ597" s="37"/>
      <c r="AK597" s="37"/>
      <c r="AL597" s="37"/>
      <c r="AM597" s="37"/>
    </row>
    <row r="598" spans="32:39" ht="15.95" customHeight="1" x14ac:dyDescent="0.2">
      <c r="AF598" s="37"/>
      <c r="AG598" s="37"/>
      <c r="AH598" s="37"/>
      <c r="AI598" s="37"/>
      <c r="AJ598" s="37"/>
      <c r="AK598" s="37"/>
      <c r="AL598" s="37"/>
      <c r="AM598" s="37"/>
    </row>
    <row r="599" spans="32:39" ht="15.95" customHeight="1" x14ac:dyDescent="0.2">
      <c r="AF599" s="37"/>
      <c r="AG599" s="37"/>
      <c r="AH599" s="37"/>
      <c r="AI599" s="37"/>
      <c r="AJ599" s="37"/>
      <c r="AK599" s="37"/>
      <c r="AL599" s="37"/>
      <c r="AM599" s="37"/>
    </row>
    <row r="600" spans="32:39" ht="15.95" customHeight="1" x14ac:dyDescent="0.2">
      <c r="AF600" s="37"/>
      <c r="AG600" s="37"/>
      <c r="AH600" s="37"/>
      <c r="AI600" s="37"/>
      <c r="AJ600" s="37"/>
      <c r="AK600" s="37"/>
      <c r="AL600" s="37"/>
      <c r="AM600" s="37"/>
    </row>
    <row r="601" spans="32:39" ht="15.95" customHeight="1" x14ac:dyDescent="0.2">
      <c r="AF601" s="37"/>
      <c r="AG601" s="37"/>
      <c r="AH601" s="37"/>
      <c r="AI601" s="37"/>
      <c r="AJ601" s="37"/>
      <c r="AK601" s="37"/>
      <c r="AL601" s="37"/>
      <c r="AM601" s="37"/>
    </row>
    <row r="602" spans="32:39" ht="15.95" customHeight="1" x14ac:dyDescent="0.2">
      <c r="AF602" s="37"/>
      <c r="AG602" s="37"/>
      <c r="AH602" s="37"/>
      <c r="AI602" s="37"/>
      <c r="AJ602" s="37"/>
      <c r="AK602" s="37"/>
      <c r="AL602" s="37"/>
      <c r="AM602" s="37"/>
    </row>
    <row r="603" spans="32:39" ht="15.95" customHeight="1" x14ac:dyDescent="0.2">
      <c r="AF603" s="37"/>
      <c r="AG603" s="37"/>
      <c r="AH603" s="37"/>
      <c r="AI603" s="37"/>
      <c r="AJ603" s="37"/>
      <c r="AK603" s="37"/>
      <c r="AL603" s="37"/>
      <c r="AM603" s="37"/>
    </row>
    <row r="604" spans="32:39" ht="15.95" customHeight="1" x14ac:dyDescent="0.2">
      <c r="AF604" s="37"/>
      <c r="AG604" s="37"/>
      <c r="AH604" s="37"/>
      <c r="AI604" s="37"/>
      <c r="AJ604" s="37"/>
      <c r="AK604" s="37"/>
      <c r="AL604" s="37"/>
      <c r="AM604" s="37"/>
    </row>
    <row r="605" spans="32:39" ht="15.95" customHeight="1" x14ac:dyDescent="0.2">
      <c r="AF605" s="37"/>
      <c r="AG605" s="37"/>
      <c r="AH605" s="37"/>
      <c r="AI605" s="37"/>
      <c r="AJ605" s="37"/>
      <c r="AK605" s="37"/>
      <c r="AL605" s="37"/>
      <c r="AM605" s="37"/>
    </row>
    <row r="606" spans="32:39" ht="15.95" customHeight="1" x14ac:dyDescent="0.2">
      <c r="AF606" s="37"/>
      <c r="AG606" s="37"/>
      <c r="AH606" s="37"/>
      <c r="AI606" s="37"/>
      <c r="AJ606" s="37"/>
      <c r="AK606" s="37"/>
      <c r="AL606" s="37"/>
      <c r="AM606" s="37"/>
    </row>
    <row r="607" spans="32:39" ht="15.95" customHeight="1" x14ac:dyDescent="0.2">
      <c r="AF607" s="37"/>
      <c r="AG607" s="37"/>
      <c r="AH607" s="37"/>
      <c r="AI607" s="37"/>
      <c r="AJ607" s="37"/>
      <c r="AK607" s="37"/>
      <c r="AL607" s="37"/>
      <c r="AM607" s="37"/>
    </row>
    <row r="608" spans="32:39" ht="15.95" customHeight="1" x14ac:dyDescent="0.2">
      <c r="AF608" s="37"/>
      <c r="AG608" s="37"/>
      <c r="AH608" s="37"/>
      <c r="AI608" s="37"/>
      <c r="AJ608" s="37"/>
      <c r="AK608" s="37"/>
      <c r="AL608" s="37"/>
      <c r="AM608" s="37"/>
    </row>
    <row r="609" spans="32:39" ht="15.95" customHeight="1" x14ac:dyDescent="0.2">
      <c r="AF609" s="37"/>
      <c r="AG609" s="37"/>
      <c r="AH609" s="37"/>
      <c r="AI609" s="37"/>
      <c r="AJ609" s="37"/>
      <c r="AK609" s="37"/>
      <c r="AL609" s="37"/>
      <c r="AM609" s="37"/>
    </row>
    <row r="610" spans="32:39" ht="15.95" customHeight="1" x14ac:dyDescent="0.2">
      <c r="AF610" s="37"/>
      <c r="AG610" s="37"/>
      <c r="AH610" s="37"/>
      <c r="AI610" s="37"/>
      <c r="AJ610" s="37"/>
      <c r="AK610" s="37"/>
      <c r="AL610" s="37"/>
      <c r="AM610" s="37"/>
    </row>
    <row r="611" spans="32:39" ht="15.95" customHeight="1" x14ac:dyDescent="0.2">
      <c r="AF611" s="37"/>
      <c r="AG611" s="37"/>
      <c r="AH611" s="37"/>
      <c r="AI611" s="37"/>
      <c r="AJ611" s="37"/>
      <c r="AK611" s="37"/>
      <c r="AL611" s="37"/>
      <c r="AM611" s="37"/>
    </row>
    <row r="612" spans="32:39" ht="15.95" customHeight="1" x14ac:dyDescent="0.2">
      <c r="AF612" s="37"/>
      <c r="AG612" s="37"/>
      <c r="AH612" s="37"/>
      <c r="AI612" s="37"/>
      <c r="AJ612" s="37"/>
      <c r="AK612" s="37"/>
      <c r="AL612" s="37"/>
      <c r="AM612" s="37"/>
    </row>
    <row r="613" spans="32:39" ht="15.95" customHeight="1" x14ac:dyDescent="0.2">
      <c r="AF613" s="37"/>
      <c r="AG613" s="37"/>
      <c r="AH613" s="37"/>
      <c r="AI613" s="37"/>
      <c r="AJ613" s="37"/>
      <c r="AK613" s="37"/>
      <c r="AL613" s="37"/>
      <c r="AM613" s="37"/>
    </row>
    <row r="614" spans="32:39" ht="15.95" customHeight="1" x14ac:dyDescent="0.2">
      <c r="AF614" s="37"/>
      <c r="AG614" s="37"/>
      <c r="AH614" s="37"/>
      <c r="AI614" s="37"/>
      <c r="AJ614" s="37"/>
      <c r="AK614" s="37"/>
      <c r="AL614" s="37"/>
      <c r="AM614" s="37"/>
    </row>
    <row r="615" spans="32:39" ht="15.95" customHeight="1" x14ac:dyDescent="0.2">
      <c r="AF615" s="37"/>
      <c r="AG615" s="37"/>
      <c r="AH615" s="37"/>
      <c r="AI615" s="37"/>
      <c r="AJ615" s="37"/>
      <c r="AK615" s="37"/>
      <c r="AL615" s="37"/>
      <c r="AM615" s="37"/>
    </row>
    <row r="616" spans="32:39" ht="15.95" customHeight="1" x14ac:dyDescent="0.2">
      <c r="AF616" s="37"/>
      <c r="AG616" s="37"/>
      <c r="AH616" s="37"/>
      <c r="AI616" s="37"/>
      <c r="AJ616" s="37"/>
      <c r="AK616" s="37"/>
      <c r="AL616" s="37"/>
      <c r="AM616" s="37"/>
    </row>
    <row r="617" spans="32:39" ht="15.95" customHeight="1" x14ac:dyDescent="0.2">
      <c r="AF617" s="37"/>
      <c r="AG617" s="37"/>
      <c r="AH617" s="37"/>
      <c r="AI617" s="37"/>
      <c r="AJ617" s="37"/>
      <c r="AK617" s="37"/>
      <c r="AL617" s="37"/>
      <c r="AM617" s="37"/>
    </row>
    <row r="618" spans="32:39" ht="15.95" customHeight="1" x14ac:dyDescent="0.2">
      <c r="AF618" s="37"/>
      <c r="AG618" s="37"/>
      <c r="AH618" s="37"/>
      <c r="AI618" s="37"/>
      <c r="AJ618" s="37"/>
      <c r="AK618" s="37"/>
      <c r="AL618" s="37"/>
      <c r="AM618" s="37"/>
    </row>
    <row r="619" spans="32:39" ht="15.95" customHeight="1" x14ac:dyDescent="0.2">
      <c r="AF619" s="37"/>
      <c r="AG619" s="37"/>
      <c r="AH619" s="37"/>
      <c r="AI619" s="37"/>
      <c r="AJ619" s="37"/>
      <c r="AK619" s="37"/>
      <c r="AL619" s="37"/>
      <c r="AM619" s="37"/>
    </row>
    <row r="620" spans="32:39" ht="15.95" customHeight="1" x14ac:dyDescent="0.2">
      <c r="AF620" s="37"/>
      <c r="AG620" s="37"/>
      <c r="AH620" s="37"/>
      <c r="AI620" s="37"/>
      <c r="AJ620" s="37"/>
      <c r="AK620" s="37"/>
      <c r="AL620" s="37"/>
      <c r="AM620" s="37"/>
    </row>
    <row r="621" spans="32:39" ht="15.95" customHeight="1" x14ac:dyDescent="0.2">
      <c r="AF621" s="37"/>
      <c r="AG621" s="37"/>
      <c r="AH621" s="37"/>
      <c r="AI621" s="37"/>
      <c r="AJ621" s="37"/>
      <c r="AK621" s="37"/>
      <c r="AL621" s="37"/>
      <c r="AM621" s="37"/>
    </row>
    <row r="622" spans="32:39" ht="15.95" customHeight="1" x14ac:dyDescent="0.2">
      <c r="AF622" s="37"/>
      <c r="AG622" s="37"/>
      <c r="AH622" s="37"/>
      <c r="AI622" s="37"/>
      <c r="AJ622" s="37"/>
      <c r="AK622" s="37"/>
      <c r="AL622" s="37"/>
      <c r="AM622" s="37"/>
    </row>
    <row r="623" spans="32:39" ht="15.95" customHeight="1" x14ac:dyDescent="0.2">
      <c r="AF623" s="37"/>
      <c r="AG623" s="37"/>
      <c r="AH623" s="37"/>
      <c r="AI623" s="37"/>
      <c r="AJ623" s="37"/>
      <c r="AK623" s="37"/>
      <c r="AL623" s="37"/>
      <c r="AM623" s="37"/>
    </row>
    <row r="624" spans="32:39" ht="15.95" customHeight="1" x14ac:dyDescent="0.2">
      <c r="AF624" s="37"/>
      <c r="AG624" s="37"/>
      <c r="AH624" s="37"/>
      <c r="AI624" s="37"/>
      <c r="AJ624" s="37"/>
      <c r="AK624" s="37"/>
      <c r="AL624" s="37"/>
      <c r="AM624" s="37"/>
    </row>
    <row r="625" spans="32:39" ht="15.95" customHeight="1" x14ac:dyDescent="0.2">
      <c r="AF625" s="37"/>
      <c r="AG625" s="37"/>
      <c r="AH625" s="37"/>
      <c r="AI625" s="37"/>
      <c r="AJ625" s="37"/>
      <c r="AK625" s="37"/>
      <c r="AL625" s="37"/>
      <c r="AM625" s="37"/>
    </row>
    <row r="626" spans="32:39" ht="15.95" customHeight="1" x14ac:dyDescent="0.2">
      <c r="AF626" s="37"/>
      <c r="AG626" s="37"/>
      <c r="AH626" s="37"/>
      <c r="AI626" s="37"/>
      <c r="AJ626" s="37"/>
      <c r="AK626" s="37"/>
      <c r="AL626" s="37"/>
      <c r="AM626" s="37"/>
    </row>
    <row r="627" spans="32:39" ht="15.95" customHeight="1" x14ac:dyDescent="0.2">
      <c r="AF627" s="37"/>
      <c r="AG627" s="37"/>
      <c r="AH627" s="37"/>
      <c r="AI627" s="37"/>
      <c r="AJ627" s="37"/>
      <c r="AK627" s="37"/>
      <c r="AL627" s="37"/>
      <c r="AM627" s="37"/>
    </row>
    <row r="628" spans="32:39" ht="15.95" customHeight="1" x14ac:dyDescent="0.2">
      <c r="AF628" s="37"/>
      <c r="AG628" s="37"/>
      <c r="AH628" s="37"/>
      <c r="AI628" s="37"/>
      <c r="AJ628" s="37"/>
      <c r="AK628" s="37"/>
      <c r="AL628" s="37"/>
      <c r="AM628" s="37"/>
    </row>
    <row r="629" spans="32:39" ht="15.95" customHeight="1" x14ac:dyDescent="0.2">
      <c r="AF629" s="37"/>
      <c r="AG629" s="37"/>
      <c r="AH629" s="37"/>
      <c r="AI629" s="37"/>
      <c r="AJ629" s="37"/>
      <c r="AK629" s="37"/>
      <c r="AL629" s="37"/>
      <c r="AM629" s="37"/>
    </row>
    <row r="630" spans="32:39" ht="15.95" customHeight="1" x14ac:dyDescent="0.2">
      <c r="AF630" s="37"/>
      <c r="AG630" s="37"/>
      <c r="AH630" s="37"/>
      <c r="AI630" s="37"/>
      <c r="AJ630" s="37"/>
      <c r="AK630" s="37"/>
      <c r="AL630" s="37"/>
      <c r="AM630" s="37"/>
    </row>
    <row r="631" spans="32:39" ht="15.95" customHeight="1" x14ac:dyDescent="0.2">
      <c r="AF631" s="37"/>
      <c r="AG631" s="37"/>
      <c r="AH631" s="37"/>
      <c r="AI631" s="37"/>
      <c r="AJ631" s="37"/>
      <c r="AK631" s="37"/>
      <c r="AL631" s="37"/>
      <c r="AM631" s="37"/>
    </row>
    <row r="632" spans="32:39" ht="15.95" customHeight="1" x14ac:dyDescent="0.2">
      <c r="AF632" s="37"/>
      <c r="AG632" s="37"/>
      <c r="AH632" s="37"/>
      <c r="AI632" s="37"/>
      <c r="AJ632" s="37"/>
      <c r="AK632" s="37"/>
      <c r="AL632" s="37"/>
      <c r="AM632" s="37"/>
    </row>
    <row r="633" spans="32:39" ht="15.95" customHeight="1" x14ac:dyDescent="0.2">
      <c r="AF633" s="37"/>
      <c r="AG633" s="37"/>
      <c r="AH633" s="37"/>
      <c r="AI633" s="37"/>
      <c r="AJ633" s="37"/>
      <c r="AK633" s="37"/>
      <c r="AL633" s="37"/>
      <c r="AM633" s="37"/>
    </row>
    <row r="634" spans="32:39" ht="15.95" customHeight="1" x14ac:dyDescent="0.2">
      <c r="AF634" s="37"/>
      <c r="AG634" s="37"/>
      <c r="AH634" s="37"/>
      <c r="AI634" s="37"/>
      <c r="AJ634" s="37"/>
      <c r="AK634" s="37"/>
      <c r="AL634" s="37"/>
      <c r="AM634" s="37"/>
    </row>
    <row r="635" spans="32:39" ht="15.95" customHeight="1" x14ac:dyDescent="0.2">
      <c r="AF635" s="37"/>
      <c r="AG635" s="37"/>
      <c r="AH635" s="37"/>
      <c r="AI635" s="37"/>
      <c r="AJ635" s="37"/>
      <c r="AK635" s="37"/>
      <c r="AL635" s="37"/>
      <c r="AM635" s="37"/>
    </row>
    <row r="636" spans="32:39" ht="15.95" customHeight="1" x14ac:dyDescent="0.2">
      <c r="AF636" s="37"/>
      <c r="AG636" s="37"/>
      <c r="AH636" s="37"/>
      <c r="AI636" s="37"/>
      <c r="AJ636" s="37"/>
      <c r="AK636" s="37"/>
      <c r="AL636" s="37"/>
      <c r="AM636" s="37"/>
    </row>
    <row r="637" spans="32:39" ht="15.95" customHeight="1" x14ac:dyDescent="0.2">
      <c r="AF637" s="37"/>
      <c r="AG637" s="37"/>
      <c r="AH637" s="37"/>
      <c r="AI637" s="37"/>
      <c r="AJ637" s="37"/>
      <c r="AK637" s="37"/>
      <c r="AL637" s="37"/>
      <c r="AM637" s="37"/>
    </row>
    <row r="638" spans="32:39" ht="15.95" customHeight="1" x14ac:dyDescent="0.2">
      <c r="AF638" s="37"/>
      <c r="AG638" s="37"/>
      <c r="AH638" s="37"/>
      <c r="AI638" s="37"/>
      <c r="AJ638" s="37"/>
      <c r="AK638" s="37"/>
      <c r="AL638" s="37"/>
      <c r="AM638" s="37"/>
    </row>
    <row r="639" spans="32:39" ht="15.95" customHeight="1" x14ac:dyDescent="0.2">
      <c r="AF639" s="37"/>
      <c r="AG639" s="37"/>
      <c r="AH639" s="37"/>
      <c r="AI639" s="37"/>
      <c r="AJ639" s="37"/>
      <c r="AK639" s="37"/>
      <c r="AL639" s="37"/>
      <c r="AM639" s="37"/>
    </row>
    <row r="640" spans="32:39" ht="15.95" customHeight="1" x14ac:dyDescent="0.2">
      <c r="AF640" s="37"/>
      <c r="AG640" s="37"/>
      <c r="AH640" s="37"/>
      <c r="AI640" s="37"/>
      <c r="AJ640" s="37"/>
      <c r="AK640" s="37"/>
      <c r="AL640" s="37"/>
      <c r="AM640" s="37"/>
    </row>
    <row r="641" spans="32:39" ht="15.95" customHeight="1" x14ac:dyDescent="0.2">
      <c r="AF641" s="37"/>
      <c r="AG641" s="37"/>
      <c r="AH641" s="37"/>
      <c r="AI641" s="37"/>
      <c r="AJ641" s="37"/>
      <c r="AK641" s="37"/>
      <c r="AL641" s="37"/>
      <c r="AM641" s="37"/>
    </row>
    <row r="642" spans="32:39" ht="15.95" customHeight="1" x14ac:dyDescent="0.2">
      <c r="AF642" s="37"/>
      <c r="AG642" s="37"/>
      <c r="AH642" s="37"/>
      <c r="AI642" s="37"/>
      <c r="AJ642" s="37"/>
      <c r="AK642" s="37"/>
      <c r="AL642" s="37"/>
      <c r="AM642" s="37"/>
    </row>
    <row r="643" spans="32:39" ht="15.95" customHeight="1" x14ac:dyDescent="0.2">
      <c r="AF643" s="37"/>
      <c r="AG643" s="37"/>
      <c r="AH643" s="37"/>
      <c r="AI643" s="37"/>
      <c r="AJ643" s="37"/>
      <c r="AK643" s="37"/>
      <c r="AL643" s="37"/>
      <c r="AM643" s="37"/>
    </row>
    <row r="644" spans="32:39" ht="15.95" customHeight="1" x14ac:dyDescent="0.2">
      <c r="AF644" s="37"/>
      <c r="AG644" s="37"/>
      <c r="AH644" s="37"/>
      <c r="AI644" s="37"/>
      <c r="AJ644" s="37"/>
      <c r="AK644" s="37"/>
      <c r="AL644" s="37"/>
      <c r="AM644" s="37"/>
    </row>
    <row r="645" spans="32:39" ht="15.95" customHeight="1" x14ac:dyDescent="0.2">
      <c r="AF645" s="37"/>
      <c r="AG645" s="37"/>
      <c r="AH645" s="37"/>
      <c r="AI645" s="37"/>
      <c r="AJ645" s="37"/>
      <c r="AK645" s="37"/>
      <c r="AL645" s="37"/>
      <c r="AM645" s="37"/>
    </row>
    <row r="646" spans="32:39" ht="15.95" customHeight="1" x14ac:dyDescent="0.2">
      <c r="AF646" s="37"/>
      <c r="AG646" s="37"/>
      <c r="AH646" s="37"/>
      <c r="AI646" s="37"/>
      <c r="AJ646" s="37"/>
      <c r="AK646" s="37"/>
      <c r="AL646" s="37"/>
      <c r="AM646" s="37"/>
    </row>
    <row r="647" spans="32:39" ht="15.95" customHeight="1" x14ac:dyDescent="0.2">
      <c r="AF647" s="37"/>
      <c r="AG647" s="37"/>
      <c r="AH647" s="37"/>
      <c r="AI647" s="37"/>
      <c r="AJ647" s="37"/>
      <c r="AK647" s="37"/>
      <c r="AL647" s="37"/>
      <c r="AM647" s="37"/>
    </row>
    <row r="648" spans="32:39" ht="15.95" customHeight="1" x14ac:dyDescent="0.2">
      <c r="AF648" s="37"/>
      <c r="AG648" s="37"/>
      <c r="AH648" s="37"/>
      <c r="AI648" s="37"/>
      <c r="AJ648" s="37"/>
      <c r="AK648" s="37"/>
      <c r="AL648" s="37"/>
      <c r="AM648" s="37"/>
    </row>
    <row r="649" spans="32:39" ht="15.95" customHeight="1" x14ac:dyDescent="0.2">
      <c r="AF649" s="37"/>
      <c r="AG649" s="37"/>
      <c r="AH649" s="37"/>
      <c r="AI649" s="37"/>
      <c r="AJ649" s="37"/>
      <c r="AK649" s="37"/>
      <c r="AL649" s="37"/>
      <c r="AM649" s="37"/>
    </row>
    <row r="650" spans="32:39" ht="15.95" customHeight="1" x14ac:dyDescent="0.2">
      <c r="AF650" s="37"/>
      <c r="AG650" s="37"/>
      <c r="AH650" s="37"/>
      <c r="AI650" s="37"/>
      <c r="AJ650" s="37"/>
      <c r="AK650" s="37"/>
      <c r="AL650" s="37"/>
      <c r="AM650" s="37"/>
    </row>
    <row r="651" spans="32:39" ht="15.95" customHeight="1" x14ac:dyDescent="0.2">
      <c r="AF651" s="37"/>
      <c r="AG651" s="37"/>
      <c r="AH651" s="37"/>
      <c r="AI651" s="37"/>
      <c r="AJ651" s="37"/>
      <c r="AK651" s="37"/>
      <c r="AL651" s="37"/>
      <c r="AM651" s="37"/>
    </row>
    <row r="652" spans="32:39" ht="15.95" customHeight="1" x14ac:dyDescent="0.2">
      <c r="AF652" s="37"/>
      <c r="AG652" s="37"/>
      <c r="AH652" s="37"/>
      <c r="AI652" s="37"/>
      <c r="AJ652" s="37"/>
      <c r="AK652" s="37"/>
      <c r="AL652" s="37"/>
      <c r="AM652" s="37"/>
    </row>
    <row r="653" spans="32:39" ht="15.95" customHeight="1" x14ac:dyDescent="0.2">
      <c r="AF653" s="37"/>
      <c r="AG653" s="37"/>
      <c r="AH653" s="37"/>
      <c r="AI653" s="37"/>
      <c r="AJ653" s="37"/>
      <c r="AK653" s="37"/>
      <c r="AL653" s="37"/>
      <c r="AM653" s="37"/>
    </row>
    <row r="654" spans="32:39" ht="15.95" customHeight="1" x14ac:dyDescent="0.2">
      <c r="AF654" s="37"/>
      <c r="AG654" s="37"/>
      <c r="AH654" s="37"/>
      <c r="AI654" s="37"/>
      <c r="AJ654" s="37"/>
      <c r="AK654" s="37"/>
      <c r="AL654" s="37"/>
      <c r="AM654" s="37"/>
    </row>
    <row r="655" spans="32:39" ht="15.95" customHeight="1" x14ac:dyDescent="0.2">
      <c r="AF655" s="37"/>
      <c r="AG655" s="37"/>
      <c r="AH655" s="37"/>
      <c r="AI655" s="37"/>
      <c r="AJ655" s="37"/>
      <c r="AK655" s="37"/>
      <c r="AL655" s="37"/>
      <c r="AM655" s="37"/>
    </row>
    <row r="656" spans="32:39" ht="15.95" customHeight="1" x14ac:dyDescent="0.2">
      <c r="AF656" s="37"/>
      <c r="AG656" s="37"/>
      <c r="AH656" s="37"/>
      <c r="AI656" s="37"/>
      <c r="AJ656" s="37"/>
      <c r="AK656" s="37"/>
      <c r="AL656" s="37"/>
      <c r="AM656" s="37"/>
    </row>
    <row r="657" spans="32:39" ht="15.95" customHeight="1" x14ac:dyDescent="0.2">
      <c r="AF657" s="37"/>
      <c r="AG657" s="37"/>
      <c r="AH657" s="37"/>
      <c r="AI657" s="37"/>
      <c r="AJ657" s="37"/>
      <c r="AK657" s="37"/>
      <c r="AL657" s="37"/>
      <c r="AM657" s="37"/>
    </row>
    <row r="658" spans="32:39" ht="15.95" customHeight="1" x14ac:dyDescent="0.2">
      <c r="AF658" s="37"/>
      <c r="AG658" s="37"/>
      <c r="AH658" s="37"/>
      <c r="AI658" s="37"/>
      <c r="AJ658" s="37"/>
      <c r="AK658" s="37"/>
      <c r="AL658" s="37"/>
      <c r="AM658" s="37"/>
    </row>
    <row r="659" spans="32:39" ht="15.95" customHeight="1" x14ac:dyDescent="0.2">
      <c r="AF659" s="37"/>
      <c r="AG659" s="37"/>
      <c r="AH659" s="37"/>
      <c r="AI659" s="37"/>
      <c r="AJ659" s="37"/>
      <c r="AK659" s="37"/>
      <c r="AL659" s="37"/>
      <c r="AM659" s="37"/>
    </row>
    <row r="660" spans="32:39" ht="15.95" customHeight="1" x14ac:dyDescent="0.2">
      <c r="AF660" s="37"/>
      <c r="AG660" s="37"/>
      <c r="AH660" s="37"/>
      <c r="AI660" s="37"/>
      <c r="AJ660" s="37"/>
      <c r="AK660" s="37"/>
      <c r="AL660" s="37"/>
      <c r="AM660" s="37"/>
    </row>
    <row r="661" spans="32:39" ht="15.95" customHeight="1" x14ac:dyDescent="0.2">
      <c r="AF661" s="37"/>
      <c r="AG661" s="37"/>
      <c r="AH661" s="37"/>
      <c r="AI661" s="37"/>
      <c r="AJ661" s="37"/>
      <c r="AK661" s="37"/>
      <c r="AL661" s="37"/>
      <c r="AM661" s="37"/>
    </row>
    <row r="662" spans="32:39" ht="15.95" customHeight="1" x14ac:dyDescent="0.2">
      <c r="AF662" s="37"/>
      <c r="AG662" s="37"/>
      <c r="AH662" s="37"/>
      <c r="AI662" s="37"/>
      <c r="AJ662" s="37"/>
      <c r="AK662" s="37"/>
      <c r="AL662" s="37"/>
      <c r="AM662" s="37"/>
    </row>
    <row r="663" spans="32:39" ht="15.95" customHeight="1" x14ac:dyDescent="0.2">
      <c r="AF663" s="37"/>
      <c r="AG663" s="37"/>
      <c r="AH663" s="37"/>
      <c r="AI663" s="37"/>
      <c r="AJ663" s="37"/>
      <c r="AK663" s="37"/>
      <c r="AL663" s="37"/>
      <c r="AM663" s="37"/>
    </row>
    <row r="664" spans="32:39" ht="15.95" customHeight="1" x14ac:dyDescent="0.2">
      <c r="AF664" s="37"/>
      <c r="AG664" s="37"/>
      <c r="AH664" s="37"/>
      <c r="AI664" s="37"/>
      <c r="AJ664" s="37"/>
      <c r="AK664" s="37"/>
      <c r="AL664" s="37"/>
      <c r="AM664" s="37"/>
    </row>
    <row r="665" spans="32:39" ht="15.95" customHeight="1" x14ac:dyDescent="0.2">
      <c r="AF665" s="37"/>
      <c r="AG665" s="37"/>
      <c r="AH665" s="37"/>
      <c r="AI665" s="37"/>
      <c r="AJ665" s="37"/>
      <c r="AK665" s="37"/>
      <c r="AL665" s="37"/>
      <c r="AM665" s="37"/>
    </row>
    <row r="666" spans="32:39" ht="15.95" customHeight="1" x14ac:dyDescent="0.2">
      <c r="AF666" s="37"/>
      <c r="AG666" s="37"/>
      <c r="AH666" s="37"/>
      <c r="AI666" s="37"/>
      <c r="AJ666" s="37"/>
      <c r="AK666" s="37"/>
      <c r="AL666" s="37"/>
      <c r="AM666" s="37"/>
    </row>
    <row r="667" spans="32:39" ht="15.95" customHeight="1" x14ac:dyDescent="0.2">
      <c r="AF667" s="37"/>
      <c r="AG667" s="37"/>
      <c r="AH667" s="37"/>
      <c r="AI667" s="37"/>
      <c r="AJ667" s="37"/>
      <c r="AK667" s="37"/>
      <c r="AL667" s="37"/>
      <c r="AM667" s="37"/>
    </row>
    <row r="668" spans="32:39" ht="15.95" customHeight="1" x14ac:dyDescent="0.2">
      <c r="AF668" s="37"/>
      <c r="AG668" s="37"/>
      <c r="AH668" s="37"/>
      <c r="AI668" s="37"/>
      <c r="AJ668" s="37"/>
      <c r="AK668" s="37"/>
      <c r="AL668" s="37"/>
      <c r="AM668" s="37"/>
    </row>
    <row r="669" spans="32:39" ht="15.95" customHeight="1" x14ac:dyDescent="0.2">
      <c r="AF669" s="37"/>
      <c r="AG669" s="37"/>
      <c r="AH669" s="37"/>
      <c r="AI669" s="37"/>
      <c r="AJ669" s="37"/>
      <c r="AK669" s="37"/>
      <c r="AL669" s="37"/>
      <c r="AM669" s="37"/>
    </row>
    <row r="670" spans="32:39" ht="15.95" customHeight="1" x14ac:dyDescent="0.2">
      <c r="AF670" s="37"/>
      <c r="AG670" s="37"/>
      <c r="AH670" s="37"/>
      <c r="AI670" s="37"/>
      <c r="AJ670" s="37"/>
      <c r="AK670" s="37"/>
      <c r="AL670" s="37"/>
      <c r="AM670" s="37"/>
    </row>
    <row r="671" spans="32:39" ht="15.95" customHeight="1" x14ac:dyDescent="0.2">
      <c r="AF671" s="37"/>
      <c r="AG671" s="37"/>
      <c r="AH671" s="37"/>
      <c r="AI671" s="37"/>
      <c r="AJ671" s="37"/>
      <c r="AK671" s="37"/>
      <c r="AL671" s="37"/>
      <c r="AM671" s="37"/>
    </row>
    <row r="672" spans="32:39" ht="15.95" customHeight="1" x14ac:dyDescent="0.2">
      <c r="AF672" s="37"/>
      <c r="AG672" s="37"/>
      <c r="AH672" s="37"/>
      <c r="AI672" s="37"/>
      <c r="AJ672" s="37"/>
      <c r="AK672" s="37"/>
      <c r="AL672" s="37"/>
      <c r="AM672" s="37"/>
    </row>
    <row r="673" spans="32:39" ht="15.95" customHeight="1" x14ac:dyDescent="0.2">
      <c r="AF673" s="37"/>
      <c r="AG673" s="37"/>
      <c r="AH673" s="37"/>
      <c r="AI673" s="37"/>
      <c r="AJ673" s="37"/>
      <c r="AK673" s="37"/>
      <c r="AL673" s="37"/>
      <c r="AM673" s="37"/>
    </row>
    <row r="674" spans="32:39" ht="15.95" customHeight="1" x14ac:dyDescent="0.2">
      <c r="AF674" s="37"/>
      <c r="AG674" s="37"/>
      <c r="AH674" s="37"/>
      <c r="AI674" s="37"/>
      <c r="AJ674" s="37"/>
      <c r="AK674" s="37"/>
      <c r="AL674" s="37"/>
      <c r="AM674" s="37"/>
    </row>
    <row r="675" spans="32:39" ht="15.95" customHeight="1" x14ac:dyDescent="0.2">
      <c r="AF675" s="37"/>
      <c r="AG675" s="37"/>
      <c r="AH675" s="37"/>
      <c r="AI675" s="37"/>
      <c r="AJ675" s="37"/>
      <c r="AK675" s="37"/>
      <c r="AL675" s="37"/>
      <c r="AM675" s="37"/>
    </row>
    <row r="676" spans="32:39" ht="15.95" customHeight="1" x14ac:dyDescent="0.2">
      <c r="AF676" s="37"/>
      <c r="AG676" s="37"/>
      <c r="AH676" s="37"/>
      <c r="AI676" s="37"/>
      <c r="AJ676" s="37"/>
      <c r="AK676" s="37"/>
      <c r="AL676" s="37"/>
      <c r="AM676" s="37"/>
    </row>
    <row r="677" spans="32:39" ht="15.95" customHeight="1" x14ac:dyDescent="0.2">
      <c r="AF677" s="37"/>
      <c r="AG677" s="37"/>
      <c r="AH677" s="37"/>
      <c r="AI677" s="37"/>
      <c r="AJ677" s="37"/>
      <c r="AK677" s="37"/>
      <c r="AL677" s="37"/>
      <c r="AM677" s="37"/>
    </row>
    <row r="678" spans="32:39" ht="15.95" customHeight="1" x14ac:dyDescent="0.2">
      <c r="AF678" s="37"/>
      <c r="AG678" s="37"/>
      <c r="AH678" s="37"/>
      <c r="AI678" s="37"/>
      <c r="AJ678" s="37"/>
      <c r="AK678" s="37"/>
      <c r="AL678" s="37"/>
      <c r="AM678" s="37"/>
    </row>
    <row r="679" spans="32:39" ht="15.95" customHeight="1" x14ac:dyDescent="0.2">
      <c r="AF679" s="37"/>
      <c r="AG679" s="37"/>
      <c r="AH679" s="37"/>
      <c r="AI679" s="37"/>
      <c r="AJ679" s="37"/>
      <c r="AK679" s="37"/>
      <c r="AL679" s="37"/>
      <c r="AM679" s="37"/>
    </row>
    <row r="680" spans="32:39" ht="15.95" customHeight="1" x14ac:dyDescent="0.2">
      <c r="AF680" s="37"/>
      <c r="AG680" s="37"/>
      <c r="AH680" s="37"/>
      <c r="AI680" s="37"/>
      <c r="AJ680" s="37"/>
      <c r="AK680" s="37"/>
      <c r="AL680" s="37"/>
      <c r="AM680" s="37"/>
    </row>
    <row r="681" spans="32:39" ht="15.95" customHeight="1" x14ac:dyDescent="0.2">
      <c r="AF681" s="37"/>
      <c r="AG681" s="37"/>
      <c r="AH681" s="37"/>
      <c r="AI681" s="37"/>
      <c r="AJ681" s="37"/>
      <c r="AK681" s="37"/>
      <c r="AL681" s="37"/>
      <c r="AM681" s="37"/>
    </row>
    <row r="682" spans="32:39" ht="15.95" customHeight="1" x14ac:dyDescent="0.2">
      <c r="AF682" s="37"/>
      <c r="AG682" s="37"/>
      <c r="AH682" s="37"/>
      <c r="AI682" s="37"/>
      <c r="AJ682" s="37"/>
      <c r="AK682" s="37"/>
      <c r="AL682" s="37"/>
      <c r="AM682" s="37"/>
    </row>
    <row r="683" spans="32:39" ht="15.95" customHeight="1" x14ac:dyDescent="0.2">
      <c r="AF683" s="37"/>
      <c r="AG683" s="37"/>
      <c r="AH683" s="37"/>
      <c r="AI683" s="37"/>
      <c r="AJ683" s="37"/>
      <c r="AK683" s="37"/>
      <c r="AL683" s="37"/>
      <c r="AM683" s="37"/>
    </row>
    <row r="684" spans="32:39" ht="15.95" customHeight="1" x14ac:dyDescent="0.2">
      <c r="AF684" s="37"/>
      <c r="AG684" s="37"/>
      <c r="AH684" s="37"/>
      <c r="AI684" s="37"/>
      <c r="AJ684" s="37"/>
      <c r="AK684" s="37"/>
      <c r="AL684" s="37"/>
      <c r="AM684" s="37"/>
    </row>
    <row r="685" spans="32:39" ht="15.95" customHeight="1" x14ac:dyDescent="0.2">
      <c r="AF685" s="37"/>
      <c r="AG685" s="37"/>
      <c r="AH685" s="37"/>
      <c r="AI685" s="37"/>
      <c r="AJ685" s="37"/>
      <c r="AK685" s="37"/>
      <c r="AL685" s="37"/>
      <c r="AM685" s="37"/>
    </row>
    <row r="686" spans="32:39" ht="15.95" customHeight="1" x14ac:dyDescent="0.2">
      <c r="AF686" s="37"/>
      <c r="AG686" s="37"/>
      <c r="AH686" s="37"/>
      <c r="AI686" s="37"/>
      <c r="AJ686" s="37"/>
      <c r="AK686" s="37"/>
      <c r="AL686" s="37"/>
      <c r="AM686" s="37"/>
    </row>
    <row r="687" spans="32:39" ht="15.95" customHeight="1" x14ac:dyDescent="0.2">
      <c r="AF687" s="37"/>
      <c r="AG687" s="37"/>
      <c r="AH687" s="37"/>
      <c r="AI687" s="37"/>
      <c r="AJ687" s="37"/>
      <c r="AK687" s="37"/>
      <c r="AL687" s="37"/>
      <c r="AM687" s="37"/>
    </row>
    <row r="688" spans="32:39" ht="15.95" customHeight="1" x14ac:dyDescent="0.2">
      <c r="AF688" s="37"/>
      <c r="AG688" s="37"/>
      <c r="AH688" s="37"/>
      <c r="AI688" s="37"/>
      <c r="AJ688" s="37"/>
      <c r="AK688" s="37"/>
      <c r="AL688" s="37"/>
      <c r="AM688" s="37"/>
    </row>
    <row r="689" spans="32:39" ht="15.95" customHeight="1" x14ac:dyDescent="0.2">
      <c r="AF689" s="37"/>
      <c r="AG689" s="37"/>
      <c r="AH689" s="37"/>
      <c r="AI689" s="37"/>
      <c r="AJ689" s="37"/>
      <c r="AK689" s="37"/>
      <c r="AL689" s="37"/>
      <c r="AM689" s="37"/>
    </row>
    <row r="690" spans="32:39" ht="15.95" customHeight="1" x14ac:dyDescent="0.2">
      <c r="AF690" s="37"/>
      <c r="AG690" s="37"/>
      <c r="AH690" s="37"/>
      <c r="AI690" s="37"/>
      <c r="AJ690" s="37"/>
      <c r="AK690" s="37"/>
      <c r="AL690" s="37"/>
      <c r="AM690" s="37"/>
    </row>
    <row r="691" spans="32:39" ht="15.95" customHeight="1" x14ac:dyDescent="0.2">
      <c r="AF691" s="37"/>
      <c r="AG691" s="37"/>
      <c r="AH691" s="37"/>
      <c r="AI691" s="37"/>
      <c r="AJ691" s="37"/>
      <c r="AK691" s="37"/>
      <c r="AL691" s="37"/>
      <c r="AM691" s="37"/>
    </row>
    <row r="692" spans="32:39" ht="15.95" customHeight="1" x14ac:dyDescent="0.2">
      <c r="AF692" s="37"/>
      <c r="AG692" s="37"/>
      <c r="AH692" s="37"/>
      <c r="AI692" s="37"/>
      <c r="AJ692" s="37"/>
      <c r="AK692" s="37"/>
      <c r="AL692" s="37"/>
      <c r="AM692" s="37"/>
    </row>
    <row r="693" spans="32:39" ht="15.95" customHeight="1" x14ac:dyDescent="0.2">
      <c r="AF693" s="37"/>
      <c r="AG693" s="37"/>
      <c r="AH693" s="37"/>
      <c r="AI693" s="37"/>
      <c r="AJ693" s="37"/>
      <c r="AK693" s="37"/>
      <c r="AL693" s="37"/>
      <c r="AM693" s="37"/>
    </row>
    <row r="694" spans="32:39" ht="15.95" customHeight="1" x14ac:dyDescent="0.2">
      <c r="AF694" s="37"/>
      <c r="AG694" s="37"/>
      <c r="AH694" s="37"/>
      <c r="AI694" s="37"/>
      <c r="AJ694" s="37"/>
      <c r="AK694" s="37"/>
      <c r="AL694" s="37"/>
      <c r="AM694" s="37"/>
    </row>
    <row r="695" spans="32:39" ht="15.95" customHeight="1" x14ac:dyDescent="0.2">
      <c r="AF695" s="37"/>
      <c r="AG695" s="37"/>
      <c r="AH695" s="37"/>
      <c r="AI695" s="37"/>
      <c r="AJ695" s="37"/>
      <c r="AK695" s="37"/>
      <c r="AL695" s="37"/>
      <c r="AM695" s="37"/>
    </row>
    <row r="696" spans="32:39" ht="15.95" customHeight="1" x14ac:dyDescent="0.2">
      <c r="AF696" s="37"/>
      <c r="AG696" s="37"/>
      <c r="AH696" s="37"/>
      <c r="AI696" s="37"/>
      <c r="AJ696" s="37"/>
      <c r="AK696" s="37"/>
      <c r="AL696" s="37"/>
      <c r="AM696" s="37"/>
    </row>
    <row r="697" spans="32:39" ht="15.95" customHeight="1" x14ac:dyDescent="0.2">
      <c r="AF697" s="37"/>
      <c r="AG697" s="37"/>
      <c r="AH697" s="37"/>
      <c r="AI697" s="37"/>
      <c r="AJ697" s="37"/>
      <c r="AK697" s="37"/>
      <c r="AL697" s="37"/>
      <c r="AM697" s="37"/>
    </row>
    <row r="698" spans="32:39" ht="15.95" customHeight="1" x14ac:dyDescent="0.2">
      <c r="AF698" s="37"/>
      <c r="AG698" s="37"/>
      <c r="AH698" s="37"/>
      <c r="AI698" s="37"/>
      <c r="AJ698" s="37"/>
      <c r="AK698" s="37"/>
      <c r="AL698" s="37"/>
      <c r="AM698" s="37"/>
    </row>
    <row r="699" spans="32:39" ht="15.95" customHeight="1" x14ac:dyDescent="0.2">
      <c r="AF699" s="37"/>
      <c r="AG699" s="37"/>
      <c r="AH699" s="37"/>
      <c r="AI699" s="37"/>
      <c r="AJ699" s="37"/>
      <c r="AK699" s="37"/>
      <c r="AL699" s="37"/>
      <c r="AM699" s="37"/>
    </row>
    <row r="700" spans="32:39" ht="15.95" customHeight="1" x14ac:dyDescent="0.2">
      <c r="AF700" s="37"/>
      <c r="AG700" s="37"/>
      <c r="AH700" s="37"/>
      <c r="AI700" s="37"/>
      <c r="AJ700" s="37"/>
      <c r="AK700" s="37"/>
      <c r="AL700" s="37"/>
      <c r="AM700" s="37"/>
    </row>
    <row r="701" spans="32:39" ht="15.95" customHeight="1" x14ac:dyDescent="0.2">
      <c r="AF701" s="37"/>
      <c r="AG701" s="37"/>
      <c r="AH701" s="37"/>
      <c r="AI701" s="37"/>
      <c r="AJ701" s="37"/>
      <c r="AK701" s="37"/>
      <c r="AL701" s="37"/>
      <c r="AM701" s="37"/>
    </row>
    <row r="702" spans="32:39" ht="15.95" customHeight="1" x14ac:dyDescent="0.2">
      <c r="AF702" s="37"/>
      <c r="AG702" s="37"/>
      <c r="AH702" s="37"/>
      <c r="AI702" s="37"/>
      <c r="AJ702" s="37"/>
      <c r="AK702" s="37"/>
      <c r="AL702" s="37"/>
      <c r="AM702" s="37"/>
    </row>
    <row r="703" spans="32:39" ht="15.95" customHeight="1" x14ac:dyDescent="0.2">
      <c r="AF703" s="37"/>
      <c r="AG703" s="37"/>
      <c r="AH703" s="37"/>
      <c r="AI703" s="37"/>
      <c r="AJ703" s="37"/>
      <c r="AK703" s="37"/>
      <c r="AL703" s="37"/>
      <c r="AM703" s="37"/>
    </row>
    <row r="704" spans="32:39" ht="15.95" customHeight="1" x14ac:dyDescent="0.2">
      <c r="AF704" s="37"/>
      <c r="AG704" s="37"/>
      <c r="AH704" s="37"/>
      <c r="AI704" s="37"/>
      <c r="AJ704" s="37"/>
      <c r="AK704" s="37"/>
      <c r="AL704" s="37"/>
      <c r="AM704" s="37"/>
    </row>
    <row r="705" spans="32:39" ht="15.95" customHeight="1" x14ac:dyDescent="0.2">
      <c r="AF705" s="37"/>
      <c r="AG705" s="37"/>
      <c r="AH705" s="37"/>
      <c r="AI705" s="37"/>
      <c r="AJ705" s="37"/>
      <c r="AK705" s="37"/>
      <c r="AL705" s="37"/>
      <c r="AM705" s="37"/>
    </row>
    <row r="706" spans="32:39" ht="15.95" customHeight="1" x14ac:dyDescent="0.2">
      <c r="AF706" s="37"/>
      <c r="AG706" s="37"/>
      <c r="AH706" s="37"/>
      <c r="AI706" s="37"/>
      <c r="AJ706" s="37"/>
      <c r="AK706" s="37"/>
      <c r="AL706" s="37"/>
      <c r="AM706" s="37"/>
    </row>
    <row r="707" spans="32:39" ht="15.95" customHeight="1" x14ac:dyDescent="0.2">
      <c r="AF707" s="37"/>
      <c r="AG707" s="37"/>
      <c r="AH707" s="37"/>
      <c r="AI707" s="37"/>
      <c r="AJ707" s="37"/>
      <c r="AK707" s="37"/>
      <c r="AL707" s="37"/>
      <c r="AM707" s="37"/>
    </row>
    <row r="708" spans="32:39" ht="15.95" customHeight="1" x14ac:dyDescent="0.2">
      <c r="AF708" s="37"/>
      <c r="AG708" s="37"/>
      <c r="AH708" s="37"/>
      <c r="AI708" s="37"/>
      <c r="AJ708" s="37"/>
      <c r="AK708" s="37"/>
      <c r="AL708" s="37"/>
      <c r="AM708" s="37"/>
    </row>
    <row r="709" spans="32:39" ht="15.95" customHeight="1" x14ac:dyDescent="0.2">
      <c r="AF709" s="37"/>
      <c r="AG709" s="37"/>
      <c r="AH709" s="37"/>
      <c r="AI709" s="37"/>
      <c r="AJ709" s="37"/>
      <c r="AK709" s="37"/>
      <c r="AL709" s="37"/>
      <c r="AM709" s="37"/>
    </row>
    <row r="710" spans="32:39" ht="15.95" customHeight="1" x14ac:dyDescent="0.2">
      <c r="AF710" s="37"/>
      <c r="AG710" s="37"/>
      <c r="AH710" s="37"/>
      <c r="AI710" s="37"/>
      <c r="AJ710" s="37"/>
      <c r="AK710" s="37"/>
      <c r="AL710" s="37"/>
      <c r="AM710" s="37"/>
    </row>
    <row r="711" spans="32:39" ht="15.95" customHeight="1" x14ac:dyDescent="0.2">
      <c r="AF711" s="37"/>
      <c r="AG711" s="37"/>
      <c r="AH711" s="37"/>
      <c r="AI711" s="37"/>
      <c r="AJ711" s="37"/>
      <c r="AK711" s="37"/>
      <c r="AL711" s="37"/>
      <c r="AM711" s="37"/>
    </row>
    <row r="712" spans="32:39" ht="15.95" customHeight="1" x14ac:dyDescent="0.2">
      <c r="AF712" s="37"/>
      <c r="AG712" s="37"/>
      <c r="AH712" s="37"/>
      <c r="AI712" s="37"/>
      <c r="AJ712" s="37"/>
      <c r="AK712" s="37"/>
      <c r="AL712" s="37"/>
      <c r="AM712" s="37"/>
    </row>
    <row r="713" spans="32:39" ht="15.95" customHeight="1" x14ac:dyDescent="0.2">
      <c r="AF713" s="37"/>
      <c r="AG713" s="37"/>
      <c r="AH713" s="37"/>
      <c r="AI713" s="37"/>
      <c r="AJ713" s="37"/>
      <c r="AK713" s="37"/>
      <c r="AL713" s="37"/>
      <c r="AM713" s="37"/>
    </row>
    <row r="714" spans="32:39" ht="15.95" customHeight="1" x14ac:dyDescent="0.2">
      <c r="AF714" s="37"/>
      <c r="AG714" s="37"/>
      <c r="AH714" s="37"/>
      <c r="AI714" s="37"/>
      <c r="AJ714" s="37"/>
      <c r="AK714" s="37"/>
      <c r="AL714" s="37"/>
      <c r="AM714" s="37"/>
    </row>
    <row r="715" spans="32:39" ht="15.95" customHeight="1" x14ac:dyDescent="0.2">
      <c r="AF715" s="37"/>
      <c r="AG715" s="37"/>
      <c r="AH715" s="37"/>
      <c r="AI715" s="37"/>
      <c r="AJ715" s="37"/>
      <c r="AK715" s="37"/>
      <c r="AL715" s="37"/>
      <c r="AM715" s="37"/>
    </row>
    <row r="716" spans="32:39" ht="15.95" customHeight="1" x14ac:dyDescent="0.2">
      <c r="AF716" s="37"/>
      <c r="AG716" s="37"/>
      <c r="AH716" s="37"/>
      <c r="AI716" s="37"/>
      <c r="AJ716" s="37"/>
      <c r="AK716" s="37"/>
      <c r="AL716" s="37"/>
      <c r="AM716" s="37"/>
    </row>
    <row r="717" spans="32:39" ht="15.95" customHeight="1" x14ac:dyDescent="0.2">
      <c r="AF717" s="37"/>
      <c r="AG717" s="37"/>
      <c r="AH717" s="37"/>
      <c r="AI717" s="37"/>
      <c r="AJ717" s="37"/>
      <c r="AK717" s="37"/>
      <c r="AL717" s="37"/>
      <c r="AM717" s="37"/>
    </row>
    <row r="718" spans="32:39" ht="15.95" customHeight="1" x14ac:dyDescent="0.2">
      <c r="AF718" s="37"/>
      <c r="AG718" s="37"/>
      <c r="AH718" s="37"/>
      <c r="AI718" s="37"/>
      <c r="AJ718" s="37"/>
      <c r="AK718" s="37"/>
      <c r="AL718" s="37"/>
      <c r="AM718" s="37"/>
    </row>
    <row r="719" spans="32:39" ht="15.95" customHeight="1" x14ac:dyDescent="0.2">
      <c r="AF719" s="37"/>
      <c r="AG719" s="37"/>
      <c r="AH719" s="37"/>
      <c r="AI719" s="37"/>
      <c r="AJ719" s="37"/>
      <c r="AK719" s="37"/>
      <c r="AL719" s="37"/>
      <c r="AM719" s="37"/>
    </row>
    <row r="720" spans="32:39" ht="15.95" customHeight="1" x14ac:dyDescent="0.2">
      <c r="AF720" s="37"/>
      <c r="AG720" s="37"/>
      <c r="AH720" s="37"/>
      <c r="AI720" s="37"/>
      <c r="AJ720" s="37"/>
      <c r="AK720" s="37"/>
      <c r="AL720" s="37"/>
      <c r="AM720" s="37"/>
    </row>
    <row r="721" spans="32:39" ht="15.95" customHeight="1" x14ac:dyDescent="0.2">
      <c r="AF721" s="37"/>
      <c r="AG721" s="37"/>
      <c r="AH721" s="37"/>
      <c r="AI721" s="37"/>
      <c r="AJ721" s="37"/>
      <c r="AK721" s="37"/>
      <c r="AL721" s="37"/>
      <c r="AM721" s="37"/>
    </row>
    <row r="722" spans="32:39" ht="15.95" customHeight="1" x14ac:dyDescent="0.2">
      <c r="AF722" s="37"/>
      <c r="AG722" s="37"/>
      <c r="AH722" s="37"/>
      <c r="AI722" s="37"/>
      <c r="AJ722" s="37"/>
      <c r="AK722" s="37"/>
      <c r="AL722" s="37"/>
      <c r="AM722" s="37"/>
    </row>
    <row r="723" spans="32:39" ht="15.95" customHeight="1" x14ac:dyDescent="0.2">
      <c r="AF723" s="37"/>
      <c r="AG723" s="37"/>
      <c r="AH723" s="37"/>
      <c r="AI723" s="37"/>
      <c r="AJ723" s="37"/>
      <c r="AK723" s="37"/>
      <c r="AL723" s="37"/>
      <c r="AM723" s="37"/>
    </row>
    <row r="724" spans="32:39" ht="15.95" customHeight="1" x14ac:dyDescent="0.2">
      <c r="AF724" s="37"/>
      <c r="AG724" s="37"/>
      <c r="AH724" s="37"/>
      <c r="AI724" s="37"/>
      <c r="AJ724" s="37"/>
      <c r="AK724" s="37"/>
      <c r="AL724" s="37"/>
      <c r="AM724" s="37"/>
    </row>
    <row r="725" spans="32:39" ht="15.95" customHeight="1" x14ac:dyDescent="0.2">
      <c r="AF725" s="37"/>
      <c r="AG725" s="37"/>
      <c r="AH725" s="37"/>
      <c r="AI725" s="37"/>
      <c r="AJ725" s="37"/>
      <c r="AK725" s="37"/>
      <c r="AL725" s="37"/>
      <c r="AM725" s="37"/>
    </row>
    <row r="726" spans="32:39" ht="15.95" customHeight="1" x14ac:dyDescent="0.2">
      <c r="AF726" s="37"/>
      <c r="AG726" s="37"/>
      <c r="AH726" s="37"/>
      <c r="AI726" s="37"/>
      <c r="AJ726" s="37"/>
      <c r="AK726" s="37"/>
      <c r="AL726" s="37"/>
      <c r="AM726" s="37"/>
    </row>
    <row r="727" spans="32:39" ht="15.95" customHeight="1" x14ac:dyDescent="0.2">
      <c r="AF727" s="37"/>
      <c r="AG727" s="37"/>
      <c r="AH727" s="37"/>
      <c r="AI727" s="37"/>
      <c r="AJ727" s="37"/>
      <c r="AK727" s="37"/>
      <c r="AL727" s="37"/>
      <c r="AM727" s="37"/>
    </row>
    <row r="728" spans="32:39" ht="15.95" customHeight="1" x14ac:dyDescent="0.2">
      <c r="AF728" s="37"/>
      <c r="AG728" s="37"/>
      <c r="AH728" s="37"/>
      <c r="AI728" s="37"/>
      <c r="AJ728" s="37"/>
      <c r="AK728" s="37"/>
      <c r="AL728" s="37"/>
      <c r="AM728" s="37"/>
    </row>
    <row r="729" spans="32:39" ht="15.95" customHeight="1" x14ac:dyDescent="0.2">
      <c r="AF729" s="37"/>
      <c r="AG729" s="37"/>
      <c r="AH729" s="37"/>
      <c r="AI729" s="37"/>
      <c r="AJ729" s="37"/>
      <c r="AK729" s="37"/>
      <c r="AL729" s="37"/>
      <c r="AM729" s="37"/>
    </row>
    <row r="730" spans="32:39" ht="15.95" customHeight="1" x14ac:dyDescent="0.2">
      <c r="AF730" s="37"/>
      <c r="AG730" s="37"/>
      <c r="AH730" s="37"/>
      <c r="AI730" s="37"/>
      <c r="AJ730" s="37"/>
      <c r="AK730" s="37"/>
      <c r="AL730" s="37"/>
      <c r="AM730" s="37"/>
    </row>
    <row r="731" spans="32:39" ht="15.95" customHeight="1" x14ac:dyDescent="0.2">
      <c r="AF731" s="37"/>
      <c r="AG731" s="37"/>
      <c r="AH731" s="37"/>
      <c r="AI731" s="37"/>
      <c r="AJ731" s="37"/>
      <c r="AK731" s="37"/>
      <c r="AL731" s="37"/>
      <c r="AM731" s="37"/>
    </row>
    <row r="732" spans="32:39" ht="15.95" customHeight="1" x14ac:dyDescent="0.2">
      <c r="AF732" s="37"/>
      <c r="AG732" s="37"/>
      <c r="AH732" s="37"/>
      <c r="AI732" s="37"/>
      <c r="AJ732" s="37"/>
      <c r="AK732" s="37"/>
      <c r="AL732" s="37"/>
      <c r="AM732" s="37"/>
    </row>
    <row r="733" spans="32:39" ht="15.95" customHeight="1" x14ac:dyDescent="0.2">
      <c r="AF733" s="37"/>
      <c r="AG733" s="37"/>
      <c r="AH733" s="37"/>
      <c r="AI733" s="37"/>
      <c r="AJ733" s="37"/>
      <c r="AK733" s="37"/>
      <c r="AL733" s="37"/>
      <c r="AM733" s="37"/>
    </row>
    <row r="734" spans="32:39" ht="15.95" customHeight="1" x14ac:dyDescent="0.2">
      <c r="AF734" s="37"/>
      <c r="AG734" s="37"/>
      <c r="AH734" s="37"/>
      <c r="AI734" s="37"/>
      <c r="AJ734" s="37"/>
      <c r="AK734" s="37"/>
      <c r="AL734" s="37"/>
      <c r="AM734" s="37"/>
    </row>
    <row r="735" spans="32:39" ht="15.95" customHeight="1" x14ac:dyDescent="0.2">
      <c r="AF735" s="37"/>
      <c r="AG735" s="37"/>
      <c r="AH735" s="37"/>
      <c r="AI735" s="37"/>
      <c r="AJ735" s="37"/>
      <c r="AK735" s="37"/>
      <c r="AL735" s="37"/>
      <c r="AM735" s="37"/>
    </row>
    <row r="736" spans="32:39" ht="15.95" customHeight="1" x14ac:dyDescent="0.2">
      <c r="AF736" s="37"/>
      <c r="AG736" s="37"/>
      <c r="AH736" s="37"/>
      <c r="AI736" s="37"/>
      <c r="AJ736" s="37"/>
      <c r="AK736" s="37"/>
      <c r="AL736" s="37"/>
      <c r="AM736" s="37"/>
    </row>
    <row r="737" spans="32:39" ht="15.95" customHeight="1" x14ac:dyDescent="0.2">
      <c r="AF737" s="37"/>
      <c r="AG737" s="37"/>
      <c r="AH737" s="37"/>
      <c r="AI737" s="37"/>
      <c r="AJ737" s="37"/>
      <c r="AK737" s="37"/>
      <c r="AL737" s="37"/>
      <c r="AM737" s="37"/>
    </row>
    <row r="738" spans="32:39" ht="15.95" customHeight="1" x14ac:dyDescent="0.2">
      <c r="AF738" s="37"/>
      <c r="AG738" s="37"/>
      <c r="AH738" s="37"/>
      <c r="AI738" s="37"/>
      <c r="AJ738" s="37"/>
      <c r="AK738" s="37"/>
      <c r="AL738" s="37"/>
      <c r="AM738" s="37"/>
    </row>
    <row r="739" spans="32:39" ht="15.95" customHeight="1" x14ac:dyDescent="0.2">
      <c r="AF739" s="37"/>
      <c r="AG739" s="37"/>
      <c r="AH739" s="37"/>
      <c r="AI739" s="37"/>
      <c r="AJ739" s="37"/>
      <c r="AK739" s="37"/>
      <c r="AL739" s="37"/>
      <c r="AM739" s="37"/>
    </row>
    <row r="740" spans="32:39" ht="15.95" customHeight="1" x14ac:dyDescent="0.2">
      <c r="AF740" s="37"/>
      <c r="AG740" s="37"/>
      <c r="AH740" s="37"/>
      <c r="AI740" s="37"/>
      <c r="AJ740" s="37"/>
      <c r="AK740" s="37"/>
      <c r="AL740" s="37"/>
      <c r="AM740" s="37"/>
    </row>
    <row r="741" spans="32:39" ht="15.95" customHeight="1" x14ac:dyDescent="0.2">
      <c r="AF741" s="37"/>
      <c r="AG741" s="37"/>
      <c r="AH741" s="37"/>
      <c r="AI741" s="37"/>
      <c r="AJ741" s="37"/>
      <c r="AK741" s="37"/>
      <c r="AL741" s="37"/>
      <c r="AM741" s="37"/>
    </row>
    <row r="742" spans="32:39" ht="15.95" customHeight="1" x14ac:dyDescent="0.2">
      <c r="AF742" s="37"/>
      <c r="AG742" s="37"/>
      <c r="AH742" s="37"/>
      <c r="AI742" s="37"/>
      <c r="AJ742" s="37"/>
      <c r="AK742" s="37"/>
      <c r="AL742" s="37"/>
      <c r="AM742" s="37"/>
    </row>
    <row r="743" spans="32:39" ht="15.95" customHeight="1" x14ac:dyDescent="0.2">
      <c r="AF743" s="37"/>
      <c r="AG743" s="37"/>
      <c r="AH743" s="37"/>
      <c r="AI743" s="37"/>
      <c r="AJ743" s="37"/>
      <c r="AK743" s="37"/>
      <c r="AL743" s="37"/>
      <c r="AM743" s="37"/>
    </row>
    <row r="744" spans="32:39" ht="15.95" customHeight="1" x14ac:dyDescent="0.2">
      <c r="AF744" s="37"/>
      <c r="AG744" s="37"/>
      <c r="AH744" s="37"/>
      <c r="AI744" s="37"/>
      <c r="AJ744" s="37"/>
      <c r="AK744" s="37"/>
      <c r="AL744" s="37"/>
      <c r="AM744" s="37"/>
    </row>
    <row r="745" spans="32:39" ht="15.95" customHeight="1" x14ac:dyDescent="0.2">
      <c r="AF745" s="37"/>
      <c r="AG745" s="37"/>
      <c r="AH745" s="37"/>
      <c r="AI745" s="37"/>
      <c r="AJ745" s="37"/>
      <c r="AK745" s="37"/>
      <c r="AL745" s="37"/>
      <c r="AM745" s="37"/>
    </row>
    <row r="746" spans="32:39" ht="15.95" customHeight="1" x14ac:dyDescent="0.2">
      <c r="AF746" s="37"/>
      <c r="AG746" s="37"/>
      <c r="AH746" s="37"/>
      <c r="AI746" s="37"/>
      <c r="AJ746" s="37"/>
      <c r="AK746" s="37"/>
      <c r="AL746" s="37"/>
      <c r="AM746" s="37"/>
    </row>
    <row r="747" spans="32:39" ht="15.95" customHeight="1" x14ac:dyDescent="0.2">
      <c r="AF747" s="37"/>
      <c r="AG747" s="37"/>
      <c r="AH747" s="37"/>
      <c r="AI747" s="37"/>
      <c r="AJ747" s="37"/>
      <c r="AK747" s="37"/>
      <c r="AL747" s="37"/>
      <c r="AM747" s="37"/>
    </row>
    <row r="748" spans="32:39" ht="15.95" customHeight="1" x14ac:dyDescent="0.2">
      <c r="AF748" s="37"/>
      <c r="AG748" s="37"/>
      <c r="AH748" s="37"/>
      <c r="AI748" s="37"/>
      <c r="AJ748" s="37"/>
      <c r="AK748" s="37"/>
      <c r="AL748" s="37"/>
      <c r="AM748" s="37"/>
    </row>
    <row r="749" spans="32:39" ht="15.95" customHeight="1" x14ac:dyDescent="0.2">
      <c r="AF749" s="37"/>
      <c r="AG749" s="37"/>
      <c r="AH749" s="37"/>
      <c r="AI749" s="37"/>
      <c r="AJ749" s="37"/>
      <c r="AK749" s="37"/>
      <c r="AL749" s="37"/>
      <c r="AM749" s="37"/>
    </row>
    <row r="750" spans="32:39" ht="15.95" customHeight="1" x14ac:dyDescent="0.2">
      <c r="AF750" s="37"/>
      <c r="AG750" s="37"/>
      <c r="AH750" s="37"/>
      <c r="AI750" s="37"/>
      <c r="AJ750" s="37"/>
      <c r="AK750" s="37"/>
      <c r="AL750" s="37"/>
      <c r="AM750" s="37"/>
    </row>
    <row r="751" spans="32:39" ht="15.95" customHeight="1" x14ac:dyDescent="0.2">
      <c r="AF751" s="37"/>
      <c r="AG751" s="37"/>
      <c r="AH751" s="37"/>
      <c r="AI751" s="37"/>
      <c r="AJ751" s="37"/>
      <c r="AK751" s="37"/>
      <c r="AL751" s="37"/>
      <c r="AM751" s="37"/>
    </row>
    <row r="752" spans="32:39" ht="15.95" customHeight="1" x14ac:dyDescent="0.2">
      <c r="AF752" s="37"/>
      <c r="AG752" s="37"/>
      <c r="AH752" s="37"/>
      <c r="AI752" s="37"/>
      <c r="AJ752" s="37"/>
      <c r="AK752" s="37"/>
      <c r="AL752" s="37"/>
      <c r="AM752" s="37"/>
    </row>
    <row r="753" spans="32:39" ht="15.95" customHeight="1" x14ac:dyDescent="0.2">
      <c r="AF753" s="37"/>
      <c r="AG753" s="37"/>
      <c r="AH753" s="37"/>
      <c r="AI753" s="37"/>
      <c r="AJ753" s="37"/>
      <c r="AK753" s="37"/>
      <c r="AL753" s="37"/>
      <c r="AM753" s="37"/>
    </row>
    <row r="754" spans="32:39" ht="15.95" customHeight="1" x14ac:dyDescent="0.2">
      <c r="AF754" s="37"/>
      <c r="AG754" s="37"/>
      <c r="AH754" s="37"/>
      <c r="AI754" s="37"/>
      <c r="AJ754" s="37"/>
      <c r="AK754" s="37"/>
      <c r="AL754" s="37"/>
      <c r="AM754" s="37"/>
    </row>
    <row r="755" spans="32:39" ht="15.95" customHeight="1" x14ac:dyDescent="0.2">
      <c r="AF755" s="37"/>
      <c r="AG755" s="37"/>
      <c r="AH755" s="37"/>
      <c r="AI755" s="37"/>
      <c r="AJ755" s="37"/>
      <c r="AK755" s="37"/>
      <c r="AL755" s="37"/>
      <c r="AM755" s="37"/>
    </row>
    <row r="756" spans="32:39" ht="15.95" customHeight="1" x14ac:dyDescent="0.2">
      <c r="AF756" s="37"/>
      <c r="AG756" s="37"/>
      <c r="AH756" s="37"/>
      <c r="AI756" s="37"/>
      <c r="AJ756" s="37"/>
      <c r="AK756" s="37"/>
      <c r="AL756" s="37"/>
      <c r="AM756" s="37"/>
    </row>
    <row r="757" spans="32:39" ht="15.95" customHeight="1" x14ac:dyDescent="0.2">
      <c r="AF757" s="37"/>
      <c r="AG757" s="37"/>
      <c r="AH757" s="37"/>
      <c r="AI757" s="37"/>
      <c r="AJ757" s="37"/>
      <c r="AK757" s="37"/>
      <c r="AL757" s="37"/>
      <c r="AM757" s="37"/>
    </row>
    <row r="758" spans="32:39" ht="15.95" customHeight="1" x14ac:dyDescent="0.2">
      <c r="AF758" s="37"/>
      <c r="AG758" s="37"/>
      <c r="AH758" s="37"/>
      <c r="AI758" s="37"/>
      <c r="AJ758" s="37"/>
      <c r="AK758" s="37"/>
      <c r="AL758" s="37"/>
      <c r="AM758" s="37"/>
    </row>
    <row r="759" spans="32:39" ht="15.95" customHeight="1" x14ac:dyDescent="0.2">
      <c r="AF759" s="37"/>
      <c r="AG759" s="37"/>
      <c r="AH759" s="37"/>
      <c r="AI759" s="37"/>
      <c r="AJ759" s="37"/>
      <c r="AK759" s="37"/>
      <c r="AL759" s="37"/>
      <c r="AM759" s="37"/>
    </row>
    <row r="760" spans="32:39" ht="15.95" customHeight="1" x14ac:dyDescent="0.2">
      <c r="AF760" s="37"/>
      <c r="AG760" s="37"/>
      <c r="AH760" s="37"/>
      <c r="AI760" s="37"/>
      <c r="AJ760" s="37"/>
      <c r="AK760" s="37"/>
      <c r="AL760" s="37"/>
      <c r="AM760" s="37"/>
    </row>
    <row r="761" spans="32:39" ht="15.95" customHeight="1" x14ac:dyDescent="0.2">
      <c r="AF761" s="37"/>
      <c r="AG761" s="37"/>
      <c r="AH761" s="37"/>
      <c r="AI761" s="37"/>
      <c r="AJ761" s="37"/>
      <c r="AK761" s="37"/>
      <c r="AL761" s="37"/>
      <c r="AM761" s="37"/>
    </row>
    <row r="762" spans="32:39" ht="15.95" customHeight="1" x14ac:dyDescent="0.2">
      <c r="AF762" s="37"/>
      <c r="AG762" s="37"/>
      <c r="AH762" s="37"/>
      <c r="AI762" s="37"/>
      <c r="AJ762" s="37"/>
      <c r="AK762" s="37"/>
      <c r="AL762" s="37"/>
      <c r="AM762" s="37"/>
    </row>
    <row r="763" spans="32:39" ht="15.95" customHeight="1" x14ac:dyDescent="0.2">
      <c r="AF763" s="37"/>
      <c r="AG763" s="37"/>
      <c r="AH763" s="37"/>
      <c r="AI763" s="37"/>
      <c r="AJ763" s="37"/>
      <c r="AK763" s="37"/>
      <c r="AL763" s="37"/>
      <c r="AM763" s="37"/>
    </row>
    <row r="764" spans="32:39" ht="15.95" customHeight="1" x14ac:dyDescent="0.2">
      <c r="AF764" s="37"/>
      <c r="AG764" s="37"/>
      <c r="AH764" s="37"/>
      <c r="AI764" s="37"/>
      <c r="AJ764" s="37"/>
      <c r="AK764" s="37"/>
      <c r="AL764" s="37"/>
      <c r="AM764" s="37"/>
    </row>
    <row r="765" spans="32:39" ht="15.95" customHeight="1" x14ac:dyDescent="0.2">
      <c r="AF765" s="37"/>
      <c r="AG765" s="37"/>
      <c r="AH765" s="37"/>
      <c r="AI765" s="37"/>
      <c r="AJ765" s="37"/>
      <c r="AK765" s="37"/>
      <c r="AL765" s="37"/>
      <c r="AM765" s="37"/>
    </row>
    <row r="766" spans="32:39" ht="15.95" customHeight="1" x14ac:dyDescent="0.2">
      <c r="AF766" s="37"/>
      <c r="AG766" s="37"/>
      <c r="AH766" s="37"/>
      <c r="AI766" s="37"/>
      <c r="AJ766" s="37"/>
      <c r="AK766" s="37"/>
      <c r="AL766" s="37"/>
      <c r="AM766" s="37"/>
    </row>
    <row r="767" spans="32:39" ht="15.95" customHeight="1" x14ac:dyDescent="0.2">
      <c r="AF767" s="37"/>
      <c r="AG767" s="37"/>
      <c r="AH767" s="37"/>
      <c r="AI767" s="37"/>
      <c r="AJ767" s="37"/>
      <c r="AK767" s="37"/>
      <c r="AL767" s="37"/>
      <c r="AM767" s="37"/>
    </row>
    <row r="768" spans="32:39" ht="15.95" customHeight="1" x14ac:dyDescent="0.2">
      <c r="AF768" s="37"/>
      <c r="AG768" s="37"/>
      <c r="AH768" s="37"/>
      <c r="AI768" s="37"/>
      <c r="AJ768" s="37"/>
      <c r="AK768" s="37"/>
      <c r="AL768" s="37"/>
      <c r="AM768" s="37"/>
    </row>
    <row r="769" spans="32:39" ht="15.95" customHeight="1" x14ac:dyDescent="0.2">
      <c r="AF769" s="37"/>
      <c r="AG769" s="37"/>
      <c r="AH769" s="37"/>
      <c r="AI769" s="37"/>
      <c r="AJ769" s="37"/>
      <c r="AK769" s="37"/>
      <c r="AL769" s="37"/>
      <c r="AM769" s="37"/>
    </row>
    <row r="770" spans="32:39" ht="15.95" customHeight="1" x14ac:dyDescent="0.2">
      <c r="AF770" s="37"/>
      <c r="AG770" s="37"/>
      <c r="AH770" s="37"/>
      <c r="AI770" s="37"/>
      <c r="AJ770" s="37"/>
      <c r="AK770" s="37"/>
      <c r="AL770" s="37"/>
      <c r="AM770" s="37"/>
    </row>
    <row r="771" spans="32:39" ht="15.95" customHeight="1" x14ac:dyDescent="0.2">
      <c r="AF771" s="37"/>
      <c r="AG771" s="37"/>
      <c r="AH771" s="37"/>
      <c r="AI771" s="37"/>
      <c r="AJ771" s="37"/>
      <c r="AK771" s="37"/>
      <c r="AL771" s="37"/>
      <c r="AM771" s="37"/>
    </row>
    <row r="772" spans="32:39" ht="15.95" customHeight="1" x14ac:dyDescent="0.2">
      <c r="AF772" s="37"/>
      <c r="AG772" s="37"/>
      <c r="AH772" s="37"/>
      <c r="AI772" s="37"/>
      <c r="AJ772" s="37"/>
      <c r="AK772" s="37"/>
      <c r="AL772" s="37"/>
      <c r="AM772" s="37"/>
    </row>
    <row r="773" spans="32:39" ht="15.95" customHeight="1" x14ac:dyDescent="0.2">
      <c r="AF773" s="37"/>
      <c r="AG773" s="37"/>
      <c r="AH773" s="37"/>
      <c r="AI773" s="37"/>
      <c r="AJ773" s="37"/>
      <c r="AK773" s="37"/>
      <c r="AL773" s="37"/>
      <c r="AM773" s="37"/>
    </row>
    <row r="774" spans="32:39" ht="15.95" customHeight="1" x14ac:dyDescent="0.2">
      <c r="AF774" s="37"/>
      <c r="AG774" s="37"/>
      <c r="AH774" s="37"/>
      <c r="AI774" s="37"/>
      <c r="AJ774" s="37"/>
      <c r="AK774" s="37"/>
      <c r="AL774" s="37"/>
      <c r="AM774" s="37"/>
    </row>
    <row r="775" spans="32:39" ht="15.95" customHeight="1" x14ac:dyDescent="0.2">
      <c r="AF775" s="37"/>
      <c r="AG775" s="37"/>
      <c r="AH775" s="37"/>
      <c r="AI775" s="37"/>
      <c r="AJ775" s="37"/>
      <c r="AK775" s="37"/>
      <c r="AL775" s="37"/>
      <c r="AM775" s="37"/>
    </row>
    <row r="776" spans="32:39" ht="15.95" customHeight="1" x14ac:dyDescent="0.2">
      <c r="AF776" s="37"/>
      <c r="AG776" s="37"/>
      <c r="AH776" s="37"/>
      <c r="AI776" s="37"/>
      <c r="AJ776" s="37"/>
      <c r="AK776" s="37"/>
      <c r="AL776" s="37"/>
      <c r="AM776" s="37"/>
    </row>
    <row r="777" spans="32:39" ht="15.95" customHeight="1" x14ac:dyDescent="0.2">
      <c r="AF777" s="37"/>
      <c r="AG777" s="37"/>
      <c r="AH777" s="37"/>
      <c r="AI777" s="37"/>
      <c r="AJ777" s="37"/>
      <c r="AK777" s="37"/>
      <c r="AL777" s="37"/>
      <c r="AM777" s="37"/>
    </row>
    <row r="778" spans="32:39" ht="15.95" customHeight="1" x14ac:dyDescent="0.2">
      <c r="AF778" s="37"/>
      <c r="AG778" s="37"/>
      <c r="AH778" s="37"/>
      <c r="AI778" s="37"/>
      <c r="AJ778" s="37"/>
      <c r="AK778" s="37"/>
      <c r="AL778" s="37"/>
      <c r="AM778" s="37"/>
    </row>
    <row r="779" spans="32:39" ht="15.95" customHeight="1" x14ac:dyDescent="0.2">
      <c r="AF779" s="37"/>
      <c r="AG779" s="37"/>
      <c r="AH779" s="37"/>
      <c r="AI779" s="37"/>
      <c r="AJ779" s="37"/>
      <c r="AK779" s="37"/>
      <c r="AL779" s="37"/>
      <c r="AM779" s="37"/>
    </row>
    <row r="780" spans="32:39" ht="15.95" customHeight="1" x14ac:dyDescent="0.2">
      <c r="AF780" s="37"/>
      <c r="AG780" s="37"/>
      <c r="AH780" s="37"/>
      <c r="AI780" s="37"/>
      <c r="AJ780" s="37"/>
      <c r="AK780" s="37"/>
      <c r="AL780" s="37"/>
      <c r="AM780" s="37"/>
    </row>
    <row r="781" spans="32:39" ht="15.95" customHeight="1" x14ac:dyDescent="0.2">
      <c r="AF781" s="37"/>
      <c r="AG781" s="37"/>
      <c r="AH781" s="37"/>
      <c r="AI781" s="37"/>
      <c r="AJ781" s="37"/>
      <c r="AK781" s="37"/>
      <c r="AL781" s="37"/>
      <c r="AM781" s="37"/>
    </row>
    <row r="782" spans="32:39" ht="15.95" customHeight="1" x14ac:dyDescent="0.2">
      <c r="AF782" s="37"/>
      <c r="AG782" s="37"/>
      <c r="AH782" s="37"/>
      <c r="AI782" s="37"/>
      <c r="AJ782" s="37"/>
      <c r="AK782" s="37"/>
      <c r="AL782" s="37"/>
      <c r="AM782" s="37"/>
    </row>
    <row r="783" spans="32:39" ht="15.95" customHeight="1" x14ac:dyDescent="0.2">
      <c r="AF783" s="37"/>
      <c r="AG783" s="37"/>
      <c r="AH783" s="37"/>
      <c r="AI783" s="37"/>
      <c r="AJ783" s="37"/>
      <c r="AK783" s="37"/>
      <c r="AL783" s="37"/>
      <c r="AM783" s="37"/>
    </row>
    <row r="784" spans="32:39" ht="15.95" customHeight="1" x14ac:dyDescent="0.2">
      <c r="AF784" s="37"/>
      <c r="AG784" s="37"/>
      <c r="AH784" s="37"/>
      <c r="AI784" s="37"/>
      <c r="AJ784" s="37"/>
      <c r="AK784" s="37"/>
      <c r="AL784" s="37"/>
      <c r="AM784" s="37"/>
    </row>
    <row r="785" spans="32:39" ht="15.95" customHeight="1" x14ac:dyDescent="0.2">
      <c r="AF785" s="37"/>
      <c r="AG785" s="37"/>
      <c r="AH785" s="37"/>
      <c r="AI785" s="37"/>
      <c r="AJ785" s="37"/>
      <c r="AK785" s="37"/>
      <c r="AL785" s="37"/>
      <c r="AM785" s="37"/>
    </row>
    <row r="786" spans="32:39" ht="15.95" customHeight="1" x14ac:dyDescent="0.2">
      <c r="AF786" s="37"/>
      <c r="AG786" s="37"/>
      <c r="AH786" s="37"/>
      <c r="AI786" s="37"/>
      <c r="AJ786" s="37"/>
      <c r="AK786" s="37"/>
      <c r="AL786" s="37"/>
      <c r="AM786" s="37"/>
    </row>
    <row r="787" spans="32:39" ht="15.95" customHeight="1" x14ac:dyDescent="0.2">
      <c r="AF787" s="37"/>
      <c r="AG787" s="37"/>
      <c r="AH787" s="37"/>
      <c r="AI787" s="37"/>
      <c r="AJ787" s="37"/>
      <c r="AK787" s="37"/>
      <c r="AL787" s="37"/>
      <c r="AM787" s="37"/>
    </row>
    <row r="788" spans="32:39" ht="15.95" customHeight="1" x14ac:dyDescent="0.2">
      <c r="AF788" s="37"/>
      <c r="AG788" s="37"/>
      <c r="AH788" s="37"/>
      <c r="AI788" s="37"/>
      <c r="AJ788" s="37"/>
      <c r="AK788" s="37"/>
      <c r="AL788" s="37"/>
      <c r="AM788" s="37"/>
    </row>
    <row r="789" spans="32:39" ht="15.95" customHeight="1" x14ac:dyDescent="0.2">
      <c r="AF789" s="37"/>
      <c r="AG789" s="37"/>
      <c r="AH789" s="37"/>
      <c r="AI789" s="37"/>
      <c r="AJ789" s="37"/>
      <c r="AK789" s="37"/>
      <c r="AL789" s="37"/>
      <c r="AM789" s="37"/>
    </row>
    <row r="790" spans="32:39" ht="15.95" customHeight="1" x14ac:dyDescent="0.2">
      <c r="AF790" s="37"/>
      <c r="AG790" s="37"/>
      <c r="AH790" s="37"/>
      <c r="AI790" s="37"/>
      <c r="AJ790" s="37"/>
      <c r="AK790" s="37"/>
      <c r="AL790" s="37"/>
      <c r="AM790" s="37"/>
    </row>
    <row r="791" spans="32:39" ht="15.95" customHeight="1" x14ac:dyDescent="0.2">
      <c r="AF791" s="37"/>
      <c r="AG791" s="37"/>
      <c r="AH791" s="37"/>
      <c r="AI791" s="37"/>
      <c r="AJ791" s="37"/>
      <c r="AK791" s="37"/>
      <c r="AL791" s="37"/>
      <c r="AM791" s="37"/>
    </row>
    <row r="792" spans="32:39" ht="15.95" customHeight="1" x14ac:dyDescent="0.2">
      <c r="AF792" s="37"/>
      <c r="AG792" s="37"/>
      <c r="AH792" s="37"/>
      <c r="AI792" s="37"/>
      <c r="AJ792" s="37"/>
      <c r="AK792" s="37"/>
      <c r="AL792" s="37"/>
      <c r="AM792" s="37"/>
    </row>
    <row r="793" spans="32:39" ht="15.95" customHeight="1" x14ac:dyDescent="0.2">
      <c r="AF793" s="37"/>
      <c r="AG793" s="37"/>
      <c r="AH793" s="37"/>
      <c r="AI793" s="37"/>
      <c r="AJ793" s="37"/>
      <c r="AK793" s="37"/>
      <c r="AL793" s="37"/>
      <c r="AM793" s="37"/>
    </row>
    <row r="794" spans="32:39" ht="15.95" customHeight="1" x14ac:dyDescent="0.2">
      <c r="AF794" s="37"/>
      <c r="AG794" s="37"/>
      <c r="AH794" s="37"/>
      <c r="AI794" s="37"/>
      <c r="AJ794" s="37"/>
      <c r="AK794" s="37"/>
      <c r="AL794" s="37"/>
      <c r="AM794" s="37"/>
    </row>
    <row r="795" spans="32:39" ht="15.95" customHeight="1" x14ac:dyDescent="0.2">
      <c r="AF795" s="37"/>
      <c r="AG795" s="37"/>
      <c r="AH795" s="37"/>
      <c r="AI795" s="37"/>
      <c r="AJ795" s="37"/>
      <c r="AK795" s="37"/>
      <c r="AL795" s="37"/>
      <c r="AM795" s="37"/>
    </row>
    <row r="796" spans="32:39" ht="15.95" customHeight="1" x14ac:dyDescent="0.2">
      <c r="AF796" s="37"/>
      <c r="AG796" s="37"/>
      <c r="AH796" s="37"/>
      <c r="AI796" s="37"/>
      <c r="AJ796" s="37"/>
      <c r="AK796" s="37"/>
      <c r="AL796" s="37"/>
      <c r="AM796" s="37"/>
    </row>
    <row r="797" spans="32:39" ht="15.95" customHeight="1" x14ac:dyDescent="0.2">
      <c r="AF797" s="37"/>
      <c r="AG797" s="37"/>
      <c r="AH797" s="37"/>
      <c r="AI797" s="37"/>
      <c r="AJ797" s="37"/>
      <c r="AK797" s="37"/>
      <c r="AL797" s="37"/>
      <c r="AM797" s="37"/>
    </row>
    <row r="798" spans="32:39" ht="15.95" customHeight="1" x14ac:dyDescent="0.2">
      <c r="AF798" s="37"/>
      <c r="AG798" s="37"/>
      <c r="AH798" s="37"/>
      <c r="AI798" s="37"/>
      <c r="AJ798" s="37"/>
      <c r="AK798" s="37"/>
      <c r="AL798" s="37"/>
      <c r="AM798" s="37"/>
    </row>
    <row r="799" spans="32:39" ht="15.95" customHeight="1" x14ac:dyDescent="0.2">
      <c r="AF799" s="37"/>
      <c r="AG799" s="37"/>
      <c r="AH799" s="37"/>
      <c r="AI799" s="37"/>
      <c r="AJ799" s="37"/>
      <c r="AK799" s="37"/>
      <c r="AL799" s="37"/>
      <c r="AM799" s="37"/>
    </row>
    <row r="800" spans="32:39" ht="15.95" customHeight="1" x14ac:dyDescent="0.2">
      <c r="AF800" s="37"/>
      <c r="AG800" s="37"/>
      <c r="AH800" s="37"/>
      <c r="AI800" s="37"/>
      <c r="AJ800" s="37"/>
      <c r="AK800" s="37"/>
      <c r="AL800" s="37"/>
      <c r="AM800" s="37"/>
    </row>
    <row r="801" spans="32:39" ht="15.95" customHeight="1" x14ac:dyDescent="0.2">
      <c r="AF801" s="37"/>
      <c r="AG801" s="37"/>
      <c r="AH801" s="37"/>
      <c r="AI801" s="37"/>
      <c r="AJ801" s="37"/>
      <c r="AK801" s="37"/>
      <c r="AL801" s="37"/>
      <c r="AM801" s="37"/>
    </row>
    <row r="802" spans="32:39" ht="15.95" customHeight="1" x14ac:dyDescent="0.2">
      <c r="AF802" s="37"/>
      <c r="AG802" s="37"/>
      <c r="AH802" s="37"/>
      <c r="AI802" s="37"/>
      <c r="AJ802" s="37"/>
      <c r="AK802" s="37"/>
      <c r="AL802" s="37"/>
      <c r="AM802" s="37"/>
    </row>
    <row r="803" spans="32:39" ht="15.95" customHeight="1" x14ac:dyDescent="0.2">
      <c r="AF803" s="37"/>
      <c r="AG803" s="37"/>
      <c r="AH803" s="37"/>
      <c r="AI803" s="37"/>
      <c r="AJ803" s="37"/>
      <c r="AK803" s="37"/>
      <c r="AL803" s="37"/>
      <c r="AM803" s="37"/>
    </row>
    <row r="804" spans="32:39" ht="15.95" customHeight="1" x14ac:dyDescent="0.2">
      <c r="AF804" s="37"/>
      <c r="AG804" s="37"/>
      <c r="AH804" s="37"/>
      <c r="AI804" s="37"/>
      <c r="AJ804" s="37"/>
      <c r="AK804" s="37"/>
      <c r="AL804" s="37"/>
      <c r="AM804" s="37"/>
    </row>
    <row r="805" spans="32:39" ht="15.95" customHeight="1" x14ac:dyDescent="0.2">
      <c r="AF805" s="37"/>
      <c r="AG805" s="37"/>
      <c r="AH805" s="37"/>
      <c r="AI805" s="37"/>
      <c r="AJ805" s="37"/>
      <c r="AK805" s="37"/>
      <c r="AL805" s="37"/>
      <c r="AM805" s="37"/>
    </row>
    <row r="806" spans="32:39" ht="15.95" customHeight="1" x14ac:dyDescent="0.2">
      <c r="AF806" s="37"/>
      <c r="AG806" s="37"/>
      <c r="AH806" s="37"/>
      <c r="AI806" s="37"/>
      <c r="AJ806" s="37"/>
      <c r="AK806" s="37"/>
      <c r="AL806" s="37"/>
      <c r="AM806" s="37"/>
    </row>
    <row r="807" spans="32:39" ht="15.95" customHeight="1" x14ac:dyDescent="0.2">
      <c r="AF807" s="37"/>
      <c r="AG807" s="37"/>
      <c r="AH807" s="37"/>
      <c r="AI807" s="37"/>
      <c r="AJ807" s="37"/>
      <c r="AK807" s="37"/>
      <c r="AL807" s="37"/>
      <c r="AM807" s="37"/>
    </row>
    <row r="808" spans="32:39" ht="15.95" customHeight="1" x14ac:dyDescent="0.2">
      <c r="AF808" s="37"/>
      <c r="AG808" s="37"/>
      <c r="AH808" s="37"/>
      <c r="AI808" s="37"/>
      <c r="AJ808" s="37"/>
      <c r="AK808" s="37"/>
      <c r="AL808" s="37"/>
      <c r="AM808" s="37"/>
    </row>
    <row r="809" spans="32:39" ht="15.95" customHeight="1" x14ac:dyDescent="0.2">
      <c r="AF809" s="37"/>
      <c r="AG809" s="37"/>
      <c r="AH809" s="37"/>
      <c r="AI809" s="37"/>
      <c r="AJ809" s="37"/>
      <c r="AK809" s="37"/>
      <c r="AL809" s="37"/>
      <c r="AM809" s="37"/>
    </row>
    <row r="810" spans="32:39" ht="15.95" customHeight="1" x14ac:dyDescent="0.2">
      <c r="AF810" s="37"/>
      <c r="AG810" s="37"/>
      <c r="AH810" s="37"/>
      <c r="AI810" s="37"/>
      <c r="AJ810" s="37"/>
      <c r="AK810" s="37"/>
      <c r="AL810" s="37"/>
      <c r="AM810" s="37"/>
    </row>
    <row r="811" spans="32:39" ht="15.95" customHeight="1" x14ac:dyDescent="0.2">
      <c r="AF811" s="37"/>
      <c r="AG811" s="37"/>
      <c r="AH811" s="37"/>
      <c r="AI811" s="37"/>
      <c r="AJ811" s="37"/>
      <c r="AK811" s="37"/>
      <c r="AL811" s="37"/>
      <c r="AM811" s="37"/>
    </row>
    <row r="812" spans="32:39" ht="15.95" customHeight="1" x14ac:dyDescent="0.2">
      <c r="AF812" s="37"/>
      <c r="AG812" s="37"/>
      <c r="AH812" s="37"/>
      <c r="AI812" s="37"/>
      <c r="AJ812" s="37"/>
      <c r="AK812" s="37"/>
      <c r="AL812" s="37"/>
      <c r="AM812" s="37"/>
    </row>
    <row r="813" spans="32:39" ht="15.95" customHeight="1" x14ac:dyDescent="0.2">
      <c r="AF813" s="37"/>
      <c r="AG813" s="37"/>
      <c r="AH813" s="37"/>
      <c r="AI813" s="37"/>
      <c r="AJ813" s="37"/>
      <c r="AK813" s="37"/>
      <c r="AL813" s="37"/>
      <c r="AM813" s="37"/>
    </row>
    <row r="814" spans="32:39" ht="15.95" customHeight="1" x14ac:dyDescent="0.2">
      <c r="AF814" s="37"/>
      <c r="AG814" s="37"/>
      <c r="AH814" s="37"/>
      <c r="AI814" s="37"/>
      <c r="AJ814" s="37"/>
      <c r="AK814" s="37"/>
      <c r="AL814" s="37"/>
      <c r="AM814" s="37"/>
    </row>
    <row r="815" spans="32:39" ht="15.95" customHeight="1" x14ac:dyDescent="0.2">
      <c r="AF815" s="37"/>
      <c r="AG815" s="37"/>
      <c r="AH815" s="37"/>
      <c r="AI815" s="37"/>
      <c r="AJ815" s="37"/>
      <c r="AK815" s="37"/>
      <c r="AL815" s="37"/>
      <c r="AM815" s="37"/>
    </row>
    <row r="816" spans="32:39" ht="15.95" customHeight="1" x14ac:dyDescent="0.2">
      <c r="AF816" s="37"/>
      <c r="AG816" s="37"/>
      <c r="AH816" s="37"/>
      <c r="AI816" s="37"/>
      <c r="AJ816" s="37"/>
      <c r="AK816" s="37"/>
      <c r="AL816" s="37"/>
      <c r="AM816" s="37"/>
    </row>
    <row r="817" spans="32:39" ht="15.95" customHeight="1" x14ac:dyDescent="0.2">
      <c r="AF817" s="37"/>
      <c r="AG817" s="37"/>
      <c r="AH817" s="37"/>
      <c r="AI817" s="37"/>
      <c r="AJ817" s="37"/>
      <c r="AK817" s="37"/>
      <c r="AL817" s="37"/>
      <c r="AM817" s="37"/>
    </row>
    <row r="818" spans="32:39" ht="15.95" customHeight="1" x14ac:dyDescent="0.2">
      <c r="AF818" s="37"/>
      <c r="AG818" s="37"/>
      <c r="AH818" s="37"/>
      <c r="AI818" s="37"/>
      <c r="AJ818" s="37"/>
      <c r="AK818" s="37"/>
      <c r="AL818" s="37"/>
      <c r="AM818" s="37"/>
    </row>
    <row r="819" spans="32:39" ht="15.95" customHeight="1" x14ac:dyDescent="0.2">
      <c r="AF819" s="37"/>
      <c r="AG819" s="37"/>
      <c r="AH819" s="37"/>
      <c r="AI819" s="37"/>
      <c r="AJ819" s="37"/>
      <c r="AK819" s="37"/>
      <c r="AL819" s="37"/>
      <c r="AM819" s="37"/>
    </row>
    <row r="820" spans="32:39" ht="15.95" customHeight="1" x14ac:dyDescent="0.2">
      <c r="AF820" s="37"/>
      <c r="AG820" s="37"/>
      <c r="AH820" s="37"/>
      <c r="AI820" s="37"/>
      <c r="AJ820" s="37"/>
      <c r="AK820" s="37"/>
      <c r="AL820" s="37"/>
      <c r="AM820" s="37"/>
    </row>
    <row r="821" spans="32:39" ht="15.95" customHeight="1" x14ac:dyDescent="0.2">
      <c r="AF821" s="37"/>
      <c r="AG821" s="37"/>
      <c r="AH821" s="37"/>
      <c r="AI821" s="37"/>
      <c r="AJ821" s="37"/>
      <c r="AK821" s="37"/>
      <c r="AL821" s="37"/>
      <c r="AM821" s="37"/>
    </row>
    <row r="822" spans="32:39" ht="15.95" customHeight="1" x14ac:dyDescent="0.2">
      <c r="AF822" s="37"/>
      <c r="AG822" s="37"/>
      <c r="AH822" s="37"/>
      <c r="AI822" s="37"/>
      <c r="AJ822" s="37"/>
      <c r="AK822" s="37"/>
      <c r="AL822" s="37"/>
      <c r="AM822" s="37"/>
    </row>
    <row r="823" spans="32:39" ht="15.95" customHeight="1" x14ac:dyDescent="0.2">
      <c r="AF823" s="37"/>
      <c r="AG823" s="37"/>
      <c r="AH823" s="37"/>
      <c r="AI823" s="37"/>
      <c r="AJ823" s="37"/>
      <c r="AK823" s="37"/>
      <c r="AL823" s="37"/>
      <c r="AM823" s="37"/>
    </row>
    <row r="824" spans="32:39" ht="15.95" customHeight="1" x14ac:dyDescent="0.2">
      <c r="AF824" s="37"/>
      <c r="AG824" s="37"/>
      <c r="AH824" s="37"/>
      <c r="AI824" s="37"/>
      <c r="AJ824" s="37"/>
      <c r="AK824" s="37"/>
      <c r="AL824" s="37"/>
      <c r="AM824" s="37"/>
    </row>
    <row r="825" spans="32:39" ht="15.95" customHeight="1" x14ac:dyDescent="0.2">
      <c r="AF825" s="37"/>
      <c r="AG825" s="37"/>
      <c r="AH825" s="37"/>
      <c r="AI825" s="37"/>
      <c r="AJ825" s="37"/>
      <c r="AK825" s="37"/>
      <c r="AL825" s="37"/>
      <c r="AM825" s="37"/>
    </row>
    <row r="826" spans="32:39" ht="15.95" customHeight="1" x14ac:dyDescent="0.2">
      <c r="AF826" s="37"/>
      <c r="AG826" s="37"/>
      <c r="AH826" s="37"/>
      <c r="AI826" s="37"/>
      <c r="AJ826" s="37"/>
      <c r="AK826" s="37"/>
      <c r="AL826" s="37"/>
      <c r="AM826" s="37"/>
    </row>
    <row r="827" spans="32:39" ht="15.95" customHeight="1" x14ac:dyDescent="0.2">
      <c r="AF827" s="37"/>
      <c r="AG827" s="37"/>
      <c r="AH827" s="37"/>
      <c r="AI827" s="37"/>
      <c r="AJ827" s="37"/>
      <c r="AK827" s="37"/>
      <c r="AL827" s="37"/>
      <c r="AM827" s="37"/>
    </row>
    <row r="828" spans="32:39" ht="15.95" customHeight="1" x14ac:dyDescent="0.2">
      <c r="AF828" s="37"/>
      <c r="AG828" s="37"/>
      <c r="AH828" s="37"/>
      <c r="AI828" s="37"/>
      <c r="AJ828" s="37"/>
      <c r="AK828" s="37"/>
      <c r="AL828" s="37"/>
      <c r="AM828" s="37"/>
    </row>
    <row r="829" spans="32:39" ht="15.95" customHeight="1" x14ac:dyDescent="0.2">
      <c r="AF829" s="37"/>
      <c r="AG829" s="37"/>
      <c r="AH829" s="37"/>
      <c r="AI829" s="37"/>
      <c r="AJ829" s="37"/>
      <c r="AK829" s="37"/>
      <c r="AL829" s="37"/>
      <c r="AM829" s="37"/>
    </row>
    <row r="830" spans="32:39" ht="15.95" customHeight="1" x14ac:dyDescent="0.2">
      <c r="AF830" s="37"/>
      <c r="AG830" s="37"/>
      <c r="AH830" s="37"/>
      <c r="AI830" s="37"/>
      <c r="AJ830" s="37"/>
      <c r="AK830" s="37"/>
      <c r="AL830" s="37"/>
      <c r="AM830" s="37"/>
    </row>
    <row r="831" spans="32:39" ht="15.95" customHeight="1" x14ac:dyDescent="0.2">
      <c r="AF831" s="37"/>
      <c r="AG831" s="37"/>
      <c r="AH831" s="37"/>
      <c r="AI831" s="37"/>
      <c r="AJ831" s="37"/>
      <c r="AK831" s="37"/>
      <c r="AL831" s="37"/>
      <c r="AM831" s="37"/>
    </row>
    <row r="832" spans="32:39" ht="15.95" customHeight="1" x14ac:dyDescent="0.2">
      <c r="AF832" s="37"/>
      <c r="AG832" s="37"/>
      <c r="AH832" s="37"/>
      <c r="AI832" s="37"/>
      <c r="AJ832" s="37"/>
      <c r="AK832" s="37"/>
      <c r="AL832" s="37"/>
      <c r="AM832" s="37"/>
    </row>
    <row r="833" spans="32:39" ht="15.95" customHeight="1" x14ac:dyDescent="0.2">
      <c r="AF833" s="37"/>
      <c r="AG833" s="37"/>
      <c r="AH833" s="37"/>
      <c r="AI833" s="37"/>
      <c r="AJ833" s="37"/>
      <c r="AK833" s="37"/>
      <c r="AL833" s="37"/>
      <c r="AM833" s="37"/>
    </row>
    <row r="834" spans="32:39" ht="15.95" customHeight="1" x14ac:dyDescent="0.2">
      <c r="AF834" s="37"/>
      <c r="AG834" s="37"/>
      <c r="AH834" s="37"/>
      <c r="AI834" s="37"/>
      <c r="AJ834" s="37"/>
      <c r="AK834" s="37"/>
      <c r="AL834" s="37"/>
      <c r="AM834" s="37"/>
    </row>
    <row r="835" spans="32:39" ht="15.95" customHeight="1" x14ac:dyDescent="0.2">
      <c r="AF835" s="37"/>
      <c r="AG835" s="37"/>
      <c r="AH835" s="37"/>
      <c r="AI835" s="37"/>
      <c r="AJ835" s="37"/>
      <c r="AK835" s="37"/>
      <c r="AL835" s="37"/>
      <c r="AM835" s="37"/>
    </row>
    <row r="836" spans="32:39" ht="15.95" customHeight="1" x14ac:dyDescent="0.2">
      <c r="AF836" s="37"/>
      <c r="AG836" s="37"/>
      <c r="AH836" s="37"/>
      <c r="AI836" s="37"/>
      <c r="AJ836" s="37"/>
      <c r="AK836" s="37"/>
      <c r="AL836" s="37"/>
      <c r="AM836" s="37"/>
    </row>
    <row r="837" spans="32:39" ht="15.95" customHeight="1" x14ac:dyDescent="0.2">
      <c r="AF837" s="37"/>
      <c r="AG837" s="37"/>
      <c r="AH837" s="37"/>
      <c r="AI837" s="37"/>
      <c r="AJ837" s="37"/>
      <c r="AK837" s="37"/>
      <c r="AL837" s="37"/>
      <c r="AM837" s="37"/>
    </row>
    <row r="838" spans="32:39" ht="15.95" customHeight="1" x14ac:dyDescent="0.2">
      <c r="AF838" s="37"/>
      <c r="AG838" s="37"/>
      <c r="AH838" s="37"/>
      <c r="AI838" s="37"/>
      <c r="AJ838" s="37"/>
      <c r="AK838" s="37"/>
      <c r="AL838" s="37"/>
      <c r="AM838" s="37"/>
    </row>
    <row r="839" spans="32:39" ht="15.95" customHeight="1" x14ac:dyDescent="0.2">
      <c r="AF839" s="37"/>
      <c r="AG839" s="37"/>
      <c r="AH839" s="37"/>
      <c r="AI839" s="37"/>
      <c r="AJ839" s="37"/>
      <c r="AK839" s="37"/>
      <c r="AL839" s="37"/>
      <c r="AM839" s="37"/>
    </row>
    <row r="840" spans="32:39" ht="15.95" customHeight="1" x14ac:dyDescent="0.2">
      <c r="AF840" s="37"/>
      <c r="AG840" s="37"/>
      <c r="AH840" s="37"/>
      <c r="AI840" s="37"/>
      <c r="AJ840" s="37"/>
      <c r="AK840" s="37"/>
      <c r="AL840" s="37"/>
      <c r="AM840" s="37"/>
    </row>
    <row r="841" spans="32:39" ht="15.95" customHeight="1" x14ac:dyDescent="0.2">
      <c r="AF841" s="37"/>
      <c r="AG841" s="37"/>
      <c r="AH841" s="37"/>
      <c r="AI841" s="37"/>
      <c r="AJ841" s="37"/>
      <c r="AK841" s="37"/>
      <c r="AL841" s="37"/>
      <c r="AM841" s="37"/>
    </row>
    <row r="842" spans="32:39" ht="15.95" customHeight="1" x14ac:dyDescent="0.2">
      <c r="AF842" s="37"/>
      <c r="AG842" s="37"/>
      <c r="AH842" s="37"/>
      <c r="AI842" s="37"/>
      <c r="AJ842" s="37"/>
      <c r="AK842" s="37"/>
      <c r="AL842" s="37"/>
      <c r="AM842" s="37"/>
    </row>
    <row r="843" spans="32:39" ht="15.95" customHeight="1" x14ac:dyDescent="0.2">
      <c r="AF843" s="37"/>
      <c r="AG843" s="37"/>
      <c r="AH843" s="37"/>
      <c r="AI843" s="37"/>
      <c r="AJ843" s="37"/>
      <c r="AK843" s="37"/>
      <c r="AL843" s="37"/>
      <c r="AM843" s="37"/>
    </row>
    <row r="844" spans="32:39" ht="15.95" customHeight="1" x14ac:dyDescent="0.2">
      <c r="AF844" s="37"/>
      <c r="AG844" s="37"/>
      <c r="AH844" s="37"/>
      <c r="AI844" s="37"/>
      <c r="AJ844" s="37"/>
      <c r="AK844" s="37"/>
      <c r="AL844" s="37"/>
      <c r="AM844" s="37"/>
    </row>
    <row r="845" spans="32:39" ht="15.95" customHeight="1" x14ac:dyDescent="0.2">
      <c r="AF845" s="37"/>
      <c r="AG845" s="37"/>
      <c r="AH845" s="37"/>
      <c r="AI845" s="37"/>
      <c r="AJ845" s="37"/>
      <c r="AK845" s="37"/>
      <c r="AL845" s="37"/>
      <c r="AM845" s="37"/>
    </row>
    <row r="846" spans="32:39" ht="15.95" customHeight="1" x14ac:dyDescent="0.2">
      <c r="AF846" s="37"/>
      <c r="AG846" s="37"/>
      <c r="AH846" s="37"/>
      <c r="AI846" s="37"/>
      <c r="AJ846" s="37"/>
      <c r="AK846" s="37"/>
      <c r="AL846" s="37"/>
      <c r="AM846" s="37"/>
    </row>
    <row r="847" spans="32:39" ht="15.95" customHeight="1" x14ac:dyDescent="0.2">
      <c r="AF847" s="37"/>
      <c r="AG847" s="37"/>
      <c r="AH847" s="37"/>
      <c r="AI847" s="37"/>
      <c r="AJ847" s="37"/>
      <c r="AK847" s="37"/>
      <c r="AL847" s="37"/>
      <c r="AM847" s="37"/>
    </row>
    <row r="848" spans="32:39" ht="15.95" customHeight="1" x14ac:dyDescent="0.2">
      <c r="AF848" s="37"/>
      <c r="AG848" s="37"/>
      <c r="AH848" s="37"/>
      <c r="AI848" s="37"/>
      <c r="AJ848" s="37"/>
      <c r="AK848" s="37"/>
      <c r="AL848" s="37"/>
      <c r="AM848" s="37"/>
    </row>
    <row r="849" spans="32:39" ht="15.95" customHeight="1" x14ac:dyDescent="0.2">
      <c r="AF849" s="37"/>
      <c r="AG849" s="37"/>
      <c r="AH849" s="37"/>
      <c r="AI849" s="37"/>
      <c r="AJ849" s="37"/>
      <c r="AK849" s="37"/>
      <c r="AL849" s="37"/>
      <c r="AM849" s="37"/>
    </row>
    <row r="850" spans="32:39" ht="15.95" customHeight="1" x14ac:dyDescent="0.2">
      <c r="AF850" s="37"/>
      <c r="AG850" s="37"/>
      <c r="AH850" s="37"/>
      <c r="AI850" s="37"/>
      <c r="AJ850" s="37"/>
      <c r="AK850" s="37"/>
      <c r="AL850" s="37"/>
      <c r="AM850" s="37"/>
    </row>
    <row r="851" spans="32:39" ht="15.95" customHeight="1" x14ac:dyDescent="0.2">
      <c r="AF851" s="37"/>
      <c r="AG851" s="37"/>
      <c r="AH851" s="37"/>
      <c r="AI851" s="37"/>
      <c r="AJ851" s="37"/>
      <c r="AK851" s="37"/>
      <c r="AL851" s="37"/>
      <c r="AM851" s="37"/>
    </row>
    <row r="852" spans="32:39" ht="15.95" customHeight="1" x14ac:dyDescent="0.2">
      <c r="AF852" s="37"/>
      <c r="AG852" s="37"/>
      <c r="AH852" s="37"/>
      <c r="AI852" s="37"/>
      <c r="AJ852" s="37"/>
      <c r="AK852" s="37"/>
      <c r="AL852" s="37"/>
      <c r="AM852" s="37"/>
    </row>
    <row r="853" spans="32:39" ht="15.95" customHeight="1" x14ac:dyDescent="0.2">
      <c r="AF853" s="37"/>
      <c r="AG853" s="37"/>
      <c r="AH853" s="37"/>
      <c r="AI853" s="37"/>
      <c r="AJ853" s="37"/>
      <c r="AK853" s="37"/>
      <c r="AL853" s="37"/>
      <c r="AM853" s="37"/>
    </row>
    <row r="854" spans="32:39" ht="15.95" customHeight="1" x14ac:dyDescent="0.2">
      <c r="AF854" s="37"/>
      <c r="AG854" s="37"/>
      <c r="AH854" s="37"/>
      <c r="AI854" s="37"/>
      <c r="AJ854" s="37"/>
      <c r="AK854" s="37"/>
      <c r="AL854" s="37"/>
      <c r="AM854" s="37"/>
    </row>
    <row r="855" spans="32:39" ht="15.95" customHeight="1" x14ac:dyDescent="0.2">
      <c r="AF855" s="37"/>
      <c r="AG855" s="37"/>
      <c r="AH855" s="37"/>
      <c r="AI855" s="37"/>
      <c r="AJ855" s="37"/>
      <c r="AK855" s="37"/>
      <c r="AL855" s="37"/>
      <c r="AM855" s="37"/>
    </row>
    <row r="856" spans="32:39" ht="15.95" customHeight="1" x14ac:dyDescent="0.2">
      <c r="AF856" s="37"/>
      <c r="AG856" s="37"/>
      <c r="AH856" s="37"/>
      <c r="AI856" s="37"/>
      <c r="AJ856" s="37"/>
      <c r="AK856" s="37"/>
      <c r="AL856" s="37"/>
      <c r="AM856" s="37"/>
    </row>
    <row r="857" spans="32:39" ht="15.95" customHeight="1" x14ac:dyDescent="0.2">
      <c r="AF857" s="37"/>
      <c r="AG857" s="37"/>
      <c r="AH857" s="37"/>
      <c r="AI857" s="37"/>
      <c r="AJ857" s="37"/>
      <c r="AK857" s="37"/>
      <c r="AL857" s="37"/>
      <c r="AM857" s="37"/>
    </row>
    <row r="858" spans="32:39" ht="15.95" customHeight="1" x14ac:dyDescent="0.2">
      <c r="AF858" s="37"/>
      <c r="AG858" s="37"/>
      <c r="AH858" s="37"/>
      <c r="AI858" s="37"/>
      <c r="AJ858" s="37"/>
      <c r="AK858" s="37"/>
      <c r="AL858" s="37"/>
      <c r="AM858" s="37"/>
    </row>
    <row r="859" spans="32:39" ht="15.95" customHeight="1" x14ac:dyDescent="0.2">
      <c r="AF859" s="37"/>
      <c r="AG859" s="37"/>
      <c r="AH859" s="37"/>
      <c r="AI859" s="37"/>
      <c r="AJ859" s="37"/>
      <c r="AK859" s="37"/>
      <c r="AL859" s="37"/>
      <c r="AM859" s="37"/>
    </row>
    <row r="860" spans="32:39" ht="15.95" customHeight="1" x14ac:dyDescent="0.2">
      <c r="AF860" s="37"/>
      <c r="AG860" s="37"/>
      <c r="AH860" s="37"/>
      <c r="AI860" s="37"/>
      <c r="AJ860" s="37"/>
      <c r="AK860" s="37"/>
      <c r="AL860" s="37"/>
      <c r="AM860" s="37"/>
    </row>
    <row r="861" spans="32:39" ht="15.95" customHeight="1" x14ac:dyDescent="0.2">
      <c r="AF861" s="37"/>
      <c r="AG861" s="37"/>
      <c r="AH861" s="37"/>
      <c r="AI861" s="37"/>
      <c r="AJ861" s="37"/>
      <c r="AK861" s="37"/>
      <c r="AL861" s="37"/>
      <c r="AM861" s="37"/>
    </row>
    <row r="862" spans="32:39" ht="15.95" customHeight="1" x14ac:dyDescent="0.2">
      <c r="AF862" s="37"/>
      <c r="AG862" s="37"/>
      <c r="AH862" s="37"/>
      <c r="AI862" s="37"/>
      <c r="AJ862" s="37"/>
      <c r="AK862" s="37"/>
      <c r="AL862" s="37"/>
      <c r="AM862" s="37"/>
    </row>
    <row r="863" spans="32:39" ht="15.95" customHeight="1" x14ac:dyDescent="0.2">
      <c r="AF863" s="37"/>
      <c r="AG863" s="37"/>
      <c r="AH863" s="37"/>
      <c r="AI863" s="37"/>
      <c r="AJ863" s="37"/>
      <c r="AK863" s="37"/>
      <c r="AL863" s="37"/>
      <c r="AM863" s="37"/>
    </row>
    <row r="864" spans="32:39" ht="15.95" customHeight="1" x14ac:dyDescent="0.2">
      <c r="AF864" s="37"/>
      <c r="AG864" s="37"/>
      <c r="AH864" s="37"/>
      <c r="AI864" s="37"/>
      <c r="AJ864" s="37"/>
      <c r="AK864" s="37"/>
      <c r="AL864" s="37"/>
      <c r="AM864" s="37"/>
    </row>
    <row r="865" spans="32:39" ht="15.95" customHeight="1" x14ac:dyDescent="0.2">
      <c r="AF865" s="37"/>
      <c r="AG865" s="37"/>
      <c r="AH865" s="37"/>
      <c r="AI865" s="37"/>
      <c r="AJ865" s="37"/>
      <c r="AK865" s="37"/>
      <c r="AL865" s="37"/>
      <c r="AM865" s="37"/>
    </row>
    <row r="866" spans="32:39" ht="15.95" customHeight="1" x14ac:dyDescent="0.2">
      <c r="AF866" s="37"/>
      <c r="AG866" s="37"/>
      <c r="AH866" s="37"/>
      <c r="AI866" s="37"/>
      <c r="AJ866" s="37"/>
      <c r="AK866" s="37"/>
      <c r="AL866" s="37"/>
      <c r="AM866" s="37"/>
    </row>
    <row r="867" spans="32:39" ht="15.95" customHeight="1" x14ac:dyDescent="0.2">
      <c r="AF867" s="37"/>
      <c r="AG867" s="37"/>
      <c r="AH867" s="37"/>
      <c r="AI867" s="37"/>
      <c r="AJ867" s="37"/>
      <c r="AK867" s="37"/>
      <c r="AL867" s="37"/>
      <c r="AM867" s="37"/>
    </row>
    <row r="868" spans="32:39" ht="15.95" customHeight="1" x14ac:dyDescent="0.2">
      <c r="AF868" s="37"/>
      <c r="AG868" s="37"/>
      <c r="AH868" s="37"/>
      <c r="AI868" s="37"/>
      <c r="AJ868" s="37"/>
      <c r="AK868" s="37"/>
      <c r="AL868" s="37"/>
      <c r="AM868" s="37"/>
    </row>
    <row r="869" spans="32:39" ht="15.95" customHeight="1" x14ac:dyDescent="0.2">
      <c r="AF869" s="37"/>
      <c r="AG869" s="37"/>
      <c r="AH869" s="37"/>
      <c r="AI869" s="37"/>
      <c r="AJ869" s="37"/>
      <c r="AK869" s="37"/>
      <c r="AL869" s="37"/>
      <c r="AM869" s="37"/>
    </row>
    <row r="870" spans="32:39" ht="15.95" customHeight="1" x14ac:dyDescent="0.2">
      <c r="AF870" s="37"/>
      <c r="AG870" s="37"/>
      <c r="AH870" s="37"/>
      <c r="AI870" s="37"/>
      <c r="AJ870" s="37"/>
      <c r="AK870" s="37"/>
      <c r="AL870" s="37"/>
      <c r="AM870" s="37"/>
    </row>
    <row r="871" spans="32:39" ht="15.95" customHeight="1" x14ac:dyDescent="0.2">
      <c r="AF871" s="37"/>
      <c r="AG871" s="37"/>
      <c r="AH871" s="37"/>
      <c r="AI871" s="37"/>
      <c r="AJ871" s="37"/>
      <c r="AK871" s="37"/>
      <c r="AL871" s="37"/>
      <c r="AM871" s="37"/>
    </row>
    <row r="872" spans="32:39" ht="15.95" customHeight="1" x14ac:dyDescent="0.2">
      <c r="AF872" s="37"/>
      <c r="AG872" s="37"/>
      <c r="AH872" s="37"/>
      <c r="AI872" s="37"/>
      <c r="AJ872" s="37"/>
      <c r="AK872" s="37"/>
      <c r="AL872" s="37"/>
      <c r="AM872" s="37"/>
    </row>
    <row r="873" spans="32:39" ht="15.95" customHeight="1" x14ac:dyDescent="0.2">
      <c r="AF873" s="37"/>
      <c r="AG873" s="37"/>
      <c r="AH873" s="37"/>
      <c r="AI873" s="37"/>
      <c r="AJ873" s="37"/>
      <c r="AK873" s="37"/>
      <c r="AL873" s="37"/>
      <c r="AM873" s="37"/>
    </row>
    <row r="874" spans="32:39" ht="15.95" customHeight="1" x14ac:dyDescent="0.2">
      <c r="AF874" s="37"/>
      <c r="AG874" s="37"/>
      <c r="AH874" s="37"/>
      <c r="AI874" s="37"/>
      <c r="AJ874" s="37"/>
      <c r="AK874" s="37"/>
      <c r="AL874" s="37"/>
      <c r="AM874" s="37"/>
    </row>
    <row r="875" spans="32:39" ht="15.95" customHeight="1" x14ac:dyDescent="0.2">
      <c r="AF875" s="37"/>
      <c r="AG875" s="37"/>
      <c r="AH875" s="37"/>
      <c r="AI875" s="37"/>
      <c r="AJ875" s="37"/>
      <c r="AK875" s="37"/>
      <c r="AL875" s="37"/>
      <c r="AM875" s="37"/>
    </row>
    <row r="876" spans="32:39" ht="15.95" customHeight="1" x14ac:dyDescent="0.2">
      <c r="AF876" s="37"/>
      <c r="AG876" s="37"/>
      <c r="AH876" s="37"/>
      <c r="AI876" s="37"/>
      <c r="AJ876" s="37"/>
      <c r="AK876" s="37"/>
      <c r="AL876" s="37"/>
      <c r="AM876" s="37"/>
    </row>
    <row r="877" spans="32:39" ht="15.95" customHeight="1" x14ac:dyDescent="0.2">
      <c r="AF877" s="37"/>
      <c r="AG877" s="37"/>
      <c r="AH877" s="37"/>
      <c r="AI877" s="37"/>
      <c r="AJ877" s="37"/>
      <c r="AK877" s="37"/>
      <c r="AL877" s="37"/>
      <c r="AM877" s="37"/>
    </row>
    <row r="878" spans="32:39" ht="15.95" customHeight="1" x14ac:dyDescent="0.2">
      <c r="AF878" s="37"/>
      <c r="AG878" s="37"/>
      <c r="AH878" s="37"/>
      <c r="AI878" s="37"/>
      <c r="AJ878" s="37"/>
      <c r="AK878" s="37"/>
      <c r="AL878" s="37"/>
      <c r="AM878" s="37"/>
    </row>
    <row r="879" spans="32:39" ht="15.95" customHeight="1" x14ac:dyDescent="0.2">
      <c r="AF879" s="37"/>
      <c r="AG879" s="37"/>
      <c r="AH879" s="37"/>
      <c r="AI879" s="37"/>
      <c r="AJ879" s="37"/>
      <c r="AK879" s="37"/>
      <c r="AL879" s="37"/>
      <c r="AM879" s="37"/>
    </row>
    <row r="880" spans="32:39" ht="15.95" customHeight="1" x14ac:dyDescent="0.2">
      <c r="AF880" s="37"/>
      <c r="AG880" s="37"/>
      <c r="AH880" s="37"/>
      <c r="AI880" s="37"/>
      <c r="AJ880" s="37"/>
      <c r="AK880" s="37"/>
      <c r="AL880" s="37"/>
      <c r="AM880" s="37"/>
    </row>
    <row r="881" spans="32:39" ht="15.95" customHeight="1" x14ac:dyDescent="0.2">
      <c r="AF881" s="37"/>
      <c r="AG881" s="37"/>
      <c r="AH881" s="37"/>
      <c r="AI881" s="37"/>
      <c r="AJ881" s="37"/>
      <c r="AK881" s="37"/>
      <c r="AL881" s="37"/>
      <c r="AM881" s="37"/>
    </row>
    <row r="882" spans="32:39" ht="15.95" customHeight="1" x14ac:dyDescent="0.2">
      <c r="AF882" s="37"/>
      <c r="AG882" s="37"/>
      <c r="AH882" s="37"/>
      <c r="AI882" s="37"/>
      <c r="AJ882" s="37"/>
      <c r="AK882" s="37"/>
      <c r="AL882" s="37"/>
      <c r="AM882" s="37"/>
    </row>
    <row r="883" spans="32:39" ht="15.95" customHeight="1" x14ac:dyDescent="0.2">
      <c r="AF883" s="37"/>
      <c r="AG883" s="37"/>
      <c r="AH883" s="37"/>
      <c r="AI883" s="37"/>
      <c r="AJ883" s="37"/>
      <c r="AK883" s="37"/>
      <c r="AL883" s="37"/>
      <c r="AM883" s="37"/>
    </row>
    <row r="884" spans="32:39" ht="15.95" customHeight="1" x14ac:dyDescent="0.2">
      <c r="AF884" s="37"/>
      <c r="AG884" s="37"/>
      <c r="AH884" s="37"/>
      <c r="AI884" s="37"/>
      <c r="AJ884" s="37"/>
      <c r="AK884" s="37"/>
      <c r="AL884" s="37"/>
      <c r="AM884" s="37"/>
    </row>
    <row r="885" spans="32:39" ht="15.95" customHeight="1" x14ac:dyDescent="0.2">
      <c r="AF885" s="37"/>
      <c r="AG885" s="37"/>
      <c r="AH885" s="37"/>
      <c r="AI885" s="37"/>
      <c r="AJ885" s="37"/>
      <c r="AK885" s="37"/>
      <c r="AL885" s="37"/>
      <c r="AM885" s="37"/>
    </row>
    <row r="886" spans="32:39" ht="15.95" customHeight="1" x14ac:dyDescent="0.2">
      <c r="AF886" s="37"/>
      <c r="AG886" s="37"/>
      <c r="AH886" s="37"/>
      <c r="AI886" s="37"/>
      <c r="AJ886" s="37"/>
      <c r="AK886" s="37"/>
      <c r="AL886" s="37"/>
      <c r="AM886" s="37"/>
    </row>
    <row r="887" spans="32:39" ht="15.95" customHeight="1" x14ac:dyDescent="0.2">
      <c r="AF887" s="37"/>
      <c r="AG887" s="37"/>
      <c r="AH887" s="37"/>
      <c r="AI887" s="37"/>
      <c r="AJ887" s="37"/>
      <c r="AK887" s="37"/>
      <c r="AL887" s="37"/>
      <c r="AM887" s="37"/>
    </row>
    <row r="888" spans="32:39" ht="15.95" customHeight="1" x14ac:dyDescent="0.2">
      <c r="AF888" s="37"/>
      <c r="AG888" s="37"/>
      <c r="AH888" s="37"/>
      <c r="AI888" s="37"/>
      <c r="AJ888" s="37"/>
      <c r="AK888" s="37"/>
      <c r="AL888" s="37"/>
      <c r="AM888" s="37"/>
    </row>
    <row r="889" spans="32:39" ht="15.95" customHeight="1" x14ac:dyDescent="0.2">
      <c r="AF889" s="37"/>
      <c r="AG889" s="37"/>
      <c r="AH889" s="37"/>
      <c r="AI889" s="37"/>
      <c r="AJ889" s="37"/>
      <c r="AK889" s="37"/>
      <c r="AL889" s="37"/>
      <c r="AM889" s="37"/>
    </row>
    <row r="890" spans="32:39" ht="15.95" customHeight="1" x14ac:dyDescent="0.2">
      <c r="AF890" s="37"/>
      <c r="AG890" s="37"/>
      <c r="AH890" s="37"/>
      <c r="AI890" s="37"/>
      <c r="AJ890" s="37"/>
      <c r="AK890" s="37"/>
      <c r="AL890" s="37"/>
      <c r="AM890" s="37"/>
    </row>
    <row r="891" spans="32:39" ht="15.95" customHeight="1" x14ac:dyDescent="0.2">
      <c r="AF891" s="37"/>
      <c r="AG891" s="37"/>
      <c r="AH891" s="37"/>
      <c r="AI891" s="37"/>
      <c r="AJ891" s="37"/>
      <c r="AK891" s="37"/>
      <c r="AL891" s="37"/>
      <c r="AM891" s="37"/>
    </row>
    <row r="892" spans="32:39" ht="15.95" customHeight="1" x14ac:dyDescent="0.2">
      <c r="AF892" s="37"/>
      <c r="AG892" s="37"/>
      <c r="AH892" s="37"/>
      <c r="AI892" s="37"/>
      <c r="AJ892" s="37"/>
      <c r="AK892" s="37"/>
      <c r="AL892" s="37"/>
      <c r="AM892" s="37"/>
    </row>
    <row r="893" spans="32:39" ht="15.95" customHeight="1" x14ac:dyDescent="0.2">
      <c r="AF893" s="37"/>
      <c r="AG893" s="37"/>
      <c r="AH893" s="37"/>
      <c r="AI893" s="37"/>
      <c r="AJ893" s="37"/>
      <c r="AK893" s="37"/>
      <c r="AL893" s="37"/>
      <c r="AM893" s="37"/>
    </row>
    <row r="894" spans="32:39" ht="15.95" customHeight="1" x14ac:dyDescent="0.2">
      <c r="AF894" s="37"/>
      <c r="AG894" s="37"/>
      <c r="AH894" s="37"/>
      <c r="AI894" s="37"/>
      <c r="AJ894" s="37"/>
      <c r="AK894" s="37"/>
      <c r="AL894" s="37"/>
      <c r="AM894" s="37"/>
    </row>
    <row r="895" spans="32:39" ht="15.95" customHeight="1" x14ac:dyDescent="0.2">
      <c r="AF895" s="37"/>
      <c r="AG895" s="37"/>
      <c r="AH895" s="37"/>
      <c r="AI895" s="37"/>
      <c r="AJ895" s="37"/>
      <c r="AK895" s="37"/>
      <c r="AL895" s="37"/>
      <c r="AM895" s="37"/>
    </row>
    <row r="896" spans="32:39" ht="15.95" customHeight="1" x14ac:dyDescent="0.2">
      <c r="AF896" s="37"/>
      <c r="AG896" s="37"/>
      <c r="AH896" s="37"/>
      <c r="AI896" s="37"/>
      <c r="AJ896" s="37"/>
      <c r="AK896" s="37"/>
      <c r="AL896" s="37"/>
      <c r="AM896" s="37"/>
    </row>
    <row r="897" spans="32:39" ht="15.95" customHeight="1" x14ac:dyDescent="0.2">
      <c r="AF897" s="37"/>
      <c r="AG897" s="37"/>
      <c r="AH897" s="37"/>
      <c r="AI897" s="37"/>
      <c r="AJ897" s="37"/>
      <c r="AK897" s="37"/>
      <c r="AL897" s="37"/>
      <c r="AM897" s="37"/>
    </row>
    <row r="898" spans="32:39" ht="15.95" customHeight="1" x14ac:dyDescent="0.2">
      <c r="AF898" s="37"/>
      <c r="AG898" s="37"/>
      <c r="AH898" s="37"/>
      <c r="AI898" s="37"/>
      <c r="AJ898" s="37"/>
      <c r="AK898" s="37"/>
      <c r="AL898" s="37"/>
      <c r="AM898" s="37"/>
    </row>
    <row r="899" spans="32:39" ht="15.95" customHeight="1" x14ac:dyDescent="0.2">
      <c r="AF899" s="37"/>
      <c r="AG899" s="37"/>
      <c r="AH899" s="37"/>
      <c r="AI899" s="37"/>
      <c r="AJ899" s="37"/>
      <c r="AK899" s="37"/>
      <c r="AL899" s="37"/>
      <c r="AM899" s="37"/>
    </row>
    <row r="900" spans="32:39" ht="15.95" customHeight="1" x14ac:dyDescent="0.2">
      <c r="AF900" s="37"/>
      <c r="AG900" s="37"/>
      <c r="AH900" s="37"/>
      <c r="AI900" s="37"/>
      <c r="AJ900" s="37"/>
      <c r="AK900" s="37"/>
      <c r="AL900" s="37"/>
      <c r="AM900" s="37"/>
    </row>
    <row r="901" spans="32:39" ht="15.95" customHeight="1" x14ac:dyDescent="0.2">
      <c r="AF901" s="37"/>
      <c r="AG901" s="37"/>
      <c r="AH901" s="37"/>
      <c r="AI901" s="37"/>
      <c r="AJ901" s="37"/>
      <c r="AK901" s="37"/>
      <c r="AL901" s="37"/>
      <c r="AM901" s="37"/>
    </row>
    <row r="902" spans="32:39" ht="15.95" customHeight="1" x14ac:dyDescent="0.2">
      <c r="AF902" s="37"/>
      <c r="AG902" s="37"/>
      <c r="AH902" s="37"/>
      <c r="AI902" s="37"/>
      <c r="AJ902" s="37"/>
      <c r="AK902" s="37"/>
      <c r="AL902" s="37"/>
      <c r="AM902" s="37"/>
    </row>
    <row r="903" spans="32:39" ht="15.95" customHeight="1" x14ac:dyDescent="0.2">
      <c r="AF903" s="37"/>
      <c r="AG903" s="37"/>
      <c r="AH903" s="37"/>
      <c r="AI903" s="37"/>
      <c r="AJ903" s="37"/>
      <c r="AK903" s="37"/>
      <c r="AL903" s="37"/>
      <c r="AM903" s="37"/>
    </row>
    <row r="904" spans="32:39" ht="15.95" customHeight="1" x14ac:dyDescent="0.2">
      <c r="AF904" s="37"/>
      <c r="AG904" s="37"/>
      <c r="AH904" s="37"/>
      <c r="AI904" s="37"/>
      <c r="AJ904" s="37"/>
      <c r="AK904" s="37"/>
      <c r="AL904" s="37"/>
      <c r="AM904" s="37"/>
    </row>
    <row r="905" spans="32:39" ht="15.95" customHeight="1" x14ac:dyDescent="0.2">
      <c r="AF905" s="37"/>
      <c r="AG905" s="37"/>
      <c r="AH905" s="37"/>
      <c r="AI905" s="37"/>
      <c r="AJ905" s="37"/>
      <c r="AK905" s="37"/>
      <c r="AL905" s="37"/>
      <c r="AM905" s="37"/>
    </row>
    <row r="906" spans="32:39" ht="15.95" customHeight="1" x14ac:dyDescent="0.2">
      <c r="AF906" s="37"/>
      <c r="AG906" s="37"/>
      <c r="AH906" s="37"/>
      <c r="AI906" s="37"/>
      <c r="AJ906" s="37"/>
      <c r="AK906" s="37"/>
      <c r="AL906" s="37"/>
      <c r="AM906" s="37"/>
    </row>
    <row r="907" spans="32:39" ht="15.95" customHeight="1" x14ac:dyDescent="0.2">
      <c r="AF907" s="37"/>
      <c r="AG907" s="37"/>
      <c r="AH907" s="37"/>
      <c r="AI907" s="37"/>
      <c r="AJ907" s="37"/>
      <c r="AK907" s="37"/>
      <c r="AL907" s="37"/>
      <c r="AM907" s="37"/>
    </row>
    <row r="908" spans="32:39" ht="15.95" customHeight="1" x14ac:dyDescent="0.2">
      <c r="AF908" s="37"/>
      <c r="AG908" s="37"/>
      <c r="AH908" s="37"/>
      <c r="AI908" s="37"/>
      <c r="AJ908" s="37"/>
      <c r="AK908" s="37"/>
      <c r="AL908" s="37"/>
      <c r="AM908" s="37"/>
    </row>
    <row r="909" spans="32:39" ht="15.95" customHeight="1" x14ac:dyDescent="0.2">
      <c r="AF909" s="37"/>
      <c r="AG909" s="37"/>
      <c r="AH909" s="37"/>
      <c r="AI909" s="37"/>
      <c r="AJ909" s="37"/>
      <c r="AK909" s="37"/>
      <c r="AL909" s="37"/>
      <c r="AM909" s="37"/>
    </row>
    <row r="910" spans="32:39" ht="15.95" customHeight="1" x14ac:dyDescent="0.2">
      <c r="AF910" s="37"/>
      <c r="AG910" s="37"/>
      <c r="AH910" s="37"/>
      <c r="AI910" s="37"/>
      <c r="AJ910" s="37"/>
      <c r="AK910" s="37"/>
      <c r="AL910" s="37"/>
      <c r="AM910" s="37"/>
    </row>
    <row r="911" spans="32:39" ht="15.95" customHeight="1" x14ac:dyDescent="0.2">
      <c r="AF911" s="37"/>
      <c r="AG911" s="37"/>
      <c r="AH911" s="37"/>
      <c r="AI911" s="37"/>
      <c r="AJ911" s="37"/>
      <c r="AK911" s="37"/>
      <c r="AL911" s="37"/>
      <c r="AM911" s="37"/>
    </row>
    <row r="912" spans="32:39" ht="15.95" customHeight="1" x14ac:dyDescent="0.2">
      <c r="AF912" s="37"/>
      <c r="AG912" s="37"/>
      <c r="AH912" s="37"/>
      <c r="AI912" s="37"/>
      <c r="AJ912" s="37"/>
      <c r="AK912" s="37"/>
      <c r="AL912" s="37"/>
      <c r="AM912" s="37"/>
    </row>
    <row r="913" spans="32:39" ht="15.95" customHeight="1" x14ac:dyDescent="0.2">
      <c r="AF913" s="37"/>
      <c r="AG913" s="37"/>
      <c r="AH913" s="37"/>
      <c r="AI913" s="37"/>
      <c r="AJ913" s="37"/>
      <c r="AK913" s="37"/>
      <c r="AL913" s="37"/>
      <c r="AM913" s="37"/>
    </row>
    <row r="914" spans="32:39" ht="15.95" customHeight="1" x14ac:dyDescent="0.2">
      <c r="AF914" s="37"/>
      <c r="AG914" s="37"/>
      <c r="AH914" s="37"/>
      <c r="AI914" s="37"/>
      <c r="AJ914" s="37"/>
      <c r="AK914" s="37"/>
      <c r="AL914" s="37"/>
      <c r="AM914" s="37"/>
    </row>
    <row r="915" spans="32:39" ht="15.95" customHeight="1" x14ac:dyDescent="0.2">
      <c r="AF915" s="37"/>
      <c r="AG915" s="37"/>
      <c r="AH915" s="37"/>
      <c r="AI915" s="37"/>
      <c r="AJ915" s="37"/>
      <c r="AK915" s="37"/>
      <c r="AL915" s="37"/>
      <c r="AM915" s="37"/>
    </row>
    <row r="916" spans="32:39" ht="15.95" customHeight="1" x14ac:dyDescent="0.2">
      <c r="AF916" s="37"/>
      <c r="AG916" s="37"/>
      <c r="AH916" s="37"/>
      <c r="AI916" s="37"/>
      <c r="AJ916" s="37"/>
      <c r="AK916" s="37"/>
      <c r="AL916" s="37"/>
      <c r="AM916" s="37"/>
    </row>
    <row r="917" spans="32:39" ht="15.95" customHeight="1" x14ac:dyDescent="0.2">
      <c r="AF917" s="37"/>
      <c r="AG917" s="37"/>
      <c r="AH917" s="37"/>
      <c r="AI917" s="37"/>
      <c r="AJ917" s="37"/>
      <c r="AK917" s="37"/>
      <c r="AL917" s="37"/>
      <c r="AM917" s="37"/>
    </row>
    <row r="918" spans="32:39" ht="15.95" customHeight="1" x14ac:dyDescent="0.2">
      <c r="AF918" s="37"/>
      <c r="AG918" s="37"/>
      <c r="AH918" s="37"/>
      <c r="AI918" s="37"/>
      <c r="AJ918" s="37"/>
      <c r="AK918" s="37"/>
      <c r="AL918" s="37"/>
      <c r="AM918" s="37"/>
    </row>
    <row r="919" spans="32:39" ht="15.95" customHeight="1" x14ac:dyDescent="0.2">
      <c r="AF919" s="37"/>
      <c r="AG919" s="37"/>
      <c r="AH919" s="37"/>
      <c r="AI919" s="37"/>
      <c r="AJ919" s="37"/>
      <c r="AK919" s="37"/>
      <c r="AL919" s="37"/>
      <c r="AM919" s="37"/>
    </row>
    <row r="920" spans="32:39" ht="15.95" customHeight="1" x14ac:dyDescent="0.2">
      <c r="AF920" s="37"/>
      <c r="AG920" s="37"/>
      <c r="AH920" s="37"/>
      <c r="AI920" s="37"/>
      <c r="AJ920" s="37"/>
      <c r="AK920" s="37"/>
      <c r="AL920" s="37"/>
      <c r="AM920" s="37"/>
    </row>
    <row r="921" spans="32:39" ht="15.95" customHeight="1" x14ac:dyDescent="0.2">
      <c r="AF921" s="37"/>
      <c r="AG921" s="37"/>
      <c r="AH921" s="37"/>
      <c r="AI921" s="37"/>
      <c r="AJ921" s="37"/>
      <c r="AK921" s="37"/>
      <c r="AL921" s="37"/>
      <c r="AM921" s="37"/>
    </row>
    <row r="922" spans="32:39" ht="15.95" customHeight="1" x14ac:dyDescent="0.2">
      <c r="AF922" s="37"/>
      <c r="AG922" s="37"/>
      <c r="AH922" s="37"/>
      <c r="AI922" s="37"/>
      <c r="AJ922" s="37"/>
      <c r="AK922" s="37"/>
      <c r="AL922" s="37"/>
      <c r="AM922" s="37"/>
    </row>
    <row r="923" spans="32:39" ht="15.95" customHeight="1" x14ac:dyDescent="0.2">
      <c r="AF923" s="37"/>
      <c r="AG923" s="37"/>
      <c r="AH923" s="37"/>
      <c r="AI923" s="37"/>
      <c r="AJ923" s="37"/>
      <c r="AK923" s="37"/>
      <c r="AL923" s="37"/>
      <c r="AM923" s="37"/>
    </row>
    <row r="924" spans="32:39" ht="15.95" customHeight="1" x14ac:dyDescent="0.2">
      <c r="AF924" s="37"/>
      <c r="AG924" s="37"/>
      <c r="AH924" s="37"/>
      <c r="AI924" s="37"/>
      <c r="AJ924" s="37"/>
      <c r="AK924" s="37"/>
      <c r="AL924" s="37"/>
      <c r="AM924" s="37"/>
    </row>
    <row r="925" spans="32:39" ht="15.95" customHeight="1" x14ac:dyDescent="0.2">
      <c r="AF925" s="37"/>
      <c r="AG925" s="37"/>
      <c r="AH925" s="37"/>
      <c r="AI925" s="37"/>
      <c r="AJ925" s="37"/>
      <c r="AK925" s="37"/>
      <c r="AL925" s="37"/>
      <c r="AM925" s="37"/>
    </row>
    <row r="926" spans="32:39" ht="15.95" customHeight="1" x14ac:dyDescent="0.2">
      <c r="AF926" s="37"/>
      <c r="AG926" s="37"/>
      <c r="AH926" s="37"/>
      <c r="AI926" s="37"/>
      <c r="AJ926" s="37"/>
      <c r="AK926" s="37"/>
      <c r="AL926" s="37"/>
      <c r="AM926" s="37"/>
    </row>
    <row r="927" spans="32:39" ht="15.95" customHeight="1" x14ac:dyDescent="0.2">
      <c r="AF927" s="37"/>
      <c r="AG927" s="37"/>
      <c r="AH927" s="37"/>
      <c r="AI927" s="37"/>
      <c r="AJ927" s="37"/>
      <c r="AK927" s="37"/>
      <c r="AL927" s="37"/>
      <c r="AM927" s="37"/>
    </row>
    <row r="928" spans="32:39" ht="15.95" customHeight="1" x14ac:dyDescent="0.2">
      <c r="AF928" s="37"/>
      <c r="AG928" s="37"/>
      <c r="AH928" s="37"/>
      <c r="AI928" s="37"/>
      <c r="AJ928" s="37"/>
      <c r="AK928" s="37"/>
      <c r="AL928" s="37"/>
      <c r="AM928" s="37"/>
    </row>
    <row r="929" spans="32:39" ht="15.95" customHeight="1" x14ac:dyDescent="0.2">
      <c r="AF929" s="37"/>
      <c r="AG929" s="37"/>
      <c r="AH929" s="37"/>
      <c r="AI929" s="37"/>
      <c r="AJ929" s="37"/>
      <c r="AK929" s="37"/>
      <c r="AL929" s="37"/>
      <c r="AM929" s="37"/>
    </row>
    <row r="930" spans="32:39" ht="15.95" customHeight="1" x14ac:dyDescent="0.2">
      <c r="AF930" s="37"/>
      <c r="AG930" s="37"/>
      <c r="AH930" s="37"/>
      <c r="AI930" s="37"/>
      <c r="AJ930" s="37"/>
      <c r="AK930" s="37"/>
      <c r="AL930" s="37"/>
      <c r="AM930" s="37"/>
    </row>
    <row r="931" spans="32:39" ht="15.95" customHeight="1" x14ac:dyDescent="0.2">
      <c r="AF931" s="37"/>
      <c r="AG931" s="37"/>
      <c r="AH931" s="37"/>
      <c r="AI931" s="37"/>
      <c r="AJ931" s="37"/>
      <c r="AK931" s="37"/>
      <c r="AL931" s="37"/>
      <c r="AM931" s="37"/>
    </row>
    <row r="932" spans="32:39" ht="15.95" customHeight="1" x14ac:dyDescent="0.2">
      <c r="AF932" s="37"/>
      <c r="AG932" s="37"/>
      <c r="AH932" s="37"/>
      <c r="AI932" s="37"/>
      <c r="AJ932" s="37"/>
      <c r="AK932" s="37"/>
      <c r="AL932" s="37"/>
      <c r="AM932" s="37"/>
    </row>
    <row r="933" spans="32:39" ht="15.95" customHeight="1" x14ac:dyDescent="0.2">
      <c r="AF933" s="37"/>
      <c r="AG933" s="37"/>
      <c r="AH933" s="37"/>
      <c r="AI933" s="37"/>
      <c r="AJ933" s="37"/>
      <c r="AK933" s="37"/>
      <c r="AL933" s="37"/>
      <c r="AM933" s="37"/>
    </row>
    <row r="934" spans="32:39" ht="15.95" customHeight="1" x14ac:dyDescent="0.2">
      <c r="AF934" s="37"/>
      <c r="AG934" s="37"/>
      <c r="AH934" s="37"/>
      <c r="AI934" s="37"/>
      <c r="AJ934" s="37"/>
      <c r="AK934" s="37"/>
      <c r="AL934" s="37"/>
      <c r="AM934" s="37"/>
    </row>
    <row r="935" spans="32:39" ht="15.95" customHeight="1" x14ac:dyDescent="0.2">
      <c r="AF935" s="37"/>
      <c r="AG935" s="37"/>
      <c r="AH935" s="37"/>
      <c r="AI935" s="37"/>
      <c r="AJ935" s="37"/>
      <c r="AK935" s="37"/>
      <c r="AL935" s="37"/>
      <c r="AM935" s="37"/>
    </row>
    <row r="936" spans="32:39" ht="15.95" customHeight="1" x14ac:dyDescent="0.2">
      <c r="AF936" s="37"/>
      <c r="AG936" s="37"/>
      <c r="AH936" s="37"/>
      <c r="AI936" s="37"/>
      <c r="AJ936" s="37"/>
      <c r="AK936" s="37"/>
      <c r="AL936" s="37"/>
      <c r="AM936" s="37"/>
    </row>
    <row r="937" spans="32:39" ht="15.95" customHeight="1" x14ac:dyDescent="0.2">
      <c r="AF937" s="37"/>
      <c r="AG937" s="37"/>
      <c r="AH937" s="37"/>
      <c r="AI937" s="37"/>
      <c r="AJ937" s="37"/>
      <c r="AK937" s="37"/>
      <c r="AL937" s="37"/>
      <c r="AM937" s="37"/>
    </row>
    <row r="938" spans="32:39" ht="15.95" customHeight="1" x14ac:dyDescent="0.2">
      <c r="AF938" s="37"/>
      <c r="AG938" s="37"/>
      <c r="AH938" s="37"/>
      <c r="AI938" s="37"/>
      <c r="AJ938" s="37"/>
      <c r="AK938" s="37"/>
      <c r="AL938" s="37"/>
      <c r="AM938" s="37"/>
    </row>
    <row r="939" spans="32:39" ht="15.95" customHeight="1" x14ac:dyDescent="0.2">
      <c r="AF939" s="37"/>
      <c r="AG939" s="37"/>
      <c r="AH939" s="37"/>
      <c r="AI939" s="37"/>
      <c r="AJ939" s="37"/>
      <c r="AK939" s="37"/>
      <c r="AL939" s="37"/>
      <c r="AM939" s="37"/>
    </row>
    <row r="940" spans="32:39" ht="15.95" customHeight="1" x14ac:dyDescent="0.2">
      <c r="AF940" s="37"/>
      <c r="AG940" s="37"/>
      <c r="AH940" s="37"/>
      <c r="AI940" s="37"/>
      <c r="AJ940" s="37"/>
      <c r="AK940" s="37"/>
      <c r="AL940" s="37"/>
      <c r="AM940" s="37"/>
    </row>
    <row r="941" spans="32:39" ht="15.95" customHeight="1" x14ac:dyDescent="0.2">
      <c r="AF941" s="37"/>
      <c r="AG941" s="37"/>
      <c r="AH941" s="37"/>
      <c r="AI941" s="37"/>
      <c r="AJ941" s="37"/>
      <c r="AK941" s="37"/>
      <c r="AL941" s="37"/>
      <c r="AM941" s="37"/>
    </row>
    <row r="942" spans="32:39" ht="15.95" customHeight="1" x14ac:dyDescent="0.2">
      <c r="AF942" s="37"/>
      <c r="AG942" s="37"/>
      <c r="AH942" s="37"/>
      <c r="AI942" s="37"/>
      <c r="AJ942" s="37"/>
      <c r="AK942" s="37"/>
      <c r="AL942" s="37"/>
      <c r="AM942" s="37"/>
    </row>
    <row r="943" spans="32:39" ht="15.95" customHeight="1" x14ac:dyDescent="0.2">
      <c r="AF943" s="37"/>
      <c r="AG943" s="37"/>
      <c r="AH943" s="37"/>
      <c r="AI943" s="37"/>
      <c r="AJ943" s="37"/>
      <c r="AK943" s="37"/>
      <c r="AL943" s="37"/>
      <c r="AM943" s="37"/>
    </row>
    <row r="944" spans="32:39" ht="15.95" customHeight="1" x14ac:dyDescent="0.2">
      <c r="AF944" s="37"/>
      <c r="AG944" s="37"/>
      <c r="AH944" s="37"/>
      <c r="AI944" s="37"/>
      <c r="AJ944" s="37"/>
      <c r="AK944" s="37"/>
      <c r="AL944" s="37"/>
      <c r="AM944" s="37"/>
    </row>
    <row r="945" spans="32:39" ht="15.95" customHeight="1" x14ac:dyDescent="0.2">
      <c r="AF945" s="37"/>
      <c r="AG945" s="37"/>
      <c r="AH945" s="37"/>
      <c r="AI945" s="37"/>
      <c r="AJ945" s="37"/>
      <c r="AK945" s="37"/>
      <c r="AL945" s="37"/>
      <c r="AM945" s="37"/>
    </row>
    <row r="946" spans="32:39" ht="15.95" customHeight="1" x14ac:dyDescent="0.2">
      <c r="AF946" s="37"/>
      <c r="AG946" s="37"/>
      <c r="AH946" s="37"/>
      <c r="AI946" s="37"/>
      <c r="AJ946" s="37"/>
      <c r="AK946" s="37"/>
      <c r="AL946" s="37"/>
      <c r="AM946" s="37"/>
    </row>
    <row r="947" spans="32:39" ht="15.95" customHeight="1" x14ac:dyDescent="0.2">
      <c r="AF947" s="37"/>
      <c r="AG947" s="37"/>
      <c r="AH947" s="37"/>
      <c r="AI947" s="37"/>
      <c r="AJ947" s="37"/>
      <c r="AK947" s="37"/>
      <c r="AL947" s="37"/>
      <c r="AM947" s="37"/>
    </row>
    <row r="948" spans="32:39" ht="15.95" customHeight="1" x14ac:dyDescent="0.2">
      <c r="AF948" s="37"/>
      <c r="AG948" s="37"/>
      <c r="AH948" s="37"/>
      <c r="AI948" s="37"/>
      <c r="AJ948" s="37"/>
      <c r="AK948" s="37"/>
      <c r="AL948" s="37"/>
      <c r="AM948" s="37"/>
    </row>
    <row r="949" spans="32:39" ht="15.95" customHeight="1" x14ac:dyDescent="0.2">
      <c r="AF949" s="37"/>
      <c r="AG949" s="37"/>
      <c r="AH949" s="37"/>
      <c r="AI949" s="37"/>
      <c r="AJ949" s="37"/>
      <c r="AK949" s="37"/>
      <c r="AL949" s="37"/>
      <c r="AM949" s="37"/>
    </row>
    <row r="950" spans="32:39" ht="15.95" customHeight="1" x14ac:dyDescent="0.2">
      <c r="AF950" s="37"/>
      <c r="AG950" s="37"/>
      <c r="AH950" s="37"/>
      <c r="AI950" s="37"/>
      <c r="AJ950" s="37"/>
      <c r="AK950" s="37"/>
      <c r="AL950" s="37"/>
      <c r="AM950" s="37"/>
    </row>
    <row r="951" spans="32:39" ht="15.95" customHeight="1" x14ac:dyDescent="0.2">
      <c r="AF951" s="37"/>
      <c r="AG951" s="37"/>
      <c r="AH951" s="37"/>
      <c r="AI951" s="37"/>
      <c r="AJ951" s="37"/>
      <c r="AK951" s="37"/>
      <c r="AL951" s="37"/>
      <c r="AM951" s="37"/>
    </row>
    <row r="952" spans="32:39" ht="15.95" customHeight="1" x14ac:dyDescent="0.2">
      <c r="AF952" s="37"/>
      <c r="AG952" s="37"/>
      <c r="AH952" s="37"/>
      <c r="AI952" s="37"/>
      <c r="AJ952" s="37"/>
      <c r="AK952" s="37"/>
      <c r="AL952" s="37"/>
      <c r="AM952" s="37"/>
    </row>
    <row r="953" spans="32:39" ht="15.95" customHeight="1" x14ac:dyDescent="0.2">
      <c r="AF953" s="37"/>
      <c r="AG953" s="37"/>
      <c r="AH953" s="37"/>
      <c r="AI953" s="37"/>
      <c r="AJ953" s="37"/>
      <c r="AK953" s="37"/>
      <c r="AL953" s="37"/>
      <c r="AM953" s="37"/>
    </row>
    <row r="954" spans="32:39" ht="15.95" customHeight="1" x14ac:dyDescent="0.2">
      <c r="AF954" s="37"/>
      <c r="AG954" s="37"/>
      <c r="AH954" s="37"/>
      <c r="AI954" s="37"/>
      <c r="AJ954" s="37"/>
      <c r="AK954" s="37"/>
      <c r="AL954" s="37"/>
      <c r="AM954" s="37"/>
    </row>
    <row r="955" spans="32:39" ht="15.95" customHeight="1" x14ac:dyDescent="0.2">
      <c r="AF955" s="37"/>
      <c r="AG955" s="37"/>
      <c r="AH955" s="37"/>
      <c r="AI955" s="37"/>
      <c r="AJ955" s="37"/>
      <c r="AK955" s="37"/>
      <c r="AL955" s="37"/>
      <c r="AM955" s="37"/>
    </row>
    <row r="956" spans="32:39" ht="15.95" customHeight="1" x14ac:dyDescent="0.2">
      <c r="AF956" s="37"/>
      <c r="AG956" s="37"/>
      <c r="AH956" s="37"/>
      <c r="AI956" s="37"/>
      <c r="AJ956" s="37"/>
      <c r="AK956" s="37"/>
      <c r="AL956" s="37"/>
      <c r="AM956" s="37"/>
    </row>
    <row r="957" spans="32:39" ht="15.95" customHeight="1" x14ac:dyDescent="0.2">
      <c r="AF957" s="37"/>
      <c r="AG957" s="37"/>
      <c r="AH957" s="37"/>
      <c r="AI957" s="37"/>
      <c r="AJ957" s="37"/>
      <c r="AK957" s="37"/>
      <c r="AL957" s="37"/>
      <c r="AM957" s="37"/>
    </row>
    <row r="958" spans="32:39" ht="15.95" customHeight="1" x14ac:dyDescent="0.2">
      <c r="AF958" s="37"/>
      <c r="AG958" s="37"/>
      <c r="AH958" s="37"/>
      <c r="AI958" s="37"/>
      <c r="AJ958" s="37"/>
      <c r="AK958" s="37"/>
      <c r="AL958" s="37"/>
      <c r="AM958" s="37"/>
    </row>
    <row r="959" spans="32:39" ht="15.95" customHeight="1" x14ac:dyDescent="0.2">
      <c r="AF959" s="37"/>
      <c r="AG959" s="37"/>
      <c r="AH959" s="37"/>
      <c r="AI959" s="37"/>
      <c r="AJ959" s="37"/>
      <c r="AK959" s="37"/>
      <c r="AL959" s="37"/>
      <c r="AM959" s="37"/>
    </row>
    <row r="960" spans="32:39" ht="15.95" customHeight="1" x14ac:dyDescent="0.2">
      <c r="AF960" s="37"/>
      <c r="AG960" s="37"/>
      <c r="AH960" s="37"/>
      <c r="AI960" s="37"/>
      <c r="AJ960" s="37"/>
      <c r="AK960" s="37"/>
      <c r="AL960" s="37"/>
      <c r="AM960" s="37"/>
    </row>
    <row r="961" spans="32:39" ht="15.95" customHeight="1" x14ac:dyDescent="0.2">
      <c r="AF961" s="37"/>
      <c r="AG961" s="37"/>
      <c r="AH961" s="37"/>
      <c r="AI961" s="37"/>
      <c r="AJ961" s="37"/>
      <c r="AK961" s="37"/>
      <c r="AL961" s="37"/>
      <c r="AM961" s="37"/>
    </row>
    <row r="962" spans="32:39" ht="15.95" customHeight="1" x14ac:dyDescent="0.2">
      <c r="AF962" s="37"/>
      <c r="AG962" s="37"/>
      <c r="AH962" s="37"/>
      <c r="AI962" s="37"/>
      <c r="AJ962" s="37"/>
      <c r="AK962" s="37"/>
      <c r="AL962" s="37"/>
      <c r="AM962" s="37"/>
    </row>
    <row r="963" spans="32:39" ht="15.95" customHeight="1" x14ac:dyDescent="0.2">
      <c r="AF963" s="37"/>
      <c r="AG963" s="37"/>
      <c r="AH963" s="37"/>
      <c r="AI963" s="37"/>
      <c r="AJ963" s="37"/>
      <c r="AK963" s="37"/>
      <c r="AL963" s="37"/>
      <c r="AM963" s="37"/>
    </row>
    <row r="964" spans="32:39" ht="15.95" customHeight="1" x14ac:dyDescent="0.2">
      <c r="AF964" s="37"/>
      <c r="AG964" s="37"/>
      <c r="AH964" s="37"/>
      <c r="AI964" s="37"/>
      <c r="AJ964" s="37"/>
      <c r="AK964" s="37"/>
      <c r="AL964" s="37"/>
      <c r="AM964" s="37"/>
    </row>
    <row r="965" spans="32:39" ht="15.95" customHeight="1" x14ac:dyDescent="0.2">
      <c r="AF965" s="37"/>
      <c r="AG965" s="37"/>
      <c r="AH965" s="37"/>
      <c r="AI965" s="37"/>
      <c r="AJ965" s="37"/>
      <c r="AK965" s="37"/>
      <c r="AL965" s="37"/>
      <c r="AM965" s="37"/>
    </row>
    <row r="966" spans="32:39" ht="15.95" customHeight="1" x14ac:dyDescent="0.2">
      <c r="AF966" s="37"/>
      <c r="AG966" s="37"/>
      <c r="AH966" s="37"/>
      <c r="AI966" s="37"/>
      <c r="AJ966" s="37"/>
      <c r="AK966" s="37"/>
      <c r="AL966" s="37"/>
      <c r="AM966" s="37"/>
    </row>
    <row r="967" spans="32:39" ht="15.95" customHeight="1" x14ac:dyDescent="0.2">
      <c r="AF967" s="37"/>
      <c r="AG967" s="37"/>
      <c r="AH967" s="37"/>
      <c r="AI967" s="37"/>
      <c r="AJ967" s="37"/>
      <c r="AK967" s="37"/>
      <c r="AL967" s="37"/>
      <c r="AM967" s="37"/>
    </row>
    <row r="968" spans="32:39" ht="15.95" customHeight="1" x14ac:dyDescent="0.2">
      <c r="AF968" s="37"/>
      <c r="AG968" s="37"/>
      <c r="AH968" s="37"/>
      <c r="AI968" s="37"/>
      <c r="AJ968" s="37"/>
      <c r="AK968" s="37"/>
      <c r="AL968" s="37"/>
      <c r="AM968" s="37"/>
    </row>
    <row r="969" spans="32:39" ht="15.95" customHeight="1" x14ac:dyDescent="0.2">
      <c r="AF969" s="37"/>
      <c r="AG969" s="37"/>
      <c r="AH969" s="37"/>
      <c r="AI969" s="37"/>
      <c r="AJ969" s="37"/>
      <c r="AK969" s="37"/>
      <c r="AL969" s="37"/>
      <c r="AM969" s="37"/>
    </row>
    <row r="970" spans="32:39" ht="15.95" customHeight="1" x14ac:dyDescent="0.2">
      <c r="AF970" s="37"/>
      <c r="AG970" s="37"/>
      <c r="AH970" s="37"/>
      <c r="AI970" s="37"/>
      <c r="AJ970" s="37"/>
      <c r="AK970" s="37"/>
      <c r="AL970" s="37"/>
      <c r="AM970" s="37"/>
    </row>
    <row r="971" spans="32:39" ht="15.95" customHeight="1" x14ac:dyDescent="0.2">
      <c r="AF971" s="37"/>
      <c r="AG971" s="37"/>
      <c r="AH971" s="37"/>
      <c r="AI971" s="37"/>
      <c r="AJ971" s="37"/>
      <c r="AK971" s="37"/>
      <c r="AL971" s="37"/>
      <c r="AM971" s="37"/>
    </row>
    <row r="972" spans="32:39" ht="15.95" customHeight="1" x14ac:dyDescent="0.2">
      <c r="AF972" s="37"/>
      <c r="AG972" s="37"/>
      <c r="AH972" s="37"/>
      <c r="AI972" s="37"/>
      <c r="AJ972" s="37"/>
      <c r="AK972" s="37"/>
      <c r="AL972" s="37"/>
      <c r="AM972" s="37"/>
    </row>
    <row r="973" spans="32:39" ht="15.95" customHeight="1" x14ac:dyDescent="0.2">
      <c r="AF973" s="37"/>
      <c r="AG973" s="37"/>
      <c r="AH973" s="37"/>
      <c r="AI973" s="37"/>
      <c r="AJ973" s="37"/>
      <c r="AK973" s="37"/>
      <c r="AL973" s="37"/>
      <c r="AM973" s="37"/>
    </row>
    <row r="974" spans="32:39" ht="15.95" customHeight="1" x14ac:dyDescent="0.2">
      <c r="AF974" s="37"/>
      <c r="AG974" s="37"/>
      <c r="AH974" s="37"/>
      <c r="AI974" s="37"/>
      <c r="AJ974" s="37"/>
      <c r="AK974" s="37"/>
      <c r="AL974" s="37"/>
      <c r="AM974" s="37"/>
    </row>
    <row r="975" spans="32:39" ht="15.95" customHeight="1" x14ac:dyDescent="0.2">
      <c r="AF975" s="37"/>
      <c r="AG975" s="37"/>
      <c r="AH975" s="37"/>
      <c r="AI975" s="37"/>
      <c r="AJ975" s="37"/>
      <c r="AK975" s="37"/>
      <c r="AL975" s="37"/>
      <c r="AM975" s="37"/>
    </row>
    <row r="976" spans="32:39" ht="15.95" customHeight="1" x14ac:dyDescent="0.2">
      <c r="AF976" s="37"/>
      <c r="AG976" s="37"/>
      <c r="AH976" s="37"/>
      <c r="AI976" s="37"/>
      <c r="AJ976" s="37"/>
      <c r="AK976" s="37"/>
      <c r="AL976" s="37"/>
      <c r="AM976" s="37"/>
    </row>
    <row r="977" spans="32:39" ht="15.95" customHeight="1" x14ac:dyDescent="0.2">
      <c r="AF977" s="37"/>
      <c r="AG977" s="37"/>
      <c r="AH977" s="37"/>
      <c r="AI977" s="37"/>
      <c r="AJ977" s="37"/>
      <c r="AK977" s="37"/>
      <c r="AL977" s="37"/>
      <c r="AM977" s="37"/>
    </row>
    <row r="978" spans="32:39" ht="15.95" customHeight="1" x14ac:dyDescent="0.2">
      <c r="AF978" s="37"/>
      <c r="AG978" s="37"/>
      <c r="AH978" s="37"/>
      <c r="AI978" s="37"/>
      <c r="AJ978" s="37"/>
      <c r="AK978" s="37"/>
      <c r="AL978" s="37"/>
      <c r="AM978" s="37"/>
    </row>
    <row r="979" spans="32:39" ht="15.95" customHeight="1" x14ac:dyDescent="0.2">
      <c r="AF979" s="37"/>
      <c r="AG979" s="37"/>
      <c r="AH979" s="37"/>
      <c r="AI979" s="37"/>
      <c r="AJ979" s="37"/>
      <c r="AK979" s="37"/>
      <c r="AL979" s="37"/>
      <c r="AM979" s="37"/>
    </row>
    <row r="980" spans="32:39" ht="15.95" customHeight="1" x14ac:dyDescent="0.2">
      <c r="AF980" s="37"/>
      <c r="AG980" s="37"/>
      <c r="AH980" s="37"/>
      <c r="AI980" s="37"/>
      <c r="AJ980" s="37"/>
      <c r="AK980" s="37"/>
      <c r="AL980" s="37"/>
      <c r="AM980" s="37"/>
    </row>
    <row r="981" spans="32:39" ht="15.95" customHeight="1" x14ac:dyDescent="0.2">
      <c r="AF981" s="37"/>
      <c r="AG981" s="37"/>
      <c r="AH981" s="37"/>
      <c r="AI981" s="37"/>
      <c r="AJ981" s="37"/>
      <c r="AK981" s="37"/>
      <c r="AL981" s="37"/>
      <c r="AM981" s="37"/>
    </row>
    <row r="982" spans="32:39" ht="15.95" customHeight="1" x14ac:dyDescent="0.2">
      <c r="AF982" s="37"/>
      <c r="AG982" s="37"/>
      <c r="AH982" s="37"/>
      <c r="AI982" s="37"/>
      <c r="AJ982" s="37"/>
      <c r="AK982" s="37"/>
      <c r="AL982" s="37"/>
      <c r="AM982" s="37"/>
    </row>
    <row r="983" spans="32:39" ht="15.95" customHeight="1" x14ac:dyDescent="0.2">
      <c r="AF983" s="37"/>
      <c r="AG983" s="37"/>
      <c r="AH983" s="37"/>
      <c r="AI983" s="37"/>
      <c r="AJ983" s="37"/>
      <c r="AK983" s="37"/>
      <c r="AL983" s="37"/>
      <c r="AM983" s="37"/>
    </row>
    <row r="984" spans="32:39" ht="15.95" customHeight="1" x14ac:dyDescent="0.2">
      <c r="AF984" s="37"/>
      <c r="AG984" s="37"/>
      <c r="AH984" s="37"/>
      <c r="AI984" s="37"/>
      <c r="AJ984" s="37"/>
      <c r="AK984" s="37"/>
      <c r="AL984" s="37"/>
      <c r="AM984" s="37"/>
    </row>
    <row r="985" spans="32:39" ht="15.95" customHeight="1" x14ac:dyDescent="0.2">
      <c r="AF985" s="37"/>
      <c r="AG985" s="37"/>
      <c r="AH985" s="37"/>
      <c r="AI985" s="37"/>
      <c r="AJ985" s="37"/>
      <c r="AK985" s="37"/>
      <c r="AL985" s="37"/>
      <c r="AM985" s="37"/>
    </row>
    <row r="986" spans="32:39" ht="15.95" customHeight="1" x14ac:dyDescent="0.2">
      <c r="AF986" s="37"/>
      <c r="AG986" s="37"/>
      <c r="AH986" s="37"/>
      <c r="AI986" s="37"/>
      <c r="AJ986" s="37"/>
      <c r="AK986" s="37"/>
      <c r="AL986" s="37"/>
      <c r="AM986" s="37"/>
    </row>
    <row r="987" spans="32:39" ht="15.95" customHeight="1" x14ac:dyDescent="0.2">
      <c r="AF987" s="37"/>
      <c r="AG987" s="37"/>
      <c r="AH987" s="37"/>
      <c r="AI987" s="37"/>
      <c r="AJ987" s="37"/>
      <c r="AK987" s="37"/>
      <c r="AL987" s="37"/>
      <c r="AM987" s="37"/>
    </row>
    <row r="988" spans="32:39" ht="15.95" customHeight="1" x14ac:dyDescent="0.2">
      <c r="AF988" s="37"/>
      <c r="AG988" s="37"/>
      <c r="AH988" s="37"/>
      <c r="AI988" s="37"/>
      <c r="AJ988" s="37"/>
      <c r="AK988" s="37"/>
      <c r="AL988" s="37"/>
      <c r="AM988" s="37"/>
    </row>
    <row r="989" spans="32:39" ht="15.95" customHeight="1" x14ac:dyDescent="0.2">
      <c r="AF989" s="37"/>
      <c r="AG989" s="37"/>
      <c r="AH989" s="37"/>
      <c r="AI989" s="37"/>
      <c r="AJ989" s="37"/>
      <c r="AK989" s="37"/>
      <c r="AL989" s="37"/>
      <c r="AM989" s="37"/>
    </row>
    <row r="990" spans="32:39" ht="15.95" customHeight="1" x14ac:dyDescent="0.2">
      <c r="AF990" s="37"/>
      <c r="AG990" s="37"/>
      <c r="AH990" s="37"/>
      <c r="AI990" s="37"/>
      <c r="AJ990" s="37"/>
      <c r="AK990" s="37"/>
      <c r="AL990" s="37"/>
      <c r="AM990" s="37"/>
    </row>
    <row r="991" spans="32:39" ht="15.95" customHeight="1" x14ac:dyDescent="0.2">
      <c r="AF991" s="37"/>
      <c r="AG991" s="37"/>
      <c r="AH991" s="37"/>
      <c r="AI991" s="37"/>
      <c r="AJ991" s="37"/>
      <c r="AK991" s="37"/>
      <c r="AL991" s="37"/>
      <c r="AM991" s="37"/>
    </row>
    <row r="992" spans="32:39" ht="15.95" customHeight="1" x14ac:dyDescent="0.2">
      <c r="AF992" s="37"/>
      <c r="AG992" s="37"/>
      <c r="AH992" s="37"/>
      <c r="AI992" s="37"/>
      <c r="AJ992" s="37"/>
      <c r="AK992" s="37"/>
      <c r="AL992" s="37"/>
      <c r="AM992" s="37"/>
    </row>
    <row r="993" spans="32:39" ht="15.95" customHeight="1" x14ac:dyDescent="0.2">
      <c r="AF993" s="37"/>
      <c r="AG993" s="37"/>
      <c r="AH993" s="37"/>
      <c r="AI993" s="37"/>
      <c r="AJ993" s="37"/>
      <c r="AK993" s="37"/>
      <c r="AL993" s="37"/>
      <c r="AM993" s="37"/>
    </row>
    <row r="994" spans="32:39" ht="15.95" customHeight="1" x14ac:dyDescent="0.2">
      <c r="AF994" s="37"/>
      <c r="AG994" s="37"/>
      <c r="AH994" s="37"/>
      <c r="AI994" s="37"/>
      <c r="AJ994" s="37"/>
      <c r="AK994" s="37"/>
      <c r="AL994" s="37"/>
      <c r="AM994" s="37"/>
    </row>
    <row r="995" spans="32:39" ht="15.95" customHeight="1" x14ac:dyDescent="0.2">
      <c r="AF995" s="37"/>
      <c r="AG995" s="37"/>
      <c r="AH995" s="37"/>
      <c r="AI995" s="37"/>
      <c r="AJ995" s="37"/>
      <c r="AK995" s="37"/>
      <c r="AL995" s="37"/>
      <c r="AM995" s="37"/>
    </row>
    <row r="996" spans="32:39" ht="15.95" customHeight="1" x14ac:dyDescent="0.2">
      <c r="AF996" s="37"/>
      <c r="AG996" s="37"/>
      <c r="AH996" s="37"/>
      <c r="AI996" s="37"/>
      <c r="AJ996" s="37"/>
      <c r="AK996" s="37"/>
      <c r="AL996" s="37"/>
      <c r="AM996" s="37"/>
    </row>
    <row r="997" spans="32:39" ht="15.95" customHeight="1" x14ac:dyDescent="0.2">
      <c r="AF997" s="37"/>
      <c r="AG997" s="37"/>
      <c r="AH997" s="37"/>
      <c r="AI997" s="37"/>
      <c r="AJ997" s="37"/>
      <c r="AK997" s="37"/>
      <c r="AL997" s="37"/>
      <c r="AM997" s="37"/>
    </row>
    <row r="998" spans="32:39" ht="15.95" customHeight="1" x14ac:dyDescent="0.2">
      <c r="AF998" s="37"/>
      <c r="AG998" s="37"/>
      <c r="AH998" s="37"/>
      <c r="AI998" s="37"/>
      <c r="AJ998" s="37"/>
      <c r="AK998" s="37"/>
      <c r="AL998" s="37"/>
      <c r="AM998" s="37"/>
    </row>
    <row r="999" spans="32:39" ht="15.95" customHeight="1" x14ac:dyDescent="0.2">
      <c r="AF999" s="37"/>
      <c r="AG999" s="37"/>
      <c r="AH999" s="37"/>
      <c r="AI999" s="37"/>
      <c r="AJ999" s="37"/>
      <c r="AK999" s="37"/>
      <c r="AL999" s="37"/>
      <c r="AM999" s="37"/>
    </row>
    <row r="1000" spans="32:39" ht="15.95" customHeight="1" x14ac:dyDescent="0.2">
      <c r="AF1000" s="37"/>
      <c r="AG1000" s="37"/>
      <c r="AH1000" s="37"/>
      <c r="AI1000" s="37"/>
      <c r="AJ1000" s="37"/>
      <c r="AK1000" s="37"/>
      <c r="AL1000" s="37"/>
      <c r="AM1000" s="37"/>
    </row>
    <row r="1001" spans="32:39" ht="15.95" customHeight="1" x14ac:dyDescent="0.2">
      <c r="AF1001" s="37"/>
      <c r="AG1001" s="37"/>
      <c r="AH1001" s="37"/>
      <c r="AI1001" s="37"/>
      <c r="AJ1001" s="37"/>
      <c r="AK1001" s="37"/>
      <c r="AL1001" s="37"/>
      <c r="AM1001" s="37"/>
    </row>
    <row r="1002" spans="32:39" ht="15.95" customHeight="1" x14ac:dyDescent="0.2">
      <c r="AF1002" s="37"/>
      <c r="AG1002" s="37"/>
      <c r="AH1002" s="37"/>
      <c r="AI1002" s="37"/>
      <c r="AJ1002" s="37"/>
      <c r="AK1002" s="37"/>
      <c r="AL1002" s="37"/>
      <c r="AM1002" s="37"/>
    </row>
    <row r="1003" spans="32:39" ht="15.95" customHeight="1" x14ac:dyDescent="0.2">
      <c r="AF1003" s="37"/>
      <c r="AG1003" s="37"/>
      <c r="AH1003" s="37"/>
      <c r="AI1003" s="37"/>
      <c r="AJ1003" s="37"/>
      <c r="AK1003" s="37"/>
      <c r="AL1003" s="37"/>
      <c r="AM1003" s="37"/>
    </row>
    <row r="1004" spans="32:39" ht="15.95" customHeight="1" x14ac:dyDescent="0.2">
      <c r="AF1004" s="37"/>
      <c r="AG1004" s="37"/>
      <c r="AH1004" s="37"/>
      <c r="AI1004" s="37"/>
      <c r="AJ1004" s="37"/>
      <c r="AK1004" s="37"/>
      <c r="AL1004" s="37"/>
      <c r="AM1004" s="37"/>
    </row>
    <row r="1005" spans="32:39" ht="15.95" customHeight="1" x14ac:dyDescent="0.2">
      <c r="AF1005" s="37"/>
      <c r="AG1005" s="37"/>
      <c r="AH1005" s="37"/>
      <c r="AI1005" s="37"/>
      <c r="AJ1005" s="37"/>
      <c r="AK1005" s="37"/>
      <c r="AL1005" s="37"/>
      <c r="AM1005" s="37"/>
    </row>
    <row r="1006" spans="32:39" ht="15.95" customHeight="1" x14ac:dyDescent="0.2">
      <c r="AF1006" s="37"/>
      <c r="AG1006" s="37"/>
      <c r="AH1006" s="37"/>
      <c r="AI1006" s="37"/>
      <c r="AJ1006" s="37"/>
      <c r="AK1006" s="37"/>
      <c r="AL1006" s="37"/>
      <c r="AM1006" s="37"/>
    </row>
    <row r="1007" spans="32:39" ht="15.95" customHeight="1" x14ac:dyDescent="0.2">
      <c r="AF1007" s="37"/>
      <c r="AG1007" s="37"/>
      <c r="AH1007" s="37"/>
      <c r="AI1007" s="37"/>
      <c r="AJ1007" s="37"/>
      <c r="AK1007" s="37"/>
      <c r="AL1007" s="37"/>
      <c r="AM1007" s="37"/>
    </row>
    <row r="1008" spans="32:39" ht="15.95" customHeight="1" x14ac:dyDescent="0.2">
      <c r="AF1008" s="37"/>
      <c r="AG1008" s="37"/>
      <c r="AH1008" s="37"/>
      <c r="AI1008" s="37"/>
      <c r="AJ1008" s="37"/>
      <c r="AK1008" s="37"/>
      <c r="AL1008" s="37"/>
      <c r="AM1008" s="37"/>
    </row>
    <row r="1009" spans="32:39" ht="15.95" customHeight="1" x14ac:dyDescent="0.2">
      <c r="AF1009" s="37"/>
      <c r="AG1009" s="37"/>
      <c r="AH1009" s="37"/>
      <c r="AI1009" s="37"/>
      <c r="AJ1009" s="37"/>
      <c r="AK1009" s="37"/>
      <c r="AL1009" s="37"/>
      <c r="AM1009" s="37"/>
    </row>
    <row r="1010" spans="32:39" ht="15.95" customHeight="1" x14ac:dyDescent="0.2">
      <c r="AF1010" s="37"/>
      <c r="AG1010" s="37"/>
      <c r="AH1010" s="37"/>
      <c r="AI1010" s="37"/>
      <c r="AJ1010" s="37"/>
      <c r="AK1010" s="37"/>
      <c r="AL1010" s="37"/>
      <c r="AM1010" s="37"/>
    </row>
    <row r="1011" spans="32:39" ht="15.95" customHeight="1" x14ac:dyDescent="0.2">
      <c r="AF1011" s="37"/>
      <c r="AG1011" s="37"/>
      <c r="AH1011" s="37"/>
      <c r="AI1011" s="37"/>
      <c r="AJ1011" s="37"/>
      <c r="AK1011" s="37"/>
      <c r="AL1011" s="37"/>
      <c r="AM1011" s="37"/>
    </row>
    <row r="1012" spans="32:39" ht="15.95" customHeight="1" x14ac:dyDescent="0.2">
      <c r="AF1012" s="37"/>
      <c r="AG1012" s="37"/>
      <c r="AH1012" s="37"/>
      <c r="AI1012" s="37"/>
      <c r="AJ1012" s="37"/>
      <c r="AK1012" s="37"/>
      <c r="AL1012" s="37"/>
      <c r="AM1012" s="37"/>
    </row>
    <row r="1013" spans="32:39" ht="15.95" customHeight="1" x14ac:dyDescent="0.2">
      <c r="AF1013" s="37"/>
      <c r="AG1013" s="37"/>
      <c r="AH1013" s="37"/>
      <c r="AI1013" s="37"/>
      <c r="AJ1013" s="37"/>
      <c r="AK1013" s="37"/>
      <c r="AL1013" s="37"/>
      <c r="AM1013" s="37"/>
    </row>
    <row r="1014" spans="32:39" ht="15.95" customHeight="1" x14ac:dyDescent="0.2">
      <c r="AF1014" s="37"/>
      <c r="AG1014" s="37"/>
      <c r="AH1014" s="37"/>
      <c r="AI1014" s="37"/>
      <c r="AJ1014" s="37"/>
      <c r="AK1014" s="37"/>
      <c r="AL1014" s="37"/>
      <c r="AM1014" s="37"/>
    </row>
    <row r="1015" spans="32:39" ht="15.95" customHeight="1" x14ac:dyDescent="0.2">
      <c r="AF1015" s="37"/>
      <c r="AG1015" s="37"/>
      <c r="AH1015" s="37"/>
      <c r="AI1015" s="37"/>
      <c r="AJ1015" s="37"/>
      <c r="AK1015" s="37"/>
      <c r="AL1015" s="37"/>
      <c r="AM1015" s="37"/>
    </row>
    <row r="1016" spans="32:39" ht="15.95" customHeight="1" x14ac:dyDescent="0.2">
      <c r="AF1016" s="37"/>
      <c r="AG1016" s="37"/>
      <c r="AH1016" s="37"/>
      <c r="AI1016" s="37"/>
      <c r="AJ1016" s="37"/>
      <c r="AK1016" s="37"/>
      <c r="AL1016" s="37"/>
      <c r="AM1016" s="37"/>
    </row>
    <row r="1017" spans="32:39" ht="15.95" customHeight="1" x14ac:dyDescent="0.2">
      <c r="AF1017" s="37"/>
      <c r="AG1017" s="37"/>
      <c r="AH1017" s="37"/>
      <c r="AI1017" s="37"/>
      <c r="AJ1017" s="37"/>
      <c r="AK1017" s="37"/>
      <c r="AL1017" s="37"/>
      <c r="AM1017" s="37"/>
    </row>
    <row r="1018" spans="32:39" ht="15.95" customHeight="1" x14ac:dyDescent="0.2">
      <c r="AF1018" s="37"/>
      <c r="AG1018" s="37"/>
      <c r="AH1018" s="37"/>
      <c r="AI1018" s="37"/>
      <c r="AJ1018" s="37"/>
      <c r="AK1018" s="37"/>
      <c r="AL1018" s="37"/>
      <c r="AM1018" s="37"/>
    </row>
    <row r="1019" spans="32:39" ht="15.95" customHeight="1" x14ac:dyDescent="0.2">
      <c r="AF1019" s="37"/>
      <c r="AG1019" s="37"/>
      <c r="AH1019" s="37"/>
      <c r="AI1019" s="37"/>
      <c r="AJ1019" s="37"/>
      <c r="AK1019" s="37"/>
      <c r="AL1019" s="37"/>
      <c r="AM1019" s="37"/>
    </row>
    <row r="1020" spans="32:39" ht="15.95" customHeight="1" x14ac:dyDescent="0.2">
      <c r="AF1020" s="37"/>
      <c r="AG1020" s="37"/>
      <c r="AH1020" s="37"/>
      <c r="AI1020" s="37"/>
      <c r="AJ1020" s="37"/>
      <c r="AK1020" s="37"/>
      <c r="AL1020" s="37"/>
      <c r="AM1020" s="37"/>
    </row>
    <row r="1021" spans="32:39" ht="15.95" customHeight="1" x14ac:dyDescent="0.2">
      <c r="AF1021" s="37"/>
      <c r="AG1021" s="37"/>
      <c r="AH1021" s="37"/>
      <c r="AI1021" s="37"/>
      <c r="AJ1021" s="37"/>
      <c r="AK1021" s="37"/>
      <c r="AL1021" s="37"/>
      <c r="AM1021" s="37"/>
    </row>
    <row r="1022" spans="32:39" ht="15.95" customHeight="1" x14ac:dyDescent="0.2">
      <c r="AF1022" s="37"/>
      <c r="AG1022" s="37"/>
      <c r="AH1022" s="37"/>
      <c r="AI1022" s="37"/>
      <c r="AJ1022" s="37"/>
      <c r="AK1022" s="37"/>
      <c r="AL1022" s="37"/>
      <c r="AM1022" s="37"/>
    </row>
    <row r="1023" spans="32:39" ht="15.95" customHeight="1" x14ac:dyDescent="0.2">
      <c r="AF1023" s="37"/>
      <c r="AG1023" s="37"/>
      <c r="AH1023" s="37"/>
      <c r="AI1023" s="37"/>
      <c r="AJ1023" s="37"/>
      <c r="AK1023" s="37"/>
      <c r="AL1023" s="37"/>
      <c r="AM1023" s="37"/>
    </row>
    <row r="1024" spans="32:39" ht="15.95" customHeight="1" x14ac:dyDescent="0.2">
      <c r="AF1024" s="37"/>
      <c r="AG1024" s="37"/>
      <c r="AH1024" s="37"/>
      <c r="AI1024" s="37"/>
      <c r="AJ1024" s="37"/>
      <c r="AK1024" s="37"/>
      <c r="AL1024" s="37"/>
      <c r="AM1024" s="37"/>
    </row>
    <row r="1025" spans="32:39" ht="15.95" customHeight="1" x14ac:dyDescent="0.2">
      <c r="AF1025" s="37"/>
      <c r="AG1025" s="37"/>
      <c r="AH1025" s="37"/>
      <c r="AI1025" s="37"/>
      <c r="AJ1025" s="37"/>
      <c r="AK1025" s="37"/>
      <c r="AL1025" s="37"/>
      <c r="AM1025" s="37"/>
    </row>
    <row r="1026" spans="32:39" ht="15.95" customHeight="1" x14ac:dyDescent="0.2">
      <c r="AF1026" s="37"/>
      <c r="AG1026" s="37"/>
      <c r="AH1026" s="37"/>
      <c r="AI1026" s="37"/>
      <c r="AJ1026" s="37"/>
      <c r="AK1026" s="37"/>
      <c r="AL1026" s="37"/>
      <c r="AM1026" s="37"/>
    </row>
    <row r="1027" spans="32:39" ht="15.95" customHeight="1" x14ac:dyDescent="0.2">
      <c r="AF1027" s="37"/>
      <c r="AG1027" s="37"/>
      <c r="AH1027" s="37"/>
      <c r="AI1027" s="37"/>
      <c r="AJ1027" s="37"/>
      <c r="AK1027" s="37"/>
      <c r="AL1027" s="37"/>
      <c r="AM1027" s="37"/>
    </row>
    <row r="1028" spans="32:39" ht="15.95" customHeight="1" x14ac:dyDescent="0.2">
      <c r="AF1028" s="37"/>
      <c r="AG1028" s="37"/>
      <c r="AH1028" s="37"/>
      <c r="AI1028" s="37"/>
      <c r="AJ1028" s="37"/>
      <c r="AK1028" s="37"/>
      <c r="AL1028" s="37"/>
      <c r="AM1028" s="37"/>
    </row>
    <row r="1029" spans="32:39" ht="15.95" customHeight="1" x14ac:dyDescent="0.2">
      <c r="AF1029" s="37"/>
      <c r="AG1029" s="37"/>
      <c r="AH1029" s="37"/>
      <c r="AI1029" s="37"/>
      <c r="AJ1029" s="37"/>
      <c r="AK1029" s="37"/>
      <c r="AL1029" s="37"/>
      <c r="AM1029" s="37"/>
    </row>
    <row r="1030" spans="32:39" ht="15.95" customHeight="1" x14ac:dyDescent="0.2">
      <c r="AF1030" s="37"/>
      <c r="AG1030" s="37"/>
      <c r="AH1030" s="37"/>
      <c r="AI1030" s="37"/>
      <c r="AJ1030" s="37"/>
      <c r="AK1030" s="37"/>
      <c r="AL1030" s="37"/>
      <c r="AM1030" s="37"/>
    </row>
    <row r="1031" spans="32:39" ht="15.95" customHeight="1" x14ac:dyDescent="0.2">
      <c r="AF1031" s="37"/>
      <c r="AG1031" s="37"/>
      <c r="AH1031" s="37"/>
      <c r="AI1031" s="37"/>
      <c r="AJ1031" s="37"/>
      <c r="AK1031" s="37"/>
      <c r="AL1031" s="37"/>
      <c r="AM1031" s="37"/>
    </row>
    <row r="1032" spans="32:39" ht="15.95" customHeight="1" x14ac:dyDescent="0.2">
      <c r="AF1032" s="37"/>
      <c r="AG1032" s="37"/>
      <c r="AH1032" s="37"/>
      <c r="AI1032" s="37"/>
      <c r="AJ1032" s="37"/>
      <c r="AK1032" s="37"/>
      <c r="AL1032" s="37"/>
      <c r="AM1032" s="37"/>
    </row>
    <row r="1033" spans="32:39" ht="15.95" customHeight="1" x14ac:dyDescent="0.2">
      <c r="AF1033" s="37"/>
      <c r="AG1033" s="37"/>
      <c r="AH1033" s="37"/>
      <c r="AI1033" s="37"/>
      <c r="AJ1033" s="37"/>
      <c r="AK1033" s="37"/>
      <c r="AL1033" s="37"/>
      <c r="AM1033" s="37"/>
    </row>
    <row r="1034" spans="32:39" ht="15.95" customHeight="1" x14ac:dyDescent="0.2">
      <c r="AF1034" s="37"/>
      <c r="AG1034" s="37"/>
      <c r="AH1034" s="37"/>
      <c r="AI1034" s="37"/>
      <c r="AJ1034" s="37"/>
      <c r="AK1034" s="37"/>
      <c r="AL1034" s="37"/>
      <c r="AM1034" s="37"/>
    </row>
    <row r="1035" spans="32:39" ht="15.95" customHeight="1" x14ac:dyDescent="0.2">
      <c r="AF1035" s="37"/>
      <c r="AG1035" s="37"/>
      <c r="AH1035" s="37"/>
      <c r="AI1035" s="37"/>
      <c r="AJ1035" s="37"/>
      <c r="AK1035" s="37"/>
      <c r="AL1035" s="37"/>
      <c r="AM1035" s="37"/>
    </row>
    <row r="1036" spans="32:39" ht="15.95" customHeight="1" x14ac:dyDescent="0.2">
      <c r="AF1036" s="37"/>
      <c r="AG1036" s="37"/>
      <c r="AH1036" s="37"/>
      <c r="AI1036" s="37"/>
      <c r="AJ1036" s="37"/>
      <c r="AK1036" s="37"/>
      <c r="AL1036" s="37"/>
      <c r="AM1036" s="37"/>
    </row>
    <row r="1037" spans="32:39" ht="15.95" customHeight="1" x14ac:dyDescent="0.2">
      <c r="AF1037" s="37"/>
      <c r="AG1037" s="37"/>
      <c r="AH1037" s="37"/>
      <c r="AI1037" s="37"/>
      <c r="AJ1037" s="37"/>
      <c r="AK1037" s="37"/>
      <c r="AL1037" s="37"/>
      <c r="AM1037" s="37"/>
    </row>
    <row r="1038" spans="32:39" ht="15.95" customHeight="1" x14ac:dyDescent="0.2">
      <c r="AF1038" s="37"/>
      <c r="AG1038" s="37"/>
      <c r="AH1038" s="37"/>
      <c r="AI1038" s="37"/>
      <c r="AJ1038" s="37"/>
      <c r="AK1038" s="37"/>
      <c r="AL1038" s="37"/>
      <c r="AM1038" s="37"/>
    </row>
    <row r="1039" spans="32:39" ht="15.95" customHeight="1" x14ac:dyDescent="0.2">
      <c r="AF1039" s="37"/>
      <c r="AG1039" s="37"/>
      <c r="AH1039" s="37"/>
      <c r="AI1039" s="37"/>
      <c r="AJ1039" s="37"/>
      <c r="AK1039" s="37"/>
      <c r="AL1039" s="37"/>
      <c r="AM1039" s="37"/>
    </row>
    <row r="1040" spans="32:39" ht="15.95" customHeight="1" x14ac:dyDescent="0.2">
      <c r="AF1040" s="37"/>
      <c r="AG1040" s="37"/>
      <c r="AH1040" s="37"/>
      <c r="AI1040" s="37"/>
      <c r="AJ1040" s="37"/>
      <c r="AK1040" s="37"/>
      <c r="AL1040" s="37"/>
      <c r="AM1040" s="37"/>
    </row>
    <row r="1041" spans="32:39" ht="15.95" customHeight="1" x14ac:dyDescent="0.2">
      <c r="AF1041" s="37"/>
      <c r="AG1041" s="37"/>
      <c r="AH1041" s="37"/>
      <c r="AI1041" s="37"/>
      <c r="AJ1041" s="37"/>
      <c r="AK1041" s="37"/>
      <c r="AL1041" s="37"/>
      <c r="AM1041" s="37"/>
    </row>
    <row r="1042" spans="32:39" ht="15.95" customHeight="1" x14ac:dyDescent="0.2">
      <c r="AF1042" s="37"/>
      <c r="AG1042" s="37"/>
      <c r="AH1042" s="37"/>
      <c r="AI1042" s="37"/>
      <c r="AJ1042" s="37"/>
      <c r="AK1042" s="37"/>
      <c r="AL1042" s="37"/>
      <c r="AM1042" s="37"/>
    </row>
    <row r="1043" spans="32:39" ht="15.95" customHeight="1" x14ac:dyDescent="0.2">
      <c r="AF1043" s="37"/>
      <c r="AG1043" s="37"/>
      <c r="AH1043" s="37"/>
      <c r="AI1043" s="37"/>
      <c r="AJ1043" s="37"/>
      <c r="AK1043" s="37"/>
      <c r="AL1043" s="37"/>
      <c r="AM1043" s="37"/>
    </row>
    <row r="1044" spans="32:39" ht="15.95" customHeight="1" x14ac:dyDescent="0.2">
      <c r="AF1044" s="37"/>
      <c r="AG1044" s="37"/>
      <c r="AH1044" s="37"/>
      <c r="AI1044" s="37"/>
      <c r="AJ1044" s="37"/>
      <c r="AK1044" s="37"/>
      <c r="AL1044" s="37"/>
      <c r="AM1044" s="37"/>
    </row>
    <row r="1045" spans="32:39" ht="15.95" customHeight="1" x14ac:dyDescent="0.2">
      <c r="AF1045" s="37"/>
      <c r="AG1045" s="37"/>
      <c r="AH1045" s="37"/>
      <c r="AI1045" s="37"/>
      <c r="AJ1045" s="37"/>
      <c r="AK1045" s="37"/>
      <c r="AL1045" s="37"/>
      <c r="AM1045" s="37"/>
    </row>
    <row r="1046" spans="32:39" ht="15.95" customHeight="1" x14ac:dyDescent="0.2">
      <c r="AF1046" s="37"/>
      <c r="AG1046" s="37"/>
      <c r="AH1046" s="37"/>
      <c r="AI1046" s="37"/>
      <c r="AJ1046" s="37"/>
      <c r="AK1046" s="37"/>
      <c r="AL1046" s="37"/>
      <c r="AM1046" s="37"/>
    </row>
    <row r="1047" spans="32:39" ht="15.95" customHeight="1" x14ac:dyDescent="0.2">
      <c r="AF1047" s="37"/>
      <c r="AG1047" s="37"/>
      <c r="AH1047" s="37"/>
      <c r="AI1047" s="37"/>
      <c r="AJ1047" s="37"/>
      <c r="AK1047" s="37"/>
      <c r="AL1047" s="37"/>
      <c r="AM1047" s="37"/>
    </row>
    <row r="1048" spans="32:39" ht="15.95" customHeight="1" x14ac:dyDescent="0.2">
      <c r="AF1048" s="37"/>
      <c r="AG1048" s="37"/>
      <c r="AH1048" s="37"/>
      <c r="AI1048" s="37"/>
      <c r="AJ1048" s="37"/>
      <c r="AK1048" s="37"/>
      <c r="AL1048" s="37"/>
      <c r="AM1048" s="37"/>
    </row>
    <row r="1049" spans="32:39" ht="15.95" customHeight="1" x14ac:dyDescent="0.2">
      <c r="AF1049" s="37"/>
      <c r="AG1049" s="37"/>
      <c r="AH1049" s="37"/>
      <c r="AI1049" s="37"/>
      <c r="AJ1049" s="37"/>
      <c r="AK1049" s="37"/>
      <c r="AL1049" s="37"/>
      <c r="AM1049" s="37"/>
    </row>
    <row r="1050" spans="32:39" ht="15.95" customHeight="1" x14ac:dyDescent="0.2">
      <c r="AF1050" s="37"/>
      <c r="AG1050" s="37"/>
      <c r="AH1050" s="37"/>
      <c r="AI1050" s="37"/>
      <c r="AJ1050" s="37"/>
      <c r="AK1050" s="37"/>
      <c r="AL1050" s="37"/>
      <c r="AM1050" s="37"/>
    </row>
    <row r="1051" spans="32:39" ht="15.95" customHeight="1" x14ac:dyDescent="0.2">
      <c r="AF1051" s="37"/>
      <c r="AG1051" s="37"/>
      <c r="AH1051" s="37"/>
      <c r="AI1051" s="37"/>
      <c r="AJ1051" s="37"/>
      <c r="AK1051" s="37"/>
      <c r="AL1051" s="37"/>
      <c r="AM1051" s="37"/>
    </row>
    <row r="1052" spans="32:39" ht="15.95" customHeight="1" x14ac:dyDescent="0.2">
      <c r="AF1052" s="37"/>
      <c r="AG1052" s="37"/>
      <c r="AH1052" s="37"/>
      <c r="AI1052" s="37"/>
      <c r="AJ1052" s="37"/>
      <c r="AK1052" s="37"/>
      <c r="AL1052" s="37"/>
      <c r="AM1052" s="37"/>
    </row>
    <row r="1053" spans="32:39" ht="15.95" customHeight="1" x14ac:dyDescent="0.2">
      <c r="AF1053" s="37"/>
      <c r="AG1053" s="37"/>
      <c r="AH1053" s="37"/>
      <c r="AI1053" s="37"/>
      <c r="AJ1053" s="37"/>
      <c r="AK1053" s="37"/>
      <c r="AL1053" s="37"/>
      <c r="AM1053" s="37"/>
    </row>
    <row r="1054" spans="32:39" ht="15.95" customHeight="1" x14ac:dyDescent="0.2">
      <c r="AF1054" s="37"/>
      <c r="AG1054" s="37"/>
      <c r="AH1054" s="37"/>
      <c r="AI1054" s="37"/>
      <c r="AJ1054" s="37"/>
      <c r="AK1054" s="37"/>
      <c r="AL1054" s="37"/>
      <c r="AM1054" s="37"/>
    </row>
    <row r="1055" spans="32:39" ht="15.95" customHeight="1" x14ac:dyDescent="0.2">
      <c r="AF1055" s="37"/>
      <c r="AG1055" s="37"/>
      <c r="AH1055" s="37"/>
      <c r="AI1055" s="37"/>
      <c r="AJ1055" s="37"/>
      <c r="AK1055" s="37"/>
      <c r="AL1055" s="37"/>
      <c r="AM1055" s="37"/>
    </row>
    <row r="1056" spans="32:39" ht="15.95" customHeight="1" x14ac:dyDescent="0.2">
      <c r="AF1056" s="37"/>
      <c r="AG1056" s="37"/>
      <c r="AH1056" s="37"/>
      <c r="AI1056" s="37"/>
      <c r="AJ1056" s="37"/>
      <c r="AK1056" s="37"/>
      <c r="AL1056" s="37"/>
      <c r="AM1056" s="37"/>
    </row>
    <row r="1057" spans="32:39" ht="15.95" customHeight="1" x14ac:dyDescent="0.2">
      <c r="AF1057" s="37"/>
      <c r="AG1057" s="37"/>
      <c r="AH1057" s="37"/>
      <c r="AI1057" s="37"/>
      <c r="AJ1057" s="37"/>
      <c r="AK1057" s="37"/>
      <c r="AL1057" s="37"/>
      <c r="AM1057" s="37"/>
    </row>
    <row r="1058" spans="32:39" ht="15.95" customHeight="1" x14ac:dyDescent="0.2">
      <c r="AF1058" s="37"/>
      <c r="AG1058" s="37"/>
      <c r="AH1058" s="37"/>
      <c r="AI1058" s="37"/>
      <c r="AJ1058" s="37"/>
      <c r="AK1058" s="37"/>
      <c r="AL1058" s="37"/>
      <c r="AM1058" s="37"/>
    </row>
    <row r="1059" spans="32:39" ht="15.95" customHeight="1" x14ac:dyDescent="0.2">
      <c r="AF1059" s="37"/>
      <c r="AG1059" s="37"/>
      <c r="AH1059" s="37"/>
      <c r="AI1059" s="37"/>
      <c r="AJ1059" s="37"/>
      <c r="AK1059" s="37"/>
      <c r="AL1059" s="37"/>
      <c r="AM1059" s="37"/>
    </row>
    <row r="1060" spans="32:39" ht="15.95" customHeight="1" x14ac:dyDescent="0.2">
      <c r="AF1060" s="37"/>
      <c r="AG1060" s="37"/>
      <c r="AH1060" s="37"/>
      <c r="AI1060" s="37"/>
      <c r="AJ1060" s="37"/>
      <c r="AK1060" s="37"/>
      <c r="AL1060" s="37"/>
      <c r="AM1060" s="37"/>
    </row>
    <row r="1061" spans="32:39" ht="15.95" customHeight="1" x14ac:dyDescent="0.2">
      <c r="AF1061" s="37"/>
      <c r="AG1061" s="37"/>
      <c r="AH1061" s="37"/>
      <c r="AI1061" s="37"/>
      <c r="AJ1061" s="37"/>
      <c r="AK1061" s="37"/>
      <c r="AL1061" s="37"/>
      <c r="AM1061" s="37"/>
    </row>
    <row r="1062" spans="32:39" ht="15.95" customHeight="1" x14ac:dyDescent="0.2">
      <c r="AF1062" s="37"/>
      <c r="AG1062" s="37"/>
      <c r="AH1062" s="37"/>
      <c r="AI1062" s="37"/>
      <c r="AJ1062" s="37"/>
      <c r="AK1062" s="37"/>
      <c r="AL1062" s="37"/>
      <c r="AM1062" s="37"/>
    </row>
    <row r="1063" spans="32:39" ht="15.95" customHeight="1" x14ac:dyDescent="0.2">
      <c r="AF1063" s="37"/>
      <c r="AG1063" s="37"/>
      <c r="AH1063" s="37"/>
      <c r="AI1063" s="37"/>
      <c r="AJ1063" s="37"/>
      <c r="AK1063" s="37"/>
      <c r="AL1063" s="37"/>
      <c r="AM1063" s="37"/>
    </row>
    <row r="1064" spans="32:39" ht="15.95" customHeight="1" x14ac:dyDescent="0.2">
      <c r="AF1064" s="37"/>
      <c r="AG1064" s="37"/>
      <c r="AH1064" s="37"/>
      <c r="AI1064" s="37"/>
      <c r="AJ1064" s="37"/>
      <c r="AK1064" s="37"/>
      <c r="AL1064" s="37"/>
      <c r="AM1064" s="37"/>
    </row>
    <row r="1065" spans="32:39" ht="15.95" customHeight="1" x14ac:dyDescent="0.2">
      <c r="AF1065" s="37"/>
      <c r="AG1065" s="37"/>
      <c r="AH1065" s="37"/>
      <c r="AI1065" s="37"/>
      <c r="AJ1065" s="37"/>
      <c r="AK1065" s="37"/>
      <c r="AL1065" s="37"/>
      <c r="AM1065" s="37"/>
    </row>
    <row r="1066" spans="32:39" ht="15.95" customHeight="1" x14ac:dyDescent="0.2">
      <c r="AF1066" s="37"/>
      <c r="AG1066" s="37"/>
      <c r="AH1066" s="37"/>
      <c r="AI1066" s="37"/>
      <c r="AJ1066" s="37"/>
      <c r="AK1066" s="37"/>
      <c r="AL1066" s="37"/>
      <c r="AM1066" s="37"/>
    </row>
    <row r="1067" spans="32:39" ht="15.95" customHeight="1" x14ac:dyDescent="0.2">
      <c r="AF1067" s="37"/>
      <c r="AG1067" s="37"/>
      <c r="AH1067" s="37"/>
      <c r="AI1067" s="37"/>
      <c r="AJ1067" s="37"/>
      <c r="AK1067" s="37"/>
      <c r="AL1067" s="37"/>
      <c r="AM1067" s="37"/>
    </row>
    <row r="1068" spans="32:39" ht="15.95" customHeight="1" x14ac:dyDescent="0.2">
      <c r="AF1068" s="37"/>
      <c r="AG1068" s="37"/>
      <c r="AH1068" s="37"/>
      <c r="AI1068" s="37"/>
      <c r="AJ1068" s="37"/>
      <c r="AK1068" s="37"/>
      <c r="AL1068" s="37"/>
      <c r="AM1068" s="37"/>
    </row>
    <row r="1069" spans="32:39" ht="15.95" customHeight="1" x14ac:dyDescent="0.2">
      <c r="AF1069" s="37"/>
      <c r="AG1069" s="37"/>
      <c r="AH1069" s="37"/>
      <c r="AI1069" s="37"/>
      <c r="AJ1069" s="37"/>
      <c r="AK1069" s="37"/>
      <c r="AL1069" s="37"/>
      <c r="AM1069" s="37"/>
    </row>
    <row r="1070" spans="32:39" ht="15.95" customHeight="1" x14ac:dyDescent="0.2">
      <c r="AF1070" s="37"/>
      <c r="AG1070" s="37"/>
      <c r="AH1070" s="37"/>
      <c r="AI1070" s="37"/>
      <c r="AJ1070" s="37"/>
      <c r="AK1070" s="37"/>
      <c r="AL1070" s="37"/>
      <c r="AM1070" s="37"/>
    </row>
    <row r="1071" spans="32:39" ht="15.95" customHeight="1" x14ac:dyDescent="0.2">
      <c r="AF1071" s="37"/>
      <c r="AG1071" s="37"/>
      <c r="AH1071" s="37"/>
      <c r="AI1071" s="37"/>
      <c r="AJ1071" s="37"/>
      <c r="AK1071" s="37"/>
      <c r="AL1071" s="37"/>
      <c r="AM1071" s="37"/>
    </row>
    <row r="1072" spans="32:39" ht="15.95" customHeight="1" x14ac:dyDescent="0.2">
      <c r="AF1072" s="37"/>
      <c r="AG1072" s="37"/>
      <c r="AH1072" s="37"/>
      <c r="AI1072" s="37"/>
      <c r="AJ1072" s="37"/>
      <c r="AK1072" s="37"/>
      <c r="AL1072" s="37"/>
      <c r="AM1072" s="37"/>
    </row>
    <row r="1073" spans="32:39" ht="15.95" customHeight="1" x14ac:dyDescent="0.2">
      <c r="AF1073" s="37"/>
      <c r="AG1073" s="37"/>
      <c r="AH1073" s="37"/>
      <c r="AI1073" s="37"/>
      <c r="AJ1073" s="37"/>
      <c r="AK1073" s="37"/>
      <c r="AL1073" s="37"/>
      <c r="AM1073" s="37"/>
    </row>
    <row r="1074" spans="32:39" ht="15.95" customHeight="1" x14ac:dyDescent="0.2">
      <c r="AF1074" s="37"/>
      <c r="AG1074" s="37"/>
      <c r="AH1074" s="37"/>
      <c r="AI1074" s="37"/>
      <c r="AJ1074" s="37"/>
      <c r="AK1074" s="37"/>
      <c r="AL1074" s="37"/>
      <c r="AM1074" s="37"/>
    </row>
    <row r="1075" spans="32:39" ht="15.95" customHeight="1" x14ac:dyDescent="0.2">
      <c r="AF1075" s="37"/>
      <c r="AG1075" s="37"/>
      <c r="AH1075" s="37"/>
      <c r="AI1075" s="37"/>
      <c r="AJ1075" s="37"/>
      <c r="AK1075" s="37"/>
      <c r="AL1075" s="37"/>
      <c r="AM1075" s="37"/>
    </row>
    <row r="1076" spans="32:39" ht="15.95" customHeight="1" x14ac:dyDescent="0.2">
      <c r="AF1076" s="37"/>
      <c r="AG1076" s="37"/>
      <c r="AH1076" s="37"/>
      <c r="AI1076" s="37"/>
      <c r="AJ1076" s="37"/>
      <c r="AK1076" s="37"/>
      <c r="AL1076" s="37"/>
      <c r="AM1076" s="37"/>
    </row>
    <row r="1077" spans="32:39" ht="15.95" customHeight="1" x14ac:dyDescent="0.2">
      <c r="AF1077" s="37"/>
      <c r="AG1077" s="37"/>
      <c r="AH1077" s="37"/>
      <c r="AI1077" s="37"/>
      <c r="AJ1077" s="37"/>
      <c r="AK1077" s="37"/>
      <c r="AL1077" s="37"/>
      <c r="AM1077" s="37"/>
    </row>
    <row r="1078" spans="32:39" ht="15.95" customHeight="1" x14ac:dyDescent="0.2">
      <c r="AF1078" s="37"/>
      <c r="AG1078" s="37"/>
      <c r="AH1078" s="37"/>
      <c r="AI1078" s="37"/>
      <c r="AJ1078" s="37"/>
      <c r="AK1078" s="37"/>
      <c r="AL1078" s="37"/>
      <c r="AM1078" s="37"/>
    </row>
    <row r="1079" spans="32:39" ht="15.95" customHeight="1" x14ac:dyDescent="0.2">
      <c r="AF1079" s="37"/>
      <c r="AG1079" s="37"/>
      <c r="AH1079" s="37"/>
      <c r="AI1079" s="37"/>
      <c r="AJ1079" s="37"/>
      <c r="AK1079" s="37"/>
      <c r="AL1079" s="37"/>
      <c r="AM1079" s="37"/>
    </row>
    <row r="1080" spans="32:39" ht="15.95" customHeight="1" x14ac:dyDescent="0.2">
      <c r="AF1080" s="37"/>
      <c r="AG1080" s="37"/>
      <c r="AH1080" s="37"/>
      <c r="AI1080" s="37"/>
      <c r="AJ1080" s="37"/>
      <c r="AK1080" s="37"/>
      <c r="AL1080" s="37"/>
      <c r="AM1080" s="37"/>
    </row>
    <row r="1081" spans="32:39" ht="15.95" customHeight="1" x14ac:dyDescent="0.2">
      <c r="AF1081" s="37"/>
      <c r="AG1081" s="37"/>
      <c r="AH1081" s="37"/>
      <c r="AI1081" s="37"/>
      <c r="AJ1081" s="37"/>
      <c r="AK1081" s="37"/>
      <c r="AL1081" s="37"/>
      <c r="AM1081" s="37"/>
    </row>
    <row r="1082" spans="32:39" ht="15.95" customHeight="1" x14ac:dyDescent="0.2">
      <c r="AF1082" s="37"/>
      <c r="AG1082" s="37"/>
      <c r="AH1082" s="37"/>
      <c r="AI1082" s="37"/>
      <c r="AJ1082" s="37"/>
      <c r="AK1082" s="37"/>
      <c r="AL1082" s="37"/>
      <c r="AM1082" s="37"/>
    </row>
    <row r="1083" spans="32:39" ht="15.95" customHeight="1" x14ac:dyDescent="0.2">
      <c r="AF1083" s="37"/>
      <c r="AG1083" s="37"/>
      <c r="AH1083" s="37"/>
      <c r="AI1083" s="37"/>
      <c r="AJ1083" s="37"/>
      <c r="AK1083" s="37"/>
      <c r="AL1083" s="37"/>
      <c r="AM1083" s="37"/>
    </row>
    <row r="1084" spans="32:39" ht="15.95" customHeight="1" x14ac:dyDescent="0.2">
      <c r="AF1084" s="37"/>
      <c r="AG1084" s="37"/>
      <c r="AH1084" s="37"/>
      <c r="AI1084" s="37"/>
      <c r="AJ1084" s="37"/>
      <c r="AK1084" s="37"/>
      <c r="AL1084" s="37"/>
      <c r="AM1084" s="37"/>
    </row>
    <row r="1085" spans="32:39" ht="15.95" customHeight="1" x14ac:dyDescent="0.2">
      <c r="AF1085" s="37"/>
      <c r="AG1085" s="37"/>
      <c r="AH1085" s="37"/>
      <c r="AI1085" s="37"/>
      <c r="AJ1085" s="37"/>
      <c r="AK1085" s="37"/>
      <c r="AL1085" s="37"/>
      <c r="AM1085" s="37"/>
    </row>
    <row r="1086" spans="32:39" ht="15.95" customHeight="1" x14ac:dyDescent="0.2">
      <c r="AF1086" s="37"/>
      <c r="AG1086" s="37"/>
      <c r="AH1086" s="37"/>
      <c r="AI1086" s="37"/>
      <c r="AJ1086" s="37"/>
      <c r="AK1086" s="37"/>
      <c r="AL1086" s="37"/>
      <c r="AM1086" s="37"/>
    </row>
    <row r="1087" spans="32:39" ht="15.95" customHeight="1" x14ac:dyDescent="0.2">
      <c r="AF1087" s="37"/>
      <c r="AG1087" s="37"/>
      <c r="AH1087" s="37"/>
      <c r="AI1087" s="37"/>
      <c r="AJ1087" s="37"/>
      <c r="AK1087" s="37"/>
      <c r="AL1087" s="37"/>
      <c r="AM1087" s="37"/>
    </row>
    <row r="1088" spans="32:39" ht="15.95" customHeight="1" x14ac:dyDescent="0.2">
      <c r="AF1088" s="37"/>
      <c r="AG1088" s="37"/>
      <c r="AH1088" s="37"/>
      <c r="AI1088" s="37"/>
      <c r="AJ1088" s="37"/>
      <c r="AK1088" s="37"/>
      <c r="AL1088" s="37"/>
      <c r="AM1088" s="37"/>
    </row>
    <row r="1089" spans="32:39" ht="15.95" customHeight="1" x14ac:dyDescent="0.2">
      <c r="AF1089" s="37"/>
      <c r="AG1089" s="37"/>
      <c r="AH1089" s="37"/>
      <c r="AI1089" s="37"/>
      <c r="AJ1089" s="37"/>
      <c r="AK1089" s="37"/>
      <c r="AL1089" s="37"/>
      <c r="AM1089" s="37"/>
    </row>
    <row r="1090" spans="32:39" ht="15.95" customHeight="1" x14ac:dyDescent="0.2">
      <c r="AF1090" s="37"/>
      <c r="AG1090" s="37"/>
      <c r="AH1090" s="37"/>
      <c r="AI1090" s="37"/>
      <c r="AJ1090" s="37"/>
      <c r="AK1090" s="37"/>
      <c r="AL1090" s="37"/>
      <c r="AM1090" s="37"/>
    </row>
    <row r="1091" spans="32:39" ht="15.95" customHeight="1" x14ac:dyDescent="0.2">
      <c r="AF1091" s="37"/>
      <c r="AG1091" s="37"/>
      <c r="AH1091" s="37"/>
      <c r="AI1091" s="37"/>
      <c r="AJ1091" s="37"/>
      <c r="AK1091" s="37"/>
      <c r="AL1091" s="37"/>
      <c r="AM1091" s="37"/>
    </row>
    <row r="1092" spans="32:39" ht="15.95" customHeight="1" x14ac:dyDescent="0.2">
      <c r="AF1092" s="37"/>
      <c r="AG1092" s="37"/>
      <c r="AH1092" s="37"/>
      <c r="AI1092" s="37"/>
      <c r="AJ1092" s="37"/>
      <c r="AK1092" s="37"/>
      <c r="AL1092" s="37"/>
      <c r="AM1092" s="37"/>
    </row>
    <row r="1093" spans="32:39" ht="15.95" customHeight="1" x14ac:dyDescent="0.2">
      <c r="AF1093" s="37"/>
      <c r="AG1093" s="37"/>
      <c r="AH1093" s="37"/>
      <c r="AI1093" s="37"/>
      <c r="AJ1093" s="37"/>
      <c r="AK1093" s="37"/>
      <c r="AL1093" s="37"/>
      <c r="AM1093" s="37"/>
    </row>
    <row r="1094" spans="32:39" ht="15.95" customHeight="1" x14ac:dyDescent="0.2">
      <c r="AF1094" s="37"/>
      <c r="AG1094" s="37"/>
      <c r="AH1094" s="37"/>
      <c r="AI1094" s="37"/>
      <c r="AJ1094" s="37"/>
      <c r="AK1094" s="37"/>
      <c r="AL1094" s="37"/>
      <c r="AM1094" s="37"/>
    </row>
    <row r="1095" spans="32:39" ht="15.95" customHeight="1" x14ac:dyDescent="0.2">
      <c r="AF1095" s="37"/>
      <c r="AG1095" s="37"/>
      <c r="AH1095" s="37"/>
      <c r="AI1095" s="37"/>
      <c r="AJ1095" s="37"/>
      <c r="AK1095" s="37"/>
      <c r="AL1095" s="37"/>
      <c r="AM1095" s="37"/>
    </row>
    <row r="1096" spans="32:39" ht="15.95" customHeight="1" x14ac:dyDescent="0.2">
      <c r="AF1096" s="37"/>
      <c r="AG1096" s="37"/>
      <c r="AH1096" s="37"/>
      <c r="AI1096" s="37"/>
      <c r="AJ1096" s="37"/>
      <c r="AK1096" s="37"/>
      <c r="AL1096" s="37"/>
      <c r="AM1096" s="37"/>
    </row>
    <row r="1097" spans="32:39" ht="15.95" customHeight="1" x14ac:dyDescent="0.2">
      <c r="AF1097" s="37"/>
      <c r="AG1097" s="37"/>
      <c r="AH1097" s="37"/>
      <c r="AI1097" s="37"/>
      <c r="AJ1097" s="37"/>
      <c r="AK1097" s="37"/>
      <c r="AL1097" s="37"/>
      <c r="AM1097" s="37"/>
    </row>
    <row r="1098" spans="32:39" ht="15.95" customHeight="1" x14ac:dyDescent="0.2">
      <c r="AF1098" s="37"/>
      <c r="AG1098" s="37"/>
      <c r="AH1098" s="37"/>
      <c r="AI1098" s="37"/>
      <c r="AJ1098" s="37"/>
      <c r="AK1098" s="37"/>
      <c r="AL1098" s="37"/>
      <c r="AM1098" s="37"/>
    </row>
    <row r="1099" spans="32:39" ht="15.95" customHeight="1" x14ac:dyDescent="0.2">
      <c r="AF1099" s="37"/>
      <c r="AG1099" s="37"/>
      <c r="AH1099" s="37"/>
      <c r="AI1099" s="37"/>
      <c r="AJ1099" s="37"/>
      <c r="AK1099" s="37"/>
      <c r="AL1099" s="37"/>
      <c r="AM1099" s="37"/>
    </row>
    <row r="1100" spans="32:39" ht="15.95" customHeight="1" x14ac:dyDescent="0.2">
      <c r="AF1100" s="37"/>
      <c r="AG1100" s="37"/>
      <c r="AH1100" s="37"/>
      <c r="AI1100" s="37"/>
      <c r="AJ1100" s="37"/>
      <c r="AK1100" s="37"/>
      <c r="AL1100" s="37"/>
      <c r="AM1100" s="37"/>
    </row>
    <row r="1101" spans="32:39" ht="15.95" customHeight="1" x14ac:dyDescent="0.2">
      <c r="AF1101" s="37"/>
      <c r="AG1101" s="37"/>
      <c r="AH1101" s="37"/>
      <c r="AI1101" s="37"/>
      <c r="AJ1101" s="37"/>
      <c r="AK1101" s="37"/>
      <c r="AL1101" s="37"/>
      <c r="AM1101" s="37"/>
    </row>
    <row r="1102" spans="32:39" ht="15.95" customHeight="1" x14ac:dyDescent="0.2">
      <c r="AF1102" s="37"/>
      <c r="AG1102" s="37"/>
      <c r="AH1102" s="37"/>
      <c r="AI1102" s="37"/>
      <c r="AJ1102" s="37"/>
      <c r="AK1102" s="37"/>
      <c r="AL1102" s="37"/>
      <c r="AM1102" s="37"/>
    </row>
    <row r="1103" spans="32:39" ht="15.95" customHeight="1" x14ac:dyDescent="0.2">
      <c r="AF1103" s="37"/>
      <c r="AG1103" s="37"/>
      <c r="AH1103" s="37"/>
      <c r="AI1103" s="37"/>
      <c r="AJ1103" s="37"/>
      <c r="AK1103" s="37"/>
      <c r="AL1103" s="37"/>
      <c r="AM1103" s="37"/>
    </row>
    <row r="1104" spans="32:39" ht="15.95" customHeight="1" x14ac:dyDescent="0.2">
      <c r="AF1104" s="37"/>
      <c r="AG1104" s="37"/>
      <c r="AH1104" s="37"/>
      <c r="AI1104" s="37"/>
      <c r="AJ1104" s="37"/>
      <c r="AK1104" s="37"/>
      <c r="AL1104" s="37"/>
      <c r="AM1104" s="37"/>
    </row>
    <row r="1105" spans="32:39" ht="15.95" customHeight="1" x14ac:dyDescent="0.2">
      <c r="AF1105" s="37"/>
      <c r="AG1105" s="37"/>
      <c r="AH1105" s="37"/>
      <c r="AI1105" s="37"/>
      <c r="AJ1105" s="37"/>
      <c r="AK1105" s="37"/>
      <c r="AL1105" s="37"/>
      <c r="AM1105" s="37"/>
    </row>
    <row r="1106" spans="32:39" ht="15.95" customHeight="1" x14ac:dyDescent="0.2">
      <c r="AF1106" s="37"/>
      <c r="AG1106" s="37"/>
      <c r="AH1106" s="37"/>
      <c r="AI1106" s="37"/>
      <c r="AJ1106" s="37"/>
      <c r="AK1106" s="37"/>
      <c r="AL1106" s="37"/>
      <c r="AM1106" s="37"/>
    </row>
    <row r="1107" spans="32:39" ht="15.95" customHeight="1" x14ac:dyDescent="0.2">
      <c r="AF1107" s="37"/>
      <c r="AG1107" s="37"/>
      <c r="AH1107" s="37"/>
      <c r="AI1107" s="37"/>
      <c r="AJ1107" s="37"/>
      <c r="AK1107" s="37"/>
      <c r="AL1107" s="37"/>
      <c r="AM1107" s="37"/>
    </row>
    <row r="1108" spans="32:39" ht="15.95" customHeight="1" x14ac:dyDescent="0.2">
      <c r="AF1108" s="37"/>
      <c r="AG1108" s="37"/>
      <c r="AH1108" s="37"/>
      <c r="AI1108" s="37"/>
      <c r="AJ1108" s="37"/>
      <c r="AK1108" s="37"/>
      <c r="AL1108" s="37"/>
      <c r="AM1108" s="37"/>
    </row>
    <row r="1109" spans="32:39" ht="15.95" customHeight="1" x14ac:dyDescent="0.2">
      <c r="AF1109" s="37"/>
      <c r="AG1109" s="37"/>
      <c r="AH1109" s="37"/>
      <c r="AI1109" s="37"/>
      <c r="AJ1109" s="37"/>
      <c r="AK1109" s="37"/>
      <c r="AL1109" s="37"/>
      <c r="AM1109" s="37"/>
    </row>
    <row r="1110" spans="32:39" ht="15.95" customHeight="1" x14ac:dyDescent="0.2">
      <c r="AF1110" s="37"/>
      <c r="AG1110" s="37"/>
      <c r="AH1110" s="37"/>
      <c r="AI1110" s="37"/>
      <c r="AJ1110" s="37"/>
      <c r="AK1110" s="37"/>
      <c r="AL1110" s="37"/>
      <c r="AM1110" s="37"/>
    </row>
    <row r="1111" spans="32:39" ht="15.95" customHeight="1" x14ac:dyDescent="0.2">
      <c r="AF1111" s="37"/>
      <c r="AG1111" s="37"/>
      <c r="AH1111" s="37"/>
      <c r="AI1111" s="37"/>
      <c r="AJ1111" s="37"/>
      <c r="AK1111" s="37"/>
      <c r="AL1111" s="37"/>
      <c r="AM1111" s="37"/>
    </row>
    <row r="1112" spans="32:39" ht="15.95" customHeight="1" x14ac:dyDescent="0.2">
      <c r="AF1112" s="37"/>
      <c r="AG1112" s="37"/>
      <c r="AH1112" s="37"/>
      <c r="AI1112" s="37"/>
      <c r="AJ1112" s="37"/>
      <c r="AK1112" s="37"/>
      <c r="AL1112" s="37"/>
      <c r="AM1112" s="37"/>
    </row>
    <row r="1113" spans="32:39" ht="15.95" customHeight="1" x14ac:dyDescent="0.2">
      <c r="AF1113" s="37"/>
      <c r="AG1113" s="37"/>
      <c r="AH1113" s="37"/>
      <c r="AI1113" s="37"/>
      <c r="AJ1113" s="37"/>
      <c r="AK1113" s="37"/>
      <c r="AL1113" s="37"/>
      <c r="AM1113" s="37"/>
    </row>
    <row r="1114" spans="32:39" ht="15.95" customHeight="1" x14ac:dyDescent="0.2">
      <c r="AF1114" s="37"/>
      <c r="AG1114" s="37"/>
      <c r="AH1114" s="37"/>
      <c r="AI1114" s="37"/>
      <c r="AJ1114" s="37"/>
      <c r="AK1114" s="37"/>
      <c r="AL1114" s="37"/>
      <c r="AM1114" s="37"/>
    </row>
    <row r="1115" spans="32:39" ht="15.95" customHeight="1" x14ac:dyDescent="0.2">
      <c r="AF1115" s="37"/>
      <c r="AG1115" s="37"/>
      <c r="AH1115" s="37"/>
      <c r="AI1115" s="37"/>
      <c r="AJ1115" s="37"/>
      <c r="AK1115" s="37"/>
      <c r="AL1115" s="37"/>
      <c r="AM1115" s="37"/>
    </row>
    <row r="1116" spans="32:39" ht="15.95" customHeight="1" x14ac:dyDescent="0.2">
      <c r="AF1116" s="37"/>
      <c r="AG1116" s="37"/>
      <c r="AH1116" s="37"/>
      <c r="AI1116" s="37"/>
      <c r="AJ1116" s="37"/>
      <c r="AK1116" s="37"/>
      <c r="AL1116" s="37"/>
      <c r="AM1116" s="37"/>
    </row>
    <row r="1117" spans="32:39" ht="15.95" customHeight="1" x14ac:dyDescent="0.2">
      <c r="AF1117" s="37"/>
      <c r="AG1117" s="37"/>
      <c r="AH1117" s="37"/>
      <c r="AI1117" s="37"/>
      <c r="AJ1117" s="37"/>
      <c r="AK1117" s="37"/>
      <c r="AL1117" s="37"/>
      <c r="AM1117" s="37"/>
    </row>
    <row r="1118" spans="32:39" ht="15.95" customHeight="1" x14ac:dyDescent="0.2">
      <c r="AF1118" s="37"/>
      <c r="AG1118" s="37"/>
      <c r="AH1118" s="37"/>
      <c r="AI1118" s="37"/>
      <c r="AJ1118" s="37"/>
      <c r="AK1118" s="37"/>
      <c r="AL1118" s="37"/>
      <c r="AM1118" s="37"/>
    </row>
    <row r="1119" spans="32:39" ht="15.95" customHeight="1" x14ac:dyDescent="0.2">
      <c r="AF1119" s="37"/>
      <c r="AG1119" s="37"/>
      <c r="AH1119" s="37"/>
      <c r="AI1119" s="37"/>
      <c r="AJ1119" s="37"/>
      <c r="AK1119" s="37"/>
      <c r="AL1119" s="37"/>
      <c r="AM1119" s="37"/>
    </row>
    <row r="1120" spans="32:39" ht="15.95" customHeight="1" x14ac:dyDescent="0.2">
      <c r="AF1120" s="37"/>
      <c r="AG1120" s="37"/>
      <c r="AH1120" s="37"/>
      <c r="AI1120" s="37"/>
      <c r="AJ1120" s="37"/>
      <c r="AK1120" s="37"/>
      <c r="AL1120" s="37"/>
      <c r="AM1120" s="37"/>
    </row>
    <row r="1121" spans="32:39" ht="15.95" customHeight="1" x14ac:dyDescent="0.2">
      <c r="AF1121" s="37"/>
      <c r="AG1121" s="37"/>
      <c r="AH1121" s="37"/>
      <c r="AI1121" s="37"/>
      <c r="AJ1121" s="37"/>
      <c r="AK1121" s="37"/>
      <c r="AL1121" s="37"/>
      <c r="AM1121" s="37"/>
    </row>
    <row r="1122" spans="32:39" ht="15.95" customHeight="1" x14ac:dyDescent="0.2">
      <c r="AF1122" s="37"/>
      <c r="AG1122" s="37"/>
      <c r="AH1122" s="37"/>
      <c r="AI1122" s="37"/>
      <c r="AJ1122" s="37"/>
      <c r="AK1122" s="37"/>
      <c r="AL1122" s="37"/>
      <c r="AM1122" s="37"/>
    </row>
    <row r="1123" spans="32:39" ht="15.95" customHeight="1" x14ac:dyDescent="0.2">
      <c r="AF1123" s="37"/>
      <c r="AG1123" s="37"/>
      <c r="AH1123" s="37"/>
      <c r="AI1123" s="37"/>
      <c r="AJ1123" s="37"/>
      <c r="AK1123" s="37"/>
      <c r="AL1123" s="37"/>
      <c r="AM1123" s="37"/>
    </row>
    <row r="1124" spans="32:39" ht="15.95" customHeight="1" x14ac:dyDescent="0.2">
      <c r="AF1124" s="37"/>
      <c r="AG1124" s="37"/>
      <c r="AH1124" s="37"/>
      <c r="AI1124" s="37"/>
      <c r="AJ1124" s="37"/>
      <c r="AK1124" s="37"/>
      <c r="AL1124" s="37"/>
      <c r="AM1124" s="37"/>
    </row>
    <row r="1125" spans="32:39" ht="15.95" customHeight="1" x14ac:dyDescent="0.2">
      <c r="AF1125" s="37"/>
      <c r="AG1125" s="37"/>
      <c r="AH1125" s="37"/>
      <c r="AI1125" s="37"/>
      <c r="AJ1125" s="37"/>
      <c r="AK1125" s="37"/>
      <c r="AL1125" s="37"/>
      <c r="AM1125" s="37"/>
    </row>
    <row r="1126" spans="32:39" ht="15.95" customHeight="1" x14ac:dyDescent="0.2">
      <c r="AF1126" s="37"/>
      <c r="AG1126" s="37"/>
      <c r="AH1126" s="37"/>
      <c r="AI1126" s="37"/>
      <c r="AJ1126" s="37"/>
      <c r="AK1126" s="37"/>
      <c r="AL1126" s="37"/>
      <c r="AM1126" s="37"/>
    </row>
    <row r="1127" spans="32:39" ht="15.95" customHeight="1" x14ac:dyDescent="0.2">
      <c r="AF1127" s="37"/>
      <c r="AG1127" s="37"/>
      <c r="AH1127" s="37"/>
      <c r="AI1127" s="37"/>
      <c r="AJ1127" s="37"/>
      <c r="AK1127" s="37"/>
      <c r="AL1127" s="37"/>
      <c r="AM1127" s="37"/>
    </row>
    <row r="1128" spans="32:39" ht="15.95" customHeight="1" x14ac:dyDescent="0.2">
      <c r="AF1128" s="37"/>
      <c r="AG1128" s="37"/>
      <c r="AH1128" s="37"/>
      <c r="AI1128" s="37"/>
      <c r="AJ1128" s="37"/>
      <c r="AK1128" s="37"/>
      <c r="AL1128" s="37"/>
      <c r="AM1128" s="37"/>
    </row>
    <row r="1129" spans="32:39" ht="15.95" customHeight="1" x14ac:dyDescent="0.2">
      <c r="AF1129" s="37"/>
      <c r="AG1129" s="37"/>
      <c r="AH1129" s="37"/>
      <c r="AI1129" s="37"/>
      <c r="AJ1129" s="37"/>
      <c r="AK1129" s="37"/>
      <c r="AL1129" s="37"/>
      <c r="AM1129" s="37"/>
    </row>
    <row r="1130" spans="32:39" ht="15.95" customHeight="1" x14ac:dyDescent="0.2">
      <c r="AF1130" s="37"/>
      <c r="AG1130" s="37"/>
      <c r="AH1130" s="37"/>
      <c r="AI1130" s="37"/>
      <c r="AJ1130" s="37"/>
      <c r="AK1130" s="37"/>
      <c r="AL1130" s="37"/>
      <c r="AM1130" s="37"/>
    </row>
    <row r="1131" spans="32:39" ht="15.95" customHeight="1" x14ac:dyDescent="0.2">
      <c r="AF1131" s="37"/>
      <c r="AG1131" s="37"/>
      <c r="AH1131" s="37"/>
      <c r="AI1131" s="37"/>
      <c r="AJ1131" s="37"/>
      <c r="AK1131" s="37"/>
      <c r="AL1131" s="37"/>
      <c r="AM1131" s="37"/>
    </row>
    <row r="1132" spans="32:39" ht="15.95" customHeight="1" x14ac:dyDescent="0.2">
      <c r="AF1132" s="37"/>
      <c r="AG1132" s="37"/>
      <c r="AH1132" s="37"/>
      <c r="AI1132" s="37"/>
      <c r="AJ1132" s="37"/>
      <c r="AK1132" s="37"/>
      <c r="AL1132" s="37"/>
      <c r="AM1132" s="37"/>
    </row>
    <row r="1133" spans="32:39" ht="15.95" customHeight="1" x14ac:dyDescent="0.2">
      <c r="AF1133" s="37"/>
      <c r="AG1133" s="37"/>
      <c r="AH1133" s="37"/>
      <c r="AI1133" s="37"/>
      <c r="AJ1133" s="37"/>
      <c r="AK1133" s="37"/>
      <c r="AL1133" s="37"/>
      <c r="AM1133" s="37"/>
    </row>
    <row r="1134" spans="32:39" ht="15.95" customHeight="1" x14ac:dyDescent="0.2">
      <c r="AF1134" s="37"/>
      <c r="AG1134" s="37"/>
      <c r="AH1134" s="37"/>
      <c r="AI1134" s="37"/>
      <c r="AJ1134" s="37"/>
      <c r="AK1134" s="37"/>
      <c r="AL1134" s="37"/>
      <c r="AM1134" s="37"/>
    </row>
    <row r="1135" spans="32:39" ht="15.95" customHeight="1" x14ac:dyDescent="0.2">
      <c r="AF1135" s="37"/>
      <c r="AG1135" s="37"/>
      <c r="AH1135" s="37"/>
      <c r="AI1135" s="37"/>
      <c r="AJ1135" s="37"/>
      <c r="AK1135" s="37"/>
      <c r="AL1135" s="37"/>
      <c r="AM1135" s="37"/>
    </row>
    <row r="1136" spans="32:39" ht="15.95" customHeight="1" x14ac:dyDescent="0.2">
      <c r="AF1136" s="37"/>
      <c r="AG1136" s="37"/>
      <c r="AH1136" s="37"/>
      <c r="AI1136" s="37"/>
      <c r="AJ1136" s="37"/>
      <c r="AK1136" s="37"/>
      <c r="AL1136" s="37"/>
      <c r="AM1136" s="37"/>
    </row>
    <row r="1137" spans="32:39" ht="15.95" customHeight="1" x14ac:dyDescent="0.2">
      <c r="AF1137" s="37"/>
      <c r="AG1137" s="37"/>
      <c r="AH1137" s="37"/>
      <c r="AI1137" s="37"/>
      <c r="AJ1137" s="37"/>
      <c r="AK1137" s="37"/>
      <c r="AL1137" s="37"/>
      <c r="AM1137" s="37"/>
    </row>
    <row r="1138" spans="32:39" ht="15.95" customHeight="1" x14ac:dyDescent="0.2">
      <c r="AF1138" s="37"/>
      <c r="AG1138" s="37"/>
      <c r="AH1138" s="37"/>
      <c r="AI1138" s="37"/>
      <c r="AJ1138" s="37"/>
      <c r="AK1138" s="37"/>
      <c r="AL1138" s="37"/>
      <c r="AM1138" s="37"/>
    </row>
    <row r="1139" spans="32:39" ht="15.95" customHeight="1" x14ac:dyDescent="0.2">
      <c r="AF1139" s="37"/>
      <c r="AG1139" s="37"/>
      <c r="AH1139" s="37"/>
      <c r="AI1139" s="37"/>
      <c r="AJ1139" s="37"/>
      <c r="AK1139" s="37"/>
      <c r="AL1139" s="37"/>
      <c r="AM1139" s="37"/>
    </row>
    <row r="1140" spans="32:39" ht="15.95" customHeight="1" x14ac:dyDescent="0.2">
      <c r="AF1140" s="37"/>
      <c r="AG1140" s="37"/>
      <c r="AH1140" s="37"/>
      <c r="AI1140" s="37"/>
      <c r="AJ1140" s="37"/>
      <c r="AK1140" s="37"/>
      <c r="AL1140" s="37"/>
      <c r="AM1140" s="37"/>
    </row>
    <row r="1141" spans="32:39" ht="15.95" customHeight="1" x14ac:dyDescent="0.2">
      <c r="AF1141" s="37"/>
      <c r="AG1141" s="37"/>
      <c r="AH1141" s="37"/>
      <c r="AI1141" s="37"/>
      <c r="AJ1141" s="37"/>
      <c r="AK1141" s="37"/>
      <c r="AL1141" s="37"/>
      <c r="AM1141" s="37"/>
    </row>
    <row r="1142" spans="32:39" ht="15.95" customHeight="1" x14ac:dyDescent="0.2">
      <c r="AF1142" s="37"/>
      <c r="AG1142" s="37"/>
      <c r="AH1142" s="37"/>
      <c r="AI1142" s="37"/>
      <c r="AJ1142" s="37"/>
      <c r="AK1142" s="37"/>
      <c r="AL1142" s="37"/>
      <c r="AM1142" s="37"/>
    </row>
    <row r="1143" spans="32:39" ht="15.95" customHeight="1" x14ac:dyDescent="0.2">
      <c r="AF1143" s="37"/>
      <c r="AG1143" s="37"/>
      <c r="AH1143" s="37"/>
      <c r="AI1143" s="37"/>
      <c r="AJ1143" s="37"/>
      <c r="AK1143" s="37"/>
      <c r="AL1143" s="37"/>
      <c r="AM1143" s="37"/>
    </row>
    <row r="1144" spans="32:39" ht="15.95" customHeight="1" x14ac:dyDescent="0.2">
      <c r="AF1144" s="37"/>
      <c r="AG1144" s="37"/>
      <c r="AH1144" s="37"/>
      <c r="AI1144" s="37"/>
      <c r="AJ1144" s="37"/>
      <c r="AK1144" s="37"/>
      <c r="AL1144" s="37"/>
      <c r="AM1144" s="37"/>
    </row>
    <row r="1145" spans="32:39" ht="15.95" customHeight="1" x14ac:dyDescent="0.2">
      <c r="AF1145" s="37"/>
      <c r="AG1145" s="37"/>
      <c r="AH1145" s="37"/>
      <c r="AI1145" s="37"/>
      <c r="AJ1145" s="37"/>
      <c r="AK1145" s="37"/>
      <c r="AL1145" s="37"/>
      <c r="AM1145" s="37"/>
    </row>
    <row r="1146" spans="32:39" ht="15.95" customHeight="1" x14ac:dyDescent="0.2">
      <c r="AF1146" s="37"/>
      <c r="AG1146" s="37"/>
      <c r="AH1146" s="37"/>
      <c r="AI1146" s="37"/>
      <c r="AJ1146" s="37"/>
      <c r="AK1146" s="37"/>
      <c r="AL1146" s="37"/>
      <c r="AM1146" s="37"/>
    </row>
    <row r="1147" spans="32:39" ht="15.95" customHeight="1" x14ac:dyDescent="0.2">
      <c r="AF1147" s="37"/>
      <c r="AG1147" s="37"/>
      <c r="AH1147" s="37"/>
      <c r="AI1147" s="37"/>
      <c r="AJ1147" s="37"/>
      <c r="AK1147" s="37"/>
      <c r="AL1147" s="37"/>
      <c r="AM1147" s="37"/>
    </row>
    <row r="1148" spans="32:39" ht="15.95" customHeight="1" x14ac:dyDescent="0.2">
      <c r="AF1148" s="37"/>
      <c r="AG1148" s="37"/>
      <c r="AH1148" s="37"/>
      <c r="AI1148" s="37"/>
      <c r="AJ1148" s="37"/>
      <c r="AK1148" s="37"/>
      <c r="AL1148" s="37"/>
      <c r="AM1148" s="37"/>
    </row>
    <row r="1149" spans="32:39" ht="15.95" customHeight="1" x14ac:dyDescent="0.2">
      <c r="AF1149" s="37"/>
      <c r="AG1149" s="37"/>
      <c r="AH1149" s="37"/>
      <c r="AI1149" s="37"/>
      <c r="AJ1149" s="37"/>
      <c r="AK1149" s="37"/>
      <c r="AL1149" s="37"/>
      <c r="AM1149" s="37"/>
    </row>
    <row r="1150" spans="32:39" ht="15.95" customHeight="1" x14ac:dyDescent="0.2">
      <c r="AF1150" s="37"/>
      <c r="AG1150" s="37"/>
      <c r="AH1150" s="37"/>
      <c r="AI1150" s="37"/>
      <c r="AJ1150" s="37"/>
      <c r="AK1150" s="37"/>
      <c r="AL1150" s="37"/>
      <c r="AM1150" s="37"/>
    </row>
    <row r="1151" spans="32:39" ht="15.95" customHeight="1" x14ac:dyDescent="0.2">
      <c r="AF1151" s="37"/>
      <c r="AG1151" s="37"/>
      <c r="AH1151" s="37"/>
      <c r="AI1151" s="37"/>
      <c r="AJ1151" s="37"/>
      <c r="AK1151" s="37"/>
      <c r="AL1151" s="37"/>
      <c r="AM1151" s="37"/>
    </row>
    <row r="1152" spans="32:39" ht="15.95" customHeight="1" x14ac:dyDescent="0.2">
      <c r="AF1152" s="37"/>
      <c r="AG1152" s="37"/>
      <c r="AH1152" s="37"/>
      <c r="AI1152" s="37"/>
      <c r="AJ1152" s="37"/>
      <c r="AK1152" s="37"/>
      <c r="AL1152" s="37"/>
      <c r="AM1152" s="37"/>
    </row>
    <row r="1153" spans="32:39" ht="15.95" customHeight="1" x14ac:dyDescent="0.2">
      <c r="AF1153" s="37"/>
      <c r="AG1153" s="37"/>
      <c r="AH1153" s="37"/>
      <c r="AI1153" s="37"/>
      <c r="AJ1153" s="37"/>
      <c r="AK1153" s="37"/>
      <c r="AL1153" s="37"/>
      <c r="AM1153" s="37"/>
    </row>
    <row r="1154" spans="32:39" ht="15.95" customHeight="1" x14ac:dyDescent="0.2">
      <c r="AF1154" s="37"/>
      <c r="AG1154" s="37"/>
      <c r="AH1154" s="37"/>
      <c r="AI1154" s="37"/>
      <c r="AJ1154" s="37"/>
      <c r="AK1154" s="37"/>
      <c r="AL1154" s="37"/>
      <c r="AM1154" s="37"/>
    </row>
    <row r="1155" spans="32:39" ht="15.95" customHeight="1" x14ac:dyDescent="0.2">
      <c r="AF1155" s="37"/>
      <c r="AG1155" s="37"/>
      <c r="AH1155" s="37"/>
      <c r="AI1155" s="37"/>
      <c r="AJ1155" s="37"/>
      <c r="AK1155" s="37"/>
      <c r="AL1155" s="37"/>
      <c r="AM1155" s="37"/>
    </row>
    <row r="1156" spans="32:39" ht="15.95" customHeight="1" x14ac:dyDescent="0.2">
      <c r="AF1156" s="37"/>
      <c r="AG1156" s="37"/>
      <c r="AH1156" s="37"/>
      <c r="AI1156" s="37"/>
      <c r="AJ1156" s="37"/>
      <c r="AK1156" s="37"/>
      <c r="AL1156" s="37"/>
      <c r="AM1156" s="37"/>
    </row>
    <row r="1157" spans="32:39" ht="15.95" customHeight="1" x14ac:dyDescent="0.2">
      <c r="AF1157" s="37"/>
      <c r="AG1157" s="37"/>
      <c r="AH1157" s="37"/>
      <c r="AI1157" s="37"/>
      <c r="AJ1157" s="37"/>
      <c r="AK1157" s="37"/>
      <c r="AL1157" s="37"/>
      <c r="AM1157" s="37"/>
    </row>
    <row r="1158" spans="32:39" ht="15.95" customHeight="1" x14ac:dyDescent="0.2">
      <c r="AF1158" s="37"/>
      <c r="AG1158" s="37"/>
      <c r="AH1158" s="37"/>
      <c r="AI1158" s="37"/>
      <c r="AJ1158" s="37"/>
      <c r="AK1158" s="37"/>
      <c r="AL1158" s="37"/>
      <c r="AM1158" s="37"/>
    </row>
    <row r="1159" spans="32:39" ht="15.95" customHeight="1" x14ac:dyDescent="0.2">
      <c r="AF1159" s="37"/>
      <c r="AG1159" s="37"/>
      <c r="AH1159" s="37"/>
      <c r="AI1159" s="37"/>
      <c r="AJ1159" s="37"/>
      <c r="AK1159" s="37"/>
      <c r="AL1159" s="37"/>
      <c r="AM1159" s="37"/>
    </row>
    <row r="1160" spans="32:39" ht="15.95" customHeight="1" x14ac:dyDescent="0.2">
      <c r="AF1160" s="37"/>
      <c r="AG1160" s="37"/>
      <c r="AH1160" s="37"/>
      <c r="AI1160" s="37"/>
      <c r="AJ1160" s="37"/>
      <c r="AK1160" s="37"/>
      <c r="AL1160" s="37"/>
      <c r="AM1160" s="37"/>
    </row>
    <row r="1161" spans="32:39" ht="15.95" customHeight="1" x14ac:dyDescent="0.2">
      <c r="AF1161" s="37"/>
      <c r="AG1161" s="37"/>
      <c r="AH1161" s="37"/>
      <c r="AI1161" s="37"/>
      <c r="AJ1161" s="37"/>
      <c r="AK1161" s="37"/>
      <c r="AL1161" s="37"/>
      <c r="AM1161" s="37"/>
    </row>
    <row r="1162" spans="32:39" ht="15.95" customHeight="1" x14ac:dyDescent="0.2">
      <c r="AF1162" s="37"/>
      <c r="AG1162" s="37"/>
      <c r="AH1162" s="37"/>
      <c r="AI1162" s="37"/>
      <c r="AJ1162" s="37"/>
      <c r="AK1162" s="37"/>
      <c r="AL1162" s="37"/>
      <c r="AM1162" s="37"/>
    </row>
    <row r="1163" spans="32:39" ht="15.95" customHeight="1" x14ac:dyDescent="0.2">
      <c r="AF1163" s="37"/>
      <c r="AG1163" s="37"/>
      <c r="AH1163" s="37"/>
      <c r="AI1163" s="37"/>
      <c r="AJ1163" s="37"/>
      <c r="AK1163" s="37"/>
      <c r="AL1163" s="37"/>
      <c r="AM1163" s="37"/>
    </row>
    <row r="1164" spans="32:39" ht="15.95" customHeight="1" x14ac:dyDescent="0.2">
      <c r="AF1164" s="37"/>
      <c r="AG1164" s="37"/>
      <c r="AH1164" s="37"/>
      <c r="AI1164" s="37"/>
      <c r="AJ1164" s="37"/>
      <c r="AK1164" s="37"/>
      <c r="AL1164" s="37"/>
      <c r="AM1164" s="37"/>
    </row>
    <row r="1165" spans="32:39" ht="15.95" customHeight="1" x14ac:dyDescent="0.2">
      <c r="AF1165" s="37"/>
      <c r="AG1165" s="37"/>
      <c r="AH1165" s="37"/>
      <c r="AI1165" s="37"/>
      <c r="AJ1165" s="37"/>
      <c r="AK1165" s="37"/>
      <c r="AL1165" s="37"/>
      <c r="AM1165" s="37"/>
    </row>
    <row r="1166" spans="32:39" ht="15.95" customHeight="1" x14ac:dyDescent="0.2">
      <c r="AF1166" s="37"/>
      <c r="AG1166" s="37"/>
      <c r="AH1166" s="37"/>
      <c r="AI1166" s="37"/>
      <c r="AJ1166" s="37"/>
      <c r="AK1166" s="37"/>
      <c r="AL1166" s="37"/>
      <c r="AM1166" s="37"/>
    </row>
    <row r="1167" spans="32:39" ht="15.95" customHeight="1" x14ac:dyDescent="0.2">
      <c r="AF1167" s="37"/>
      <c r="AG1167" s="37"/>
      <c r="AH1167" s="37"/>
      <c r="AI1167" s="37"/>
      <c r="AJ1167" s="37"/>
      <c r="AK1167" s="37"/>
      <c r="AL1167" s="37"/>
      <c r="AM1167" s="37"/>
    </row>
    <row r="1168" spans="32:39" ht="15.95" customHeight="1" x14ac:dyDescent="0.2">
      <c r="AF1168" s="37"/>
      <c r="AG1168" s="37"/>
      <c r="AH1168" s="37"/>
      <c r="AI1168" s="37"/>
      <c r="AJ1168" s="37"/>
      <c r="AK1168" s="37"/>
      <c r="AL1168" s="37"/>
      <c r="AM1168" s="37"/>
    </row>
    <row r="1169" spans="32:39" ht="15.95" customHeight="1" x14ac:dyDescent="0.2">
      <c r="AF1169" s="37"/>
      <c r="AG1169" s="37"/>
      <c r="AH1169" s="37"/>
      <c r="AI1169" s="37"/>
      <c r="AJ1169" s="37"/>
      <c r="AK1169" s="37"/>
      <c r="AL1169" s="37"/>
      <c r="AM1169" s="37"/>
    </row>
    <row r="1170" spans="32:39" ht="15.95" customHeight="1" x14ac:dyDescent="0.2">
      <c r="AF1170" s="37"/>
      <c r="AG1170" s="37"/>
      <c r="AH1170" s="37"/>
      <c r="AI1170" s="37"/>
      <c r="AJ1170" s="37"/>
      <c r="AK1170" s="37"/>
      <c r="AL1170" s="37"/>
      <c r="AM1170" s="37"/>
    </row>
    <row r="1171" spans="32:39" ht="15.95" customHeight="1" x14ac:dyDescent="0.2">
      <c r="AF1171" s="37"/>
      <c r="AG1171" s="37"/>
      <c r="AH1171" s="37"/>
      <c r="AI1171" s="37"/>
      <c r="AJ1171" s="37"/>
      <c r="AK1171" s="37"/>
      <c r="AL1171" s="37"/>
      <c r="AM1171" s="37"/>
    </row>
    <row r="1172" spans="32:39" ht="15.95" customHeight="1" x14ac:dyDescent="0.2">
      <c r="AF1172" s="37"/>
      <c r="AG1172" s="37"/>
      <c r="AH1172" s="37"/>
      <c r="AI1172" s="37"/>
      <c r="AJ1172" s="37"/>
      <c r="AK1172" s="37"/>
      <c r="AL1172" s="37"/>
      <c r="AM1172" s="37"/>
    </row>
    <row r="1173" spans="32:39" ht="15.95" customHeight="1" x14ac:dyDescent="0.2">
      <c r="AF1173" s="37"/>
      <c r="AG1173" s="37"/>
      <c r="AH1173" s="37"/>
      <c r="AI1173" s="37"/>
      <c r="AJ1173" s="37"/>
      <c r="AK1173" s="37"/>
      <c r="AL1173" s="37"/>
      <c r="AM1173" s="37"/>
    </row>
    <row r="1174" spans="32:39" ht="15.95" customHeight="1" x14ac:dyDescent="0.2">
      <c r="AF1174" s="37"/>
      <c r="AG1174" s="37"/>
      <c r="AH1174" s="37"/>
      <c r="AI1174" s="37"/>
      <c r="AJ1174" s="37"/>
      <c r="AK1174" s="37"/>
      <c r="AL1174" s="37"/>
      <c r="AM1174" s="37"/>
    </row>
    <row r="1175" spans="32:39" ht="15.95" customHeight="1" x14ac:dyDescent="0.2">
      <c r="AF1175" s="37"/>
      <c r="AG1175" s="37"/>
      <c r="AH1175" s="37"/>
      <c r="AI1175" s="37"/>
      <c r="AJ1175" s="37"/>
      <c r="AK1175" s="37"/>
      <c r="AL1175" s="37"/>
      <c r="AM1175" s="37"/>
    </row>
    <row r="1176" spans="32:39" ht="15.95" customHeight="1" x14ac:dyDescent="0.2">
      <c r="AF1176" s="37"/>
      <c r="AG1176" s="37"/>
      <c r="AH1176" s="37"/>
      <c r="AI1176" s="37"/>
      <c r="AJ1176" s="37"/>
      <c r="AK1176" s="37"/>
      <c r="AL1176" s="37"/>
      <c r="AM1176" s="37"/>
    </row>
    <row r="1177" spans="32:39" ht="15.95" customHeight="1" x14ac:dyDescent="0.2">
      <c r="AF1177" s="37"/>
      <c r="AG1177" s="37"/>
      <c r="AH1177" s="37"/>
      <c r="AI1177" s="37"/>
      <c r="AJ1177" s="37"/>
      <c r="AK1177" s="37"/>
      <c r="AL1177" s="37"/>
      <c r="AM1177" s="37"/>
    </row>
    <row r="1178" spans="32:39" ht="15.95" customHeight="1" x14ac:dyDescent="0.2">
      <c r="AF1178" s="37"/>
      <c r="AG1178" s="37"/>
      <c r="AH1178" s="37"/>
      <c r="AI1178" s="37"/>
      <c r="AJ1178" s="37"/>
      <c r="AK1178" s="37"/>
      <c r="AL1178" s="37"/>
      <c r="AM1178" s="37"/>
    </row>
    <row r="1179" spans="32:39" ht="15.95" customHeight="1" x14ac:dyDescent="0.2">
      <c r="AF1179" s="37"/>
      <c r="AG1179" s="37"/>
      <c r="AH1179" s="37"/>
      <c r="AI1179" s="37"/>
      <c r="AJ1179" s="37"/>
      <c r="AK1179" s="37"/>
      <c r="AL1179" s="37"/>
      <c r="AM1179" s="37"/>
    </row>
    <row r="1180" spans="32:39" ht="15.95" customHeight="1" x14ac:dyDescent="0.2">
      <c r="AF1180" s="37"/>
      <c r="AG1180" s="37"/>
      <c r="AH1180" s="37"/>
      <c r="AI1180" s="37"/>
      <c r="AJ1180" s="37"/>
      <c r="AK1180" s="37"/>
      <c r="AL1180" s="37"/>
      <c r="AM1180" s="37"/>
    </row>
    <row r="1181" spans="32:39" ht="15.95" customHeight="1" x14ac:dyDescent="0.2">
      <c r="AF1181" s="37"/>
      <c r="AG1181" s="37"/>
      <c r="AH1181" s="37"/>
      <c r="AI1181" s="37"/>
      <c r="AJ1181" s="37"/>
      <c r="AK1181" s="37"/>
      <c r="AL1181" s="37"/>
      <c r="AM1181" s="37"/>
    </row>
    <row r="1182" spans="32:39" ht="15.95" customHeight="1" x14ac:dyDescent="0.2">
      <c r="AF1182" s="37"/>
      <c r="AG1182" s="37"/>
      <c r="AH1182" s="37"/>
      <c r="AI1182" s="37"/>
      <c r="AJ1182" s="37"/>
      <c r="AK1182" s="37"/>
      <c r="AL1182" s="37"/>
      <c r="AM1182" s="37"/>
    </row>
    <row r="1183" spans="32:39" ht="15.95" customHeight="1" x14ac:dyDescent="0.2">
      <c r="AF1183" s="37"/>
      <c r="AG1183" s="37"/>
      <c r="AH1183" s="37"/>
      <c r="AI1183" s="37"/>
      <c r="AJ1183" s="37"/>
      <c r="AK1183" s="37"/>
      <c r="AL1183" s="37"/>
      <c r="AM1183" s="37"/>
    </row>
    <row r="1184" spans="32:39" ht="15.95" customHeight="1" x14ac:dyDescent="0.2">
      <c r="AF1184" s="37"/>
      <c r="AG1184" s="37"/>
      <c r="AH1184" s="37"/>
      <c r="AI1184" s="37"/>
      <c r="AJ1184" s="37"/>
      <c r="AK1184" s="37"/>
      <c r="AL1184" s="37"/>
      <c r="AM1184" s="37"/>
    </row>
    <row r="1185" spans="32:39" ht="15.95" customHeight="1" x14ac:dyDescent="0.2">
      <c r="AF1185" s="37"/>
      <c r="AG1185" s="37"/>
      <c r="AH1185" s="37"/>
      <c r="AI1185" s="37"/>
      <c r="AJ1185" s="37"/>
      <c r="AK1185" s="37"/>
      <c r="AL1185" s="37"/>
      <c r="AM1185" s="37"/>
    </row>
    <row r="1186" spans="32:39" ht="15.95" customHeight="1" x14ac:dyDescent="0.2">
      <c r="AF1186" s="37"/>
      <c r="AG1186" s="37"/>
      <c r="AH1186" s="37"/>
      <c r="AI1186" s="37"/>
      <c r="AJ1186" s="37"/>
      <c r="AK1186" s="37"/>
      <c r="AL1186" s="37"/>
      <c r="AM1186" s="37"/>
    </row>
    <row r="1187" spans="32:39" ht="15.95" customHeight="1" x14ac:dyDescent="0.2">
      <c r="AF1187" s="37"/>
      <c r="AG1187" s="37"/>
      <c r="AH1187" s="37"/>
      <c r="AI1187" s="37"/>
      <c r="AJ1187" s="37"/>
      <c r="AK1187" s="37"/>
      <c r="AL1187" s="37"/>
      <c r="AM1187" s="37"/>
    </row>
    <row r="1188" spans="32:39" ht="15.95" customHeight="1" x14ac:dyDescent="0.2">
      <c r="AF1188" s="37"/>
      <c r="AG1188" s="37"/>
      <c r="AH1188" s="37"/>
      <c r="AI1188" s="37"/>
      <c r="AJ1188" s="37"/>
      <c r="AK1188" s="37"/>
      <c r="AL1188" s="37"/>
      <c r="AM1188" s="37"/>
    </row>
    <row r="1189" spans="32:39" ht="15.95" customHeight="1" x14ac:dyDescent="0.2">
      <c r="AF1189" s="37"/>
      <c r="AG1189" s="37"/>
      <c r="AH1189" s="37"/>
      <c r="AI1189" s="37"/>
      <c r="AJ1189" s="37"/>
      <c r="AK1189" s="37"/>
      <c r="AL1189" s="37"/>
      <c r="AM1189" s="37"/>
    </row>
    <row r="1190" spans="32:39" ht="15.95" customHeight="1" x14ac:dyDescent="0.2">
      <c r="AF1190" s="37"/>
      <c r="AG1190" s="37"/>
      <c r="AH1190" s="37"/>
      <c r="AI1190" s="37"/>
      <c r="AJ1190" s="37"/>
      <c r="AK1190" s="37"/>
      <c r="AL1190" s="37"/>
      <c r="AM1190" s="37"/>
    </row>
    <row r="1191" spans="32:39" ht="15.95" customHeight="1" x14ac:dyDescent="0.2">
      <c r="AF1191" s="37"/>
      <c r="AG1191" s="37"/>
      <c r="AH1191" s="37"/>
      <c r="AI1191" s="37"/>
      <c r="AJ1191" s="37"/>
      <c r="AK1191" s="37"/>
      <c r="AL1191" s="37"/>
      <c r="AM1191" s="37"/>
    </row>
    <row r="1192" spans="32:39" ht="15.95" customHeight="1" x14ac:dyDescent="0.2">
      <c r="AF1192" s="37"/>
      <c r="AG1192" s="37"/>
      <c r="AH1192" s="37"/>
      <c r="AI1192" s="37"/>
      <c r="AJ1192" s="37"/>
      <c r="AK1192" s="37"/>
      <c r="AL1192" s="37"/>
      <c r="AM1192" s="37"/>
    </row>
    <row r="1193" spans="32:39" ht="15.95" customHeight="1" x14ac:dyDescent="0.2">
      <c r="AF1193" s="37"/>
      <c r="AG1193" s="37"/>
      <c r="AH1193" s="37"/>
      <c r="AI1193" s="37"/>
      <c r="AJ1193" s="37"/>
      <c r="AK1193" s="37"/>
      <c r="AL1193" s="37"/>
      <c r="AM1193" s="37"/>
    </row>
    <row r="1194" spans="32:39" ht="15.95" customHeight="1" x14ac:dyDescent="0.2">
      <c r="AF1194" s="37"/>
      <c r="AG1194" s="37"/>
      <c r="AH1194" s="37"/>
      <c r="AI1194" s="37"/>
      <c r="AJ1194" s="37"/>
      <c r="AK1194" s="37"/>
      <c r="AL1194" s="37"/>
      <c r="AM1194" s="37"/>
    </row>
    <row r="1195" spans="32:39" ht="15.95" customHeight="1" x14ac:dyDescent="0.2">
      <c r="AF1195" s="37"/>
      <c r="AG1195" s="37"/>
      <c r="AH1195" s="37"/>
      <c r="AI1195" s="37"/>
      <c r="AJ1195" s="37"/>
      <c r="AK1195" s="37"/>
      <c r="AL1195" s="37"/>
      <c r="AM1195" s="37"/>
    </row>
    <row r="1196" spans="32:39" ht="15.95" customHeight="1" x14ac:dyDescent="0.2">
      <c r="AF1196" s="37"/>
      <c r="AG1196" s="37"/>
      <c r="AH1196" s="37"/>
      <c r="AI1196" s="37"/>
      <c r="AJ1196" s="37"/>
      <c r="AK1196" s="37"/>
      <c r="AL1196" s="37"/>
      <c r="AM1196" s="37"/>
    </row>
    <row r="1197" spans="32:39" ht="15.95" customHeight="1" x14ac:dyDescent="0.2">
      <c r="AF1197" s="37"/>
      <c r="AG1197" s="37"/>
      <c r="AH1197" s="37"/>
      <c r="AI1197" s="37"/>
      <c r="AJ1197" s="37"/>
      <c r="AK1197" s="37"/>
      <c r="AL1197" s="37"/>
      <c r="AM1197" s="37"/>
    </row>
    <row r="1198" spans="32:39" ht="15.95" customHeight="1" x14ac:dyDescent="0.2">
      <c r="AF1198" s="37"/>
      <c r="AG1198" s="37"/>
      <c r="AH1198" s="37"/>
      <c r="AI1198" s="37"/>
      <c r="AJ1198" s="37"/>
      <c r="AK1198" s="37"/>
      <c r="AL1198" s="37"/>
      <c r="AM1198" s="37"/>
    </row>
    <row r="1199" spans="32:39" ht="15.95" customHeight="1" x14ac:dyDescent="0.2">
      <c r="AF1199" s="37"/>
      <c r="AG1199" s="37"/>
      <c r="AH1199" s="37"/>
      <c r="AI1199" s="37"/>
      <c r="AJ1199" s="37"/>
      <c r="AK1199" s="37"/>
      <c r="AL1199" s="37"/>
      <c r="AM1199" s="37"/>
    </row>
    <row r="1200" spans="32:39" ht="15.95" customHeight="1" x14ac:dyDescent="0.2">
      <c r="AF1200" s="37"/>
      <c r="AG1200" s="37"/>
      <c r="AH1200" s="37"/>
      <c r="AI1200" s="37"/>
      <c r="AJ1200" s="37"/>
      <c r="AK1200" s="37"/>
      <c r="AL1200" s="37"/>
      <c r="AM1200" s="37"/>
    </row>
    <row r="1201" spans="32:39" ht="15.95" customHeight="1" x14ac:dyDescent="0.2">
      <c r="AF1201" s="37"/>
      <c r="AG1201" s="37"/>
      <c r="AH1201" s="37"/>
      <c r="AI1201" s="37"/>
      <c r="AJ1201" s="37"/>
      <c r="AK1201" s="37"/>
      <c r="AL1201" s="37"/>
      <c r="AM1201" s="37"/>
    </row>
    <row r="1202" spans="32:39" ht="15.95" customHeight="1" x14ac:dyDescent="0.2">
      <c r="AF1202" s="37"/>
      <c r="AG1202" s="37"/>
      <c r="AH1202" s="37"/>
      <c r="AI1202" s="37"/>
      <c r="AJ1202" s="37"/>
      <c r="AK1202" s="37"/>
      <c r="AL1202" s="37"/>
      <c r="AM1202" s="37"/>
    </row>
    <row r="1203" spans="32:39" ht="15.95" customHeight="1" x14ac:dyDescent="0.2">
      <c r="AF1203" s="37"/>
      <c r="AG1203" s="37"/>
      <c r="AH1203" s="37"/>
      <c r="AI1203" s="37"/>
      <c r="AJ1203" s="37"/>
      <c r="AK1203" s="37"/>
      <c r="AL1203" s="37"/>
      <c r="AM1203" s="37"/>
    </row>
    <row r="1204" spans="32:39" ht="15.95" customHeight="1" x14ac:dyDescent="0.2">
      <c r="AF1204" s="37"/>
      <c r="AG1204" s="37"/>
      <c r="AH1204" s="37"/>
      <c r="AI1204" s="37"/>
      <c r="AJ1204" s="37"/>
      <c r="AK1204" s="37"/>
      <c r="AL1204" s="37"/>
      <c r="AM1204" s="37"/>
    </row>
    <row r="1205" spans="32:39" ht="15.95" customHeight="1" x14ac:dyDescent="0.2">
      <c r="AF1205" s="37"/>
      <c r="AG1205" s="37"/>
      <c r="AH1205" s="37"/>
      <c r="AI1205" s="37"/>
      <c r="AJ1205" s="37"/>
      <c r="AK1205" s="37"/>
      <c r="AL1205" s="37"/>
      <c r="AM1205" s="37"/>
    </row>
    <row r="1206" spans="32:39" ht="15.95" customHeight="1" x14ac:dyDescent="0.2">
      <c r="AF1206" s="37"/>
      <c r="AG1206" s="37"/>
      <c r="AH1206" s="37"/>
      <c r="AI1206" s="37"/>
      <c r="AJ1206" s="37"/>
      <c r="AK1206" s="37"/>
      <c r="AL1206" s="37"/>
      <c r="AM1206" s="37"/>
    </row>
    <row r="1207" spans="32:39" ht="15.95" customHeight="1" x14ac:dyDescent="0.2">
      <c r="AF1207" s="37"/>
      <c r="AG1207" s="37"/>
      <c r="AH1207" s="37"/>
      <c r="AI1207" s="37"/>
      <c r="AJ1207" s="37"/>
      <c r="AK1207" s="37"/>
      <c r="AL1207" s="37"/>
      <c r="AM1207" s="37"/>
    </row>
    <row r="1208" spans="32:39" ht="15.95" customHeight="1" x14ac:dyDescent="0.2">
      <c r="AF1208" s="37"/>
      <c r="AG1208" s="37"/>
      <c r="AH1208" s="37"/>
      <c r="AI1208" s="37"/>
      <c r="AJ1208" s="37"/>
      <c r="AK1208" s="37"/>
      <c r="AL1208" s="37"/>
      <c r="AM1208" s="37"/>
    </row>
    <row r="1209" spans="32:39" ht="15.95" customHeight="1" x14ac:dyDescent="0.2">
      <c r="AF1209" s="37"/>
      <c r="AG1209" s="37"/>
      <c r="AH1209" s="37"/>
      <c r="AI1209" s="37"/>
      <c r="AJ1209" s="37"/>
      <c r="AK1209" s="37"/>
      <c r="AL1209" s="37"/>
      <c r="AM1209" s="37"/>
    </row>
    <row r="1210" spans="32:39" ht="15.95" customHeight="1" x14ac:dyDescent="0.2">
      <c r="AF1210" s="37"/>
      <c r="AG1210" s="37"/>
      <c r="AH1210" s="37"/>
      <c r="AI1210" s="37"/>
      <c r="AJ1210" s="37"/>
      <c r="AK1210" s="37"/>
      <c r="AL1210" s="37"/>
      <c r="AM1210" s="37"/>
    </row>
    <row r="1211" spans="32:39" ht="15.95" customHeight="1" x14ac:dyDescent="0.2">
      <c r="AF1211" s="37"/>
      <c r="AG1211" s="37"/>
      <c r="AH1211" s="37"/>
      <c r="AI1211" s="37"/>
      <c r="AJ1211" s="37"/>
      <c r="AK1211" s="37"/>
      <c r="AL1211" s="37"/>
      <c r="AM1211" s="37"/>
    </row>
    <row r="1212" spans="32:39" ht="15.95" customHeight="1" x14ac:dyDescent="0.2">
      <c r="AF1212" s="37"/>
      <c r="AG1212" s="37"/>
      <c r="AH1212" s="37"/>
      <c r="AI1212" s="37"/>
      <c r="AJ1212" s="37"/>
      <c r="AK1212" s="37"/>
      <c r="AL1212" s="37"/>
      <c r="AM1212" s="37"/>
    </row>
    <row r="1213" spans="32:39" ht="15.95" customHeight="1" x14ac:dyDescent="0.2">
      <c r="AF1213" s="37"/>
      <c r="AG1213" s="37"/>
      <c r="AH1213" s="37"/>
      <c r="AI1213" s="37"/>
      <c r="AJ1213" s="37"/>
      <c r="AK1213" s="37"/>
      <c r="AL1213" s="37"/>
      <c r="AM1213" s="37"/>
    </row>
    <row r="1214" spans="32:39" ht="15.95" customHeight="1" x14ac:dyDescent="0.2">
      <c r="AF1214" s="37"/>
      <c r="AG1214" s="37"/>
      <c r="AH1214" s="37"/>
      <c r="AI1214" s="37"/>
      <c r="AJ1214" s="37"/>
      <c r="AK1214" s="37"/>
      <c r="AL1214" s="37"/>
      <c r="AM1214" s="37"/>
    </row>
    <row r="1215" spans="32:39" ht="15.95" customHeight="1" x14ac:dyDescent="0.2">
      <c r="AF1215" s="37"/>
      <c r="AG1215" s="37"/>
      <c r="AH1215" s="37"/>
      <c r="AI1215" s="37"/>
      <c r="AJ1215" s="37"/>
      <c r="AK1215" s="37"/>
      <c r="AL1215" s="37"/>
      <c r="AM1215" s="37"/>
    </row>
    <row r="1216" spans="32:39" ht="15.95" customHeight="1" x14ac:dyDescent="0.2">
      <c r="AF1216" s="37"/>
      <c r="AG1216" s="37"/>
      <c r="AH1216" s="37"/>
      <c r="AI1216" s="37"/>
      <c r="AJ1216" s="37"/>
      <c r="AK1216" s="37"/>
      <c r="AL1216" s="37"/>
      <c r="AM1216" s="37"/>
    </row>
    <row r="1217" spans="32:39" ht="15.95" customHeight="1" x14ac:dyDescent="0.2">
      <c r="AF1217" s="37"/>
      <c r="AG1217" s="37"/>
      <c r="AH1217" s="37"/>
      <c r="AI1217" s="37"/>
      <c r="AJ1217" s="37"/>
      <c r="AK1217" s="37"/>
      <c r="AL1217" s="37"/>
      <c r="AM1217" s="37"/>
    </row>
    <row r="1218" spans="32:39" ht="15.95" customHeight="1" x14ac:dyDescent="0.2">
      <c r="AF1218" s="37"/>
      <c r="AG1218" s="37"/>
      <c r="AH1218" s="37"/>
      <c r="AI1218" s="37"/>
      <c r="AJ1218" s="37"/>
      <c r="AK1218" s="37"/>
      <c r="AL1218" s="37"/>
      <c r="AM1218" s="37"/>
    </row>
    <row r="1219" spans="32:39" ht="15.95" customHeight="1" x14ac:dyDescent="0.2">
      <c r="AF1219" s="37"/>
      <c r="AG1219" s="37"/>
      <c r="AH1219" s="37"/>
      <c r="AI1219" s="37"/>
      <c r="AJ1219" s="37"/>
      <c r="AK1219" s="37"/>
      <c r="AL1219" s="37"/>
      <c r="AM1219" s="37"/>
    </row>
    <row r="1220" spans="32:39" ht="15.95" customHeight="1" x14ac:dyDescent="0.2">
      <c r="AF1220" s="37"/>
      <c r="AG1220" s="37"/>
      <c r="AH1220" s="37"/>
      <c r="AI1220" s="37"/>
      <c r="AJ1220" s="37"/>
      <c r="AK1220" s="37"/>
      <c r="AL1220" s="37"/>
      <c r="AM1220" s="37"/>
    </row>
    <row r="1221" spans="32:39" ht="15.95" customHeight="1" x14ac:dyDescent="0.2">
      <c r="AF1221" s="37"/>
      <c r="AG1221" s="37"/>
      <c r="AH1221" s="37"/>
      <c r="AI1221" s="37"/>
      <c r="AJ1221" s="37"/>
      <c r="AK1221" s="37"/>
      <c r="AL1221" s="37"/>
      <c r="AM1221" s="37"/>
    </row>
    <row r="1222" spans="32:39" ht="15.95" customHeight="1" x14ac:dyDescent="0.2">
      <c r="AF1222" s="37"/>
      <c r="AG1222" s="37"/>
      <c r="AH1222" s="37"/>
      <c r="AI1222" s="37"/>
      <c r="AJ1222" s="37"/>
      <c r="AK1222" s="37"/>
      <c r="AL1222" s="37"/>
      <c r="AM1222" s="37"/>
    </row>
    <row r="1223" spans="32:39" ht="15.95" customHeight="1" x14ac:dyDescent="0.2">
      <c r="AF1223" s="37"/>
      <c r="AG1223" s="37"/>
      <c r="AH1223" s="37"/>
      <c r="AI1223" s="37"/>
      <c r="AJ1223" s="37"/>
      <c r="AK1223" s="37"/>
      <c r="AL1223" s="37"/>
      <c r="AM1223" s="37"/>
    </row>
    <row r="1224" spans="32:39" ht="15.95" customHeight="1" x14ac:dyDescent="0.2">
      <c r="AF1224" s="37"/>
      <c r="AG1224" s="37"/>
      <c r="AH1224" s="37"/>
      <c r="AI1224" s="37"/>
      <c r="AJ1224" s="37"/>
      <c r="AK1224" s="37"/>
      <c r="AL1224" s="37"/>
      <c r="AM1224" s="37"/>
    </row>
    <row r="1225" spans="32:39" ht="15.95" customHeight="1" x14ac:dyDescent="0.2">
      <c r="AF1225" s="37"/>
      <c r="AG1225" s="37"/>
      <c r="AH1225" s="37"/>
      <c r="AI1225" s="37"/>
      <c r="AJ1225" s="37"/>
      <c r="AK1225" s="37"/>
      <c r="AL1225" s="37"/>
      <c r="AM1225" s="37"/>
    </row>
    <row r="1226" spans="32:39" ht="15.95" customHeight="1" x14ac:dyDescent="0.2">
      <c r="AF1226" s="37"/>
      <c r="AG1226" s="37"/>
      <c r="AH1226" s="37"/>
      <c r="AI1226" s="37"/>
      <c r="AJ1226" s="37"/>
      <c r="AK1226" s="37"/>
      <c r="AL1226" s="37"/>
      <c r="AM1226" s="37"/>
    </row>
    <row r="1227" spans="32:39" ht="15.95" customHeight="1" x14ac:dyDescent="0.2">
      <c r="AF1227" s="37"/>
      <c r="AG1227" s="37"/>
      <c r="AH1227" s="37"/>
      <c r="AI1227" s="37"/>
      <c r="AJ1227" s="37"/>
      <c r="AK1227" s="37"/>
      <c r="AL1227" s="37"/>
      <c r="AM1227" s="37"/>
    </row>
    <row r="1228" spans="32:39" ht="15.95" customHeight="1" x14ac:dyDescent="0.2">
      <c r="AF1228" s="37"/>
      <c r="AG1228" s="37"/>
      <c r="AH1228" s="37"/>
      <c r="AI1228" s="37"/>
      <c r="AJ1228" s="37"/>
      <c r="AK1228" s="37"/>
      <c r="AL1228" s="37"/>
      <c r="AM1228" s="37"/>
    </row>
    <row r="1229" spans="32:39" ht="15.95" customHeight="1" x14ac:dyDescent="0.2">
      <c r="AF1229" s="37"/>
      <c r="AG1229" s="37"/>
      <c r="AH1229" s="37"/>
      <c r="AI1229" s="37"/>
      <c r="AJ1229" s="37"/>
      <c r="AK1229" s="37"/>
      <c r="AL1229" s="37"/>
      <c r="AM1229" s="37"/>
    </row>
    <row r="1230" spans="32:39" ht="15.95" customHeight="1" x14ac:dyDescent="0.2">
      <c r="AF1230" s="37"/>
      <c r="AG1230" s="37"/>
      <c r="AH1230" s="37"/>
      <c r="AI1230" s="37"/>
      <c r="AJ1230" s="37"/>
      <c r="AK1230" s="37"/>
      <c r="AL1230" s="37"/>
      <c r="AM1230" s="37"/>
    </row>
    <row r="1231" spans="32:39" ht="15.95" customHeight="1" x14ac:dyDescent="0.2">
      <c r="AF1231" s="37"/>
      <c r="AG1231" s="37"/>
      <c r="AH1231" s="37"/>
      <c r="AI1231" s="37"/>
      <c r="AJ1231" s="37"/>
      <c r="AK1231" s="37"/>
      <c r="AL1231" s="37"/>
      <c r="AM1231" s="37"/>
    </row>
    <row r="1232" spans="32:39" ht="15.95" customHeight="1" x14ac:dyDescent="0.2">
      <c r="AF1232" s="37"/>
      <c r="AG1232" s="37"/>
      <c r="AH1232" s="37"/>
      <c r="AI1232" s="37"/>
      <c r="AJ1232" s="37"/>
      <c r="AK1232" s="37"/>
      <c r="AL1232" s="37"/>
      <c r="AM1232" s="37"/>
    </row>
    <row r="1233" spans="32:39" ht="15.95" customHeight="1" x14ac:dyDescent="0.2">
      <c r="AF1233" s="37"/>
      <c r="AG1233" s="37"/>
      <c r="AH1233" s="37"/>
      <c r="AI1233" s="37"/>
      <c r="AJ1233" s="37"/>
      <c r="AK1233" s="37"/>
      <c r="AL1233" s="37"/>
      <c r="AM1233" s="37"/>
    </row>
    <row r="1234" spans="32:39" ht="15.95" customHeight="1" x14ac:dyDescent="0.2">
      <c r="AF1234" s="37"/>
      <c r="AG1234" s="37"/>
      <c r="AH1234" s="37"/>
      <c r="AI1234" s="37"/>
      <c r="AJ1234" s="37"/>
      <c r="AK1234" s="37"/>
      <c r="AL1234" s="37"/>
      <c r="AM1234" s="37"/>
    </row>
    <row r="1235" spans="32:39" ht="15.95" customHeight="1" x14ac:dyDescent="0.2">
      <c r="AF1235" s="37"/>
      <c r="AG1235" s="37"/>
      <c r="AH1235" s="37"/>
      <c r="AI1235" s="37"/>
      <c r="AJ1235" s="37"/>
      <c r="AK1235" s="37"/>
      <c r="AL1235" s="37"/>
      <c r="AM1235" s="37"/>
    </row>
    <row r="1236" spans="32:39" ht="15.95" customHeight="1" x14ac:dyDescent="0.2">
      <c r="AF1236" s="37"/>
      <c r="AG1236" s="37"/>
      <c r="AH1236" s="37"/>
      <c r="AI1236" s="37"/>
      <c r="AJ1236" s="37"/>
      <c r="AK1236" s="37"/>
      <c r="AL1236" s="37"/>
      <c r="AM1236" s="37"/>
    </row>
    <row r="1237" spans="32:39" ht="15.95" customHeight="1" x14ac:dyDescent="0.2">
      <c r="AF1237" s="37"/>
      <c r="AG1237" s="37"/>
      <c r="AH1237" s="37"/>
      <c r="AI1237" s="37"/>
      <c r="AJ1237" s="37"/>
      <c r="AK1237" s="37"/>
      <c r="AL1237" s="37"/>
      <c r="AM1237" s="37"/>
    </row>
    <row r="1238" spans="32:39" ht="15.95" customHeight="1" x14ac:dyDescent="0.2">
      <c r="AF1238" s="37"/>
      <c r="AG1238" s="37"/>
      <c r="AH1238" s="37"/>
      <c r="AI1238" s="37"/>
      <c r="AJ1238" s="37"/>
      <c r="AK1238" s="37"/>
      <c r="AL1238" s="37"/>
      <c r="AM1238" s="37"/>
    </row>
    <row r="1239" spans="32:39" ht="15.95" customHeight="1" x14ac:dyDescent="0.2">
      <c r="AF1239" s="37"/>
      <c r="AG1239" s="37"/>
      <c r="AH1239" s="37"/>
      <c r="AI1239" s="37"/>
      <c r="AJ1239" s="37"/>
      <c r="AK1239" s="37"/>
      <c r="AL1239" s="37"/>
      <c r="AM1239" s="37"/>
    </row>
    <row r="1240" spans="32:39" ht="15.95" customHeight="1" x14ac:dyDescent="0.2">
      <c r="AF1240" s="37"/>
      <c r="AG1240" s="37"/>
      <c r="AH1240" s="37"/>
      <c r="AI1240" s="37"/>
      <c r="AJ1240" s="37"/>
      <c r="AK1240" s="37"/>
      <c r="AL1240" s="37"/>
      <c r="AM1240" s="37"/>
    </row>
    <row r="1241" spans="32:39" ht="15.95" customHeight="1" x14ac:dyDescent="0.2">
      <c r="AF1241" s="37"/>
      <c r="AG1241" s="37"/>
      <c r="AH1241" s="37"/>
      <c r="AI1241" s="37"/>
      <c r="AJ1241" s="37"/>
      <c r="AK1241" s="37"/>
      <c r="AL1241" s="37"/>
      <c r="AM1241" s="37"/>
    </row>
    <row r="1242" spans="32:39" ht="15.95" customHeight="1" x14ac:dyDescent="0.2">
      <c r="AF1242" s="37"/>
      <c r="AG1242" s="37"/>
      <c r="AH1242" s="37"/>
      <c r="AI1242" s="37"/>
      <c r="AJ1242" s="37"/>
      <c r="AK1242" s="37"/>
      <c r="AL1242" s="37"/>
      <c r="AM1242" s="37"/>
    </row>
    <row r="1243" spans="32:39" ht="15.95" customHeight="1" x14ac:dyDescent="0.2">
      <c r="AF1243" s="37"/>
      <c r="AG1243" s="37"/>
      <c r="AH1243" s="37"/>
      <c r="AI1243" s="37"/>
      <c r="AJ1243" s="37"/>
      <c r="AK1243" s="37"/>
      <c r="AL1243" s="37"/>
      <c r="AM1243" s="37"/>
    </row>
    <row r="1244" spans="32:39" ht="15.95" customHeight="1" x14ac:dyDescent="0.2">
      <c r="AF1244" s="37"/>
      <c r="AG1244" s="37"/>
      <c r="AH1244" s="37"/>
      <c r="AI1244" s="37"/>
      <c r="AJ1244" s="37"/>
      <c r="AK1244" s="37"/>
      <c r="AL1244" s="37"/>
      <c r="AM1244" s="37"/>
    </row>
    <row r="1245" spans="32:39" ht="15.95" customHeight="1" x14ac:dyDescent="0.2">
      <c r="AF1245" s="37"/>
      <c r="AG1245" s="37"/>
      <c r="AH1245" s="37"/>
      <c r="AI1245" s="37"/>
      <c r="AJ1245" s="37"/>
      <c r="AK1245" s="37"/>
      <c r="AL1245" s="37"/>
      <c r="AM1245" s="37"/>
    </row>
    <row r="1246" spans="32:39" ht="15.95" customHeight="1" x14ac:dyDescent="0.2">
      <c r="AF1246" s="37"/>
      <c r="AG1246" s="37"/>
      <c r="AH1246" s="37"/>
      <c r="AI1246" s="37"/>
      <c r="AJ1246" s="37"/>
      <c r="AK1246" s="37"/>
      <c r="AL1246" s="37"/>
      <c r="AM1246" s="37"/>
    </row>
    <row r="1247" spans="32:39" ht="15.95" customHeight="1" x14ac:dyDescent="0.2">
      <c r="AF1247" s="37"/>
      <c r="AG1247" s="37"/>
      <c r="AH1247" s="37"/>
      <c r="AI1247" s="37"/>
      <c r="AJ1247" s="37"/>
      <c r="AK1247" s="37"/>
      <c r="AL1247" s="37"/>
      <c r="AM1247" s="37"/>
    </row>
    <row r="1248" spans="32:39" ht="15.95" customHeight="1" x14ac:dyDescent="0.2">
      <c r="AF1248" s="37"/>
      <c r="AG1248" s="37"/>
      <c r="AH1248" s="37"/>
      <c r="AI1248" s="37"/>
      <c r="AJ1248" s="37"/>
      <c r="AK1248" s="37"/>
      <c r="AL1248" s="37"/>
      <c r="AM1248" s="37"/>
    </row>
    <row r="1249" spans="32:39" ht="15.95" customHeight="1" x14ac:dyDescent="0.2">
      <c r="AF1249" s="37"/>
      <c r="AG1249" s="37"/>
      <c r="AH1249" s="37"/>
      <c r="AI1249" s="37"/>
      <c r="AJ1249" s="37"/>
      <c r="AK1249" s="37"/>
      <c r="AL1249" s="37"/>
      <c r="AM1249" s="37"/>
    </row>
    <row r="1250" spans="32:39" ht="15.95" customHeight="1" x14ac:dyDescent="0.2">
      <c r="AF1250" s="37"/>
      <c r="AG1250" s="37"/>
      <c r="AH1250" s="37"/>
      <c r="AI1250" s="37"/>
      <c r="AJ1250" s="37"/>
      <c r="AK1250" s="37"/>
      <c r="AL1250" s="37"/>
      <c r="AM1250" s="37"/>
    </row>
    <row r="1251" spans="32:39" ht="15.95" customHeight="1" x14ac:dyDescent="0.2">
      <c r="AF1251" s="37"/>
      <c r="AG1251" s="37"/>
      <c r="AH1251" s="37"/>
      <c r="AI1251" s="37"/>
      <c r="AJ1251" s="37"/>
      <c r="AK1251" s="37"/>
      <c r="AL1251" s="37"/>
      <c r="AM1251" s="37"/>
    </row>
    <row r="1252" spans="32:39" ht="15.95" customHeight="1" x14ac:dyDescent="0.2">
      <c r="AF1252" s="37"/>
      <c r="AG1252" s="37"/>
      <c r="AH1252" s="37"/>
      <c r="AI1252" s="37"/>
      <c r="AJ1252" s="37"/>
      <c r="AK1252" s="37"/>
      <c r="AL1252" s="37"/>
      <c r="AM1252" s="37"/>
    </row>
    <row r="1253" spans="32:39" ht="15.95" customHeight="1" x14ac:dyDescent="0.2">
      <c r="AF1253" s="37"/>
      <c r="AG1253" s="37"/>
      <c r="AH1253" s="37"/>
      <c r="AI1253" s="37"/>
      <c r="AJ1253" s="37"/>
      <c r="AK1253" s="37"/>
      <c r="AL1253" s="37"/>
      <c r="AM1253" s="37"/>
    </row>
    <row r="1254" spans="32:39" ht="15.95" customHeight="1" x14ac:dyDescent="0.2">
      <c r="AF1254" s="37"/>
      <c r="AG1254" s="37"/>
      <c r="AH1254" s="37"/>
      <c r="AI1254" s="37"/>
      <c r="AJ1254" s="37"/>
      <c r="AK1254" s="37"/>
      <c r="AL1254" s="37"/>
      <c r="AM1254" s="37"/>
    </row>
    <row r="1255" spans="32:39" ht="15.95" customHeight="1" x14ac:dyDescent="0.2">
      <c r="AF1255" s="37"/>
      <c r="AG1255" s="37"/>
      <c r="AH1255" s="37"/>
      <c r="AI1255" s="37"/>
      <c r="AJ1255" s="37"/>
      <c r="AK1255" s="37"/>
      <c r="AL1255" s="37"/>
      <c r="AM1255" s="37"/>
    </row>
    <row r="1256" spans="32:39" ht="15.95" customHeight="1" x14ac:dyDescent="0.2">
      <c r="AF1256" s="37"/>
      <c r="AG1256" s="37"/>
      <c r="AH1256" s="37"/>
      <c r="AI1256" s="37"/>
      <c r="AJ1256" s="37"/>
      <c r="AK1256" s="37"/>
      <c r="AL1256" s="37"/>
      <c r="AM1256" s="37"/>
    </row>
    <row r="1257" spans="32:39" ht="15.95" customHeight="1" x14ac:dyDescent="0.2">
      <c r="AF1257" s="37"/>
      <c r="AG1257" s="37"/>
      <c r="AH1257" s="37"/>
      <c r="AI1257" s="37"/>
      <c r="AJ1257" s="37"/>
      <c r="AK1257" s="37"/>
      <c r="AL1257" s="37"/>
      <c r="AM1257" s="37"/>
    </row>
    <row r="1258" spans="32:39" ht="15.95" customHeight="1" x14ac:dyDescent="0.2">
      <c r="AF1258" s="37"/>
      <c r="AG1258" s="37"/>
      <c r="AH1258" s="37"/>
      <c r="AI1258" s="37"/>
      <c r="AJ1258" s="37"/>
      <c r="AK1258" s="37"/>
      <c r="AL1258" s="37"/>
      <c r="AM1258" s="37"/>
    </row>
    <row r="1259" spans="32:39" ht="15.95" customHeight="1" x14ac:dyDescent="0.2">
      <c r="AF1259" s="37"/>
      <c r="AG1259" s="37"/>
      <c r="AH1259" s="37"/>
      <c r="AI1259" s="37"/>
      <c r="AJ1259" s="37"/>
      <c r="AK1259" s="37"/>
      <c r="AL1259" s="37"/>
      <c r="AM1259" s="37"/>
    </row>
    <row r="1260" spans="32:39" ht="15.95" customHeight="1" x14ac:dyDescent="0.2">
      <c r="AF1260" s="37"/>
      <c r="AG1260" s="37"/>
      <c r="AH1260" s="37"/>
      <c r="AI1260" s="37"/>
      <c r="AJ1260" s="37"/>
      <c r="AK1260" s="37"/>
      <c r="AL1260" s="37"/>
      <c r="AM1260" s="37"/>
    </row>
    <row r="1261" spans="32:39" ht="15.95" customHeight="1" x14ac:dyDescent="0.2">
      <c r="AF1261" s="37"/>
      <c r="AG1261" s="37"/>
      <c r="AH1261" s="37"/>
      <c r="AI1261" s="37"/>
      <c r="AJ1261" s="37"/>
      <c r="AK1261" s="37"/>
      <c r="AL1261" s="37"/>
      <c r="AM1261" s="37"/>
    </row>
    <row r="1262" spans="32:39" ht="15.95" customHeight="1" x14ac:dyDescent="0.2">
      <c r="AF1262" s="37"/>
      <c r="AG1262" s="37"/>
      <c r="AH1262" s="37"/>
      <c r="AI1262" s="37"/>
      <c r="AJ1262" s="37"/>
      <c r="AK1262" s="37"/>
      <c r="AL1262" s="37"/>
      <c r="AM1262" s="37"/>
    </row>
    <row r="1263" spans="32:39" ht="15.95" customHeight="1" x14ac:dyDescent="0.2">
      <c r="AF1263" s="37"/>
      <c r="AG1263" s="37"/>
      <c r="AH1263" s="37"/>
      <c r="AI1263" s="37"/>
      <c r="AJ1263" s="37"/>
      <c r="AK1263" s="37"/>
      <c r="AL1263" s="37"/>
      <c r="AM1263" s="37"/>
    </row>
    <row r="1264" spans="32:39" ht="15.95" customHeight="1" x14ac:dyDescent="0.2">
      <c r="AF1264" s="37"/>
      <c r="AG1264" s="37"/>
      <c r="AH1264" s="37"/>
      <c r="AI1264" s="37"/>
      <c r="AJ1264" s="37"/>
      <c r="AK1264" s="37"/>
      <c r="AL1264" s="37"/>
      <c r="AM1264" s="37"/>
    </row>
    <row r="1265" spans="32:39" ht="15.95" customHeight="1" x14ac:dyDescent="0.2">
      <c r="AF1265" s="37"/>
      <c r="AG1265" s="37"/>
      <c r="AH1265" s="37"/>
      <c r="AI1265" s="37"/>
      <c r="AJ1265" s="37"/>
      <c r="AK1265" s="37"/>
      <c r="AL1265" s="37"/>
      <c r="AM1265" s="37"/>
    </row>
    <row r="1266" spans="32:39" ht="15.95" customHeight="1" x14ac:dyDescent="0.2">
      <c r="AF1266" s="37"/>
      <c r="AG1266" s="37"/>
      <c r="AH1266" s="37"/>
      <c r="AI1266" s="37"/>
      <c r="AJ1266" s="37"/>
      <c r="AK1266" s="37"/>
      <c r="AL1266" s="37"/>
      <c r="AM1266" s="37"/>
    </row>
    <row r="1267" spans="32:39" ht="15.95" customHeight="1" x14ac:dyDescent="0.2">
      <c r="AF1267" s="37"/>
      <c r="AG1267" s="37"/>
      <c r="AH1267" s="37"/>
      <c r="AI1267" s="37"/>
      <c r="AJ1267" s="37"/>
      <c r="AK1267" s="37"/>
      <c r="AL1267" s="37"/>
      <c r="AM1267" s="37"/>
    </row>
    <row r="1268" spans="32:39" ht="15.95" customHeight="1" x14ac:dyDescent="0.2">
      <c r="AF1268" s="37"/>
      <c r="AG1268" s="37"/>
      <c r="AH1268" s="37"/>
      <c r="AI1268" s="37"/>
      <c r="AJ1268" s="37"/>
      <c r="AK1268" s="37"/>
      <c r="AL1268" s="37"/>
      <c r="AM1268" s="37"/>
    </row>
    <row r="1269" spans="32:39" ht="15.95" customHeight="1" x14ac:dyDescent="0.2">
      <c r="AF1269" s="37"/>
      <c r="AG1269" s="37"/>
      <c r="AH1269" s="37"/>
      <c r="AI1269" s="37"/>
      <c r="AJ1269" s="37"/>
      <c r="AK1269" s="37"/>
      <c r="AL1269" s="37"/>
      <c r="AM1269" s="37"/>
    </row>
    <row r="1270" spans="32:39" ht="15.95" customHeight="1" x14ac:dyDescent="0.2">
      <c r="AF1270" s="37"/>
      <c r="AG1270" s="37"/>
      <c r="AH1270" s="37"/>
      <c r="AI1270" s="37"/>
      <c r="AJ1270" s="37"/>
      <c r="AK1270" s="37"/>
      <c r="AL1270" s="37"/>
      <c r="AM1270" s="37"/>
    </row>
    <row r="1271" spans="32:39" ht="15.95" customHeight="1" x14ac:dyDescent="0.2">
      <c r="AF1271" s="37"/>
      <c r="AG1271" s="37"/>
      <c r="AH1271" s="37"/>
      <c r="AI1271" s="37"/>
      <c r="AJ1271" s="37"/>
      <c r="AK1271" s="37"/>
      <c r="AL1271" s="37"/>
      <c r="AM1271" s="37"/>
    </row>
    <row r="1272" spans="32:39" ht="15.95" customHeight="1" x14ac:dyDescent="0.2">
      <c r="AF1272" s="37"/>
      <c r="AG1272" s="37"/>
      <c r="AH1272" s="37"/>
      <c r="AI1272" s="37"/>
      <c r="AJ1272" s="37"/>
      <c r="AK1272" s="37"/>
      <c r="AL1272" s="37"/>
      <c r="AM1272" s="37"/>
    </row>
    <row r="1273" spans="32:39" ht="15.95" customHeight="1" x14ac:dyDescent="0.2">
      <c r="AF1273" s="37"/>
      <c r="AG1273" s="37"/>
      <c r="AH1273" s="37"/>
      <c r="AI1273" s="37"/>
      <c r="AJ1273" s="37"/>
      <c r="AK1273" s="37"/>
      <c r="AL1273" s="37"/>
      <c r="AM1273" s="37"/>
    </row>
    <row r="1274" spans="32:39" ht="15.95" customHeight="1" x14ac:dyDescent="0.2">
      <c r="AF1274" s="37"/>
      <c r="AG1274" s="37"/>
      <c r="AH1274" s="37"/>
      <c r="AI1274" s="37"/>
      <c r="AJ1274" s="37"/>
      <c r="AK1274" s="37"/>
      <c r="AL1274" s="37"/>
      <c r="AM1274" s="37"/>
    </row>
    <row r="1275" spans="32:39" ht="15.95" customHeight="1" x14ac:dyDescent="0.2">
      <c r="AF1275" s="37"/>
      <c r="AG1275" s="37"/>
      <c r="AH1275" s="37"/>
      <c r="AI1275" s="37"/>
      <c r="AJ1275" s="37"/>
      <c r="AK1275" s="37"/>
      <c r="AL1275" s="37"/>
      <c r="AM1275" s="37"/>
    </row>
    <row r="1276" spans="32:39" ht="15.95" customHeight="1" x14ac:dyDescent="0.2">
      <c r="AF1276" s="37"/>
      <c r="AG1276" s="37"/>
      <c r="AH1276" s="37"/>
      <c r="AI1276" s="37"/>
      <c r="AJ1276" s="37"/>
      <c r="AK1276" s="37"/>
      <c r="AL1276" s="37"/>
      <c r="AM1276" s="37"/>
    </row>
    <row r="1277" spans="32:39" ht="15.95" customHeight="1" x14ac:dyDescent="0.2">
      <c r="AF1277" s="37"/>
      <c r="AG1277" s="37"/>
      <c r="AH1277" s="37"/>
      <c r="AI1277" s="37"/>
      <c r="AJ1277" s="37"/>
      <c r="AK1277" s="37"/>
      <c r="AL1277" s="37"/>
      <c r="AM1277" s="37"/>
    </row>
    <row r="1278" spans="32:39" ht="15.95" customHeight="1" x14ac:dyDescent="0.2">
      <c r="AF1278" s="37"/>
      <c r="AG1278" s="37"/>
      <c r="AH1278" s="37"/>
      <c r="AI1278" s="37"/>
      <c r="AJ1278" s="37"/>
      <c r="AK1278" s="37"/>
      <c r="AL1278" s="37"/>
      <c r="AM1278" s="37"/>
    </row>
    <row r="1279" spans="32:39" ht="15.95" customHeight="1" x14ac:dyDescent="0.2">
      <c r="AF1279" s="37"/>
      <c r="AG1279" s="37"/>
      <c r="AH1279" s="37"/>
      <c r="AI1279" s="37"/>
      <c r="AJ1279" s="37"/>
      <c r="AK1279" s="37"/>
      <c r="AL1279" s="37"/>
      <c r="AM1279" s="37"/>
    </row>
    <row r="1280" spans="32:39" ht="15.95" customHeight="1" x14ac:dyDescent="0.2">
      <c r="AF1280" s="37"/>
      <c r="AG1280" s="37"/>
      <c r="AH1280" s="37"/>
      <c r="AI1280" s="37"/>
      <c r="AJ1280" s="37"/>
      <c r="AK1280" s="37"/>
      <c r="AL1280" s="37"/>
      <c r="AM1280" s="37"/>
    </row>
    <row r="1281" spans="32:39" ht="15.95" customHeight="1" x14ac:dyDescent="0.2">
      <c r="AF1281" s="37"/>
      <c r="AG1281" s="37"/>
      <c r="AH1281" s="37"/>
      <c r="AI1281" s="37"/>
      <c r="AJ1281" s="37"/>
      <c r="AK1281" s="37"/>
      <c r="AL1281" s="37"/>
      <c r="AM1281" s="37"/>
    </row>
    <row r="1282" spans="32:39" ht="15.95" customHeight="1" x14ac:dyDescent="0.2">
      <c r="AF1282" s="37"/>
      <c r="AG1282" s="37"/>
      <c r="AH1282" s="37"/>
      <c r="AI1282" s="37"/>
      <c r="AJ1282" s="37"/>
      <c r="AK1282" s="37"/>
      <c r="AL1282" s="37"/>
      <c r="AM1282" s="37"/>
    </row>
    <row r="1283" spans="32:39" ht="15.95" customHeight="1" x14ac:dyDescent="0.2">
      <c r="AF1283" s="37"/>
      <c r="AG1283" s="37"/>
      <c r="AH1283" s="37"/>
      <c r="AI1283" s="37"/>
      <c r="AJ1283" s="37"/>
      <c r="AK1283" s="37"/>
      <c r="AL1283" s="37"/>
      <c r="AM1283" s="37"/>
    </row>
    <row r="1284" spans="32:39" ht="15.95" customHeight="1" x14ac:dyDescent="0.2">
      <c r="AF1284" s="37"/>
      <c r="AG1284" s="37"/>
      <c r="AH1284" s="37"/>
      <c r="AI1284" s="37"/>
      <c r="AJ1284" s="37"/>
      <c r="AK1284" s="37"/>
      <c r="AL1284" s="37"/>
      <c r="AM1284" s="37"/>
    </row>
    <row r="1285" spans="32:39" ht="15.95" customHeight="1" x14ac:dyDescent="0.2">
      <c r="AF1285" s="37"/>
      <c r="AG1285" s="37"/>
      <c r="AH1285" s="37"/>
      <c r="AI1285" s="37"/>
      <c r="AJ1285" s="37"/>
      <c r="AK1285" s="37"/>
      <c r="AL1285" s="37"/>
      <c r="AM1285" s="37"/>
    </row>
    <row r="1286" spans="32:39" ht="15.95" customHeight="1" x14ac:dyDescent="0.2">
      <c r="AF1286" s="37"/>
      <c r="AG1286" s="37"/>
      <c r="AH1286" s="37"/>
      <c r="AI1286" s="37"/>
      <c r="AJ1286" s="37"/>
      <c r="AK1286" s="37"/>
      <c r="AL1286" s="37"/>
      <c r="AM1286" s="37"/>
    </row>
    <row r="1287" spans="32:39" ht="15.95" customHeight="1" x14ac:dyDescent="0.2">
      <c r="AF1287" s="37"/>
      <c r="AG1287" s="37"/>
      <c r="AH1287" s="37"/>
      <c r="AI1287" s="37"/>
      <c r="AJ1287" s="37"/>
      <c r="AK1287" s="37"/>
      <c r="AL1287" s="37"/>
      <c r="AM1287" s="37"/>
    </row>
    <row r="1288" spans="32:39" ht="15.95" customHeight="1" x14ac:dyDescent="0.2">
      <c r="AF1288" s="37"/>
      <c r="AG1288" s="37"/>
      <c r="AH1288" s="37"/>
      <c r="AI1288" s="37"/>
      <c r="AJ1288" s="37"/>
      <c r="AK1288" s="37"/>
      <c r="AL1288" s="37"/>
      <c r="AM1288" s="37"/>
    </row>
    <row r="1289" spans="32:39" ht="15.95" customHeight="1" x14ac:dyDescent="0.2">
      <c r="AF1289" s="37"/>
      <c r="AG1289" s="37"/>
      <c r="AH1289" s="37"/>
      <c r="AI1289" s="37"/>
      <c r="AJ1289" s="37"/>
      <c r="AK1289" s="37"/>
      <c r="AL1289" s="37"/>
      <c r="AM1289" s="37"/>
    </row>
    <row r="1290" spans="32:39" ht="15.95" customHeight="1" x14ac:dyDescent="0.2">
      <c r="AF1290" s="37"/>
      <c r="AG1290" s="37"/>
      <c r="AH1290" s="37"/>
      <c r="AI1290" s="37"/>
      <c r="AJ1290" s="37"/>
      <c r="AK1290" s="37"/>
      <c r="AL1290" s="37"/>
      <c r="AM1290" s="37"/>
    </row>
    <row r="1291" spans="32:39" ht="15.95" customHeight="1" x14ac:dyDescent="0.2">
      <c r="AF1291" s="37"/>
      <c r="AG1291" s="37"/>
      <c r="AH1291" s="37"/>
      <c r="AI1291" s="37"/>
      <c r="AJ1291" s="37"/>
      <c r="AK1291" s="37"/>
      <c r="AL1291" s="37"/>
      <c r="AM1291" s="37"/>
    </row>
    <row r="1292" spans="32:39" ht="15.95" customHeight="1" x14ac:dyDescent="0.2">
      <c r="AF1292" s="37"/>
      <c r="AG1292" s="37"/>
      <c r="AH1292" s="37"/>
      <c r="AI1292" s="37"/>
      <c r="AJ1292" s="37"/>
      <c r="AK1292" s="37"/>
      <c r="AL1292" s="37"/>
      <c r="AM1292" s="37"/>
    </row>
    <row r="1293" spans="32:39" ht="15.95" customHeight="1" x14ac:dyDescent="0.2">
      <c r="AF1293" s="37"/>
      <c r="AG1293" s="37"/>
      <c r="AH1293" s="37"/>
      <c r="AI1293" s="37"/>
      <c r="AJ1293" s="37"/>
      <c r="AK1293" s="37"/>
      <c r="AL1293" s="37"/>
      <c r="AM1293" s="37"/>
    </row>
    <row r="1294" spans="32:39" ht="15.95" customHeight="1" x14ac:dyDescent="0.2">
      <c r="AF1294" s="37"/>
      <c r="AG1294" s="37"/>
      <c r="AH1294" s="37"/>
      <c r="AI1294" s="37"/>
      <c r="AJ1294" s="37"/>
      <c r="AK1294" s="37"/>
      <c r="AL1294" s="37"/>
      <c r="AM1294" s="37"/>
    </row>
    <row r="1295" spans="32:39" ht="15.95" customHeight="1" x14ac:dyDescent="0.2">
      <c r="AF1295" s="37"/>
      <c r="AG1295" s="37"/>
      <c r="AH1295" s="37"/>
      <c r="AI1295" s="37"/>
      <c r="AJ1295" s="37"/>
      <c r="AK1295" s="37"/>
      <c r="AL1295" s="37"/>
      <c r="AM1295" s="37"/>
    </row>
    <row r="1296" spans="32:39" ht="15.95" customHeight="1" x14ac:dyDescent="0.2">
      <c r="AF1296" s="37"/>
      <c r="AG1296" s="37"/>
      <c r="AH1296" s="37"/>
      <c r="AI1296" s="37"/>
      <c r="AJ1296" s="37"/>
      <c r="AK1296" s="37"/>
      <c r="AL1296" s="37"/>
      <c r="AM1296" s="37"/>
    </row>
    <row r="1297" spans="32:39" ht="15.95" customHeight="1" x14ac:dyDescent="0.2">
      <c r="AF1297" s="37"/>
      <c r="AG1297" s="37"/>
      <c r="AH1297" s="37"/>
      <c r="AI1297" s="37"/>
      <c r="AJ1297" s="37"/>
      <c r="AK1297" s="37"/>
      <c r="AL1297" s="37"/>
      <c r="AM1297" s="37"/>
    </row>
    <row r="1298" spans="32:39" ht="15.95" customHeight="1" x14ac:dyDescent="0.2">
      <c r="AF1298" s="37"/>
      <c r="AG1298" s="37"/>
      <c r="AH1298" s="37"/>
      <c r="AI1298" s="37"/>
      <c r="AJ1298" s="37"/>
      <c r="AK1298" s="37"/>
      <c r="AL1298" s="37"/>
      <c r="AM1298" s="37"/>
    </row>
    <row r="1299" spans="32:39" ht="15.95" customHeight="1" x14ac:dyDescent="0.2">
      <c r="AF1299" s="37"/>
      <c r="AG1299" s="37"/>
      <c r="AH1299" s="37"/>
      <c r="AI1299" s="37"/>
      <c r="AJ1299" s="37"/>
      <c r="AK1299" s="37"/>
      <c r="AL1299" s="37"/>
      <c r="AM1299" s="37"/>
    </row>
    <row r="1300" spans="32:39" ht="15.95" customHeight="1" x14ac:dyDescent="0.2">
      <c r="AF1300" s="37"/>
      <c r="AG1300" s="37"/>
      <c r="AH1300" s="37"/>
      <c r="AI1300" s="37"/>
      <c r="AJ1300" s="37"/>
      <c r="AK1300" s="37"/>
      <c r="AL1300" s="37"/>
      <c r="AM1300" s="37"/>
    </row>
    <row r="1301" spans="32:39" ht="15.95" customHeight="1" x14ac:dyDescent="0.2">
      <c r="AF1301" s="37"/>
      <c r="AG1301" s="37"/>
      <c r="AH1301" s="37"/>
      <c r="AI1301" s="37"/>
      <c r="AJ1301" s="37"/>
      <c r="AK1301" s="37"/>
      <c r="AL1301" s="37"/>
      <c r="AM1301" s="37"/>
    </row>
    <row r="1302" spans="32:39" ht="15.95" customHeight="1" x14ac:dyDescent="0.2">
      <c r="AF1302" s="37"/>
      <c r="AG1302" s="37"/>
      <c r="AH1302" s="37"/>
      <c r="AI1302" s="37"/>
      <c r="AJ1302" s="37"/>
      <c r="AK1302" s="37"/>
      <c r="AL1302" s="37"/>
      <c r="AM1302" s="37"/>
    </row>
    <row r="1303" spans="32:39" ht="15.95" customHeight="1" x14ac:dyDescent="0.2">
      <c r="AF1303" s="37"/>
      <c r="AG1303" s="37"/>
      <c r="AH1303" s="37"/>
      <c r="AI1303" s="37"/>
      <c r="AJ1303" s="37"/>
      <c r="AK1303" s="37"/>
      <c r="AL1303" s="37"/>
      <c r="AM1303" s="37"/>
    </row>
    <row r="1304" spans="32:39" ht="15.95" customHeight="1" x14ac:dyDescent="0.2">
      <c r="AF1304" s="37"/>
      <c r="AG1304" s="37"/>
      <c r="AH1304" s="37"/>
      <c r="AI1304" s="37"/>
      <c r="AJ1304" s="37"/>
      <c r="AK1304" s="37"/>
      <c r="AL1304" s="37"/>
      <c r="AM1304" s="37"/>
    </row>
    <row r="1305" spans="32:39" ht="15.95" customHeight="1" x14ac:dyDescent="0.2">
      <c r="AF1305" s="37"/>
      <c r="AG1305" s="37"/>
      <c r="AH1305" s="37"/>
      <c r="AI1305" s="37"/>
      <c r="AJ1305" s="37"/>
      <c r="AK1305" s="37"/>
      <c r="AL1305" s="37"/>
      <c r="AM1305" s="37"/>
    </row>
    <row r="1306" spans="32:39" ht="15.95" customHeight="1" x14ac:dyDescent="0.2">
      <c r="AF1306" s="37"/>
      <c r="AG1306" s="37"/>
      <c r="AH1306" s="37"/>
      <c r="AI1306" s="37"/>
      <c r="AJ1306" s="37"/>
      <c r="AK1306" s="37"/>
      <c r="AL1306" s="37"/>
      <c r="AM1306" s="37"/>
    </row>
    <row r="1307" spans="32:39" ht="15.95" customHeight="1" x14ac:dyDescent="0.2">
      <c r="AF1307" s="37"/>
      <c r="AG1307" s="37"/>
      <c r="AH1307" s="37"/>
      <c r="AI1307" s="37"/>
      <c r="AJ1307" s="37"/>
      <c r="AK1307" s="37"/>
      <c r="AL1307" s="37"/>
      <c r="AM1307" s="37"/>
    </row>
    <row r="1308" spans="32:39" ht="15.95" customHeight="1" x14ac:dyDescent="0.2">
      <c r="AF1308" s="37"/>
      <c r="AG1308" s="37"/>
      <c r="AH1308" s="37"/>
      <c r="AI1308" s="37"/>
      <c r="AJ1308" s="37"/>
      <c r="AK1308" s="37"/>
      <c r="AL1308" s="37"/>
      <c r="AM1308" s="37"/>
    </row>
    <row r="1309" spans="32:39" ht="15.95" customHeight="1" x14ac:dyDescent="0.2">
      <c r="AF1309" s="37"/>
      <c r="AG1309" s="37"/>
      <c r="AH1309" s="37"/>
      <c r="AI1309" s="37"/>
      <c r="AJ1309" s="37"/>
      <c r="AK1309" s="37"/>
      <c r="AL1309" s="37"/>
      <c r="AM1309" s="37"/>
    </row>
    <row r="1310" spans="32:39" ht="15.95" customHeight="1" x14ac:dyDescent="0.2">
      <c r="AF1310" s="37"/>
      <c r="AG1310" s="37"/>
      <c r="AH1310" s="37"/>
      <c r="AI1310" s="37"/>
      <c r="AJ1310" s="37"/>
      <c r="AK1310" s="37"/>
      <c r="AL1310" s="37"/>
      <c r="AM1310" s="37"/>
    </row>
    <row r="1311" spans="32:39" ht="15.95" customHeight="1" x14ac:dyDescent="0.2">
      <c r="AF1311" s="37"/>
      <c r="AG1311" s="37"/>
      <c r="AH1311" s="37"/>
      <c r="AI1311" s="37"/>
      <c r="AJ1311" s="37"/>
      <c r="AK1311" s="37"/>
      <c r="AL1311" s="37"/>
      <c r="AM1311" s="37"/>
    </row>
    <row r="1312" spans="32:39" ht="15.95" customHeight="1" x14ac:dyDescent="0.2">
      <c r="AF1312" s="37"/>
      <c r="AG1312" s="37"/>
      <c r="AH1312" s="37"/>
      <c r="AI1312" s="37"/>
      <c r="AJ1312" s="37"/>
      <c r="AK1312" s="37"/>
      <c r="AL1312" s="37"/>
      <c r="AM1312" s="37"/>
    </row>
    <row r="1313" spans="32:39" ht="15.95" customHeight="1" x14ac:dyDescent="0.2">
      <c r="AF1313" s="37"/>
      <c r="AG1313" s="37"/>
      <c r="AH1313" s="37"/>
      <c r="AI1313" s="37"/>
      <c r="AJ1313" s="37"/>
      <c r="AK1313" s="37"/>
      <c r="AL1313" s="37"/>
      <c r="AM1313" s="37"/>
    </row>
    <row r="1314" spans="32:39" ht="15.95" customHeight="1" x14ac:dyDescent="0.2">
      <c r="AF1314" s="37"/>
      <c r="AG1314" s="37"/>
      <c r="AH1314" s="37"/>
      <c r="AI1314" s="37"/>
      <c r="AJ1314" s="37"/>
      <c r="AK1314" s="37"/>
      <c r="AL1314" s="37"/>
      <c r="AM1314" s="37"/>
    </row>
    <row r="1315" spans="32:39" ht="15.95" customHeight="1" x14ac:dyDescent="0.2">
      <c r="AF1315" s="37"/>
      <c r="AG1315" s="37"/>
      <c r="AH1315" s="37"/>
      <c r="AI1315" s="37"/>
      <c r="AJ1315" s="37"/>
      <c r="AK1315" s="37"/>
      <c r="AL1315" s="37"/>
      <c r="AM1315" s="37"/>
    </row>
    <row r="1316" spans="32:39" ht="15.95" customHeight="1" x14ac:dyDescent="0.2">
      <c r="AF1316" s="37"/>
      <c r="AG1316" s="37"/>
      <c r="AH1316" s="37"/>
      <c r="AI1316" s="37"/>
      <c r="AJ1316" s="37"/>
      <c r="AK1316" s="37"/>
      <c r="AL1316" s="37"/>
      <c r="AM1316" s="37"/>
    </row>
    <row r="1317" spans="32:39" ht="15.95" customHeight="1" x14ac:dyDescent="0.2">
      <c r="AF1317" s="37"/>
      <c r="AG1317" s="37"/>
      <c r="AH1317" s="37"/>
      <c r="AI1317" s="37"/>
      <c r="AJ1317" s="37"/>
      <c r="AK1317" s="37"/>
      <c r="AL1317" s="37"/>
      <c r="AM1317" s="37"/>
    </row>
    <row r="1318" spans="32:39" ht="15.95" customHeight="1" x14ac:dyDescent="0.2">
      <c r="AF1318" s="37"/>
      <c r="AG1318" s="37"/>
      <c r="AH1318" s="37"/>
      <c r="AI1318" s="37"/>
      <c r="AJ1318" s="37"/>
      <c r="AK1318" s="37"/>
      <c r="AL1318" s="37"/>
      <c r="AM1318" s="37"/>
    </row>
    <row r="1319" spans="32:39" ht="15.95" customHeight="1" x14ac:dyDescent="0.2">
      <c r="AF1319" s="37"/>
      <c r="AG1319" s="37"/>
      <c r="AH1319" s="37"/>
      <c r="AI1319" s="37"/>
      <c r="AJ1319" s="37"/>
      <c r="AK1319" s="37"/>
      <c r="AL1319" s="37"/>
      <c r="AM1319" s="37"/>
    </row>
    <row r="1320" spans="32:39" ht="15.95" customHeight="1" x14ac:dyDescent="0.2">
      <c r="AF1320" s="37"/>
      <c r="AG1320" s="37"/>
      <c r="AH1320" s="37"/>
      <c r="AI1320" s="37"/>
      <c r="AJ1320" s="37"/>
      <c r="AK1320" s="37"/>
      <c r="AL1320" s="37"/>
      <c r="AM1320" s="37"/>
    </row>
    <row r="1321" spans="32:39" ht="15.95" customHeight="1" x14ac:dyDescent="0.2">
      <c r="AF1321" s="37"/>
      <c r="AG1321" s="37"/>
      <c r="AH1321" s="37"/>
      <c r="AI1321" s="37"/>
      <c r="AJ1321" s="37"/>
      <c r="AK1321" s="37"/>
      <c r="AL1321" s="37"/>
      <c r="AM1321" s="37"/>
    </row>
    <row r="1322" spans="32:39" ht="15.95" customHeight="1" x14ac:dyDescent="0.2">
      <c r="AF1322" s="37"/>
      <c r="AG1322" s="37"/>
      <c r="AH1322" s="37"/>
      <c r="AI1322" s="37"/>
      <c r="AJ1322" s="37"/>
      <c r="AK1322" s="37"/>
      <c r="AL1322" s="37"/>
      <c r="AM1322" s="37"/>
    </row>
    <row r="1323" spans="32:39" ht="15.95" customHeight="1" x14ac:dyDescent="0.2">
      <c r="AF1323" s="37"/>
      <c r="AG1323" s="37"/>
      <c r="AH1323" s="37"/>
      <c r="AI1323" s="37"/>
      <c r="AJ1323" s="37"/>
      <c r="AK1323" s="37"/>
      <c r="AL1323" s="37"/>
      <c r="AM1323" s="37"/>
    </row>
    <row r="1324" spans="32:39" ht="15.95" customHeight="1" x14ac:dyDescent="0.2">
      <c r="AF1324" s="37"/>
      <c r="AG1324" s="37"/>
      <c r="AH1324" s="37"/>
      <c r="AI1324" s="37"/>
      <c r="AJ1324" s="37"/>
      <c r="AK1324" s="37"/>
      <c r="AL1324" s="37"/>
      <c r="AM1324" s="37"/>
    </row>
    <row r="1325" spans="32:39" ht="15.95" customHeight="1" x14ac:dyDescent="0.2">
      <c r="AF1325" s="37"/>
      <c r="AG1325" s="37"/>
      <c r="AH1325" s="37"/>
      <c r="AI1325" s="37"/>
      <c r="AJ1325" s="37"/>
      <c r="AK1325" s="37"/>
      <c r="AL1325" s="37"/>
      <c r="AM1325" s="37"/>
    </row>
    <row r="1326" spans="32:39" ht="15.95" customHeight="1" x14ac:dyDescent="0.2">
      <c r="AF1326" s="37"/>
      <c r="AG1326" s="37"/>
      <c r="AH1326" s="37"/>
      <c r="AI1326" s="37"/>
      <c r="AJ1326" s="37"/>
      <c r="AK1326" s="37"/>
      <c r="AL1326" s="37"/>
      <c r="AM1326" s="37"/>
    </row>
    <row r="1327" spans="32:39" ht="15.95" customHeight="1" x14ac:dyDescent="0.2">
      <c r="AF1327" s="37"/>
      <c r="AG1327" s="37"/>
      <c r="AH1327" s="37"/>
      <c r="AI1327" s="37"/>
      <c r="AJ1327" s="37"/>
      <c r="AK1327" s="37"/>
      <c r="AL1327" s="37"/>
      <c r="AM1327" s="37"/>
    </row>
    <row r="1328" spans="32:39" ht="15.95" customHeight="1" x14ac:dyDescent="0.2">
      <c r="AF1328" s="37"/>
      <c r="AG1328" s="37"/>
      <c r="AH1328" s="37"/>
      <c r="AI1328" s="37"/>
      <c r="AJ1328" s="37"/>
      <c r="AK1328" s="37"/>
      <c r="AL1328" s="37"/>
      <c r="AM1328" s="37"/>
    </row>
    <row r="1329" spans="32:39" ht="15.95" customHeight="1" x14ac:dyDescent="0.2">
      <c r="AF1329" s="37"/>
      <c r="AG1329" s="37"/>
      <c r="AH1329" s="37"/>
      <c r="AI1329" s="37"/>
      <c r="AJ1329" s="37"/>
      <c r="AK1329" s="37"/>
      <c r="AL1329" s="37"/>
      <c r="AM1329" s="37"/>
    </row>
    <row r="1330" spans="32:39" ht="15.95" customHeight="1" x14ac:dyDescent="0.2">
      <c r="AF1330" s="37"/>
      <c r="AG1330" s="37"/>
      <c r="AH1330" s="37"/>
      <c r="AI1330" s="37"/>
      <c r="AJ1330" s="37"/>
      <c r="AK1330" s="37"/>
      <c r="AL1330" s="37"/>
      <c r="AM1330" s="37"/>
    </row>
    <row r="1331" spans="32:39" ht="15.95" customHeight="1" x14ac:dyDescent="0.2">
      <c r="AF1331" s="37"/>
      <c r="AG1331" s="37"/>
      <c r="AH1331" s="37"/>
      <c r="AI1331" s="37"/>
      <c r="AJ1331" s="37"/>
      <c r="AK1331" s="37"/>
      <c r="AL1331" s="37"/>
      <c r="AM1331" s="37"/>
    </row>
    <row r="1332" spans="32:39" ht="15.95" customHeight="1" x14ac:dyDescent="0.2">
      <c r="AF1332" s="37"/>
      <c r="AG1332" s="37"/>
      <c r="AH1332" s="37"/>
      <c r="AI1332" s="37"/>
      <c r="AJ1332" s="37"/>
      <c r="AK1332" s="37"/>
      <c r="AL1332" s="37"/>
      <c r="AM1332" s="37"/>
    </row>
    <row r="1333" spans="32:39" ht="15.95" customHeight="1" x14ac:dyDescent="0.2">
      <c r="AF1333" s="37"/>
      <c r="AG1333" s="37"/>
      <c r="AH1333" s="37"/>
      <c r="AI1333" s="37"/>
      <c r="AJ1333" s="37"/>
      <c r="AK1333" s="37"/>
      <c r="AL1333" s="37"/>
      <c r="AM1333" s="37"/>
    </row>
    <row r="1334" spans="32:39" ht="15.95" customHeight="1" x14ac:dyDescent="0.2">
      <c r="AF1334" s="37"/>
      <c r="AG1334" s="37"/>
      <c r="AH1334" s="37"/>
      <c r="AI1334" s="37"/>
      <c r="AJ1334" s="37"/>
      <c r="AK1334" s="37"/>
      <c r="AL1334" s="37"/>
      <c r="AM1334" s="37"/>
    </row>
    <row r="1335" spans="32:39" ht="15.95" customHeight="1" x14ac:dyDescent="0.2">
      <c r="AF1335" s="37"/>
      <c r="AG1335" s="37"/>
      <c r="AH1335" s="37"/>
      <c r="AI1335" s="37"/>
      <c r="AJ1335" s="37"/>
      <c r="AK1335" s="37"/>
      <c r="AL1335" s="37"/>
      <c r="AM1335" s="37"/>
    </row>
    <row r="1336" spans="32:39" ht="15.95" customHeight="1" x14ac:dyDescent="0.2">
      <c r="AF1336" s="37"/>
      <c r="AG1336" s="37"/>
      <c r="AH1336" s="37"/>
      <c r="AI1336" s="37"/>
      <c r="AJ1336" s="37"/>
      <c r="AK1336" s="37"/>
      <c r="AL1336" s="37"/>
      <c r="AM1336" s="37"/>
    </row>
    <row r="1337" spans="32:39" ht="15.95" customHeight="1" x14ac:dyDescent="0.2">
      <c r="AF1337" s="37"/>
      <c r="AG1337" s="37"/>
      <c r="AH1337" s="37"/>
      <c r="AI1337" s="37"/>
      <c r="AJ1337" s="37"/>
      <c r="AK1337" s="37"/>
      <c r="AL1337" s="37"/>
      <c r="AM1337" s="37"/>
    </row>
    <row r="1338" spans="32:39" ht="15.95" customHeight="1" x14ac:dyDescent="0.2">
      <c r="AF1338" s="37"/>
      <c r="AG1338" s="37"/>
      <c r="AH1338" s="37"/>
      <c r="AI1338" s="37"/>
      <c r="AJ1338" s="37"/>
      <c r="AK1338" s="37"/>
      <c r="AL1338" s="37"/>
      <c r="AM1338" s="37"/>
    </row>
    <row r="1339" spans="32:39" ht="15.95" customHeight="1" x14ac:dyDescent="0.2">
      <c r="AF1339" s="37"/>
      <c r="AG1339" s="37"/>
      <c r="AH1339" s="37"/>
      <c r="AI1339" s="37"/>
      <c r="AJ1339" s="37"/>
      <c r="AK1339" s="37"/>
      <c r="AL1339" s="37"/>
      <c r="AM1339" s="37"/>
    </row>
    <row r="1340" spans="32:39" ht="15.95" customHeight="1" x14ac:dyDescent="0.2">
      <c r="AF1340" s="37"/>
      <c r="AG1340" s="37"/>
      <c r="AH1340" s="37"/>
      <c r="AI1340" s="37"/>
      <c r="AJ1340" s="37"/>
      <c r="AK1340" s="37"/>
      <c r="AL1340" s="37"/>
      <c r="AM1340" s="37"/>
    </row>
    <row r="1341" spans="32:39" ht="15.95" customHeight="1" x14ac:dyDescent="0.2">
      <c r="AF1341" s="37"/>
      <c r="AG1341" s="37"/>
      <c r="AH1341" s="37"/>
      <c r="AI1341" s="37"/>
      <c r="AJ1341" s="37"/>
      <c r="AK1341" s="37"/>
      <c r="AL1341" s="37"/>
      <c r="AM1341" s="37"/>
    </row>
    <row r="1342" spans="32:39" ht="15.95" customHeight="1" x14ac:dyDescent="0.2">
      <c r="AF1342" s="37"/>
      <c r="AG1342" s="37"/>
      <c r="AH1342" s="37"/>
      <c r="AI1342" s="37"/>
      <c r="AJ1342" s="37"/>
      <c r="AK1342" s="37"/>
      <c r="AL1342" s="37"/>
      <c r="AM1342" s="37"/>
    </row>
    <row r="1343" spans="32:39" ht="15.95" customHeight="1" x14ac:dyDescent="0.2">
      <c r="AF1343" s="37"/>
      <c r="AG1343" s="37"/>
      <c r="AH1343" s="37"/>
      <c r="AI1343" s="37"/>
      <c r="AJ1343" s="37"/>
      <c r="AK1343" s="37"/>
      <c r="AL1343" s="37"/>
      <c r="AM1343" s="37"/>
    </row>
    <row r="1344" spans="32:39" ht="15.95" customHeight="1" x14ac:dyDescent="0.2">
      <c r="AF1344" s="37"/>
      <c r="AG1344" s="37"/>
      <c r="AH1344" s="37"/>
      <c r="AI1344" s="37"/>
      <c r="AJ1344" s="37"/>
      <c r="AK1344" s="37"/>
      <c r="AL1344" s="37"/>
      <c r="AM1344" s="37"/>
    </row>
    <row r="1345" spans="32:39" ht="15.95" customHeight="1" x14ac:dyDescent="0.2">
      <c r="AF1345" s="37"/>
      <c r="AG1345" s="37"/>
      <c r="AH1345" s="37"/>
      <c r="AI1345" s="37"/>
      <c r="AJ1345" s="37"/>
      <c r="AK1345" s="37"/>
      <c r="AL1345" s="37"/>
      <c r="AM1345" s="37"/>
    </row>
    <row r="1346" spans="32:39" ht="15.95" customHeight="1" x14ac:dyDescent="0.2">
      <c r="AF1346" s="37"/>
      <c r="AG1346" s="37"/>
      <c r="AH1346" s="37"/>
      <c r="AI1346" s="37"/>
      <c r="AJ1346" s="37"/>
      <c r="AK1346" s="37"/>
      <c r="AL1346" s="37"/>
      <c r="AM1346" s="37"/>
    </row>
    <row r="1347" spans="32:39" ht="15.95" customHeight="1" x14ac:dyDescent="0.2">
      <c r="AF1347" s="37"/>
      <c r="AG1347" s="37"/>
      <c r="AH1347" s="37"/>
      <c r="AI1347" s="37"/>
      <c r="AJ1347" s="37"/>
      <c r="AK1347" s="37"/>
      <c r="AL1347" s="37"/>
      <c r="AM1347" s="37"/>
    </row>
    <row r="1348" spans="32:39" ht="15.95" customHeight="1" x14ac:dyDescent="0.2">
      <c r="AF1348" s="37"/>
      <c r="AG1348" s="37"/>
      <c r="AH1348" s="37"/>
      <c r="AI1348" s="37"/>
      <c r="AJ1348" s="37"/>
      <c r="AK1348" s="37"/>
      <c r="AL1348" s="37"/>
      <c r="AM1348" s="37"/>
    </row>
    <row r="1349" spans="32:39" ht="15.95" customHeight="1" x14ac:dyDescent="0.2">
      <c r="AF1349" s="37"/>
      <c r="AG1349" s="37"/>
      <c r="AH1349" s="37"/>
      <c r="AI1349" s="37"/>
      <c r="AJ1349" s="37"/>
      <c r="AK1349" s="37"/>
      <c r="AL1349" s="37"/>
      <c r="AM1349" s="37"/>
    </row>
    <row r="1350" spans="32:39" ht="15.95" customHeight="1" x14ac:dyDescent="0.2">
      <c r="AF1350" s="37"/>
      <c r="AG1350" s="37"/>
      <c r="AH1350" s="37"/>
      <c r="AI1350" s="37"/>
      <c r="AJ1350" s="37"/>
      <c r="AK1350" s="37"/>
      <c r="AL1350" s="37"/>
      <c r="AM1350" s="37"/>
    </row>
    <row r="1351" spans="32:39" ht="15.95" customHeight="1" x14ac:dyDescent="0.2">
      <c r="AF1351" s="37"/>
      <c r="AG1351" s="37"/>
      <c r="AH1351" s="37"/>
      <c r="AI1351" s="37"/>
      <c r="AJ1351" s="37"/>
      <c r="AK1351" s="37"/>
      <c r="AL1351" s="37"/>
      <c r="AM1351" s="37"/>
    </row>
    <row r="1352" spans="32:39" ht="15.95" customHeight="1" x14ac:dyDescent="0.2">
      <c r="AF1352" s="37"/>
      <c r="AG1352" s="37"/>
      <c r="AH1352" s="37"/>
      <c r="AI1352" s="37"/>
      <c r="AJ1352" s="37"/>
      <c r="AK1352" s="37"/>
      <c r="AL1352" s="37"/>
      <c r="AM1352" s="37"/>
    </row>
    <row r="1353" spans="32:39" ht="15.95" customHeight="1" x14ac:dyDescent="0.2">
      <c r="AF1353" s="37"/>
      <c r="AG1353" s="37"/>
      <c r="AH1353" s="37"/>
      <c r="AI1353" s="37"/>
      <c r="AJ1353" s="37"/>
      <c r="AK1353" s="37"/>
      <c r="AL1353" s="37"/>
      <c r="AM1353" s="37"/>
    </row>
    <row r="1354" spans="32:39" ht="15.95" customHeight="1" x14ac:dyDescent="0.2">
      <c r="AF1354" s="37"/>
      <c r="AG1354" s="37"/>
      <c r="AH1354" s="37"/>
      <c r="AI1354" s="37"/>
      <c r="AJ1354" s="37"/>
      <c r="AK1354" s="37"/>
      <c r="AL1354" s="37"/>
      <c r="AM1354" s="37"/>
    </row>
    <row r="1355" spans="32:39" ht="15.95" customHeight="1" x14ac:dyDescent="0.2">
      <c r="AF1355" s="37"/>
      <c r="AG1355" s="37"/>
      <c r="AH1355" s="37"/>
      <c r="AI1355" s="37"/>
      <c r="AJ1355" s="37"/>
      <c r="AK1355" s="37"/>
      <c r="AL1355" s="37"/>
      <c r="AM1355" s="37"/>
    </row>
    <row r="1356" spans="32:39" ht="15.95" customHeight="1" x14ac:dyDescent="0.2">
      <c r="AF1356" s="37"/>
      <c r="AG1356" s="37"/>
      <c r="AH1356" s="37"/>
      <c r="AI1356" s="37"/>
      <c r="AJ1356" s="37"/>
      <c r="AK1356" s="37"/>
      <c r="AL1356" s="37"/>
      <c r="AM1356" s="37"/>
    </row>
    <row r="1357" spans="32:39" ht="15.95" customHeight="1" x14ac:dyDescent="0.2">
      <c r="AF1357" s="37"/>
      <c r="AG1357" s="37"/>
      <c r="AH1357" s="37"/>
      <c r="AI1357" s="37"/>
      <c r="AJ1357" s="37"/>
      <c r="AK1357" s="37"/>
      <c r="AL1357" s="37"/>
      <c r="AM1357" s="37"/>
    </row>
    <row r="1358" spans="32:39" ht="15.95" customHeight="1" x14ac:dyDescent="0.2">
      <c r="AF1358" s="37"/>
      <c r="AG1358" s="37"/>
      <c r="AH1358" s="37"/>
      <c r="AI1358" s="37"/>
      <c r="AJ1358" s="37"/>
      <c r="AK1358" s="37"/>
      <c r="AL1358" s="37"/>
      <c r="AM1358" s="37"/>
    </row>
    <row r="1359" spans="32:39" ht="15.95" customHeight="1" x14ac:dyDescent="0.2">
      <c r="AF1359" s="37"/>
      <c r="AG1359" s="37"/>
      <c r="AH1359" s="37"/>
      <c r="AI1359" s="37"/>
      <c r="AJ1359" s="37"/>
      <c r="AK1359" s="37"/>
      <c r="AL1359" s="37"/>
      <c r="AM1359" s="37"/>
    </row>
    <row r="1360" spans="32:39" ht="15.95" customHeight="1" x14ac:dyDescent="0.2">
      <c r="AF1360" s="37"/>
      <c r="AG1360" s="37"/>
      <c r="AH1360" s="37"/>
      <c r="AI1360" s="37"/>
      <c r="AJ1360" s="37"/>
      <c r="AK1360" s="37"/>
      <c r="AL1360" s="37"/>
      <c r="AM1360" s="37"/>
    </row>
    <row r="1361" spans="32:39" ht="15.95" customHeight="1" x14ac:dyDescent="0.2">
      <c r="AF1361" s="37"/>
      <c r="AG1361" s="37"/>
      <c r="AH1361" s="37"/>
      <c r="AI1361" s="37"/>
      <c r="AJ1361" s="37"/>
      <c r="AK1361" s="37"/>
      <c r="AL1361" s="37"/>
      <c r="AM1361" s="37"/>
    </row>
    <row r="1362" spans="32:39" ht="15.95" customHeight="1" x14ac:dyDescent="0.2">
      <c r="AF1362" s="37"/>
      <c r="AG1362" s="37"/>
      <c r="AH1362" s="37"/>
      <c r="AI1362" s="37"/>
      <c r="AJ1362" s="37"/>
      <c r="AK1362" s="37"/>
      <c r="AL1362" s="37"/>
      <c r="AM1362" s="37"/>
    </row>
    <row r="1363" spans="32:39" ht="15.95" customHeight="1" x14ac:dyDescent="0.2">
      <c r="AF1363" s="37"/>
      <c r="AG1363" s="37"/>
      <c r="AH1363" s="37"/>
      <c r="AI1363" s="37"/>
      <c r="AJ1363" s="37"/>
      <c r="AK1363" s="37"/>
      <c r="AL1363" s="37"/>
      <c r="AM1363" s="37"/>
    </row>
    <row r="1364" spans="32:39" ht="15.95" customHeight="1" x14ac:dyDescent="0.2">
      <c r="AF1364" s="37"/>
      <c r="AG1364" s="37"/>
      <c r="AH1364" s="37"/>
      <c r="AI1364" s="37"/>
      <c r="AJ1364" s="37"/>
      <c r="AK1364" s="37"/>
      <c r="AL1364" s="37"/>
      <c r="AM1364" s="37"/>
    </row>
    <row r="1365" spans="32:39" ht="15.95" customHeight="1" x14ac:dyDescent="0.2">
      <c r="AF1365" s="37"/>
      <c r="AG1365" s="37"/>
      <c r="AH1365" s="37"/>
      <c r="AI1365" s="37"/>
      <c r="AJ1365" s="37"/>
      <c r="AK1365" s="37"/>
      <c r="AL1365" s="37"/>
      <c r="AM1365" s="37"/>
    </row>
    <row r="1366" spans="32:39" ht="15.95" customHeight="1" x14ac:dyDescent="0.2">
      <c r="AF1366" s="37"/>
      <c r="AG1366" s="37"/>
      <c r="AH1366" s="37"/>
      <c r="AI1366" s="37"/>
      <c r="AJ1366" s="37"/>
      <c r="AK1366" s="37"/>
      <c r="AL1366" s="37"/>
      <c r="AM1366" s="37"/>
    </row>
    <row r="1367" spans="32:39" ht="15.95" customHeight="1" x14ac:dyDescent="0.2">
      <c r="AF1367" s="37"/>
      <c r="AG1367" s="37"/>
      <c r="AH1367" s="37"/>
      <c r="AI1367" s="37"/>
      <c r="AJ1367" s="37"/>
      <c r="AK1367" s="37"/>
      <c r="AL1367" s="37"/>
      <c r="AM1367" s="37"/>
    </row>
    <row r="1368" spans="32:39" ht="15.95" customHeight="1" x14ac:dyDescent="0.2">
      <c r="AF1368" s="37"/>
      <c r="AG1368" s="37"/>
      <c r="AH1368" s="37"/>
      <c r="AI1368" s="37"/>
      <c r="AJ1368" s="37"/>
      <c r="AK1368" s="37"/>
      <c r="AL1368" s="37"/>
      <c r="AM1368" s="37"/>
    </row>
    <row r="1369" spans="32:39" ht="15.95" customHeight="1" x14ac:dyDescent="0.2">
      <c r="AF1369" s="37"/>
      <c r="AG1369" s="37"/>
      <c r="AH1369" s="37"/>
      <c r="AI1369" s="37"/>
      <c r="AJ1369" s="37"/>
      <c r="AK1369" s="37"/>
      <c r="AL1369" s="37"/>
      <c r="AM1369" s="37"/>
    </row>
    <row r="1370" spans="32:39" ht="15.95" customHeight="1" x14ac:dyDescent="0.2">
      <c r="AF1370" s="37"/>
      <c r="AG1370" s="37"/>
      <c r="AH1370" s="37"/>
      <c r="AI1370" s="37"/>
      <c r="AJ1370" s="37"/>
      <c r="AK1370" s="37"/>
      <c r="AL1370" s="37"/>
      <c r="AM1370" s="37"/>
    </row>
    <row r="1371" spans="32:39" ht="15.95" customHeight="1" x14ac:dyDescent="0.2">
      <c r="AF1371" s="37"/>
      <c r="AG1371" s="37"/>
      <c r="AH1371" s="37"/>
      <c r="AI1371" s="37"/>
      <c r="AJ1371" s="37"/>
      <c r="AK1371" s="37"/>
      <c r="AL1371" s="37"/>
      <c r="AM1371" s="37"/>
    </row>
    <row r="1372" spans="32:39" ht="15.95" customHeight="1" x14ac:dyDescent="0.2">
      <c r="AF1372" s="37"/>
      <c r="AG1372" s="37"/>
      <c r="AH1372" s="37"/>
      <c r="AI1372" s="37"/>
      <c r="AJ1372" s="37"/>
      <c r="AK1372" s="37"/>
      <c r="AL1372" s="37"/>
      <c r="AM1372" s="37"/>
    </row>
    <row r="1373" spans="32:39" ht="15.95" customHeight="1" x14ac:dyDescent="0.2">
      <c r="AF1373" s="37"/>
      <c r="AG1373" s="37"/>
      <c r="AH1373" s="37"/>
      <c r="AI1373" s="37"/>
      <c r="AJ1373" s="37"/>
      <c r="AK1373" s="37"/>
      <c r="AL1373" s="37"/>
      <c r="AM1373" s="37"/>
    </row>
    <row r="1374" spans="32:39" ht="15.95" customHeight="1" x14ac:dyDescent="0.2">
      <c r="AF1374" s="37"/>
      <c r="AG1374" s="37"/>
      <c r="AH1374" s="37"/>
      <c r="AI1374" s="37"/>
      <c r="AJ1374" s="37"/>
      <c r="AK1374" s="37"/>
      <c r="AL1374" s="37"/>
      <c r="AM1374" s="37"/>
    </row>
    <row r="1375" spans="32:39" ht="15.95" customHeight="1" x14ac:dyDescent="0.2">
      <c r="AF1375" s="37"/>
      <c r="AG1375" s="37"/>
      <c r="AH1375" s="37"/>
      <c r="AI1375" s="37"/>
      <c r="AJ1375" s="37"/>
      <c r="AK1375" s="37"/>
      <c r="AL1375" s="37"/>
      <c r="AM1375" s="37"/>
    </row>
    <row r="1376" spans="32:39" ht="15.95" customHeight="1" x14ac:dyDescent="0.2">
      <c r="AF1376" s="37"/>
      <c r="AG1376" s="37"/>
      <c r="AH1376" s="37"/>
      <c r="AI1376" s="37"/>
      <c r="AJ1376" s="37"/>
      <c r="AK1376" s="37"/>
      <c r="AL1376" s="37"/>
      <c r="AM1376" s="37"/>
    </row>
    <row r="1377" spans="32:39" ht="15.95" customHeight="1" x14ac:dyDescent="0.2">
      <c r="AF1377" s="37"/>
      <c r="AG1377" s="37"/>
      <c r="AH1377" s="37"/>
      <c r="AI1377" s="37"/>
      <c r="AJ1377" s="37"/>
      <c r="AK1377" s="37"/>
      <c r="AL1377" s="37"/>
      <c r="AM1377" s="37"/>
    </row>
    <row r="1378" spans="32:39" ht="15.95" customHeight="1" x14ac:dyDescent="0.2">
      <c r="AF1378" s="37"/>
      <c r="AG1378" s="37"/>
      <c r="AH1378" s="37"/>
      <c r="AI1378" s="37"/>
      <c r="AJ1378" s="37"/>
      <c r="AK1378" s="37"/>
      <c r="AL1378" s="37"/>
      <c r="AM1378" s="37"/>
    </row>
    <row r="1379" spans="32:39" ht="15.95" customHeight="1" x14ac:dyDescent="0.2">
      <c r="AF1379" s="37"/>
      <c r="AG1379" s="37"/>
      <c r="AH1379" s="37"/>
      <c r="AI1379" s="37"/>
      <c r="AJ1379" s="37"/>
      <c r="AK1379" s="37"/>
      <c r="AL1379" s="37"/>
      <c r="AM1379" s="37"/>
    </row>
    <row r="1380" spans="32:39" ht="15.95" customHeight="1" x14ac:dyDescent="0.2">
      <c r="AF1380" s="37"/>
      <c r="AG1380" s="37"/>
      <c r="AH1380" s="37"/>
      <c r="AI1380" s="37"/>
      <c r="AJ1380" s="37"/>
      <c r="AK1380" s="37"/>
      <c r="AL1380" s="37"/>
      <c r="AM1380" s="37"/>
    </row>
    <row r="1381" spans="32:39" ht="15.95" customHeight="1" x14ac:dyDescent="0.2">
      <c r="AF1381" s="37"/>
      <c r="AG1381" s="37"/>
      <c r="AH1381" s="37"/>
      <c r="AI1381" s="37"/>
      <c r="AJ1381" s="37"/>
      <c r="AK1381" s="37"/>
      <c r="AL1381" s="37"/>
      <c r="AM1381" s="37"/>
    </row>
    <row r="1382" spans="32:39" ht="15.95" customHeight="1" x14ac:dyDescent="0.2">
      <c r="AF1382" s="37"/>
      <c r="AG1382" s="37"/>
      <c r="AH1382" s="37"/>
      <c r="AI1382" s="37"/>
      <c r="AJ1382" s="37"/>
      <c r="AK1382" s="37"/>
      <c r="AL1382" s="37"/>
      <c r="AM1382" s="37"/>
    </row>
    <row r="1383" spans="32:39" ht="15.95" customHeight="1" x14ac:dyDescent="0.2">
      <c r="AF1383" s="37"/>
      <c r="AG1383" s="37"/>
      <c r="AH1383" s="37"/>
      <c r="AI1383" s="37"/>
      <c r="AJ1383" s="37"/>
      <c r="AK1383" s="37"/>
      <c r="AL1383" s="37"/>
      <c r="AM1383" s="37"/>
    </row>
    <row r="1384" spans="32:39" ht="15.95" customHeight="1" x14ac:dyDescent="0.2">
      <c r="AF1384" s="37"/>
      <c r="AG1384" s="37"/>
      <c r="AH1384" s="37"/>
      <c r="AI1384" s="37"/>
      <c r="AJ1384" s="37"/>
      <c r="AK1384" s="37"/>
      <c r="AL1384" s="37"/>
      <c r="AM1384" s="37"/>
    </row>
    <row r="1385" spans="32:39" ht="15.95" customHeight="1" x14ac:dyDescent="0.2">
      <c r="AF1385" s="37"/>
      <c r="AG1385" s="37"/>
      <c r="AH1385" s="37"/>
      <c r="AI1385" s="37"/>
      <c r="AJ1385" s="37"/>
      <c r="AK1385" s="37"/>
      <c r="AL1385" s="37"/>
      <c r="AM1385" s="37"/>
    </row>
    <row r="1386" spans="32:39" ht="15.95" customHeight="1" x14ac:dyDescent="0.2">
      <c r="AF1386" s="37"/>
      <c r="AG1386" s="37"/>
      <c r="AH1386" s="37"/>
      <c r="AI1386" s="37"/>
      <c r="AJ1386" s="37"/>
      <c r="AK1386" s="37"/>
      <c r="AL1386" s="37"/>
      <c r="AM1386" s="37"/>
    </row>
    <row r="1387" spans="32:39" ht="15.95" customHeight="1" x14ac:dyDescent="0.2">
      <c r="AF1387" s="37"/>
      <c r="AG1387" s="37"/>
      <c r="AH1387" s="37"/>
      <c r="AI1387" s="37"/>
      <c r="AJ1387" s="37"/>
      <c r="AK1387" s="37"/>
      <c r="AL1387" s="37"/>
      <c r="AM1387" s="37"/>
    </row>
    <row r="1388" spans="32:39" ht="15.95" customHeight="1" x14ac:dyDescent="0.2">
      <c r="AF1388" s="37"/>
      <c r="AG1388" s="37"/>
      <c r="AH1388" s="37"/>
      <c r="AI1388" s="37"/>
      <c r="AJ1388" s="37"/>
      <c r="AK1388" s="37"/>
      <c r="AL1388" s="37"/>
      <c r="AM1388" s="37"/>
    </row>
    <row r="1389" spans="32:39" ht="15.95" customHeight="1" x14ac:dyDescent="0.2">
      <c r="AF1389" s="37"/>
      <c r="AG1389" s="37"/>
      <c r="AH1389" s="37"/>
      <c r="AI1389" s="37"/>
      <c r="AJ1389" s="37"/>
      <c r="AK1389" s="37"/>
      <c r="AL1389" s="37"/>
      <c r="AM1389" s="37"/>
    </row>
    <row r="1390" spans="32:39" ht="15.95" customHeight="1" x14ac:dyDescent="0.2">
      <c r="AF1390" s="37"/>
      <c r="AG1390" s="37"/>
      <c r="AH1390" s="37"/>
      <c r="AI1390" s="37"/>
      <c r="AJ1390" s="37"/>
      <c r="AK1390" s="37"/>
      <c r="AL1390" s="37"/>
      <c r="AM1390" s="37"/>
    </row>
    <row r="1391" spans="32:39" ht="15.95" customHeight="1" x14ac:dyDescent="0.2">
      <c r="AF1391" s="37"/>
      <c r="AG1391" s="37"/>
      <c r="AH1391" s="37"/>
      <c r="AI1391" s="37"/>
      <c r="AJ1391" s="37"/>
      <c r="AK1391" s="37"/>
      <c r="AL1391" s="37"/>
      <c r="AM1391" s="37"/>
    </row>
    <row r="1392" spans="32:39" ht="15.95" customHeight="1" x14ac:dyDescent="0.2">
      <c r="AF1392" s="37"/>
      <c r="AG1392" s="37"/>
      <c r="AH1392" s="37"/>
      <c r="AI1392" s="37"/>
      <c r="AJ1392" s="37"/>
      <c r="AK1392" s="37"/>
      <c r="AL1392" s="37"/>
      <c r="AM1392" s="37"/>
    </row>
    <row r="1393" spans="32:39" ht="15.95" customHeight="1" x14ac:dyDescent="0.2">
      <c r="AF1393" s="37"/>
      <c r="AG1393" s="37"/>
      <c r="AH1393" s="37"/>
      <c r="AI1393" s="37"/>
      <c r="AJ1393" s="37"/>
      <c r="AK1393" s="37"/>
      <c r="AL1393" s="37"/>
      <c r="AM1393" s="37"/>
    </row>
    <row r="1394" spans="32:39" ht="15.95" customHeight="1" x14ac:dyDescent="0.2">
      <c r="AF1394" s="37"/>
      <c r="AG1394" s="37"/>
      <c r="AH1394" s="37"/>
      <c r="AI1394" s="37"/>
      <c r="AJ1394" s="37"/>
      <c r="AK1394" s="37"/>
      <c r="AL1394" s="37"/>
      <c r="AM1394" s="37"/>
    </row>
    <row r="1395" spans="32:39" ht="15.95" customHeight="1" x14ac:dyDescent="0.2">
      <c r="AF1395" s="37"/>
      <c r="AG1395" s="37"/>
      <c r="AH1395" s="37"/>
      <c r="AI1395" s="37"/>
      <c r="AJ1395" s="37"/>
      <c r="AK1395" s="37"/>
      <c r="AL1395" s="37"/>
      <c r="AM1395" s="37"/>
    </row>
    <row r="1396" spans="32:39" ht="15.95" customHeight="1" x14ac:dyDescent="0.2">
      <c r="AF1396" s="37"/>
      <c r="AG1396" s="37"/>
      <c r="AH1396" s="37"/>
      <c r="AI1396" s="37"/>
      <c r="AJ1396" s="37"/>
      <c r="AK1396" s="37"/>
      <c r="AL1396" s="37"/>
      <c r="AM1396" s="37"/>
    </row>
    <row r="1397" spans="32:39" ht="15.95" customHeight="1" x14ac:dyDescent="0.2">
      <c r="AF1397" s="37"/>
      <c r="AG1397" s="37"/>
      <c r="AH1397" s="37"/>
      <c r="AI1397" s="37"/>
      <c r="AJ1397" s="37"/>
      <c r="AK1397" s="37"/>
      <c r="AL1397" s="37"/>
      <c r="AM1397" s="37"/>
    </row>
    <row r="1398" spans="32:39" ht="15.95" customHeight="1" x14ac:dyDescent="0.2">
      <c r="AF1398" s="37"/>
      <c r="AG1398" s="37"/>
      <c r="AH1398" s="37"/>
      <c r="AI1398" s="37"/>
      <c r="AJ1398" s="37"/>
      <c r="AK1398" s="37"/>
      <c r="AL1398" s="37"/>
      <c r="AM1398" s="37"/>
    </row>
    <row r="1399" spans="32:39" ht="15.95" customHeight="1" x14ac:dyDescent="0.2">
      <c r="AF1399" s="37"/>
      <c r="AG1399" s="37"/>
      <c r="AH1399" s="37"/>
      <c r="AI1399" s="37"/>
      <c r="AJ1399" s="37"/>
      <c r="AK1399" s="37"/>
      <c r="AL1399" s="37"/>
      <c r="AM1399" s="37"/>
    </row>
    <row r="1400" spans="32:39" ht="15.95" customHeight="1" x14ac:dyDescent="0.2">
      <c r="AF1400" s="37"/>
      <c r="AG1400" s="37"/>
      <c r="AH1400" s="37"/>
      <c r="AI1400" s="37"/>
      <c r="AJ1400" s="37"/>
      <c r="AK1400" s="37"/>
      <c r="AL1400" s="37"/>
      <c r="AM1400" s="37"/>
    </row>
    <row r="1401" spans="32:39" ht="15.95" customHeight="1" x14ac:dyDescent="0.2">
      <c r="AF1401" s="37"/>
      <c r="AG1401" s="37"/>
      <c r="AH1401" s="37"/>
      <c r="AI1401" s="37"/>
      <c r="AJ1401" s="37"/>
      <c r="AK1401" s="37"/>
      <c r="AL1401" s="37"/>
      <c r="AM1401" s="37"/>
    </row>
    <row r="1402" spans="32:39" ht="15.95" customHeight="1" x14ac:dyDescent="0.2">
      <c r="AF1402" s="37"/>
      <c r="AG1402" s="37"/>
      <c r="AH1402" s="37"/>
      <c r="AI1402" s="37"/>
      <c r="AJ1402" s="37"/>
      <c r="AK1402" s="37"/>
      <c r="AL1402" s="37"/>
      <c r="AM1402" s="37"/>
    </row>
    <row r="1403" spans="32:39" ht="15.95" customHeight="1" x14ac:dyDescent="0.2">
      <c r="AF1403" s="37"/>
      <c r="AG1403" s="37"/>
      <c r="AH1403" s="37"/>
      <c r="AI1403" s="37"/>
      <c r="AJ1403" s="37"/>
      <c r="AK1403" s="37"/>
      <c r="AL1403" s="37"/>
      <c r="AM1403" s="37"/>
    </row>
    <row r="1404" spans="32:39" ht="15.95" customHeight="1" x14ac:dyDescent="0.2">
      <c r="AF1404" s="37"/>
      <c r="AG1404" s="37"/>
      <c r="AH1404" s="37"/>
      <c r="AI1404" s="37"/>
      <c r="AJ1404" s="37"/>
      <c r="AK1404" s="37"/>
      <c r="AL1404" s="37"/>
      <c r="AM1404" s="37"/>
    </row>
    <row r="1405" spans="32:39" ht="15.95" customHeight="1" x14ac:dyDescent="0.2">
      <c r="AF1405" s="37"/>
      <c r="AG1405" s="37"/>
      <c r="AH1405" s="37"/>
      <c r="AI1405" s="37"/>
      <c r="AJ1405" s="37"/>
      <c r="AK1405" s="37"/>
      <c r="AL1405" s="37"/>
      <c r="AM1405" s="37"/>
    </row>
    <row r="1406" spans="32:39" ht="15.95" customHeight="1" x14ac:dyDescent="0.2">
      <c r="AF1406" s="37"/>
      <c r="AG1406" s="37"/>
      <c r="AH1406" s="37"/>
      <c r="AI1406" s="37"/>
      <c r="AJ1406" s="37"/>
      <c r="AK1406" s="37"/>
      <c r="AL1406" s="37"/>
      <c r="AM1406" s="37"/>
    </row>
    <row r="1407" spans="32:39" ht="15.95" customHeight="1" x14ac:dyDescent="0.2">
      <c r="AF1407" s="37"/>
      <c r="AG1407" s="37"/>
      <c r="AH1407" s="37"/>
      <c r="AI1407" s="37"/>
      <c r="AJ1407" s="37"/>
      <c r="AK1407" s="37"/>
      <c r="AL1407" s="37"/>
      <c r="AM1407" s="37"/>
    </row>
    <row r="1408" spans="32:39" ht="15.95" customHeight="1" x14ac:dyDescent="0.2">
      <c r="AF1408" s="37"/>
      <c r="AG1408" s="37"/>
      <c r="AH1408" s="37"/>
      <c r="AI1408" s="37"/>
      <c r="AJ1408" s="37"/>
      <c r="AK1408" s="37"/>
      <c r="AL1408" s="37"/>
      <c r="AM1408" s="37"/>
    </row>
    <row r="1409" spans="32:39" ht="15.95" customHeight="1" x14ac:dyDescent="0.2">
      <c r="AF1409" s="37"/>
      <c r="AG1409" s="37"/>
      <c r="AH1409" s="37"/>
      <c r="AI1409" s="37"/>
      <c r="AJ1409" s="37"/>
      <c r="AK1409" s="37"/>
      <c r="AL1409" s="37"/>
      <c r="AM1409" s="37"/>
    </row>
    <row r="1410" spans="32:39" ht="15.95" customHeight="1" x14ac:dyDescent="0.2">
      <c r="AF1410" s="37"/>
      <c r="AG1410" s="37"/>
      <c r="AH1410" s="37"/>
      <c r="AI1410" s="37"/>
      <c r="AJ1410" s="37"/>
      <c r="AK1410" s="37"/>
      <c r="AL1410" s="37"/>
      <c r="AM1410" s="37"/>
    </row>
    <row r="1411" spans="32:39" ht="15.95" customHeight="1" x14ac:dyDescent="0.2">
      <c r="AF1411" s="37"/>
      <c r="AG1411" s="37"/>
      <c r="AH1411" s="37"/>
      <c r="AI1411" s="37"/>
      <c r="AJ1411" s="37"/>
      <c r="AK1411" s="37"/>
      <c r="AL1411" s="37"/>
      <c r="AM1411" s="37"/>
    </row>
    <row r="1412" spans="32:39" ht="15.95" customHeight="1" x14ac:dyDescent="0.2">
      <c r="AF1412" s="37"/>
      <c r="AG1412" s="37"/>
      <c r="AH1412" s="37"/>
      <c r="AI1412" s="37"/>
      <c r="AJ1412" s="37"/>
      <c r="AK1412" s="37"/>
      <c r="AL1412" s="37"/>
      <c r="AM1412" s="37"/>
    </row>
    <row r="1413" spans="32:39" ht="15.95" customHeight="1" x14ac:dyDescent="0.2">
      <c r="AF1413" s="37"/>
      <c r="AG1413" s="37"/>
      <c r="AH1413" s="37"/>
      <c r="AI1413" s="37"/>
      <c r="AJ1413" s="37"/>
      <c r="AK1413" s="37"/>
      <c r="AL1413" s="37"/>
      <c r="AM1413" s="37"/>
    </row>
    <row r="1414" spans="32:39" ht="15.95" customHeight="1" x14ac:dyDescent="0.2">
      <c r="AF1414" s="37"/>
      <c r="AG1414" s="37"/>
      <c r="AH1414" s="37"/>
      <c r="AI1414" s="37"/>
      <c r="AJ1414" s="37"/>
      <c r="AK1414" s="37"/>
      <c r="AL1414" s="37"/>
      <c r="AM1414" s="37"/>
    </row>
    <row r="1415" spans="32:39" ht="15.95" customHeight="1" x14ac:dyDescent="0.2">
      <c r="AF1415" s="37"/>
      <c r="AG1415" s="37"/>
      <c r="AH1415" s="37"/>
      <c r="AI1415" s="37"/>
      <c r="AJ1415" s="37"/>
      <c r="AK1415" s="37"/>
      <c r="AL1415" s="37"/>
      <c r="AM1415" s="37"/>
    </row>
    <row r="1416" spans="32:39" ht="15.95" customHeight="1" x14ac:dyDescent="0.2">
      <c r="AF1416" s="37"/>
      <c r="AG1416" s="37"/>
      <c r="AH1416" s="37"/>
      <c r="AI1416" s="37"/>
      <c r="AJ1416" s="37"/>
      <c r="AK1416" s="37"/>
      <c r="AL1416" s="37"/>
      <c r="AM1416" s="37"/>
    </row>
    <row r="1417" spans="32:39" ht="15.95" customHeight="1" x14ac:dyDescent="0.2">
      <c r="AF1417" s="37"/>
      <c r="AG1417" s="37"/>
      <c r="AH1417" s="37"/>
      <c r="AI1417" s="37"/>
      <c r="AJ1417" s="37"/>
      <c r="AK1417" s="37"/>
      <c r="AL1417" s="37"/>
      <c r="AM1417" s="37"/>
    </row>
    <row r="1418" spans="32:39" ht="15.95" customHeight="1" x14ac:dyDescent="0.2">
      <c r="AF1418" s="37"/>
      <c r="AG1418" s="37"/>
      <c r="AH1418" s="37"/>
      <c r="AI1418" s="37"/>
      <c r="AJ1418" s="37"/>
      <c r="AK1418" s="37"/>
      <c r="AL1418" s="37"/>
      <c r="AM1418" s="37"/>
    </row>
    <row r="1419" spans="32:39" ht="15.95" customHeight="1" x14ac:dyDescent="0.2">
      <c r="AF1419" s="37"/>
      <c r="AG1419" s="37"/>
      <c r="AH1419" s="37"/>
      <c r="AI1419" s="37"/>
      <c r="AJ1419" s="37"/>
      <c r="AK1419" s="37"/>
      <c r="AL1419" s="37"/>
      <c r="AM1419" s="37"/>
    </row>
    <row r="1420" spans="32:39" ht="15.95" customHeight="1" x14ac:dyDescent="0.2">
      <c r="AF1420" s="37"/>
      <c r="AG1420" s="37"/>
      <c r="AH1420" s="37"/>
      <c r="AI1420" s="37"/>
      <c r="AJ1420" s="37"/>
      <c r="AK1420" s="37"/>
      <c r="AL1420" s="37"/>
      <c r="AM1420" s="37"/>
    </row>
    <row r="1421" spans="32:39" ht="15.95" customHeight="1" x14ac:dyDescent="0.2">
      <c r="AF1421" s="37"/>
      <c r="AG1421" s="37"/>
      <c r="AH1421" s="37"/>
      <c r="AI1421" s="37"/>
      <c r="AJ1421" s="37"/>
      <c r="AK1421" s="37"/>
      <c r="AL1421" s="37"/>
      <c r="AM1421" s="37"/>
    </row>
    <row r="1422" spans="32:39" ht="15.95" customHeight="1" x14ac:dyDescent="0.2">
      <c r="AF1422" s="37"/>
      <c r="AG1422" s="37"/>
      <c r="AH1422" s="37"/>
      <c r="AI1422" s="37"/>
      <c r="AJ1422" s="37"/>
      <c r="AK1422" s="37"/>
      <c r="AL1422" s="37"/>
      <c r="AM1422" s="37"/>
    </row>
    <row r="1423" spans="32:39" ht="15.95" customHeight="1" x14ac:dyDescent="0.2">
      <c r="AF1423" s="37"/>
      <c r="AG1423" s="37"/>
      <c r="AH1423" s="37"/>
      <c r="AI1423" s="37"/>
      <c r="AJ1423" s="37"/>
      <c r="AK1423" s="37"/>
      <c r="AL1423" s="37"/>
      <c r="AM1423" s="37"/>
    </row>
    <row r="1424" spans="32:39" ht="15.95" customHeight="1" x14ac:dyDescent="0.2">
      <c r="AF1424" s="37"/>
      <c r="AG1424" s="37"/>
      <c r="AH1424" s="37"/>
      <c r="AI1424" s="37"/>
      <c r="AJ1424" s="37"/>
      <c r="AK1424" s="37"/>
      <c r="AL1424" s="37"/>
      <c r="AM1424" s="37"/>
    </row>
    <row r="1425" spans="32:39" ht="15.95" customHeight="1" x14ac:dyDescent="0.2">
      <c r="AF1425" s="37"/>
      <c r="AG1425" s="37"/>
      <c r="AH1425" s="37"/>
      <c r="AI1425" s="37"/>
      <c r="AJ1425" s="37"/>
      <c r="AK1425" s="37"/>
      <c r="AL1425" s="37"/>
      <c r="AM1425" s="37"/>
    </row>
    <row r="1426" spans="32:39" ht="15.95" customHeight="1" x14ac:dyDescent="0.2">
      <c r="AF1426" s="37"/>
      <c r="AG1426" s="37"/>
      <c r="AH1426" s="37"/>
      <c r="AI1426" s="37"/>
      <c r="AJ1426" s="37"/>
      <c r="AK1426" s="37"/>
      <c r="AL1426" s="37"/>
      <c r="AM1426" s="37"/>
    </row>
    <row r="1427" spans="32:39" ht="15.95" customHeight="1" x14ac:dyDescent="0.2">
      <c r="AF1427" s="37"/>
      <c r="AG1427" s="37"/>
      <c r="AH1427" s="37"/>
      <c r="AI1427" s="37"/>
      <c r="AJ1427" s="37"/>
      <c r="AK1427" s="37"/>
      <c r="AL1427" s="37"/>
      <c r="AM1427" s="37"/>
    </row>
    <row r="1428" spans="32:39" ht="15.95" customHeight="1" x14ac:dyDescent="0.2">
      <c r="AF1428" s="37"/>
      <c r="AG1428" s="37"/>
      <c r="AH1428" s="37"/>
      <c r="AI1428" s="37"/>
      <c r="AJ1428" s="37"/>
      <c r="AK1428" s="37"/>
      <c r="AL1428" s="37"/>
      <c r="AM1428" s="37"/>
    </row>
    <row r="1429" spans="32:39" ht="15.95" customHeight="1" x14ac:dyDescent="0.2">
      <c r="AF1429" s="37"/>
      <c r="AG1429" s="37"/>
      <c r="AH1429" s="37"/>
      <c r="AI1429" s="37"/>
      <c r="AJ1429" s="37"/>
      <c r="AK1429" s="37"/>
      <c r="AL1429" s="37"/>
      <c r="AM1429" s="37"/>
    </row>
    <row r="1430" spans="32:39" ht="15.95" customHeight="1" x14ac:dyDescent="0.2">
      <c r="AF1430" s="37"/>
      <c r="AG1430" s="37"/>
      <c r="AH1430" s="37"/>
      <c r="AI1430" s="37"/>
      <c r="AJ1430" s="37"/>
      <c r="AK1430" s="37"/>
      <c r="AL1430" s="37"/>
      <c r="AM1430" s="37"/>
    </row>
    <row r="1431" spans="32:39" ht="15.95" customHeight="1" x14ac:dyDescent="0.2">
      <c r="AF1431" s="37"/>
      <c r="AG1431" s="37"/>
      <c r="AH1431" s="37"/>
      <c r="AI1431" s="37"/>
      <c r="AJ1431" s="37"/>
      <c r="AK1431" s="37"/>
      <c r="AL1431" s="37"/>
      <c r="AM1431" s="37"/>
    </row>
    <row r="1432" spans="32:39" ht="15.95" customHeight="1" x14ac:dyDescent="0.2">
      <c r="AF1432" s="37"/>
      <c r="AG1432" s="37"/>
      <c r="AH1432" s="37"/>
      <c r="AI1432" s="37"/>
      <c r="AJ1432" s="37"/>
      <c r="AK1432" s="37"/>
      <c r="AL1432" s="37"/>
      <c r="AM1432" s="37"/>
    </row>
    <row r="1433" spans="32:39" ht="15.95" customHeight="1" x14ac:dyDescent="0.2">
      <c r="AF1433" s="37"/>
      <c r="AG1433" s="37"/>
      <c r="AH1433" s="37"/>
      <c r="AI1433" s="37"/>
      <c r="AJ1433" s="37"/>
      <c r="AK1433" s="37"/>
      <c r="AL1433" s="37"/>
      <c r="AM1433" s="37"/>
    </row>
    <row r="1434" spans="32:39" ht="15.95" customHeight="1" x14ac:dyDescent="0.2">
      <c r="AF1434" s="37"/>
      <c r="AG1434" s="37"/>
      <c r="AH1434" s="37"/>
      <c r="AI1434" s="37"/>
      <c r="AJ1434" s="37"/>
      <c r="AK1434" s="37"/>
      <c r="AL1434" s="37"/>
      <c r="AM1434" s="37"/>
    </row>
    <row r="1435" spans="32:39" ht="15.95" customHeight="1" x14ac:dyDescent="0.2">
      <c r="AF1435" s="37"/>
      <c r="AG1435" s="37"/>
      <c r="AH1435" s="37"/>
      <c r="AI1435" s="37"/>
      <c r="AJ1435" s="37"/>
      <c r="AK1435" s="37"/>
      <c r="AL1435" s="37"/>
      <c r="AM1435" s="37"/>
    </row>
    <row r="1436" spans="32:39" ht="15.95" customHeight="1" x14ac:dyDescent="0.2">
      <c r="AF1436" s="37"/>
      <c r="AG1436" s="37"/>
      <c r="AH1436" s="37"/>
      <c r="AI1436" s="37"/>
      <c r="AJ1436" s="37"/>
      <c r="AK1436" s="37"/>
      <c r="AL1436" s="37"/>
      <c r="AM1436" s="37"/>
    </row>
    <row r="1437" spans="32:39" ht="15.95" customHeight="1" x14ac:dyDescent="0.2">
      <c r="AF1437" s="37"/>
      <c r="AG1437" s="37"/>
      <c r="AH1437" s="37"/>
      <c r="AI1437" s="37"/>
      <c r="AJ1437" s="37"/>
      <c r="AK1437" s="37"/>
      <c r="AL1437" s="37"/>
      <c r="AM1437" s="37"/>
    </row>
    <row r="1438" spans="32:39" ht="15.95" customHeight="1" x14ac:dyDescent="0.2">
      <c r="AF1438" s="37"/>
      <c r="AG1438" s="37"/>
      <c r="AH1438" s="37"/>
      <c r="AI1438" s="37"/>
      <c r="AJ1438" s="37"/>
      <c r="AK1438" s="37"/>
      <c r="AL1438" s="37"/>
      <c r="AM1438" s="37"/>
    </row>
    <row r="1439" spans="32:39" ht="15.95" customHeight="1" x14ac:dyDescent="0.2">
      <c r="AF1439" s="37"/>
      <c r="AG1439" s="37"/>
      <c r="AH1439" s="37"/>
      <c r="AI1439" s="37"/>
      <c r="AJ1439" s="37"/>
      <c r="AK1439" s="37"/>
      <c r="AL1439" s="37"/>
      <c r="AM1439" s="37"/>
    </row>
    <row r="1440" spans="32:39" ht="15.95" customHeight="1" x14ac:dyDescent="0.2">
      <c r="AF1440" s="37"/>
      <c r="AG1440" s="37"/>
      <c r="AH1440" s="37"/>
      <c r="AI1440" s="37"/>
      <c r="AJ1440" s="37"/>
      <c r="AK1440" s="37"/>
      <c r="AL1440" s="37"/>
      <c r="AM1440" s="37"/>
    </row>
    <row r="1441" spans="32:39" ht="15.95" customHeight="1" x14ac:dyDescent="0.2">
      <c r="AF1441" s="37"/>
      <c r="AG1441" s="37"/>
      <c r="AH1441" s="37"/>
      <c r="AI1441" s="37"/>
      <c r="AJ1441" s="37"/>
      <c r="AK1441" s="37"/>
      <c r="AL1441" s="37"/>
      <c r="AM1441" s="37"/>
    </row>
    <row r="1442" spans="32:39" ht="15.95" customHeight="1" x14ac:dyDescent="0.2">
      <c r="AF1442" s="37"/>
      <c r="AG1442" s="37"/>
      <c r="AH1442" s="37"/>
      <c r="AI1442" s="37"/>
      <c r="AJ1442" s="37"/>
      <c r="AK1442" s="37"/>
      <c r="AL1442" s="37"/>
      <c r="AM1442" s="37"/>
    </row>
    <row r="1443" spans="32:39" ht="15.95" customHeight="1" x14ac:dyDescent="0.2">
      <c r="AF1443" s="37"/>
      <c r="AG1443" s="37"/>
      <c r="AH1443" s="37"/>
      <c r="AI1443" s="37"/>
      <c r="AJ1443" s="37"/>
      <c r="AK1443" s="37"/>
      <c r="AL1443" s="37"/>
      <c r="AM1443" s="37"/>
    </row>
    <row r="1444" spans="32:39" ht="15.95" customHeight="1" x14ac:dyDescent="0.2">
      <c r="AF1444" s="37"/>
      <c r="AG1444" s="37"/>
      <c r="AH1444" s="37"/>
      <c r="AI1444" s="37"/>
      <c r="AJ1444" s="37"/>
      <c r="AK1444" s="37"/>
      <c r="AL1444" s="37"/>
      <c r="AM1444" s="37"/>
    </row>
    <row r="1445" spans="32:39" ht="15.95" customHeight="1" x14ac:dyDescent="0.2">
      <c r="AF1445" s="37"/>
      <c r="AG1445" s="37"/>
      <c r="AH1445" s="37"/>
      <c r="AI1445" s="37"/>
      <c r="AJ1445" s="37"/>
      <c r="AK1445" s="37"/>
      <c r="AL1445" s="37"/>
      <c r="AM1445" s="37"/>
    </row>
    <row r="1446" spans="32:39" ht="15.95" customHeight="1" x14ac:dyDescent="0.2">
      <c r="AF1446" s="37"/>
      <c r="AG1446" s="37"/>
      <c r="AH1446" s="37"/>
      <c r="AI1446" s="37"/>
      <c r="AJ1446" s="37"/>
      <c r="AK1446" s="37"/>
      <c r="AL1446" s="37"/>
      <c r="AM1446" s="37"/>
    </row>
    <row r="1447" spans="32:39" ht="15.95" customHeight="1" x14ac:dyDescent="0.2">
      <c r="AF1447" s="37"/>
      <c r="AG1447" s="37"/>
      <c r="AH1447" s="37"/>
      <c r="AI1447" s="37"/>
      <c r="AJ1447" s="37"/>
      <c r="AK1447" s="37"/>
      <c r="AL1447" s="37"/>
      <c r="AM1447" s="37"/>
    </row>
    <row r="1448" spans="32:39" ht="15.95" customHeight="1" x14ac:dyDescent="0.2">
      <c r="AF1448" s="37"/>
      <c r="AG1448" s="37"/>
      <c r="AH1448" s="37"/>
      <c r="AI1448" s="37"/>
      <c r="AJ1448" s="37"/>
      <c r="AK1448" s="37"/>
      <c r="AL1448" s="37"/>
      <c r="AM1448" s="37"/>
    </row>
    <row r="1449" spans="32:39" ht="15.95" customHeight="1" x14ac:dyDescent="0.2">
      <c r="AF1449" s="37"/>
      <c r="AG1449" s="37"/>
      <c r="AH1449" s="37"/>
      <c r="AI1449" s="37"/>
      <c r="AJ1449" s="37"/>
      <c r="AK1449" s="37"/>
      <c r="AL1449" s="37"/>
      <c r="AM1449" s="37"/>
    </row>
    <row r="1450" spans="32:39" ht="15.95" customHeight="1" x14ac:dyDescent="0.2">
      <c r="AF1450" s="37"/>
      <c r="AG1450" s="37"/>
      <c r="AH1450" s="37"/>
      <c r="AI1450" s="37"/>
      <c r="AJ1450" s="37"/>
      <c r="AK1450" s="37"/>
      <c r="AL1450" s="37"/>
      <c r="AM1450" s="37"/>
    </row>
    <row r="1451" spans="32:39" ht="15.95" customHeight="1" x14ac:dyDescent="0.2">
      <c r="AF1451" s="37"/>
      <c r="AG1451" s="37"/>
      <c r="AH1451" s="37"/>
      <c r="AI1451" s="37"/>
      <c r="AJ1451" s="37"/>
      <c r="AK1451" s="37"/>
      <c r="AL1451" s="37"/>
      <c r="AM1451" s="37"/>
    </row>
    <row r="1452" spans="32:39" ht="15.95" customHeight="1" x14ac:dyDescent="0.2">
      <c r="AF1452" s="37"/>
      <c r="AG1452" s="37"/>
      <c r="AH1452" s="37"/>
      <c r="AI1452" s="37"/>
      <c r="AJ1452" s="37"/>
      <c r="AK1452" s="37"/>
      <c r="AL1452" s="37"/>
      <c r="AM1452" s="37"/>
    </row>
    <row r="1453" spans="32:39" ht="15.95" customHeight="1" x14ac:dyDescent="0.2">
      <c r="AF1453" s="37"/>
      <c r="AG1453" s="37"/>
      <c r="AH1453" s="37"/>
      <c r="AI1453" s="37"/>
      <c r="AJ1453" s="37"/>
      <c r="AK1453" s="37"/>
      <c r="AL1453" s="37"/>
      <c r="AM1453" s="37"/>
    </row>
    <row r="1454" spans="32:39" ht="15.95" customHeight="1" x14ac:dyDescent="0.2">
      <c r="AF1454" s="37"/>
      <c r="AG1454" s="37"/>
      <c r="AH1454" s="37"/>
      <c r="AI1454" s="37"/>
      <c r="AJ1454" s="37"/>
      <c r="AK1454" s="37"/>
      <c r="AL1454" s="37"/>
      <c r="AM1454" s="37"/>
    </row>
    <row r="1455" spans="32:39" ht="15.95" customHeight="1" x14ac:dyDescent="0.2">
      <c r="AF1455" s="37"/>
      <c r="AG1455" s="37"/>
      <c r="AH1455" s="37"/>
      <c r="AI1455" s="37"/>
      <c r="AJ1455" s="37"/>
      <c r="AK1455" s="37"/>
      <c r="AL1455" s="37"/>
      <c r="AM1455" s="37"/>
    </row>
    <row r="1456" spans="32:39" ht="15.95" customHeight="1" x14ac:dyDescent="0.2">
      <c r="AF1456" s="37"/>
      <c r="AG1456" s="37"/>
      <c r="AH1456" s="37"/>
      <c r="AI1456" s="37"/>
      <c r="AJ1456" s="37"/>
      <c r="AK1456" s="37"/>
      <c r="AL1456" s="37"/>
      <c r="AM1456" s="37"/>
    </row>
    <row r="1457" spans="32:39" ht="15.95" customHeight="1" x14ac:dyDescent="0.2">
      <c r="AF1457" s="37"/>
      <c r="AG1457" s="37"/>
      <c r="AH1457" s="37"/>
      <c r="AI1457" s="37"/>
      <c r="AJ1457" s="37"/>
      <c r="AK1457" s="37"/>
      <c r="AL1457" s="37"/>
      <c r="AM1457" s="37"/>
    </row>
    <row r="1458" spans="32:39" ht="15.95" customHeight="1" x14ac:dyDescent="0.2">
      <c r="AF1458" s="37"/>
      <c r="AG1458" s="37"/>
      <c r="AH1458" s="37"/>
      <c r="AI1458" s="37"/>
      <c r="AJ1458" s="37"/>
      <c r="AK1458" s="37"/>
      <c r="AL1458" s="37"/>
      <c r="AM1458" s="37"/>
    </row>
    <row r="1459" spans="32:39" ht="15.95" customHeight="1" x14ac:dyDescent="0.2">
      <c r="AF1459" s="37"/>
      <c r="AG1459" s="37"/>
      <c r="AH1459" s="37"/>
      <c r="AI1459" s="37"/>
      <c r="AJ1459" s="37"/>
      <c r="AK1459" s="37"/>
      <c r="AL1459" s="37"/>
      <c r="AM1459" s="37"/>
    </row>
    <row r="1460" spans="32:39" ht="15.95" customHeight="1" x14ac:dyDescent="0.2">
      <c r="AF1460" s="37"/>
      <c r="AG1460" s="37"/>
      <c r="AH1460" s="37"/>
      <c r="AI1460" s="37"/>
      <c r="AJ1460" s="37"/>
      <c r="AK1460" s="37"/>
      <c r="AL1460" s="37"/>
      <c r="AM1460" s="37"/>
    </row>
    <row r="1461" spans="32:39" ht="15.95" customHeight="1" x14ac:dyDescent="0.2">
      <c r="AF1461" s="37"/>
      <c r="AG1461" s="37"/>
      <c r="AH1461" s="37"/>
      <c r="AI1461" s="37"/>
      <c r="AJ1461" s="37"/>
      <c r="AK1461" s="37"/>
      <c r="AL1461" s="37"/>
      <c r="AM1461" s="37"/>
    </row>
    <row r="1462" spans="32:39" ht="15.95" customHeight="1" x14ac:dyDescent="0.2">
      <c r="AF1462" s="37"/>
      <c r="AG1462" s="37"/>
      <c r="AH1462" s="37"/>
      <c r="AI1462" s="37"/>
      <c r="AJ1462" s="37"/>
      <c r="AK1462" s="37"/>
      <c r="AL1462" s="37"/>
      <c r="AM1462" s="37"/>
    </row>
    <row r="1463" spans="32:39" ht="15.95" customHeight="1" x14ac:dyDescent="0.2">
      <c r="AF1463" s="37"/>
      <c r="AG1463" s="37"/>
      <c r="AH1463" s="37"/>
      <c r="AI1463" s="37"/>
      <c r="AJ1463" s="37"/>
      <c r="AK1463" s="37"/>
      <c r="AL1463" s="37"/>
      <c r="AM1463" s="37"/>
    </row>
    <row r="1464" spans="32:39" ht="15.95" customHeight="1" x14ac:dyDescent="0.2">
      <c r="AF1464" s="37"/>
      <c r="AG1464" s="37"/>
      <c r="AH1464" s="37"/>
      <c r="AI1464" s="37"/>
      <c r="AJ1464" s="37"/>
      <c r="AK1464" s="37"/>
      <c r="AL1464" s="37"/>
      <c r="AM1464" s="37"/>
    </row>
    <row r="1465" spans="32:39" ht="15.95" customHeight="1" x14ac:dyDescent="0.2">
      <c r="AF1465" s="37"/>
      <c r="AG1465" s="37"/>
      <c r="AH1465" s="37"/>
      <c r="AI1465" s="37"/>
      <c r="AJ1465" s="37"/>
      <c r="AK1465" s="37"/>
      <c r="AL1465" s="37"/>
      <c r="AM1465" s="37"/>
    </row>
    <row r="1466" spans="32:39" ht="15.95" customHeight="1" x14ac:dyDescent="0.2">
      <c r="AF1466" s="37"/>
      <c r="AG1466" s="37"/>
      <c r="AH1466" s="37"/>
      <c r="AI1466" s="37"/>
      <c r="AJ1466" s="37"/>
      <c r="AK1466" s="37"/>
      <c r="AL1466" s="37"/>
      <c r="AM1466" s="37"/>
    </row>
    <row r="1467" spans="32:39" ht="15.95" customHeight="1" x14ac:dyDescent="0.2">
      <c r="AF1467" s="37"/>
      <c r="AG1467" s="37"/>
      <c r="AH1467" s="37"/>
      <c r="AI1467" s="37"/>
      <c r="AJ1467" s="37"/>
      <c r="AK1467" s="37"/>
      <c r="AL1467" s="37"/>
      <c r="AM1467" s="37"/>
    </row>
    <row r="1468" spans="32:39" ht="15.95" customHeight="1" x14ac:dyDescent="0.2">
      <c r="AF1468" s="37"/>
      <c r="AG1468" s="37"/>
      <c r="AH1468" s="37"/>
      <c r="AI1468" s="37"/>
      <c r="AJ1468" s="37"/>
      <c r="AK1468" s="37"/>
      <c r="AL1468" s="37"/>
      <c r="AM1468" s="37"/>
    </row>
    <row r="1469" spans="32:39" ht="15.95" customHeight="1" x14ac:dyDescent="0.2">
      <c r="AF1469" s="37"/>
      <c r="AG1469" s="37"/>
      <c r="AH1469" s="37"/>
      <c r="AI1469" s="37"/>
      <c r="AJ1469" s="37"/>
      <c r="AK1469" s="37"/>
      <c r="AL1469" s="37"/>
      <c r="AM1469" s="37"/>
    </row>
    <row r="1470" spans="32:39" ht="15.95" customHeight="1" x14ac:dyDescent="0.2">
      <c r="AF1470" s="37"/>
      <c r="AG1470" s="37"/>
      <c r="AH1470" s="37"/>
      <c r="AI1470" s="37"/>
      <c r="AJ1470" s="37"/>
      <c r="AK1470" s="37"/>
      <c r="AL1470" s="37"/>
      <c r="AM1470" s="37"/>
    </row>
    <row r="1471" spans="32:39" ht="15.95" customHeight="1" x14ac:dyDescent="0.2">
      <c r="AF1471" s="37"/>
      <c r="AG1471" s="37"/>
      <c r="AH1471" s="37"/>
      <c r="AI1471" s="37"/>
      <c r="AJ1471" s="37"/>
      <c r="AK1471" s="37"/>
      <c r="AL1471" s="37"/>
      <c r="AM1471" s="37"/>
    </row>
    <row r="1472" spans="32:39" ht="15.95" customHeight="1" x14ac:dyDescent="0.2">
      <c r="AF1472" s="37"/>
      <c r="AG1472" s="37"/>
      <c r="AH1472" s="37"/>
      <c r="AI1472" s="37"/>
      <c r="AJ1472" s="37"/>
      <c r="AK1472" s="37"/>
      <c r="AL1472" s="37"/>
      <c r="AM1472" s="37"/>
    </row>
    <row r="1473" spans="32:39" ht="15.95" customHeight="1" x14ac:dyDescent="0.2">
      <c r="AF1473" s="37"/>
      <c r="AG1473" s="37"/>
      <c r="AH1473" s="37"/>
      <c r="AI1473" s="37"/>
      <c r="AJ1473" s="37"/>
      <c r="AK1473" s="37"/>
      <c r="AL1473" s="37"/>
      <c r="AM1473" s="37"/>
    </row>
    <row r="1474" spans="32:39" ht="15.95" customHeight="1" x14ac:dyDescent="0.2">
      <c r="AF1474" s="37"/>
      <c r="AG1474" s="37"/>
      <c r="AH1474" s="37"/>
      <c r="AI1474" s="37"/>
      <c r="AJ1474" s="37"/>
      <c r="AK1474" s="37"/>
      <c r="AL1474" s="37"/>
      <c r="AM1474" s="37"/>
    </row>
    <row r="1475" spans="32:39" ht="15.95" customHeight="1" x14ac:dyDescent="0.2">
      <c r="AF1475" s="37"/>
      <c r="AG1475" s="37"/>
      <c r="AH1475" s="37"/>
      <c r="AI1475" s="37"/>
      <c r="AJ1475" s="37"/>
      <c r="AK1475" s="37"/>
      <c r="AL1475" s="37"/>
      <c r="AM1475" s="37"/>
    </row>
    <row r="1476" spans="32:39" ht="15.95" customHeight="1" x14ac:dyDescent="0.2">
      <c r="AF1476" s="37"/>
      <c r="AG1476" s="37"/>
      <c r="AH1476" s="37"/>
      <c r="AI1476" s="37"/>
      <c r="AJ1476" s="37"/>
      <c r="AK1476" s="37"/>
      <c r="AL1476" s="37"/>
      <c r="AM1476" s="37"/>
    </row>
    <row r="1477" spans="32:39" ht="15.95" customHeight="1" x14ac:dyDescent="0.2">
      <c r="AF1477" s="37"/>
      <c r="AG1477" s="37"/>
      <c r="AH1477" s="37"/>
      <c r="AI1477" s="37"/>
      <c r="AJ1477" s="37"/>
      <c r="AK1477" s="37"/>
      <c r="AL1477" s="37"/>
      <c r="AM1477" s="37"/>
    </row>
    <row r="1478" spans="32:39" ht="15.95" customHeight="1" x14ac:dyDescent="0.2">
      <c r="AF1478" s="37"/>
      <c r="AG1478" s="37"/>
      <c r="AH1478" s="37"/>
      <c r="AI1478" s="37"/>
      <c r="AJ1478" s="37"/>
      <c r="AK1478" s="37"/>
      <c r="AL1478" s="37"/>
      <c r="AM1478" s="37"/>
    </row>
    <row r="1479" spans="32:39" ht="15.95" customHeight="1" x14ac:dyDescent="0.2">
      <c r="AF1479" s="37"/>
      <c r="AG1479" s="37"/>
      <c r="AH1479" s="37"/>
      <c r="AI1479" s="37"/>
      <c r="AJ1479" s="37"/>
      <c r="AK1479" s="37"/>
      <c r="AL1479" s="37"/>
      <c r="AM1479" s="37"/>
    </row>
    <row r="1480" spans="32:39" ht="15.95" customHeight="1" x14ac:dyDescent="0.2">
      <c r="AF1480" s="37"/>
      <c r="AG1480" s="37"/>
      <c r="AH1480" s="37"/>
      <c r="AI1480" s="37"/>
      <c r="AJ1480" s="37"/>
      <c r="AK1480" s="37"/>
      <c r="AL1480" s="37"/>
      <c r="AM1480" s="37"/>
    </row>
    <row r="1481" spans="32:39" ht="15.95" customHeight="1" x14ac:dyDescent="0.2">
      <c r="AF1481" s="37"/>
      <c r="AG1481" s="37"/>
      <c r="AH1481" s="37"/>
      <c r="AI1481" s="37"/>
      <c r="AJ1481" s="37"/>
      <c r="AK1481" s="37"/>
      <c r="AL1481" s="37"/>
      <c r="AM1481" s="37"/>
    </row>
    <row r="1482" spans="32:39" ht="15.95" customHeight="1" x14ac:dyDescent="0.2">
      <c r="AF1482" s="37"/>
      <c r="AG1482" s="37"/>
      <c r="AH1482" s="37"/>
      <c r="AI1482" s="37"/>
      <c r="AJ1482" s="37"/>
      <c r="AK1482" s="37"/>
      <c r="AL1482" s="37"/>
      <c r="AM1482" s="37"/>
    </row>
    <row r="1483" spans="32:39" ht="15.95" customHeight="1" x14ac:dyDescent="0.2">
      <c r="AF1483" s="37"/>
      <c r="AG1483" s="37"/>
      <c r="AH1483" s="37"/>
      <c r="AI1483" s="37"/>
      <c r="AJ1483" s="37"/>
      <c r="AK1483" s="37"/>
      <c r="AL1483" s="37"/>
      <c r="AM1483" s="37"/>
    </row>
    <row r="1484" spans="32:39" ht="15.95" customHeight="1" x14ac:dyDescent="0.2">
      <c r="AF1484" s="37"/>
      <c r="AG1484" s="37"/>
      <c r="AH1484" s="37"/>
      <c r="AI1484" s="37"/>
      <c r="AJ1484" s="37"/>
      <c r="AK1484" s="37"/>
      <c r="AL1484" s="37"/>
      <c r="AM1484" s="37"/>
    </row>
    <row r="1485" spans="32:39" ht="15.95" customHeight="1" x14ac:dyDescent="0.2">
      <c r="AF1485" s="37"/>
      <c r="AG1485" s="37"/>
      <c r="AH1485" s="37"/>
      <c r="AI1485" s="37"/>
      <c r="AJ1485" s="37"/>
      <c r="AK1485" s="37"/>
      <c r="AL1485" s="37"/>
      <c r="AM1485" s="37"/>
    </row>
    <row r="1486" spans="32:39" ht="15.95" customHeight="1" x14ac:dyDescent="0.2">
      <c r="AF1486" s="37"/>
      <c r="AG1486" s="37"/>
      <c r="AH1486" s="37"/>
      <c r="AI1486" s="37"/>
      <c r="AJ1486" s="37"/>
      <c r="AK1486" s="37"/>
      <c r="AL1486" s="37"/>
      <c r="AM1486" s="37"/>
    </row>
    <row r="1487" spans="32:39" ht="15.95" customHeight="1" x14ac:dyDescent="0.2">
      <c r="AF1487" s="37"/>
      <c r="AG1487" s="37"/>
      <c r="AH1487" s="37"/>
      <c r="AI1487" s="37"/>
      <c r="AJ1487" s="37"/>
      <c r="AK1487" s="37"/>
      <c r="AL1487" s="37"/>
      <c r="AM1487" s="37"/>
    </row>
    <row r="1488" spans="32:39" ht="15.95" customHeight="1" x14ac:dyDescent="0.2">
      <c r="AF1488" s="37"/>
      <c r="AG1488" s="37"/>
      <c r="AH1488" s="37"/>
      <c r="AI1488" s="37"/>
      <c r="AJ1488" s="37"/>
      <c r="AK1488" s="37"/>
      <c r="AL1488" s="37"/>
      <c r="AM1488" s="37"/>
    </row>
    <row r="1489" spans="32:39" ht="15.95" customHeight="1" x14ac:dyDescent="0.2">
      <c r="AF1489" s="37"/>
      <c r="AG1489" s="37"/>
      <c r="AH1489" s="37"/>
      <c r="AI1489" s="37"/>
      <c r="AJ1489" s="37"/>
      <c r="AK1489" s="37"/>
      <c r="AL1489" s="37"/>
      <c r="AM1489" s="37"/>
    </row>
    <row r="1490" spans="32:39" ht="15.95" customHeight="1" x14ac:dyDescent="0.2">
      <c r="AF1490" s="37"/>
      <c r="AG1490" s="37"/>
      <c r="AH1490" s="37"/>
      <c r="AI1490" s="37"/>
      <c r="AJ1490" s="37"/>
      <c r="AK1490" s="37"/>
      <c r="AL1490" s="37"/>
      <c r="AM1490" s="37"/>
    </row>
    <row r="1491" spans="32:39" ht="15.95" customHeight="1" x14ac:dyDescent="0.2">
      <c r="AF1491" s="37"/>
      <c r="AG1491" s="37"/>
      <c r="AH1491" s="37"/>
      <c r="AI1491" s="37"/>
      <c r="AJ1491" s="37"/>
      <c r="AK1491" s="37"/>
      <c r="AL1491" s="37"/>
      <c r="AM1491" s="37"/>
    </row>
    <row r="1492" spans="32:39" ht="15.95" customHeight="1" x14ac:dyDescent="0.2">
      <c r="AF1492" s="37"/>
      <c r="AG1492" s="37"/>
      <c r="AH1492" s="37"/>
      <c r="AI1492" s="37"/>
      <c r="AJ1492" s="37"/>
      <c r="AK1492" s="37"/>
      <c r="AL1492" s="37"/>
      <c r="AM1492" s="37"/>
    </row>
    <row r="1493" spans="32:39" ht="15.95" customHeight="1" x14ac:dyDescent="0.2">
      <c r="AF1493" s="37"/>
      <c r="AG1493" s="37"/>
      <c r="AH1493" s="37"/>
      <c r="AI1493" s="37"/>
      <c r="AJ1493" s="37"/>
      <c r="AK1493" s="37"/>
      <c r="AL1493" s="37"/>
      <c r="AM1493" s="37"/>
    </row>
    <row r="1494" spans="32:39" ht="15.95" customHeight="1" x14ac:dyDescent="0.2">
      <c r="AF1494" s="37"/>
      <c r="AG1494" s="37"/>
      <c r="AH1494" s="37"/>
      <c r="AI1494" s="37"/>
      <c r="AJ1494" s="37"/>
      <c r="AK1494" s="37"/>
      <c r="AL1494" s="37"/>
      <c r="AM1494" s="37"/>
    </row>
    <row r="1495" spans="32:39" ht="15.95" customHeight="1" x14ac:dyDescent="0.2">
      <c r="AF1495" s="37"/>
      <c r="AG1495" s="37"/>
      <c r="AH1495" s="37"/>
      <c r="AI1495" s="37"/>
      <c r="AJ1495" s="37"/>
      <c r="AK1495" s="37"/>
      <c r="AL1495" s="37"/>
      <c r="AM1495" s="37"/>
    </row>
    <row r="1496" spans="32:39" ht="15.95" customHeight="1" x14ac:dyDescent="0.2">
      <c r="AF1496" s="37"/>
      <c r="AG1496" s="37"/>
      <c r="AH1496" s="37"/>
      <c r="AI1496" s="37"/>
      <c r="AJ1496" s="37"/>
      <c r="AK1496" s="37"/>
      <c r="AL1496" s="37"/>
      <c r="AM1496" s="37"/>
    </row>
    <row r="1497" spans="32:39" ht="15.95" customHeight="1" x14ac:dyDescent="0.2">
      <c r="AF1497" s="37"/>
      <c r="AG1497" s="37"/>
      <c r="AH1497" s="37"/>
      <c r="AI1497" s="37"/>
      <c r="AJ1497" s="37"/>
      <c r="AK1497" s="37"/>
      <c r="AL1497" s="37"/>
      <c r="AM1497" s="37"/>
    </row>
    <row r="1498" spans="32:39" ht="15.95" customHeight="1" x14ac:dyDescent="0.2">
      <c r="AF1498" s="37"/>
      <c r="AG1498" s="37"/>
      <c r="AH1498" s="37"/>
      <c r="AI1498" s="37"/>
      <c r="AJ1498" s="37"/>
      <c r="AK1498" s="37"/>
      <c r="AL1498" s="37"/>
      <c r="AM1498" s="37"/>
    </row>
    <row r="1499" spans="32:39" ht="15.95" customHeight="1" x14ac:dyDescent="0.2">
      <c r="AF1499" s="37"/>
      <c r="AG1499" s="37"/>
      <c r="AH1499" s="37"/>
      <c r="AI1499" s="37"/>
      <c r="AJ1499" s="37"/>
      <c r="AK1499" s="37"/>
      <c r="AL1499" s="37"/>
      <c r="AM1499" s="37"/>
    </row>
    <row r="1500" spans="32:39" ht="15.95" customHeight="1" x14ac:dyDescent="0.2">
      <c r="AF1500" s="37"/>
      <c r="AG1500" s="37"/>
      <c r="AH1500" s="37"/>
      <c r="AI1500" s="37"/>
      <c r="AJ1500" s="37"/>
      <c r="AK1500" s="37"/>
      <c r="AL1500" s="37"/>
      <c r="AM1500" s="37"/>
    </row>
    <row r="1501" spans="32:39" ht="15.95" customHeight="1" x14ac:dyDescent="0.2">
      <c r="AF1501" s="37"/>
      <c r="AG1501" s="37"/>
      <c r="AH1501" s="37"/>
      <c r="AI1501" s="37"/>
      <c r="AJ1501" s="37"/>
      <c r="AK1501" s="37"/>
      <c r="AL1501" s="37"/>
      <c r="AM1501" s="37"/>
    </row>
    <row r="1502" spans="32:39" ht="15.95" customHeight="1" x14ac:dyDescent="0.2">
      <c r="AF1502" s="37"/>
      <c r="AG1502" s="37"/>
      <c r="AH1502" s="37"/>
      <c r="AI1502" s="37"/>
      <c r="AJ1502" s="37"/>
      <c r="AK1502" s="37"/>
      <c r="AL1502" s="37"/>
      <c r="AM1502" s="37"/>
    </row>
    <row r="1503" spans="32:39" ht="15.95" customHeight="1" x14ac:dyDescent="0.2">
      <c r="AF1503" s="37"/>
      <c r="AG1503" s="37"/>
      <c r="AH1503" s="37"/>
      <c r="AI1503" s="37"/>
      <c r="AJ1503" s="37"/>
      <c r="AK1503" s="37"/>
      <c r="AL1503" s="37"/>
      <c r="AM1503" s="37"/>
    </row>
    <row r="1504" spans="32:39" ht="15.95" customHeight="1" x14ac:dyDescent="0.2">
      <c r="AF1504" s="37"/>
      <c r="AG1504" s="37"/>
      <c r="AH1504" s="37"/>
      <c r="AI1504" s="37"/>
      <c r="AJ1504" s="37"/>
      <c r="AK1504" s="37"/>
      <c r="AL1504" s="37"/>
      <c r="AM1504" s="37"/>
    </row>
    <row r="1505" spans="32:39" ht="15.95" customHeight="1" x14ac:dyDescent="0.2">
      <c r="AF1505" s="37"/>
      <c r="AG1505" s="37"/>
      <c r="AH1505" s="37"/>
      <c r="AI1505" s="37"/>
      <c r="AJ1505" s="37"/>
      <c r="AK1505" s="37"/>
      <c r="AL1505" s="37"/>
      <c r="AM1505" s="37"/>
    </row>
    <row r="1506" spans="32:39" ht="15.95" customHeight="1" x14ac:dyDescent="0.2">
      <c r="AF1506" s="37"/>
      <c r="AG1506" s="37"/>
      <c r="AH1506" s="37"/>
      <c r="AI1506" s="37"/>
      <c r="AJ1506" s="37"/>
      <c r="AK1506" s="37"/>
      <c r="AL1506" s="37"/>
      <c r="AM1506" s="37"/>
    </row>
    <row r="1507" spans="32:39" ht="15.95" customHeight="1" x14ac:dyDescent="0.2">
      <c r="AF1507" s="37"/>
      <c r="AG1507" s="37"/>
      <c r="AH1507" s="37"/>
      <c r="AI1507" s="37"/>
      <c r="AJ1507" s="37"/>
      <c r="AK1507" s="37"/>
      <c r="AL1507" s="37"/>
      <c r="AM1507" s="37"/>
    </row>
    <row r="1508" spans="32:39" ht="15.95" customHeight="1" x14ac:dyDescent="0.2">
      <c r="AF1508" s="37"/>
      <c r="AG1508" s="37"/>
      <c r="AH1508" s="37"/>
      <c r="AI1508" s="37"/>
      <c r="AJ1508" s="37"/>
      <c r="AK1508" s="37"/>
      <c r="AL1508" s="37"/>
      <c r="AM1508" s="37"/>
    </row>
    <row r="1509" spans="32:39" ht="15.95" customHeight="1" x14ac:dyDescent="0.2">
      <c r="AF1509" s="37"/>
      <c r="AG1509" s="37"/>
      <c r="AH1509" s="37"/>
      <c r="AI1509" s="37"/>
      <c r="AJ1509" s="37"/>
      <c r="AK1509" s="37"/>
      <c r="AL1509" s="37"/>
      <c r="AM1509" s="37"/>
    </row>
    <row r="1510" spans="32:39" ht="15.95" customHeight="1" x14ac:dyDescent="0.2">
      <c r="AF1510" s="37"/>
      <c r="AG1510" s="37"/>
      <c r="AH1510" s="37"/>
      <c r="AI1510" s="37"/>
      <c r="AJ1510" s="37"/>
      <c r="AK1510" s="37"/>
      <c r="AL1510" s="37"/>
      <c r="AM1510" s="37"/>
    </row>
    <row r="1511" spans="32:39" ht="15.95" customHeight="1" x14ac:dyDescent="0.2">
      <c r="AF1511" s="37"/>
      <c r="AG1511" s="37"/>
      <c r="AH1511" s="37"/>
      <c r="AI1511" s="37"/>
      <c r="AJ1511" s="37"/>
      <c r="AK1511" s="37"/>
      <c r="AL1511" s="37"/>
      <c r="AM1511" s="37"/>
    </row>
    <row r="1512" spans="32:39" ht="15.95" customHeight="1" x14ac:dyDescent="0.2">
      <c r="AF1512" s="37"/>
      <c r="AG1512" s="37"/>
      <c r="AH1512" s="37"/>
      <c r="AI1512" s="37"/>
      <c r="AJ1512" s="37"/>
      <c r="AK1512" s="37"/>
      <c r="AL1512" s="37"/>
      <c r="AM1512" s="37"/>
    </row>
    <row r="1513" spans="32:39" ht="15.95" customHeight="1" x14ac:dyDescent="0.2">
      <c r="AF1513" s="37"/>
      <c r="AG1513" s="37"/>
      <c r="AH1513" s="37"/>
      <c r="AI1513" s="37"/>
      <c r="AJ1513" s="37"/>
      <c r="AK1513" s="37"/>
      <c r="AL1513" s="37"/>
      <c r="AM1513" s="37"/>
    </row>
    <row r="1514" spans="32:39" ht="15.95" customHeight="1" x14ac:dyDescent="0.2">
      <c r="AF1514" s="37"/>
      <c r="AG1514" s="37"/>
      <c r="AH1514" s="37"/>
      <c r="AI1514" s="37"/>
      <c r="AJ1514" s="37"/>
      <c r="AK1514" s="37"/>
      <c r="AL1514" s="37"/>
      <c r="AM1514" s="37"/>
    </row>
    <row r="1515" spans="32:39" ht="15.95" customHeight="1" x14ac:dyDescent="0.2">
      <c r="AF1515" s="37"/>
      <c r="AG1515" s="37"/>
      <c r="AH1515" s="37"/>
      <c r="AI1515" s="37"/>
      <c r="AJ1515" s="37"/>
      <c r="AK1515" s="37"/>
      <c r="AL1515" s="37"/>
      <c r="AM1515" s="37"/>
    </row>
    <row r="1516" spans="32:39" ht="15.95" customHeight="1" x14ac:dyDescent="0.2">
      <c r="AF1516" s="37"/>
      <c r="AG1516" s="37"/>
      <c r="AH1516" s="37"/>
      <c r="AI1516" s="37"/>
      <c r="AJ1516" s="37"/>
      <c r="AK1516" s="37"/>
      <c r="AL1516" s="37"/>
      <c r="AM1516" s="37"/>
    </row>
    <row r="1517" spans="32:39" ht="15.95" customHeight="1" x14ac:dyDescent="0.2">
      <c r="AF1517" s="37"/>
      <c r="AG1517" s="37"/>
      <c r="AH1517" s="37"/>
      <c r="AI1517" s="37"/>
      <c r="AJ1517" s="37"/>
      <c r="AK1517" s="37"/>
      <c r="AL1517" s="37"/>
      <c r="AM1517" s="37"/>
    </row>
    <row r="1518" spans="32:39" ht="15.95" customHeight="1" x14ac:dyDescent="0.2">
      <c r="AF1518" s="37"/>
      <c r="AG1518" s="37"/>
      <c r="AH1518" s="37"/>
      <c r="AI1518" s="37"/>
      <c r="AJ1518" s="37"/>
      <c r="AK1518" s="37"/>
      <c r="AL1518" s="37"/>
      <c r="AM1518" s="37"/>
    </row>
    <row r="1519" spans="32:39" ht="15.95" customHeight="1" x14ac:dyDescent="0.2">
      <c r="AF1519" s="37"/>
      <c r="AG1519" s="37"/>
      <c r="AH1519" s="37"/>
      <c r="AI1519" s="37"/>
      <c r="AJ1519" s="37"/>
      <c r="AK1519" s="37"/>
      <c r="AL1519" s="37"/>
      <c r="AM1519" s="37"/>
    </row>
    <row r="1520" spans="32:39" ht="15.95" customHeight="1" x14ac:dyDescent="0.2">
      <c r="AF1520" s="37"/>
      <c r="AG1520" s="37"/>
      <c r="AH1520" s="37"/>
      <c r="AI1520" s="37"/>
      <c r="AJ1520" s="37"/>
      <c r="AK1520" s="37"/>
      <c r="AL1520" s="37"/>
      <c r="AM1520" s="37"/>
    </row>
    <row r="1521" spans="32:39" ht="15.95" customHeight="1" x14ac:dyDescent="0.2">
      <c r="AF1521" s="37"/>
      <c r="AG1521" s="37"/>
      <c r="AH1521" s="37"/>
      <c r="AI1521" s="37"/>
      <c r="AJ1521" s="37"/>
      <c r="AK1521" s="37"/>
      <c r="AL1521" s="37"/>
      <c r="AM1521" s="37"/>
    </row>
    <row r="1522" spans="32:39" ht="15.95" customHeight="1" x14ac:dyDescent="0.2">
      <c r="AF1522" s="37"/>
      <c r="AG1522" s="37"/>
      <c r="AH1522" s="37"/>
      <c r="AI1522" s="37"/>
      <c r="AJ1522" s="37"/>
      <c r="AK1522" s="37"/>
      <c r="AL1522" s="37"/>
      <c r="AM1522" s="37"/>
    </row>
    <row r="1523" spans="32:39" ht="15.95" customHeight="1" x14ac:dyDescent="0.2">
      <c r="AF1523" s="37"/>
      <c r="AG1523" s="37"/>
      <c r="AH1523" s="37"/>
      <c r="AI1523" s="37"/>
      <c r="AJ1523" s="37"/>
      <c r="AK1523" s="37"/>
      <c r="AL1523" s="37"/>
      <c r="AM1523" s="37"/>
    </row>
    <row r="1524" spans="32:39" ht="15.95" customHeight="1" x14ac:dyDescent="0.2">
      <c r="AF1524" s="37"/>
      <c r="AG1524" s="37"/>
      <c r="AH1524" s="37"/>
      <c r="AI1524" s="37"/>
      <c r="AJ1524" s="37"/>
      <c r="AK1524" s="37"/>
      <c r="AL1524" s="37"/>
      <c r="AM1524" s="37"/>
    </row>
  </sheetData>
  <conditionalFormatting sqref="I59">
    <cfRule type="cellIs" dxfId="5" priority="9" operator="equal">
      <formula>0.5</formula>
    </cfRule>
  </conditionalFormatting>
  <conditionalFormatting sqref="W27:W1048576 W13:W22 W1:W11">
    <cfRule type="containsErrors" dxfId="4" priority="7">
      <formula>ISERROR(W1)</formula>
    </cfRule>
  </conditionalFormatting>
  <conditionalFormatting sqref="E31:E32 G31:G32">
    <cfRule type="cellIs" dxfId="3" priority="6" operator="equal">
      <formula>0</formula>
    </cfRule>
  </conditionalFormatting>
  <conditionalFormatting sqref="O3:P28">
    <cfRule type="cellIs" dxfId="2" priority="3" operator="lessThan">
      <formula>5</formula>
    </cfRule>
  </conditionalFormatting>
  <conditionalFormatting sqref="O32:O34">
    <cfRule type="cellIs" dxfId="1" priority="2" operator="lessThan">
      <formula>5</formula>
    </cfRule>
  </conditionalFormatting>
  <conditionalFormatting sqref="S3:S11 S14:S22">
    <cfRule type="cellIs" dxfId="0" priority="1" operator="greaterThan">
      <formula>7.8</formula>
    </cfRule>
  </conditionalFormatting>
  <dataValidations count="2">
    <dataValidation type="list" allowBlank="1" showInputMessage="1" showErrorMessage="1" sqref="G59:H59">
      <formula1>$AR$8:$AR$9</formula1>
    </dataValidation>
    <dataValidation type="list" allowBlank="1" showInputMessage="1" showErrorMessage="1" sqref="I59 H33 E30:G30">
      <formula1>$AC$3:$AC$6</formula1>
    </dataValidation>
  </dataValidations>
  <printOptions horizontalCentered="1"/>
  <pageMargins left="0.78740157480314965" right="0.39370078740157483" top="0.78740157480314965" bottom="0.39370078740157483" header="0.31496062992125984" footer="0.31496062992125984"/>
  <pageSetup paperSize="9" scale="84" fitToHeight="0" orientation="portrait" blackAndWhite="1" r:id="rId1"/>
  <ignoredErrors>
    <ignoredError sqref="W5 W8 W16 W19" formula="1"/>
    <ignoredError sqref="L5 L8:L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8"/>
  <sheetViews>
    <sheetView showGridLines="0" zoomScaleNormal="100" workbookViewId="0">
      <pane ySplit="2" topLeftCell="A268" activePane="bottomLeft" state="frozen"/>
      <selection pane="bottomLeft" activeCell="E33" sqref="E33"/>
    </sheetView>
  </sheetViews>
  <sheetFormatPr defaultColWidth="9.140625" defaultRowHeight="12.75" x14ac:dyDescent="0.2"/>
  <cols>
    <col min="1" max="1" width="9.140625" style="15"/>
    <col min="2" max="9" width="9.7109375" style="15" customWidth="1"/>
    <col min="10" max="16384" width="9.140625" style="15"/>
  </cols>
  <sheetData>
    <row r="1" spans="2:9" x14ac:dyDescent="0.2">
      <c r="B1" s="100" t="s">
        <v>0</v>
      </c>
      <c r="C1" s="101"/>
      <c r="D1" s="101"/>
      <c r="E1" s="101"/>
      <c r="F1" s="101"/>
      <c r="G1" s="101"/>
      <c r="H1" s="101"/>
      <c r="I1" s="102"/>
    </row>
    <row r="2" spans="2:9" x14ac:dyDescent="0.2">
      <c r="B2" s="18" t="s">
        <v>1</v>
      </c>
      <c r="C2" s="18" t="s">
        <v>6</v>
      </c>
      <c r="D2" s="18" t="s">
        <v>7</v>
      </c>
      <c r="E2" s="18" t="s">
        <v>2</v>
      </c>
      <c r="F2" s="18" t="s">
        <v>8</v>
      </c>
      <c r="G2" s="18" t="s">
        <v>3</v>
      </c>
      <c r="H2" s="18" t="s">
        <v>4</v>
      </c>
      <c r="I2" s="18" t="s">
        <v>5</v>
      </c>
    </row>
    <row r="3" spans="2:9" x14ac:dyDescent="0.2">
      <c r="B3" s="19">
        <v>2</v>
      </c>
      <c r="C3" s="20">
        <v>2855.11</v>
      </c>
      <c r="D3" s="20">
        <v>2926.49</v>
      </c>
      <c r="E3" s="21">
        <v>16.05</v>
      </c>
      <c r="F3" s="21">
        <v>106.77</v>
      </c>
      <c r="G3" s="20">
        <v>65.195999999999998</v>
      </c>
      <c r="H3" s="20">
        <v>64.796000000000006</v>
      </c>
      <c r="I3" s="22">
        <v>11.13</v>
      </c>
    </row>
    <row r="4" spans="2:9" x14ac:dyDescent="0.2">
      <c r="B4" s="23">
        <v>2.02</v>
      </c>
      <c r="C4" s="24">
        <v>2886.44</v>
      </c>
      <c r="D4" s="24">
        <v>2958.6</v>
      </c>
      <c r="E4" s="25">
        <v>16.059999999999999</v>
      </c>
      <c r="F4" s="25">
        <v>106.97</v>
      </c>
      <c r="G4" s="24">
        <v>65.191000000000003</v>
      </c>
      <c r="H4" s="24">
        <v>64.793000000000006</v>
      </c>
      <c r="I4" s="26">
        <v>11.041</v>
      </c>
    </row>
    <row r="5" spans="2:9" x14ac:dyDescent="0.2">
      <c r="B5" s="23">
        <v>2.04</v>
      </c>
      <c r="C5" s="24">
        <v>2917.79</v>
      </c>
      <c r="D5" s="24">
        <v>2990.73</v>
      </c>
      <c r="E5" s="25">
        <v>16.07</v>
      </c>
      <c r="F5" s="25">
        <v>107.16</v>
      </c>
      <c r="G5" s="24">
        <v>65.186999999999998</v>
      </c>
      <c r="H5" s="24">
        <v>64.796999999999997</v>
      </c>
      <c r="I5" s="26">
        <v>10.952999999999999</v>
      </c>
    </row>
    <row r="6" spans="2:9" x14ac:dyDescent="0.2">
      <c r="B6" s="23">
        <v>2.06</v>
      </c>
      <c r="C6" s="24">
        <v>2949.16</v>
      </c>
      <c r="D6" s="24">
        <v>3022.89</v>
      </c>
      <c r="E6" s="25">
        <v>16.09</v>
      </c>
      <c r="F6" s="25">
        <v>107.34</v>
      </c>
      <c r="G6" s="24">
        <v>65.183000000000007</v>
      </c>
      <c r="H6" s="24">
        <v>64.786000000000001</v>
      </c>
      <c r="I6" s="26">
        <v>10.868</v>
      </c>
    </row>
    <row r="7" spans="2:9" x14ac:dyDescent="0.2">
      <c r="B7" s="23">
        <v>2.08</v>
      </c>
      <c r="C7" s="24">
        <v>2980.55</v>
      </c>
      <c r="D7" s="24">
        <v>3055.06</v>
      </c>
      <c r="E7" s="25">
        <v>16.100000000000001</v>
      </c>
      <c r="F7" s="25">
        <v>107.53</v>
      </c>
      <c r="G7" s="24">
        <v>65.179000000000002</v>
      </c>
      <c r="H7" s="24">
        <v>64.777000000000001</v>
      </c>
      <c r="I7" s="26">
        <v>10.784000000000001</v>
      </c>
    </row>
    <row r="8" spans="2:9" x14ac:dyDescent="0.2">
      <c r="B8" s="23">
        <v>2.1</v>
      </c>
      <c r="C8" s="24">
        <v>3011.96</v>
      </c>
      <c r="D8" s="24">
        <v>3087.26</v>
      </c>
      <c r="E8" s="25">
        <v>16.100000000000001</v>
      </c>
      <c r="F8" s="25">
        <v>107.71</v>
      </c>
      <c r="G8" s="24">
        <v>65.174000000000007</v>
      </c>
      <c r="H8" s="24">
        <v>64.772999999999996</v>
      </c>
      <c r="I8" s="26">
        <v>10.702</v>
      </c>
    </row>
    <row r="9" spans="2:9" x14ac:dyDescent="0.2">
      <c r="B9" s="23">
        <v>2.12</v>
      </c>
      <c r="C9" s="24">
        <v>3043.39</v>
      </c>
      <c r="D9" s="24">
        <v>3119.48</v>
      </c>
      <c r="E9" s="25">
        <v>16.12</v>
      </c>
      <c r="F9" s="25">
        <v>107.9</v>
      </c>
      <c r="G9" s="24">
        <v>65.17</v>
      </c>
      <c r="H9" s="24">
        <v>64.765000000000001</v>
      </c>
      <c r="I9" s="26">
        <v>10.622999999999999</v>
      </c>
    </row>
    <row r="10" spans="2:9" x14ac:dyDescent="0.2">
      <c r="B10" s="23">
        <v>2.14</v>
      </c>
      <c r="C10" s="24">
        <v>3074.84</v>
      </c>
      <c r="D10" s="24">
        <v>3151.71</v>
      </c>
      <c r="E10" s="25">
        <v>16.12</v>
      </c>
      <c r="F10" s="25">
        <v>108.08</v>
      </c>
      <c r="G10" s="24">
        <v>65.165999999999997</v>
      </c>
      <c r="H10" s="24">
        <v>64.760999999999996</v>
      </c>
      <c r="I10" s="26">
        <v>10.544</v>
      </c>
    </row>
    <row r="11" spans="2:9" x14ac:dyDescent="0.2">
      <c r="B11" s="23">
        <v>2.16</v>
      </c>
      <c r="C11" s="24">
        <v>3106.31</v>
      </c>
      <c r="D11" s="24">
        <v>3183.97</v>
      </c>
      <c r="E11" s="25">
        <v>16.13</v>
      </c>
      <c r="F11" s="25">
        <v>108.25</v>
      </c>
      <c r="G11" s="24">
        <v>65.162000000000006</v>
      </c>
      <c r="H11" s="24">
        <v>64.751999999999995</v>
      </c>
      <c r="I11" s="26">
        <v>10.468</v>
      </c>
    </row>
    <row r="12" spans="2:9" x14ac:dyDescent="0.2">
      <c r="B12" s="23">
        <v>2.1800000000000002</v>
      </c>
      <c r="C12" s="24">
        <v>3137.8</v>
      </c>
      <c r="D12" s="24">
        <v>3216.24</v>
      </c>
      <c r="E12" s="25">
        <v>16.14</v>
      </c>
      <c r="F12" s="25">
        <v>108.41</v>
      </c>
      <c r="G12" s="24">
        <v>65.158000000000001</v>
      </c>
      <c r="H12" s="24">
        <v>64.744</v>
      </c>
      <c r="I12" s="26">
        <v>10.393000000000001</v>
      </c>
    </row>
    <row r="13" spans="2:9" x14ac:dyDescent="0.2">
      <c r="B13" s="23">
        <v>2.2000000000000002</v>
      </c>
      <c r="C13" s="24">
        <v>3169.3</v>
      </c>
      <c r="D13" s="24">
        <v>3248.54</v>
      </c>
      <c r="E13" s="25">
        <v>16.149999999999999</v>
      </c>
      <c r="F13" s="25">
        <v>108.58</v>
      </c>
      <c r="G13" s="24">
        <v>65.153999999999996</v>
      </c>
      <c r="H13" s="24">
        <v>64.742000000000004</v>
      </c>
      <c r="I13" s="26">
        <v>10.32</v>
      </c>
    </row>
    <row r="14" spans="2:9" x14ac:dyDescent="0.2">
      <c r="B14" s="23">
        <v>2.2200000000000002</v>
      </c>
      <c r="C14" s="24">
        <v>3200.83</v>
      </c>
      <c r="D14" s="24">
        <v>3280.85</v>
      </c>
      <c r="E14" s="25">
        <v>16.16</v>
      </c>
      <c r="F14" s="25">
        <v>108.74</v>
      </c>
      <c r="G14" s="24">
        <v>65.150000000000006</v>
      </c>
      <c r="H14" s="24">
        <v>64.736999999999995</v>
      </c>
      <c r="I14" s="26">
        <v>10.247999999999999</v>
      </c>
    </row>
    <row r="15" spans="2:9" x14ac:dyDescent="0.2">
      <c r="B15" s="23">
        <v>2.2400000000000002</v>
      </c>
      <c r="C15" s="24">
        <v>3232.37</v>
      </c>
      <c r="D15" s="24">
        <v>3313.18</v>
      </c>
      <c r="E15" s="25">
        <v>16.170000000000002</v>
      </c>
      <c r="F15" s="25">
        <v>108.89</v>
      </c>
      <c r="G15" s="24">
        <v>65.146000000000001</v>
      </c>
      <c r="H15" s="24">
        <v>64.725999999999999</v>
      </c>
      <c r="I15" s="26">
        <v>10.178000000000001</v>
      </c>
    </row>
    <row r="16" spans="2:9" x14ac:dyDescent="0.2">
      <c r="B16" s="23">
        <v>2.2599999999999998</v>
      </c>
      <c r="C16" s="24">
        <v>3263.93</v>
      </c>
      <c r="D16" s="24">
        <v>3345.52</v>
      </c>
      <c r="E16" s="25">
        <v>16.18</v>
      </c>
      <c r="F16" s="25">
        <v>109.05</v>
      </c>
      <c r="G16" s="24">
        <v>65.141000000000005</v>
      </c>
      <c r="H16" s="24">
        <v>64.712999999999994</v>
      </c>
      <c r="I16" s="26">
        <v>10.109</v>
      </c>
    </row>
    <row r="17" spans="2:9" x14ac:dyDescent="0.2">
      <c r="B17" s="23">
        <v>2.2799999999999998</v>
      </c>
      <c r="C17" s="24">
        <v>3295.5</v>
      </c>
      <c r="D17" s="24">
        <v>3377.89</v>
      </c>
      <c r="E17" s="25">
        <v>16.190000000000001</v>
      </c>
      <c r="F17" s="25">
        <v>109.2</v>
      </c>
      <c r="G17" s="24">
        <v>65.137</v>
      </c>
      <c r="H17" s="24">
        <v>64.712000000000003</v>
      </c>
      <c r="I17" s="26">
        <v>10.041</v>
      </c>
    </row>
    <row r="18" spans="2:9" x14ac:dyDescent="0.2">
      <c r="B18" s="23">
        <v>2.2999999999999998</v>
      </c>
      <c r="C18" s="24">
        <v>3327.09</v>
      </c>
      <c r="D18" s="24">
        <v>3410.27</v>
      </c>
      <c r="E18" s="25">
        <v>16.2</v>
      </c>
      <c r="F18" s="25">
        <v>109.34</v>
      </c>
      <c r="G18" s="24">
        <v>65.132999999999996</v>
      </c>
      <c r="H18" s="24">
        <v>64.701999999999998</v>
      </c>
      <c r="I18" s="26">
        <v>9.9749999999999996</v>
      </c>
    </row>
    <row r="19" spans="2:9" x14ac:dyDescent="0.2">
      <c r="B19" s="23">
        <v>2.3199999999999998</v>
      </c>
      <c r="C19" s="24">
        <v>3358.7</v>
      </c>
      <c r="D19" s="24">
        <v>3442.67</v>
      </c>
      <c r="E19" s="25">
        <v>16.21</v>
      </c>
      <c r="F19" s="25">
        <v>109.49</v>
      </c>
      <c r="G19" s="24">
        <v>65.129000000000005</v>
      </c>
      <c r="H19" s="24">
        <v>64.703000000000003</v>
      </c>
      <c r="I19" s="26">
        <v>9.91</v>
      </c>
    </row>
    <row r="20" spans="2:9" x14ac:dyDescent="0.2">
      <c r="B20" s="23">
        <v>2.34</v>
      </c>
      <c r="C20" s="24">
        <v>3390.33</v>
      </c>
      <c r="D20" s="24">
        <v>3475.09</v>
      </c>
      <c r="E20" s="25">
        <v>16.21</v>
      </c>
      <c r="F20" s="25">
        <v>109.63</v>
      </c>
      <c r="G20" s="24">
        <v>65.125</v>
      </c>
      <c r="H20" s="24">
        <v>64.697000000000003</v>
      </c>
      <c r="I20" s="26">
        <v>9.8469999999999995</v>
      </c>
    </row>
    <row r="21" spans="2:9" x14ac:dyDescent="0.2">
      <c r="B21" s="23">
        <v>2.36</v>
      </c>
      <c r="C21" s="24">
        <v>3421.97</v>
      </c>
      <c r="D21" s="24">
        <v>3507.52</v>
      </c>
      <c r="E21" s="25">
        <v>16.22</v>
      </c>
      <c r="F21" s="25">
        <v>109.77</v>
      </c>
      <c r="G21" s="24">
        <v>65.120999999999995</v>
      </c>
      <c r="H21" s="24">
        <v>64.69</v>
      </c>
      <c r="I21" s="26">
        <v>9.7850000000000001</v>
      </c>
    </row>
    <row r="22" spans="2:9" x14ac:dyDescent="0.2">
      <c r="B22" s="23">
        <v>2.38</v>
      </c>
      <c r="C22" s="24">
        <v>3453.63</v>
      </c>
      <c r="D22" s="24">
        <v>3539.97</v>
      </c>
      <c r="E22" s="25">
        <v>16.23</v>
      </c>
      <c r="F22" s="25">
        <v>109.9</v>
      </c>
      <c r="G22" s="24">
        <v>65.117000000000004</v>
      </c>
      <c r="H22" s="24">
        <v>64.677999999999997</v>
      </c>
      <c r="I22" s="26">
        <v>9.7240000000000002</v>
      </c>
    </row>
    <row r="23" spans="2:9" x14ac:dyDescent="0.2">
      <c r="B23" s="23">
        <v>2.4</v>
      </c>
      <c r="C23" s="24">
        <v>3485.3</v>
      </c>
      <c r="D23" s="24">
        <v>3572.43</v>
      </c>
      <c r="E23" s="25">
        <v>16.239999999999998</v>
      </c>
      <c r="F23" s="25">
        <v>110.04</v>
      </c>
      <c r="G23" s="24">
        <v>65.113</v>
      </c>
      <c r="H23" s="24">
        <v>64.665999999999997</v>
      </c>
      <c r="I23" s="26">
        <v>9.6639999999999997</v>
      </c>
    </row>
    <row r="24" spans="2:9" x14ac:dyDescent="0.2">
      <c r="B24" s="23">
        <v>2.42</v>
      </c>
      <c r="C24" s="24">
        <v>3516.99</v>
      </c>
      <c r="D24" s="24">
        <v>3604.91</v>
      </c>
      <c r="E24" s="25">
        <v>16.239999999999998</v>
      </c>
      <c r="F24" s="25">
        <v>110.17</v>
      </c>
      <c r="G24" s="24">
        <v>65.108999999999995</v>
      </c>
      <c r="H24" s="24">
        <v>64.659000000000006</v>
      </c>
      <c r="I24" s="26">
        <v>9.6059999999999999</v>
      </c>
    </row>
    <row r="25" spans="2:9" x14ac:dyDescent="0.2">
      <c r="B25" s="23">
        <v>2.44</v>
      </c>
      <c r="C25" s="24">
        <v>3548.69</v>
      </c>
      <c r="D25" s="24">
        <v>3637.41</v>
      </c>
      <c r="E25" s="25">
        <v>16.25</v>
      </c>
      <c r="F25" s="25">
        <v>110.3</v>
      </c>
      <c r="G25" s="24">
        <v>65.105000000000004</v>
      </c>
      <c r="H25" s="24">
        <v>64.652000000000001</v>
      </c>
      <c r="I25" s="26">
        <v>9.548</v>
      </c>
    </row>
    <row r="26" spans="2:9" x14ac:dyDescent="0.2">
      <c r="B26" s="23">
        <v>2.46</v>
      </c>
      <c r="C26" s="24">
        <v>3580.41</v>
      </c>
      <c r="D26" s="24">
        <v>3669.92</v>
      </c>
      <c r="E26" s="25">
        <v>16.260000000000002</v>
      </c>
      <c r="F26" s="25">
        <v>110.43</v>
      </c>
      <c r="G26" s="24">
        <v>65.100999999999999</v>
      </c>
      <c r="H26" s="24">
        <v>64.647999999999996</v>
      </c>
      <c r="I26" s="26">
        <v>9.4920000000000009</v>
      </c>
    </row>
    <row r="27" spans="2:9" x14ac:dyDescent="0.2">
      <c r="B27" s="23">
        <v>2.48</v>
      </c>
      <c r="C27" s="24">
        <v>3612.14</v>
      </c>
      <c r="D27" s="24">
        <v>3702.44</v>
      </c>
      <c r="E27" s="25">
        <v>16.27</v>
      </c>
      <c r="F27" s="25">
        <v>110.56</v>
      </c>
      <c r="G27" s="24">
        <v>65.096999999999994</v>
      </c>
      <c r="H27" s="24">
        <v>64.632999999999996</v>
      </c>
      <c r="I27" s="26">
        <v>9.4359999999999999</v>
      </c>
    </row>
    <row r="28" spans="2:9" x14ac:dyDescent="0.2">
      <c r="B28" s="23">
        <v>2.5</v>
      </c>
      <c r="C28" s="24">
        <v>3643.89</v>
      </c>
      <c r="D28" s="24">
        <v>3734.99</v>
      </c>
      <c r="E28" s="25">
        <v>16.28</v>
      </c>
      <c r="F28" s="25">
        <v>110.69</v>
      </c>
      <c r="G28" s="24">
        <v>65.093000000000004</v>
      </c>
      <c r="H28" s="24">
        <v>64.634</v>
      </c>
      <c r="I28" s="26">
        <v>9.3829999999999991</v>
      </c>
    </row>
    <row r="29" spans="2:9" x14ac:dyDescent="0.2">
      <c r="B29" s="23">
        <v>2.52</v>
      </c>
      <c r="C29" s="24">
        <v>3675.65</v>
      </c>
      <c r="D29" s="24">
        <v>3767.55</v>
      </c>
      <c r="E29" s="25">
        <v>16.28</v>
      </c>
      <c r="F29" s="25">
        <v>110.81</v>
      </c>
      <c r="G29" s="24">
        <v>65.088999999999999</v>
      </c>
      <c r="H29" s="24">
        <v>64.623000000000005</v>
      </c>
      <c r="I29" s="26">
        <v>9.33</v>
      </c>
    </row>
    <row r="30" spans="2:9" x14ac:dyDescent="0.2">
      <c r="B30" s="23">
        <v>2.54</v>
      </c>
      <c r="C30" s="24">
        <v>3707.43</v>
      </c>
      <c r="D30" s="24">
        <v>3800.12</v>
      </c>
      <c r="E30" s="25">
        <v>16.29</v>
      </c>
      <c r="F30" s="25">
        <v>110.93</v>
      </c>
      <c r="G30" s="24">
        <v>65.084999999999994</v>
      </c>
      <c r="H30" s="24">
        <v>64.614999999999995</v>
      </c>
      <c r="I30" s="26">
        <v>9.2769999999999992</v>
      </c>
    </row>
    <row r="31" spans="2:9" x14ac:dyDescent="0.2">
      <c r="B31" s="23">
        <v>2.56</v>
      </c>
      <c r="C31" s="24">
        <v>3739.23</v>
      </c>
      <c r="D31" s="24">
        <v>3832.71</v>
      </c>
      <c r="E31" s="25">
        <v>16.3</v>
      </c>
      <c r="F31" s="25">
        <v>111.06</v>
      </c>
      <c r="G31" s="24">
        <v>65.081000000000003</v>
      </c>
      <c r="H31" s="24">
        <v>64.605999999999995</v>
      </c>
      <c r="I31" s="26">
        <v>9.2260000000000009</v>
      </c>
    </row>
    <row r="32" spans="2:9" x14ac:dyDescent="0.2">
      <c r="B32" s="23">
        <v>2.58</v>
      </c>
      <c r="C32" s="24">
        <v>3771.04</v>
      </c>
      <c r="D32" s="24">
        <v>3865.32</v>
      </c>
      <c r="E32" s="25">
        <v>16.309999999999999</v>
      </c>
      <c r="F32" s="25">
        <v>111.18</v>
      </c>
      <c r="G32" s="24">
        <v>65.076999999999998</v>
      </c>
      <c r="H32" s="24">
        <v>64.597999999999999</v>
      </c>
      <c r="I32" s="26">
        <v>9.1760000000000002</v>
      </c>
    </row>
    <row r="33" spans="2:9" x14ac:dyDescent="0.2">
      <c r="B33" s="23">
        <v>2.6</v>
      </c>
      <c r="C33" s="24">
        <v>3802.87</v>
      </c>
      <c r="D33" s="24">
        <v>3897.94</v>
      </c>
      <c r="E33" s="25">
        <v>16.32</v>
      </c>
      <c r="F33" s="25">
        <v>111.29</v>
      </c>
      <c r="G33" s="24">
        <v>65.072999999999993</v>
      </c>
      <c r="H33" s="24">
        <v>64.591999999999999</v>
      </c>
      <c r="I33" s="26">
        <v>9.1270000000000007</v>
      </c>
    </row>
    <row r="34" spans="2:9" x14ac:dyDescent="0.2">
      <c r="B34" s="23">
        <v>2.62</v>
      </c>
      <c r="C34" s="24">
        <v>3834.71</v>
      </c>
      <c r="D34" s="24">
        <v>3930.58</v>
      </c>
      <c r="E34" s="25">
        <v>16.32</v>
      </c>
      <c r="F34" s="25">
        <v>111.41</v>
      </c>
      <c r="G34" s="24">
        <v>65.069000000000003</v>
      </c>
      <c r="H34" s="24">
        <v>64.587999999999994</v>
      </c>
      <c r="I34" s="26">
        <v>9.0790000000000006</v>
      </c>
    </row>
    <row r="35" spans="2:9" x14ac:dyDescent="0.2">
      <c r="B35" s="23">
        <v>2.64</v>
      </c>
      <c r="C35" s="24">
        <v>3866.56</v>
      </c>
      <c r="D35" s="24">
        <v>3963.23</v>
      </c>
      <c r="E35" s="25">
        <v>16.329999999999998</v>
      </c>
      <c r="F35" s="25">
        <v>111.53</v>
      </c>
      <c r="G35" s="24">
        <v>65.064999999999998</v>
      </c>
      <c r="H35" s="24">
        <v>64.578000000000003</v>
      </c>
      <c r="I35" s="26">
        <v>9.0310000000000006</v>
      </c>
    </row>
    <row r="36" spans="2:9" x14ac:dyDescent="0.2">
      <c r="B36" s="23">
        <v>2.66</v>
      </c>
      <c r="C36" s="24">
        <v>3898.43</v>
      </c>
      <c r="D36" s="24">
        <v>3995.89</v>
      </c>
      <c r="E36" s="25">
        <v>16.34</v>
      </c>
      <c r="F36" s="25">
        <v>111.64</v>
      </c>
      <c r="G36" s="24">
        <v>65.061000000000007</v>
      </c>
      <c r="H36" s="24">
        <v>64.569999999999993</v>
      </c>
      <c r="I36" s="26">
        <v>8.9849999999999994</v>
      </c>
    </row>
    <row r="37" spans="2:9" x14ac:dyDescent="0.2">
      <c r="B37" s="23">
        <v>2.68</v>
      </c>
      <c r="C37" s="24">
        <v>3930.31</v>
      </c>
      <c r="D37" s="24">
        <v>4028.57</v>
      </c>
      <c r="E37" s="25">
        <v>16.34</v>
      </c>
      <c r="F37" s="25">
        <v>111.75</v>
      </c>
      <c r="G37" s="24">
        <v>65.057000000000002</v>
      </c>
      <c r="H37" s="24">
        <v>64.567999999999998</v>
      </c>
      <c r="I37" s="26">
        <v>8.9390000000000001</v>
      </c>
    </row>
    <row r="38" spans="2:9" x14ac:dyDescent="0.2">
      <c r="B38" s="23">
        <v>2.7</v>
      </c>
      <c r="C38" s="24">
        <v>3962.2</v>
      </c>
      <c r="D38" s="24">
        <v>4061.26</v>
      </c>
      <c r="E38" s="25">
        <v>16.350000000000001</v>
      </c>
      <c r="F38" s="25">
        <v>111.85</v>
      </c>
      <c r="G38" s="24">
        <v>65.052999999999997</v>
      </c>
      <c r="H38" s="24">
        <v>64.56</v>
      </c>
      <c r="I38" s="26">
        <v>8.8949999999999996</v>
      </c>
    </row>
    <row r="39" spans="2:9" x14ac:dyDescent="0.2">
      <c r="B39" s="23">
        <v>2.72</v>
      </c>
      <c r="C39" s="24">
        <v>3994.11</v>
      </c>
      <c r="D39" s="24">
        <v>4093.96</v>
      </c>
      <c r="E39" s="25">
        <v>16.36</v>
      </c>
      <c r="F39" s="25">
        <v>111.95</v>
      </c>
      <c r="G39" s="24">
        <v>65.049000000000007</v>
      </c>
      <c r="H39" s="24">
        <v>64.555000000000007</v>
      </c>
      <c r="I39" s="26">
        <v>8.8510000000000009</v>
      </c>
    </row>
    <row r="40" spans="2:9" x14ac:dyDescent="0.2">
      <c r="B40" s="23">
        <v>2.74</v>
      </c>
      <c r="C40" s="24">
        <v>4026.03</v>
      </c>
      <c r="D40" s="24">
        <v>4126.68</v>
      </c>
      <c r="E40" s="25">
        <v>16.37</v>
      </c>
      <c r="F40" s="25">
        <v>112.06</v>
      </c>
      <c r="G40" s="24">
        <v>65.045000000000002</v>
      </c>
      <c r="H40" s="24">
        <v>64.540999999999997</v>
      </c>
      <c r="I40" s="26">
        <v>8.8079999999999998</v>
      </c>
    </row>
    <row r="41" spans="2:9" x14ac:dyDescent="0.2">
      <c r="B41" s="23">
        <v>2.76</v>
      </c>
      <c r="C41" s="24">
        <v>4057.97</v>
      </c>
      <c r="D41" s="24">
        <v>4159.42</v>
      </c>
      <c r="E41" s="25">
        <v>16.37</v>
      </c>
      <c r="F41" s="25">
        <v>112.16</v>
      </c>
      <c r="G41" s="24">
        <v>65.040999999999997</v>
      </c>
      <c r="H41" s="24">
        <v>64.53</v>
      </c>
      <c r="I41" s="26">
        <v>8.766</v>
      </c>
    </row>
    <row r="42" spans="2:9" x14ac:dyDescent="0.2">
      <c r="B42" s="23">
        <v>2.78</v>
      </c>
      <c r="C42" s="24">
        <v>4089.92</v>
      </c>
      <c r="D42" s="24">
        <v>4192.17</v>
      </c>
      <c r="E42" s="25">
        <v>16.38</v>
      </c>
      <c r="F42" s="25">
        <v>112.26</v>
      </c>
      <c r="G42" s="24">
        <v>65.037000000000006</v>
      </c>
      <c r="H42" s="24">
        <v>64.522000000000006</v>
      </c>
      <c r="I42" s="26">
        <v>8.7240000000000002</v>
      </c>
    </row>
    <row r="43" spans="2:9" x14ac:dyDescent="0.2">
      <c r="B43" s="23">
        <v>2.8</v>
      </c>
      <c r="C43" s="24">
        <v>4121.8900000000003</v>
      </c>
      <c r="D43" s="24">
        <v>4224.93</v>
      </c>
      <c r="E43" s="25">
        <v>16.39</v>
      </c>
      <c r="F43" s="25">
        <v>112.37</v>
      </c>
      <c r="G43" s="24">
        <v>65.033000000000001</v>
      </c>
      <c r="H43" s="24">
        <v>64.504000000000005</v>
      </c>
      <c r="I43" s="26">
        <v>8.6829999999999998</v>
      </c>
    </row>
    <row r="44" spans="2:9" x14ac:dyDescent="0.2">
      <c r="B44" s="23">
        <v>2.82</v>
      </c>
      <c r="C44" s="24">
        <v>4153.87</v>
      </c>
      <c r="D44" s="24">
        <v>4257.72</v>
      </c>
      <c r="E44" s="25">
        <v>16.399999999999999</v>
      </c>
      <c r="F44" s="25">
        <v>112.48</v>
      </c>
      <c r="G44" s="24">
        <v>65.028999999999996</v>
      </c>
      <c r="H44" s="24">
        <v>64.494</v>
      </c>
      <c r="I44" s="26">
        <v>8.6430000000000007</v>
      </c>
    </row>
    <row r="45" spans="2:9" x14ac:dyDescent="0.2">
      <c r="B45" s="23">
        <v>2.84</v>
      </c>
      <c r="C45" s="24">
        <v>4185.87</v>
      </c>
      <c r="D45" s="24">
        <v>4290.5200000000004</v>
      </c>
      <c r="E45" s="25">
        <v>16.399999999999999</v>
      </c>
      <c r="F45" s="25">
        <v>112.6</v>
      </c>
      <c r="G45" s="24">
        <v>65.025000000000006</v>
      </c>
      <c r="H45" s="24">
        <v>64.483999999999995</v>
      </c>
      <c r="I45" s="26">
        <v>8.6039999999999992</v>
      </c>
    </row>
    <row r="46" spans="2:9" x14ac:dyDescent="0.2">
      <c r="B46" s="23">
        <v>2.86</v>
      </c>
      <c r="C46" s="24">
        <v>4217.88</v>
      </c>
      <c r="D46" s="24">
        <v>4323.33</v>
      </c>
      <c r="E46" s="25">
        <v>16.41</v>
      </c>
      <c r="F46" s="25">
        <v>112.71</v>
      </c>
      <c r="G46" s="24">
        <v>65.021000000000001</v>
      </c>
      <c r="H46" s="24">
        <v>64.468000000000004</v>
      </c>
      <c r="I46" s="26">
        <v>8.5649999999999995</v>
      </c>
    </row>
    <row r="47" spans="2:9" x14ac:dyDescent="0.2">
      <c r="B47" s="23">
        <v>2.88</v>
      </c>
      <c r="C47" s="24">
        <v>4249.91</v>
      </c>
      <c r="D47" s="24">
        <v>4356.16</v>
      </c>
      <c r="E47" s="25">
        <v>16.420000000000002</v>
      </c>
      <c r="F47" s="25">
        <v>112.82</v>
      </c>
      <c r="G47" s="24">
        <v>65.016999999999996</v>
      </c>
      <c r="H47" s="24">
        <v>64.44</v>
      </c>
      <c r="I47" s="26">
        <v>8.5269999999999992</v>
      </c>
    </row>
    <row r="48" spans="2:9" x14ac:dyDescent="0.2">
      <c r="B48" s="23">
        <v>2.9</v>
      </c>
      <c r="C48" s="24">
        <v>4281.96</v>
      </c>
      <c r="D48" s="24">
        <v>4389</v>
      </c>
      <c r="E48" s="25">
        <v>16.43</v>
      </c>
      <c r="F48" s="25">
        <v>112.94</v>
      </c>
      <c r="G48" s="24">
        <v>65.012</v>
      </c>
      <c r="H48" s="24">
        <v>64.427000000000007</v>
      </c>
      <c r="I48" s="26">
        <v>8.49</v>
      </c>
    </row>
    <row r="49" spans="2:9" x14ac:dyDescent="0.2">
      <c r="B49" s="23">
        <v>2.92</v>
      </c>
      <c r="C49" s="24">
        <v>4314.0200000000004</v>
      </c>
      <c r="D49" s="24">
        <v>4421.87</v>
      </c>
      <c r="E49" s="25">
        <v>16.440000000000001</v>
      </c>
      <c r="F49" s="25">
        <v>113.07</v>
      </c>
      <c r="G49" s="24">
        <v>65.007999999999996</v>
      </c>
      <c r="H49" s="24">
        <v>64.415000000000006</v>
      </c>
      <c r="I49" s="26">
        <v>8.4529999999999994</v>
      </c>
    </row>
    <row r="50" spans="2:9" x14ac:dyDescent="0.2">
      <c r="B50" s="23">
        <v>2.94</v>
      </c>
      <c r="C50" s="24">
        <v>4346.09</v>
      </c>
      <c r="D50" s="24">
        <v>4454.74</v>
      </c>
      <c r="E50" s="25">
        <v>16.440000000000001</v>
      </c>
      <c r="F50" s="25">
        <v>113.2</v>
      </c>
      <c r="G50" s="24">
        <v>65.003</v>
      </c>
      <c r="H50" s="24">
        <v>64.403999999999996</v>
      </c>
      <c r="I50" s="26">
        <v>8.4179999999999993</v>
      </c>
    </row>
    <row r="51" spans="2:9" x14ac:dyDescent="0.2">
      <c r="B51" s="23">
        <v>2.96</v>
      </c>
      <c r="C51" s="24">
        <v>4378.18</v>
      </c>
      <c r="D51" s="24">
        <v>4487.6400000000003</v>
      </c>
      <c r="E51" s="25">
        <v>16.45</v>
      </c>
      <c r="F51" s="25">
        <v>113.34</v>
      </c>
      <c r="G51" s="24">
        <v>64.998999999999995</v>
      </c>
      <c r="H51" s="24">
        <v>64.388999999999996</v>
      </c>
      <c r="I51" s="26">
        <v>8.3819999999999997</v>
      </c>
    </row>
    <row r="52" spans="2:9" x14ac:dyDescent="0.2">
      <c r="B52" s="23">
        <v>2.98</v>
      </c>
      <c r="C52" s="24">
        <v>4410.29</v>
      </c>
      <c r="D52" s="24">
        <v>4520.55</v>
      </c>
      <c r="E52" s="25">
        <v>16.46</v>
      </c>
      <c r="F52" s="25">
        <v>113.47</v>
      </c>
      <c r="G52" s="24">
        <v>64.995000000000005</v>
      </c>
      <c r="H52" s="24">
        <v>64.367999999999995</v>
      </c>
      <c r="I52" s="26">
        <v>8.3469999999999995</v>
      </c>
    </row>
    <row r="53" spans="2:9" x14ac:dyDescent="0.2">
      <c r="B53" s="23">
        <v>3</v>
      </c>
      <c r="C53" s="24">
        <v>4442.41</v>
      </c>
      <c r="D53" s="24">
        <v>4553.47</v>
      </c>
      <c r="E53" s="25">
        <v>16.47</v>
      </c>
      <c r="F53" s="25">
        <v>113.61</v>
      </c>
      <c r="G53" s="24">
        <v>64.989999999999995</v>
      </c>
      <c r="H53" s="24">
        <v>64.363</v>
      </c>
      <c r="I53" s="26">
        <v>8.3140000000000001</v>
      </c>
    </row>
    <row r="54" spans="2:9" x14ac:dyDescent="0.2">
      <c r="B54" s="23">
        <v>3.02</v>
      </c>
      <c r="C54" s="24">
        <v>4474.55</v>
      </c>
      <c r="D54" s="24">
        <v>4586.42</v>
      </c>
      <c r="E54" s="25">
        <v>16.48</v>
      </c>
      <c r="F54" s="25">
        <v>113.76</v>
      </c>
      <c r="G54" s="24">
        <v>64.984999999999999</v>
      </c>
      <c r="H54" s="24">
        <v>64.341999999999999</v>
      </c>
      <c r="I54" s="26">
        <v>8.2799999999999994</v>
      </c>
    </row>
    <row r="55" spans="2:9" x14ac:dyDescent="0.2">
      <c r="B55" s="23">
        <v>3.04</v>
      </c>
      <c r="C55" s="24">
        <v>4506.71</v>
      </c>
      <c r="D55" s="24">
        <v>4619.37</v>
      </c>
      <c r="E55" s="25">
        <v>16.489999999999998</v>
      </c>
      <c r="F55" s="25">
        <v>113.9</v>
      </c>
      <c r="G55" s="24">
        <v>64.980999999999995</v>
      </c>
      <c r="H55" s="24">
        <v>64.322000000000003</v>
      </c>
      <c r="I55" s="26">
        <v>8.2469999999999999</v>
      </c>
    </row>
    <row r="56" spans="2:9" x14ac:dyDescent="0.2">
      <c r="B56" s="23">
        <v>3.06</v>
      </c>
      <c r="C56" s="24">
        <v>4538.88</v>
      </c>
      <c r="D56" s="24">
        <v>4652.3500000000004</v>
      </c>
      <c r="E56" s="25">
        <v>16.489999999999998</v>
      </c>
      <c r="F56" s="25">
        <v>114.05</v>
      </c>
      <c r="G56" s="24">
        <v>64.975999999999999</v>
      </c>
      <c r="H56" s="24">
        <v>64.296000000000006</v>
      </c>
      <c r="I56" s="26">
        <v>8.2149999999999999</v>
      </c>
    </row>
    <row r="57" spans="2:9" x14ac:dyDescent="0.2">
      <c r="B57" s="23">
        <v>3.08</v>
      </c>
      <c r="C57" s="24">
        <v>4571.0600000000004</v>
      </c>
      <c r="D57" s="24">
        <v>4685.34</v>
      </c>
      <c r="E57" s="25">
        <v>16.5</v>
      </c>
      <c r="F57" s="25">
        <v>114.2</v>
      </c>
      <c r="G57" s="24">
        <v>64.971000000000004</v>
      </c>
      <c r="H57" s="24">
        <v>64.289000000000001</v>
      </c>
      <c r="I57" s="26">
        <v>8.1829999999999998</v>
      </c>
    </row>
    <row r="58" spans="2:9" x14ac:dyDescent="0.2">
      <c r="B58" s="23">
        <v>3.1</v>
      </c>
      <c r="C58" s="24">
        <v>4603.26</v>
      </c>
      <c r="D58" s="24">
        <v>4718.34</v>
      </c>
      <c r="E58" s="25">
        <v>16.510000000000002</v>
      </c>
      <c r="F58" s="25">
        <v>114.35</v>
      </c>
      <c r="G58" s="24">
        <v>64.965999999999994</v>
      </c>
      <c r="H58" s="24">
        <v>64.260000000000005</v>
      </c>
      <c r="I58" s="26">
        <v>8.1509999999999998</v>
      </c>
    </row>
    <row r="59" spans="2:9" x14ac:dyDescent="0.2">
      <c r="B59" s="23">
        <v>3.12</v>
      </c>
      <c r="C59" s="24">
        <v>4635.4799999999996</v>
      </c>
      <c r="D59" s="24">
        <v>4751.3599999999997</v>
      </c>
      <c r="E59" s="25">
        <v>16.52</v>
      </c>
      <c r="F59" s="25">
        <v>114.5</v>
      </c>
      <c r="G59" s="24">
        <v>64.962000000000003</v>
      </c>
      <c r="H59" s="24">
        <v>64.244</v>
      </c>
      <c r="I59" s="26">
        <v>8.1210000000000004</v>
      </c>
    </row>
    <row r="60" spans="2:9" x14ac:dyDescent="0.2">
      <c r="B60" s="23">
        <v>3.14</v>
      </c>
      <c r="C60" s="24">
        <v>4667.71</v>
      </c>
      <c r="D60" s="24">
        <v>4784.3999999999996</v>
      </c>
      <c r="E60" s="25">
        <v>16.53</v>
      </c>
      <c r="F60" s="25">
        <v>114.66</v>
      </c>
      <c r="G60" s="24">
        <v>64.956999999999994</v>
      </c>
      <c r="H60" s="24">
        <v>64.213999999999999</v>
      </c>
      <c r="I60" s="26">
        <v>8.0909999999999993</v>
      </c>
    </row>
    <row r="61" spans="2:9" x14ac:dyDescent="0.2">
      <c r="B61" s="23">
        <v>3.16</v>
      </c>
      <c r="C61" s="24">
        <v>4699.96</v>
      </c>
      <c r="D61" s="24">
        <v>4817.46</v>
      </c>
      <c r="E61" s="25">
        <v>16.53</v>
      </c>
      <c r="F61" s="25">
        <v>114.82</v>
      </c>
      <c r="G61" s="24">
        <v>64.951999999999998</v>
      </c>
      <c r="H61" s="24">
        <v>64.210999999999999</v>
      </c>
      <c r="I61" s="26">
        <v>8.0609999999999999</v>
      </c>
    </row>
    <row r="62" spans="2:9" x14ac:dyDescent="0.2">
      <c r="B62" s="23">
        <v>3.18</v>
      </c>
      <c r="C62" s="24">
        <v>4732.22</v>
      </c>
      <c r="D62" s="24">
        <v>4850.5200000000004</v>
      </c>
      <c r="E62" s="25">
        <v>16.54</v>
      </c>
      <c r="F62" s="25">
        <v>114.98</v>
      </c>
      <c r="G62" s="24">
        <v>64.945999999999998</v>
      </c>
      <c r="H62" s="24">
        <v>64.194999999999993</v>
      </c>
      <c r="I62" s="26">
        <v>8.032</v>
      </c>
    </row>
    <row r="63" spans="2:9" x14ac:dyDescent="0.2">
      <c r="B63" s="23">
        <v>3.2</v>
      </c>
      <c r="C63" s="24">
        <v>4764.5</v>
      </c>
      <c r="D63" s="24">
        <v>4883.62</v>
      </c>
      <c r="E63" s="25">
        <v>16.55</v>
      </c>
      <c r="F63" s="25">
        <v>115.14</v>
      </c>
      <c r="G63" s="24">
        <v>64.941000000000003</v>
      </c>
      <c r="H63" s="24">
        <v>64.177999999999997</v>
      </c>
      <c r="I63" s="26">
        <v>8.0030000000000001</v>
      </c>
    </row>
    <row r="64" spans="2:9" x14ac:dyDescent="0.2">
      <c r="B64" s="23">
        <v>3.22</v>
      </c>
      <c r="C64" s="24">
        <v>4796.8100000000004</v>
      </c>
      <c r="D64" s="24">
        <v>4916.7299999999996</v>
      </c>
      <c r="E64" s="25">
        <v>16.559999999999999</v>
      </c>
      <c r="F64" s="25">
        <v>115.29</v>
      </c>
      <c r="G64" s="24">
        <v>64.936000000000007</v>
      </c>
      <c r="H64" s="24">
        <v>64.162999999999997</v>
      </c>
      <c r="I64" s="26">
        <v>7.9749999999999996</v>
      </c>
    </row>
    <row r="65" spans="2:9" x14ac:dyDescent="0.2">
      <c r="B65" s="23">
        <v>3.24</v>
      </c>
      <c r="C65" s="24">
        <v>4829.12</v>
      </c>
      <c r="D65" s="24">
        <v>4949.8500000000004</v>
      </c>
      <c r="E65" s="25">
        <v>16.57</v>
      </c>
      <c r="F65" s="25">
        <v>115.45</v>
      </c>
      <c r="G65" s="24">
        <v>64.930999999999997</v>
      </c>
      <c r="H65" s="24">
        <v>64.146000000000001</v>
      </c>
      <c r="I65" s="26">
        <v>7.9480000000000004</v>
      </c>
    </row>
    <row r="66" spans="2:9" x14ac:dyDescent="0.2">
      <c r="B66" s="23">
        <v>3.26</v>
      </c>
      <c r="C66" s="24">
        <v>4861.45</v>
      </c>
      <c r="D66" s="24">
        <v>4982.99</v>
      </c>
      <c r="E66" s="25">
        <v>16.579999999999998</v>
      </c>
      <c r="F66" s="25">
        <v>115.6</v>
      </c>
      <c r="G66" s="24">
        <v>64.926000000000002</v>
      </c>
      <c r="H66" s="24">
        <v>64.12</v>
      </c>
      <c r="I66" s="26">
        <v>7.92</v>
      </c>
    </row>
    <row r="67" spans="2:9" x14ac:dyDescent="0.2">
      <c r="B67" s="23">
        <v>3.28</v>
      </c>
      <c r="C67" s="24">
        <v>4893.8</v>
      </c>
      <c r="D67" s="24">
        <v>5016.1499999999996</v>
      </c>
      <c r="E67" s="25">
        <v>16.59</v>
      </c>
      <c r="F67" s="25">
        <v>115.76</v>
      </c>
      <c r="G67" s="24">
        <v>64.92</v>
      </c>
      <c r="H67" s="24">
        <v>64.093999999999994</v>
      </c>
      <c r="I67" s="26">
        <v>7.8940000000000001</v>
      </c>
    </row>
    <row r="68" spans="2:9" x14ac:dyDescent="0.2">
      <c r="B68" s="23">
        <v>3.3</v>
      </c>
      <c r="C68" s="24">
        <v>4926.17</v>
      </c>
      <c r="D68" s="24">
        <v>5049.32</v>
      </c>
      <c r="E68" s="25">
        <v>16.59</v>
      </c>
      <c r="F68" s="25">
        <v>115.92</v>
      </c>
      <c r="G68" s="24">
        <v>64.915000000000006</v>
      </c>
      <c r="H68" s="24">
        <v>64.075999999999993</v>
      </c>
      <c r="I68" s="26">
        <v>7.867</v>
      </c>
    </row>
    <row r="69" spans="2:9" x14ac:dyDescent="0.2">
      <c r="B69" s="23">
        <v>3.32</v>
      </c>
      <c r="C69" s="24">
        <v>4958.55</v>
      </c>
      <c r="D69" s="24">
        <v>5082.51</v>
      </c>
      <c r="E69" s="25">
        <v>16.600000000000001</v>
      </c>
      <c r="F69" s="25">
        <v>116.07</v>
      </c>
      <c r="G69" s="24">
        <v>64.909000000000006</v>
      </c>
      <c r="H69" s="24">
        <v>64.069999999999993</v>
      </c>
      <c r="I69" s="26">
        <v>7.8410000000000002</v>
      </c>
    </row>
    <row r="70" spans="2:9" x14ac:dyDescent="0.2">
      <c r="B70" s="23">
        <v>3.34</v>
      </c>
      <c r="C70" s="24">
        <v>4990.9399999999996</v>
      </c>
      <c r="D70" s="24">
        <v>5115.72</v>
      </c>
      <c r="E70" s="25">
        <v>16.61</v>
      </c>
      <c r="F70" s="25">
        <v>116.22</v>
      </c>
      <c r="G70" s="24">
        <v>64.903999999999996</v>
      </c>
      <c r="H70" s="24">
        <v>64.040999999999997</v>
      </c>
      <c r="I70" s="26">
        <v>7.8159999999999998</v>
      </c>
    </row>
    <row r="71" spans="2:9" x14ac:dyDescent="0.2">
      <c r="B71" s="23">
        <v>3.36</v>
      </c>
      <c r="C71" s="24">
        <v>5023.3500000000004</v>
      </c>
      <c r="D71" s="24">
        <v>5148.9399999999996</v>
      </c>
      <c r="E71" s="25">
        <v>16.62</v>
      </c>
      <c r="F71" s="25">
        <v>116.38</v>
      </c>
      <c r="G71" s="24">
        <v>64.897999999999996</v>
      </c>
      <c r="H71" s="24">
        <v>64.016000000000005</v>
      </c>
      <c r="I71" s="26">
        <v>7.7910000000000004</v>
      </c>
    </row>
    <row r="72" spans="2:9" x14ac:dyDescent="0.2">
      <c r="B72" s="23">
        <v>3.38</v>
      </c>
      <c r="C72" s="24">
        <v>5055.78</v>
      </c>
      <c r="D72" s="24">
        <v>5182.18</v>
      </c>
      <c r="E72" s="25">
        <v>16.63</v>
      </c>
      <c r="F72" s="25">
        <v>116.53</v>
      </c>
      <c r="G72" s="24">
        <v>64.891999999999996</v>
      </c>
      <c r="H72" s="24">
        <v>63.994999999999997</v>
      </c>
      <c r="I72" s="26">
        <v>7.7670000000000003</v>
      </c>
    </row>
    <row r="73" spans="2:9" x14ac:dyDescent="0.2">
      <c r="B73" s="23">
        <v>3.4</v>
      </c>
      <c r="C73" s="24">
        <v>5088.2299999999996</v>
      </c>
      <c r="D73" s="24">
        <v>5215.43</v>
      </c>
      <c r="E73" s="25">
        <v>16.63</v>
      </c>
      <c r="F73" s="25">
        <v>116.68</v>
      </c>
      <c r="G73" s="24">
        <v>64.887</v>
      </c>
      <c r="H73" s="24">
        <v>63.975000000000001</v>
      </c>
      <c r="I73" s="26">
        <v>7.742</v>
      </c>
    </row>
    <row r="74" spans="2:9" x14ac:dyDescent="0.2">
      <c r="B74" s="23">
        <v>3.42</v>
      </c>
      <c r="C74" s="24">
        <v>5120.6899999999996</v>
      </c>
      <c r="D74" s="24">
        <v>5248.7</v>
      </c>
      <c r="E74" s="25">
        <v>16.64</v>
      </c>
      <c r="F74" s="25">
        <v>116.83</v>
      </c>
      <c r="G74" s="24">
        <v>64.881</v>
      </c>
      <c r="H74" s="24">
        <v>63.956000000000003</v>
      </c>
      <c r="I74" s="26">
        <v>7.7190000000000003</v>
      </c>
    </row>
    <row r="75" spans="2:9" x14ac:dyDescent="0.2">
      <c r="B75" s="23">
        <v>3.44</v>
      </c>
      <c r="C75" s="24">
        <v>5153.16</v>
      </c>
      <c r="D75" s="24">
        <v>5281.99</v>
      </c>
      <c r="E75" s="25">
        <v>16.649999999999999</v>
      </c>
      <c r="F75" s="25">
        <v>116.98</v>
      </c>
      <c r="G75" s="24">
        <v>64.875</v>
      </c>
      <c r="H75" s="24">
        <v>63.927999999999997</v>
      </c>
      <c r="I75" s="26">
        <v>7.6950000000000003</v>
      </c>
    </row>
    <row r="76" spans="2:9" x14ac:dyDescent="0.2">
      <c r="B76" s="23">
        <v>3.46</v>
      </c>
      <c r="C76" s="24">
        <v>5185.6499999999996</v>
      </c>
      <c r="D76" s="24">
        <v>5315.29</v>
      </c>
      <c r="E76" s="25">
        <v>16.66</v>
      </c>
      <c r="F76" s="25">
        <v>117.13</v>
      </c>
      <c r="G76" s="24">
        <v>64.869</v>
      </c>
      <c r="H76" s="24">
        <v>63.904000000000003</v>
      </c>
      <c r="I76" s="26">
        <v>7.6719999999999997</v>
      </c>
    </row>
    <row r="77" spans="2:9" x14ac:dyDescent="0.2">
      <c r="B77" s="23">
        <v>3.48</v>
      </c>
      <c r="C77" s="24">
        <v>5218.16</v>
      </c>
      <c r="D77" s="24">
        <v>5348.61</v>
      </c>
      <c r="E77" s="25">
        <v>16.670000000000002</v>
      </c>
      <c r="F77" s="25">
        <v>117.28</v>
      </c>
      <c r="G77" s="24">
        <v>64.863</v>
      </c>
      <c r="H77" s="24">
        <v>63.886000000000003</v>
      </c>
      <c r="I77" s="26">
        <v>7.65</v>
      </c>
    </row>
    <row r="78" spans="2:9" x14ac:dyDescent="0.2">
      <c r="B78" s="23">
        <v>3.5</v>
      </c>
      <c r="C78" s="24">
        <v>5250.68</v>
      </c>
      <c r="D78" s="24">
        <v>5381.94</v>
      </c>
      <c r="E78" s="25">
        <v>16.670000000000002</v>
      </c>
      <c r="F78" s="25">
        <v>117.43</v>
      </c>
      <c r="G78" s="24">
        <v>64.856999999999999</v>
      </c>
      <c r="H78" s="24">
        <v>63.866</v>
      </c>
      <c r="I78" s="26">
        <v>7.6269999999999998</v>
      </c>
    </row>
    <row r="79" spans="2:9" x14ac:dyDescent="0.2">
      <c r="B79" s="23">
        <v>3.52</v>
      </c>
      <c r="C79" s="24">
        <v>5283.21</v>
      </c>
      <c r="D79" s="24">
        <v>5415.29</v>
      </c>
      <c r="E79" s="25">
        <v>16.68</v>
      </c>
      <c r="F79" s="25">
        <v>117.58</v>
      </c>
      <c r="G79" s="24">
        <v>64.850999999999999</v>
      </c>
      <c r="H79" s="24">
        <v>63.85</v>
      </c>
      <c r="I79" s="26">
        <v>7.6059999999999999</v>
      </c>
    </row>
    <row r="80" spans="2:9" x14ac:dyDescent="0.2">
      <c r="B80" s="23">
        <v>3.54</v>
      </c>
      <c r="C80" s="24">
        <v>5315.76</v>
      </c>
      <c r="D80" s="24">
        <v>5448.66</v>
      </c>
      <c r="E80" s="25">
        <v>16.690000000000001</v>
      </c>
      <c r="F80" s="25">
        <v>117.73</v>
      </c>
      <c r="G80" s="24">
        <v>64.844999999999999</v>
      </c>
      <c r="H80" s="24">
        <v>63.828000000000003</v>
      </c>
      <c r="I80" s="26">
        <v>7.5839999999999996</v>
      </c>
    </row>
    <row r="81" spans="2:9" x14ac:dyDescent="0.2">
      <c r="B81" s="23">
        <v>3.56</v>
      </c>
      <c r="C81" s="24">
        <v>5348.33</v>
      </c>
      <c r="D81" s="24">
        <v>5482.04</v>
      </c>
      <c r="E81" s="25">
        <v>16.690000000000001</v>
      </c>
      <c r="F81" s="25">
        <v>117.88</v>
      </c>
      <c r="G81" s="24">
        <v>64.837999999999994</v>
      </c>
      <c r="H81" s="24">
        <v>63.808</v>
      </c>
      <c r="I81" s="26">
        <v>7.5629999999999997</v>
      </c>
    </row>
    <row r="82" spans="2:9" x14ac:dyDescent="0.2">
      <c r="B82" s="23">
        <v>3.58</v>
      </c>
      <c r="C82" s="24">
        <v>5380.91</v>
      </c>
      <c r="D82" s="24">
        <v>5515.43</v>
      </c>
      <c r="E82" s="25">
        <v>16.7</v>
      </c>
      <c r="F82" s="25">
        <v>118.02</v>
      </c>
      <c r="G82" s="24">
        <v>64.831999999999994</v>
      </c>
      <c r="H82" s="24">
        <v>63.780999999999999</v>
      </c>
      <c r="I82" s="26">
        <v>7.5419999999999998</v>
      </c>
    </row>
    <row r="83" spans="2:9" x14ac:dyDescent="0.2">
      <c r="B83" s="23">
        <v>3.6</v>
      </c>
      <c r="C83" s="24">
        <v>5413.51</v>
      </c>
      <c r="D83" s="24">
        <v>5548.84</v>
      </c>
      <c r="E83" s="25">
        <v>16.71</v>
      </c>
      <c r="F83" s="25">
        <v>118.17</v>
      </c>
      <c r="G83" s="24">
        <v>64.825999999999993</v>
      </c>
      <c r="H83" s="24">
        <v>63.743000000000002</v>
      </c>
      <c r="I83" s="26">
        <v>7.5220000000000002</v>
      </c>
    </row>
    <row r="84" spans="2:9" x14ac:dyDescent="0.2">
      <c r="B84" s="23">
        <v>3.62</v>
      </c>
      <c r="C84" s="24">
        <v>5446.12</v>
      </c>
      <c r="D84" s="24">
        <v>5582.27</v>
      </c>
      <c r="E84" s="25">
        <v>16.72</v>
      </c>
      <c r="F84" s="25">
        <v>118.32</v>
      </c>
      <c r="G84" s="24">
        <v>64.819000000000003</v>
      </c>
      <c r="H84" s="24">
        <v>63.725999999999999</v>
      </c>
      <c r="I84" s="26">
        <v>7.5019999999999998</v>
      </c>
    </row>
    <row r="85" spans="2:9" x14ac:dyDescent="0.2">
      <c r="B85" s="23">
        <v>3.64</v>
      </c>
      <c r="C85" s="24">
        <v>5478.76</v>
      </c>
      <c r="D85" s="24">
        <v>5615.72</v>
      </c>
      <c r="E85" s="25">
        <v>16.73</v>
      </c>
      <c r="F85" s="25">
        <v>118.48</v>
      </c>
      <c r="G85" s="24">
        <v>64.813000000000002</v>
      </c>
      <c r="H85" s="24">
        <v>63.695</v>
      </c>
      <c r="I85" s="26">
        <v>7.4820000000000002</v>
      </c>
    </row>
    <row r="86" spans="2:9" x14ac:dyDescent="0.2">
      <c r="B86" s="23">
        <v>3.66</v>
      </c>
      <c r="C86" s="24">
        <v>5511.41</v>
      </c>
      <c r="D86" s="24">
        <v>5649.19</v>
      </c>
      <c r="E86" s="25">
        <v>16.739999999999998</v>
      </c>
      <c r="F86" s="25">
        <v>118.64</v>
      </c>
      <c r="G86" s="24">
        <v>64.805999999999997</v>
      </c>
      <c r="H86" s="24">
        <v>63.677</v>
      </c>
      <c r="I86" s="26">
        <v>7.4630000000000001</v>
      </c>
    </row>
    <row r="87" spans="2:9" x14ac:dyDescent="0.2">
      <c r="B87" s="27">
        <v>3.68</v>
      </c>
      <c r="C87" s="28">
        <v>5544.07</v>
      </c>
      <c r="D87" s="28">
        <v>5682.68</v>
      </c>
      <c r="E87" s="29">
        <v>16.75</v>
      </c>
      <c r="F87" s="29">
        <v>118.8</v>
      </c>
      <c r="G87" s="28">
        <v>64.799000000000007</v>
      </c>
      <c r="H87" s="28">
        <v>63.646999999999998</v>
      </c>
      <c r="I87" s="30">
        <v>7.4429999999999996</v>
      </c>
    </row>
    <row r="88" spans="2:9" x14ac:dyDescent="0.2">
      <c r="B88" s="27">
        <v>3.7</v>
      </c>
      <c r="C88" s="28">
        <v>5576.76</v>
      </c>
      <c r="D88" s="28">
        <v>5716.18</v>
      </c>
      <c r="E88" s="29">
        <v>16.760000000000002</v>
      </c>
      <c r="F88" s="29">
        <v>118.96</v>
      </c>
      <c r="G88" s="28">
        <v>64.792000000000002</v>
      </c>
      <c r="H88" s="28">
        <v>63.61</v>
      </c>
      <c r="I88" s="30">
        <v>7.4249999999999998</v>
      </c>
    </row>
    <row r="89" spans="2:9" x14ac:dyDescent="0.2">
      <c r="B89" s="27">
        <v>3.72</v>
      </c>
      <c r="C89" s="28">
        <v>5609.46</v>
      </c>
      <c r="D89" s="28">
        <v>5749.69</v>
      </c>
      <c r="E89" s="29">
        <v>16.77</v>
      </c>
      <c r="F89" s="29">
        <v>119.12</v>
      </c>
      <c r="G89" s="28">
        <v>64.786000000000001</v>
      </c>
      <c r="H89" s="28">
        <v>63.579000000000001</v>
      </c>
      <c r="I89" s="30">
        <v>7.4059999999999997</v>
      </c>
    </row>
    <row r="90" spans="2:9" x14ac:dyDescent="0.2">
      <c r="B90" s="27">
        <v>3.74</v>
      </c>
      <c r="C90" s="28">
        <v>5642.18</v>
      </c>
      <c r="D90" s="28">
        <v>5783.23</v>
      </c>
      <c r="E90" s="29">
        <v>16.78</v>
      </c>
      <c r="F90" s="29">
        <v>119.29</v>
      </c>
      <c r="G90" s="28">
        <v>64.778999999999996</v>
      </c>
      <c r="H90" s="28">
        <v>63.564999999999998</v>
      </c>
      <c r="I90" s="30">
        <v>7.3879999999999999</v>
      </c>
    </row>
    <row r="91" spans="2:9" x14ac:dyDescent="0.2">
      <c r="B91" s="27">
        <v>3.76</v>
      </c>
      <c r="C91" s="28">
        <v>5674.92</v>
      </c>
      <c r="D91" s="28">
        <v>5816.79</v>
      </c>
      <c r="E91" s="29">
        <v>16.79</v>
      </c>
      <c r="F91" s="29">
        <v>119.46</v>
      </c>
      <c r="G91" s="28">
        <v>64.771000000000001</v>
      </c>
      <c r="H91" s="28">
        <v>63.517000000000003</v>
      </c>
      <c r="I91" s="30">
        <v>7.37</v>
      </c>
    </row>
    <row r="92" spans="2:9" x14ac:dyDescent="0.2">
      <c r="B92" s="27">
        <v>3.78</v>
      </c>
      <c r="C92" s="28">
        <v>5707.67</v>
      </c>
      <c r="D92" s="28">
        <v>5850.36</v>
      </c>
      <c r="E92" s="29">
        <v>16.79</v>
      </c>
      <c r="F92" s="29">
        <v>119.63</v>
      </c>
      <c r="G92" s="28">
        <v>64.763999999999996</v>
      </c>
      <c r="H92" s="28">
        <v>63.509</v>
      </c>
      <c r="I92" s="30">
        <v>7.3529999999999998</v>
      </c>
    </row>
    <row r="93" spans="2:9" x14ac:dyDescent="0.2">
      <c r="B93" s="27">
        <v>3.8</v>
      </c>
      <c r="C93" s="28">
        <v>5740.44</v>
      </c>
      <c r="D93" s="28">
        <v>5883.95</v>
      </c>
      <c r="E93" s="29">
        <v>16.8</v>
      </c>
      <c r="F93" s="29">
        <v>119.8</v>
      </c>
      <c r="G93" s="28">
        <v>64.757000000000005</v>
      </c>
      <c r="H93" s="28">
        <v>63.475999999999999</v>
      </c>
      <c r="I93" s="30">
        <v>7.335</v>
      </c>
    </row>
    <row r="94" spans="2:9" x14ac:dyDescent="0.2">
      <c r="B94" s="27">
        <v>3.82</v>
      </c>
      <c r="C94" s="28">
        <v>5773.22</v>
      </c>
      <c r="D94" s="28">
        <v>5917.55</v>
      </c>
      <c r="E94" s="29">
        <v>16.809999999999999</v>
      </c>
      <c r="F94" s="29">
        <v>119.96</v>
      </c>
      <c r="G94" s="28">
        <v>64.75</v>
      </c>
      <c r="H94" s="28">
        <v>63.451000000000001</v>
      </c>
      <c r="I94" s="30">
        <v>7.3179999999999996</v>
      </c>
    </row>
    <row r="95" spans="2:9" x14ac:dyDescent="0.2">
      <c r="B95" s="27">
        <v>3.84</v>
      </c>
      <c r="C95" s="28">
        <v>5806.01</v>
      </c>
      <c r="D95" s="28">
        <v>5951.16</v>
      </c>
      <c r="E95" s="29">
        <v>16.809999999999999</v>
      </c>
      <c r="F95" s="29">
        <v>120.12</v>
      </c>
      <c r="G95" s="28">
        <v>64.742000000000004</v>
      </c>
      <c r="H95" s="28">
        <v>63.402000000000001</v>
      </c>
      <c r="I95" s="30">
        <v>7.3019999999999996</v>
      </c>
    </row>
    <row r="96" spans="2:9" x14ac:dyDescent="0.2">
      <c r="B96" s="27">
        <v>3.86</v>
      </c>
      <c r="C96" s="28">
        <v>5838.82</v>
      </c>
      <c r="D96" s="28">
        <v>5984.79</v>
      </c>
      <c r="E96" s="29">
        <v>16.82</v>
      </c>
      <c r="F96" s="29">
        <v>120.28</v>
      </c>
      <c r="G96" s="28">
        <v>64.734999999999999</v>
      </c>
      <c r="H96" s="28">
        <v>63.375999999999998</v>
      </c>
      <c r="I96" s="30">
        <v>7.2850000000000001</v>
      </c>
    </row>
    <row r="97" spans="2:9" x14ac:dyDescent="0.2">
      <c r="B97" s="27">
        <v>3.88</v>
      </c>
      <c r="C97" s="28">
        <v>5871.64</v>
      </c>
      <c r="D97" s="28">
        <v>6018.43</v>
      </c>
      <c r="E97" s="29">
        <v>16.829999999999998</v>
      </c>
      <c r="F97" s="29">
        <v>120.43</v>
      </c>
      <c r="G97" s="28">
        <v>64.727000000000004</v>
      </c>
      <c r="H97" s="28">
        <v>63.356000000000002</v>
      </c>
      <c r="I97" s="30">
        <v>7.2690000000000001</v>
      </c>
    </row>
    <row r="98" spans="2:9" x14ac:dyDescent="0.2">
      <c r="B98" s="27">
        <v>3.9</v>
      </c>
      <c r="C98" s="28">
        <v>5904.47</v>
      </c>
      <c r="D98" s="28">
        <v>6052.09</v>
      </c>
      <c r="E98" s="29">
        <v>16.829999999999998</v>
      </c>
      <c r="F98" s="29">
        <v>120.59</v>
      </c>
      <c r="G98" s="28">
        <v>64.718999999999994</v>
      </c>
      <c r="H98" s="28">
        <v>63.341000000000001</v>
      </c>
      <c r="I98" s="30">
        <v>7.2530000000000001</v>
      </c>
    </row>
    <row r="99" spans="2:9" x14ac:dyDescent="0.2">
      <c r="B99" s="27">
        <v>3.92</v>
      </c>
      <c r="C99" s="28">
        <v>5937.32</v>
      </c>
      <c r="D99" s="28">
        <v>6085.76</v>
      </c>
      <c r="E99" s="29">
        <v>16.84</v>
      </c>
      <c r="F99" s="29">
        <v>120.75</v>
      </c>
      <c r="G99" s="28">
        <v>64.712000000000003</v>
      </c>
      <c r="H99" s="28">
        <v>63.295999999999999</v>
      </c>
      <c r="I99" s="30">
        <v>7.2380000000000004</v>
      </c>
    </row>
    <row r="100" spans="2:9" x14ac:dyDescent="0.2">
      <c r="B100" s="27">
        <v>3.94</v>
      </c>
      <c r="C100" s="28">
        <v>5970.19</v>
      </c>
      <c r="D100" s="28">
        <v>6119.45</v>
      </c>
      <c r="E100" s="29">
        <v>16.850000000000001</v>
      </c>
      <c r="F100" s="29">
        <v>120.9</v>
      </c>
      <c r="G100" s="28">
        <v>64.703999999999994</v>
      </c>
      <c r="H100" s="28">
        <v>63.280999999999999</v>
      </c>
      <c r="I100" s="30">
        <v>7.2229999999999999</v>
      </c>
    </row>
    <row r="101" spans="2:9" x14ac:dyDescent="0.2">
      <c r="B101" s="27">
        <v>3.96</v>
      </c>
      <c r="C101" s="28">
        <v>6003.07</v>
      </c>
      <c r="D101" s="28">
        <v>6153.15</v>
      </c>
      <c r="E101" s="29">
        <v>16.86</v>
      </c>
      <c r="F101" s="29">
        <v>121.06</v>
      </c>
      <c r="G101" s="28">
        <v>64.695999999999998</v>
      </c>
      <c r="H101" s="28">
        <v>63.252000000000002</v>
      </c>
      <c r="I101" s="30">
        <v>7.2080000000000002</v>
      </c>
    </row>
    <row r="102" spans="2:9" x14ac:dyDescent="0.2">
      <c r="B102" s="27">
        <v>3.98</v>
      </c>
      <c r="C102" s="28">
        <v>6035.96</v>
      </c>
      <c r="D102" s="28">
        <v>6186.86</v>
      </c>
      <c r="E102" s="29">
        <v>16.87</v>
      </c>
      <c r="F102" s="29">
        <v>121.21</v>
      </c>
      <c r="G102" s="28">
        <v>64.688000000000002</v>
      </c>
      <c r="H102" s="28">
        <v>63.22</v>
      </c>
      <c r="I102" s="30">
        <v>7.1929999999999996</v>
      </c>
    </row>
    <row r="103" spans="2:9" x14ac:dyDescent="0.2">
      <c r="B103" s="27">
        <v>4</v>
      </c>
      <c r="C103" s="28">
        <v>6068.88</v>
      </c>
      <c r="D103" s="28">
        <v>6220.6</v>
      </c>
      <c r="E103" s="29">
        <v>16.87</v>
      </c>
      <c r="F103" s="29">
        <v>121.37</v>
      </c>
      <c r="G103" s="28">
        <v>64.680000000000007</v>
      </c>
      <c r="H103" s="28">
        <v>63.201999999999998</v>
      </c>
      <c r="I103" s="30">
        <v>7.1790000000000003</v>
      </c>
    </row>
    <row r="104" spans="2:9" x14ac:dyDescent="0.2">
      <c r="B104" s="27">
        <v>4.0199999999999996</v>
      </c>
      <c r="C104" s="28">
        <v>6101.8</v>
      </c>
      <c r="D104" s="28">
        <v>6254.35</v>
      </c>
      <c r="E104" s="29">
        <v>16.88</v>
      </c>
      <c r="F104" s="29">
        <v>121.52</v>
      </c>
      <c r="G104" s="28">
        <v>64.671999999999997</v>
      </c>
      <c r="H104" s="28">
        <v>63.17</v>
      </c>
      <c r="I104" s="30">
        <v>7.165</v>
      </c>
    </row>
    <row r="105" spans="2:9" x14ac:dyDescent="0.2">
      <c r="B105" s="27">
        <v>4.04</v>
      </c>
      <c r="C105" s="28">
        <v>6134.74</v>
      </c>
      <c r="D105" s="28">
        <v>6288.11</v>
      </c>
      <c r="E105" s="29">
        <v>16.89</v>
      </c>
      <c r="F105" s="29">
        <v>121.68</v>
      </c>
      <c r="G105" s="28">
        <v>64.664000000000001</v>
      </c>
      <c r="H105" s="28">
        <v>63.143000000000001</v>
      </c>
      <c r="I105" s="30">
        <v>7.1509999999999998</v>
      </c>
    </row>
    <row r="106" spans="2:9" x14ac:dyDescent="0.2">
      <c r="B106" s="27">
        <v>4.0599999999999996</v>
      </c>
      <c r="C106" s="28">
        <v>6167.7</v>
      </c>
      <c r="D106" s="28">
        <v>6321.89</v>
      </c>
      <c r="E106" s="29">
        <v>16.899999999999999</v>
      </c>
      <c r="F106" s="29">
        <v>121.83</v>
      </c>
      <c r="G106" s="28">
        <v>64.656000000000006</v>
      </c>
      <c r="H106" s="28">
        <v>63.122</v>
      </c>
      <c r="I106" s="30">
        <v>7.1369999999999996</v>
      </c>
    </row>
    <row r="107" spans="2:9" x14ac:dyDescent="0.2">
      <c r="B107" s="27">
        <v>4.08</v>
      </c>
      <c r="C107" s="28">
        <v>6200.67</v>
      </c>
      <c r="D107" s="28">
        <v>6355.69</v>
      </c>
      <c r="E107" s="29">
        <v>16.91</v>
      </c>
      <c r="F107" s="29">
        <v>121.99</v>
      </c>
      <c r="G107" s="28">
        <v>64.647999999999996</v>
      </c>
      <c r="H107" s="28">
        <v>63.082999999999998</v>
      </c>
      <c r="I107" s="30">
        <v>7.1239999999999997</v>
      </c>
    </row>
    <row r="108" spans="2:9" x14ac:dyDescent="0.2">
      <c r="B108" s="27">
        <v>4.0999999999999996</v>
      </c>
      <c r="C108" s="28">
        <v>6233.66</v>
      </c>
      <c r="D108" s="28">
        <v>6389.5</v>
      </c>
      <c r="E108" s="29">
        <v>16.920000000000002</v>
      </c>
      <c r="F108" s="29">
        <v>122.15</v>
      </c>
      <c r="G108" s="28">
        <v>64.638999999999996</v>
      </c>
      <c r="H108" s="28">
        <v>63.055999999999997</v>
      </c>
      <c r="I108" s="30">
        <v>7.1109999999999998</v>
      </c>
    </row>
    <row r="109" spans="2:9" x14ac:dyDescent="0.2">
      <c r="B109" s="27">
        <v>4.12</v>
      </c>
      <c r="C109" s="28">
        <v>6266.67</v>
      </c>
      <c r="D109" s="28">
        <v>6423.34</v>
      </c>
      <c r="E109" s="29">
        <v>16.920000000000002</v>
      </c>
      <c r="F109" s="29">
        <v>122.32</v>
      </c>
      <c r="G109" s="28">
        <v>64.631</v>
      </c>
      <c r="H109" s="28">
        <v>63.014000000000003</v>
      </c>
      <c r="I109" s="30">
        <v>7.0979999999999999</v>
      </c>
    </row>
    <row r="110" spans="2:9" x14ac:dyDescent="0.2">
      <c r="B110" s="27">
        <v>4.1399999999999997</v>
      </c>
      <c r="C110" s="28">
        <v>6299.7</v>
      </c>
      <c r="D110" s="28">
        <v>6457.19</v>
      </c>
      <c r="E110" s="29">
        <v>16.93</v>
      </c>
      <c r="F110" s="29">
        <v>122.49</v>
      </c>
      <c r="G110" s="28">
        <v>64.622</v>
      </c>
      <c r="H110" s="28">
        <v>63</v>
      </c>
      <c r="I110" s="30">
        <v>7.0860000000000003</v>
      </c>
    </row>
    <row r="111" spans="2:9" x14ac:dyDescent="0.2">
      <c r="B111" s="27">
        <v>4.16</v>
      </c>
      <c r="C111" s="28">
        <v>6332.74</v>
      </c>
      <c r="D111" s="28">
        <v>6491.05</v>
      </c>
      <c r="E111" s="29">
        <v>16.940000000000001</v>
      </c>
      <c r="F111" s="29">
        <v>122.66</v>
      </c>
      <c r="G111" s="28">
        <v>64.614000000000004</v>
      </c>
      <c r="H111" s="28">
        <v>62.963999999999999</v>
      </c>
      <c r="I111" s="30">
        <v>7.0730000000000004</v>
      </c>
    </row>
    <row r="112" spans="2:9" x14ac:dyDescent="0.2">
      <c r="B112" s="27">
        <v>4.18</v>
      </c>
      <c r="C112" s="28">
        <v>6365.79</v>
      </c>
      <c r="D112" s="28">
        <v>6524.94</v>
      </c>
      <c r="E112" s="29">
        <v>16.95</v>
      </c>
      <c r="F112" s="29">
        <v>122.83</v>
      </c>
      <c r="G112" s="28">
        <v>64.605000000000004</v>
      </c>
      <c r="H112" s="28">
        <v>62.936</v>
      </c>
      <c r="I112" s="30">
        <v>7.0609999999999999</v>
      </c>
    </row>
    <row r="113" spans="2:9" x14ac:dyDescent="0.2">
      <c r="B113" s="27">
        <v>4.2</v>
      </c>
      <c r="C113" s="28">
        <v>6398.87</v>
      </c>
      <c r="D113" s="28">
        <v>6558.84</v>
      </c>
      <c r="E113" s="29">
        <v>16.96</v>
      </c>
      <c r="F113" s="29">
        <v>123</v>
      </c>
      <c r="G113" s="28">
        <v>64.596999999999994</v>
      </c>
      <c r="H113" s="28">
        <v>62.912999999999997</v>
      </c>
      <c r="I113" s="30">
        <v>7.0490000000000004</v>
      </c>
    </row>
    <row r="114" spans="2:9" x14ac:dyDescent="0.2">
      <c r="B114" s="27">
        <v>4.22</v>
      </c>
      <c r="C114" s="28">
        <v>6431.96</v>
      </c>
      <c r="D114" s="28">
        <v>6592.76</v>
      </c>
      <c r="E114" s="29">
        <v>16.96</v>
      </c>
      <c r="F114" s="29">
        <v>123.18</v>
      </c>
      <c r="G114" s="28">
        <v>64.587999999999994</v>
      </c>
      <c r="H114" s="28">
        <v>62.887999999999998</v>
      </c>
      <c r="I114" s="30">
        <v>7.0369999999999999</v>
      </c>
    </row>
    <row r="115" spans="2:9" x14ac:dyDescent="0.2">
      <c r="B115" s="27">
        <v>4.24</v>
      </c>
      <c r="C115" s="28">
        <v>6465.06</v>
      </c>
      <c r="D115" s="28">
        <v>6626.69</v>
      </c>
      <c r="E115" s="29">
        <v>16.97</v>
      </c>
      <c r="F115" s="29">
        <v>123.35</v>
      </c>
      <c r="G115" s="28">
        <v>64.578999999999994</v>
      </c>
      <c r="H115" s="28">
        <v>62.859000000000002</v>
      </c>
      <c r="I115" s="30">
        <v>7.0250000000000004</v>
      </c>
    </row>
    <row r="116" spans="2:9" x14ac:dyDescent="0.2">
      <c r="B116" s="27">
        <v>4.26</v>
      </c>
      <c r="C116" s="28">
        <v>6498.18</v>
      </c>
      <c r="D116" s="28">
        <v>6660.64</v>
      </c>
      <c r="E116" s="29">
        <v>16.98</v>
      </c>
      <c r="F116" s="29">
        <v>123.53</v>
      </c>
      <c r="G116" s="28">
        <v>64.569999999999993</v>
      </c>
      <c r="H116" s="28">
        <v>62.823999999999998</v>
      </c>
      <c r="I116" s="30">
        <v>7.0140000000000002</v>
      </c>
    </row>
    <row r="117" spans="2:9" x14ac:dyDescent="0.2">
      <c r="B117" s="27">
        <v>4.28</v>
      </c>
      <c r="C117" s="28">
        <v>6531.32</v>
      </c>
      <c r="D117" s="28">
        <v>6694.6</v>
      </c>
      <c r="E117" s="29">
        <v>16.989999999999998</v>
      </c>
      <c r="F117" s="29">
        <v>123.7</v>
      </c>
      <c r="G117" s="28">
        <v>64.561000000000007</v>
      </c>
      <c r="H117" s="28">
        <v>62.801000000000002</v>
      </c>
      <c r="I117" s="30">
        <v>7.0030000000000001</v>
      </c>
    </row>
    <row r="118" spans="2:9" x14ac:dyDescent="0.2">
      <c r="B118" s="27">
        <v>4.3</v>
      </c>
      <c r="C118" s="28">
        <v>6564.47</v>
      </c>
      <c r="D118" s="28">
        <v>6728.58</v>
      </c>
      <c r="E118" s="29">
        <v>17</v>
      </c>
      <c r="F118" s="29">
        <v>123.87</v>
      </c>
      <c r="G118" s="28">
        <v>64.552000000000007</v>
      </c>
      <c r="H118" s="28">
        <v>62.765999999999998</v>
      </c>
      <c r="I118" s="30">
        <v>6.992</v>
      </c>
    </row>
    <row r="119" spans="2:9" x14ac:dyDescent="0.2">
      <c r="B119" s="27">
        <v>4.32</v>
      </c>
      <c r="C119" s="28">
        <v>6597.64</v>
      </c>
      <c r="D119" s="28">
        <v>6762.58</v>
      </c>
      <c r="E119" s="29">
        <v>17.010000000000002</v>
      </c>
      <c r="F119" s="29">
        <v>124.04</v>
      </c>
      <c r="G119" s="28">
        <v>64.543000000000006</v>
      </c>
      <c r="H119" s="28">
        <v>62.737000000000002</v>
      </c>
      <c r="I119" s="30">
        <v>6.9809999999999999</v>
      </c>
    </row>
    <row r="120" spans="2:9" x14ac:dyDescent="0.2">
      <c r="B120" s="27">
        <v>4.34</v>
      </c>
      <c r="C120" s="28">
        <v>6630.83</v>
      </c>
      <c r="D120" s="28">
        <v>6796.6</v>
      </c>
      <c r="E120" s="29">
        <v>17.010000000000002</v>
      </c>
      <c r="F120" s="29">
        <v>124.2</v>
      </c>
      <c r="G120" s="28">
        <v>64.534000000000006</v>
      </c>
      <c r="H120" s="28">
        <v>62.719000000000001</v>
      </c>
      <c r="I120" s="30">
        <v>6.97</v>
      </c>
    </row>
    <row r="121" spans="2:9" x14ac:dyDescent="0.2">
      <c r="B121" s="27">
        <v>4.3600000000000003</v>
      </c>
      <c r="C121" s="28">
        <v>6664.03</v>
      </c>
      <c r="D121" s="28">
        <v>6830.63</v>
      </c>
      <c r="E121" s="29">
        <v>17.02</v>
      </c>
      <c r="F121" s="29">
        <v>124.36</v>
      </c>
      <c r="G121" s="28">
        <v>64.525000000000006</v>
      </c>
      <c r="H121" s="28">
        <v>62.692999999999998</v>
      </c>
      <c r="I121" s="30">
        <v>6.96</v>
      </c>
    </row>
    <row r="122" spans="2:9" x14ac:dyDescent="0.2">
      <c r="B122" s="27">
        <v>4.38</v>
      </c>
      <c r="C122" s="28">
        <v>6697.24</v>
      </c>
      <c r="D122" s="28">
        <v>6864.67</v>
      </c>
      <c r="E122" s="29">
        <v>17.03</v>
      </c>
      <c r="F122" s="29">
        <v>124.52</v>
      </c>
      <c r="G122" s="28">
        <v>64.516000000000005</v>
      </c>
      <c r="H122" s="28">
        <v>62.656999999999996</v>
      </c>
      <c r="I122" s="30">
        <v>6.95</v>
      </c>
    </row>
    <row r="123" spans="2:9" x14ac:dyDescent="0.2">
      <c r="B123" s="27">
        <v>4.4000000000000004</v>
      </c>
      <c r="C123" s="28">
        <v>6730.47</v>
      </c>
      <c r="D123" s="28">
        <v>6898.73</v>
      </c>
      <c r="E123" s="29">
        <v>17.04</v>
      </c>
      <c r="F123" s="29">
        <v>124.69</v>
      </c>
      <c r="G123" s="28">
        <v>64.507000000000005</v>
      </c>
      <c r="H123" s="28">
        <v>62.624000000000002</v>
      </c>
      <c r="I123" s="30">
        <v>6.9390000000000001</v>
      </c>
    </row>
    <row r="124" spans="2:9" x14ac:dyDescent="0.2">
      <c r="B124" s="27">
        <v>4.42</v>
      </c>
      <c r="C124" s="28">
        <v>6763.72</v>
      </c>
      <c r="D124" s="28">
        <v>6932.81</v>
      </c>
      <c r="E124" s="29">
        <v>17.04</v>
      </c>
      <c r="F124" s="29">
        <v>124.85</v>
      </c>
      <c r="G124" s="28">
        <v>64.498000000000005</v>
      </c>
      <c r="H124" s="28">
        <v>62.603000000000002</v>
      </c>
      <c r="I124" s="30">
        <v>6.9290000000000003</v>
      </c>
    </row>
    <row r="125" spans="2:9" x14ac:dyDescent="0.2">
      <c r="B125" s="27">
        <v>4.4400000000000004</v>
      </c>
      <c r="C125" s="28">
        <v>6796.98</v>
      </c>
      <c r="D125" s="28">
        <v>6966.9</v>
      </c>
      <c r="E125" s="29">
        <v>17.05</v>
      </c>
      <c r="F125" s="29">
        <v>125.02</v>
      </c>
      <c r="G125" s="28">
        <v>64.488</v>
      </c>
      <c r="H125" s="28">
        <v>62.576000000000001</v>
      </c>
      <c r="I125" s="30">
        <v>6.92</v>
      </c>
    </row>
    <row r="126" spans="2:9" x14ac:dyDescent="0.2">
      <c r="B126" s="27">
        <v>4.46</v>
      </c>
      <c r="C126" s="28">
        <v>6830.25</v>
      </c>
      <c r="D126" s="28">
        <v>7001.01</v>
      </c>
      <c r="E126" s="29">
        <v>17.059999999999999</v>
      </c>
      <c r="F126" s="29">
        <v>125.18</v>
      </c>
      <c r="G126" s="28">
        <v>64.478999999999999</v>
      </c>
      <c r="H126" s="28">
        <v>62.552</v>
      </c>
      <c r="I126" s="30">
        <v>6.91</v>
      </c>
    </row>
    <row r="127" spans="2:9" x14ac:dyDescent="0.2">
      <c r="B127" s="27">
        <v>4.4800000000000004</v>
      </c>
      <c r="C127" s="28">
        <v>6863.55</v>
      </c>
      <c r="D127" s="28">
        <v>7035.13</v>
      </c>
      <c r="E127" s="29">
        <v>17.07</v>
      </c>
      <c r="F127" s="29">
        <v>125.34</v>
      </c>
      <c r="G127" s="28">
        <v>64.47</v>
      </c>
      <c r="H127" s="28">
        <v>62.515000000000001</v>
      </c>
      <c r="I127" s="30">
        <v>6.9009999999999998</v>
      </c>
    </row>
    <row r="128" spans="2:9" x14ac:dyDescent="0.2">
      <c r="B128" s="27">
        <v>4.5</v>
      </c>
      <c r="C128" s="28">
        <v>6896.85</v>
      </c>
      <c r="D128" s="28">
        <v>7069.27</v>
      </c>
      <c r="E128" s="29">
        <v>17.079999999999998</v>
      </c>
      <c r="F128" s="29">
        <v>125.5</v>
      </c>
      <c r="G128" s="28">
        <v>64.459999999999994</v>
      </c>
      <c r="H128" s="28">
        <v>62.478000000000002</v>
      </c>
      <c r="I128" s="30">
        <v>6.8920000000000003</v>
      </c>
    </row>
    <row r="129" spans="2:9" x14ac:dyDescent="0.2">
      <c r="B129" s="23">
        <v>4.5199999999999996</v>
      </c>
      <c r="C129" s="24">
        <v>6930.18</v>
      </c>
      <c r="D129" s="24">
        <v>7103.43</v>
      </c>
      <c r="E129" s="25">
        <v>17.079999999999998</v>
      </c>
      <c r="F129" s="25">
        <v>125.66</v>
      </c>
      <c r="G129" s="24">
        <v>64.450999999999993</v>
      </c>
      <c r="H129" s="24">
        <v>62.457000000000001</v>
      </c>
      <c r="I129" s="26">
        <v>6.883</v>
      </c>
    </row>
    <row r="130" spans="2:9" x14ac:dyDescent="0.2">
      <c r="B130" s="23">
        <v>4.54</v>
      </c>
      <c r="C130" s="24">
        <v>6963.51</v>
      </c>
      <c r="D130" s="24">
        <v>7137.6</v>
      </c>
      <c r="E130" s="25">
        <v>17.09</v>
      </c>
      <c r="F130" s="25">
        <v>125.82</v>
      </c>
      <c r="G130" s="24">
        <v>64.441000000000003</v>
      </c>
      <c r="H130" s="24">
        <v>62.429000000000002</v>
      </c>
      <c r="I130" s="26">
        <v>6.8739999999999997</v>
      </c>
    </row>
    <row r="131" spans="2:9" x14ac:dyDescent="0.2">
      <c r="B131" s="23">
        <v>4.5599999999999996</v>
      </c>
      <c r="C131" s="24">
        <v>6996.87</v>
      </c>
      <c r="D131" s="24">
        <v>7171.79</v>
      </c>
      <c r="E131" s="25">
        <v>17.100000000000001</v>
      </c>
      <c r="F131" s="25">
        <v>125.99</v>
      </c>
      <c r="G131" s="24">
        <v>64.430999999999997</v>
      </c>
      <c r="H131" s="24">
        <v>62.401000000000003</v>
      </c>
      <c r="I131" s="26">
        <v>6.8650000000000002</v>
      </c>
    </row>
    <row r="132" spans="2:9" x14ac:dyDescent="0.2">
      <c r="B132" s="23">
        <v>4.58</v>
      </c>
      <c r="C132" s="24">
        <v>7030.23</v>
      </c>
      <c r="D132" s="24">
        <v>7205.99</v>
      </c>
      <c r="E132" s="25">
        <v>17.11</v>
      </c>
      <c r="F132" s="25">
        <v>126.15</v>
      </c>
      <c r="G132" s="24">
        <v>64.421999999999997</v>
      </c>
      <c r="H132" s="24">
        <v>62.37</v>
      </c>
      <c r="I132" s="26">
        <v>6.8570000000000002</v>
      </c>
    </row>
    <row r="133" spans="2:9" x14ac:dyDescent="0.2">
      <c r="B133" s="23">
        <v>4.5999999999999996</v>
      </c>
      <c r="C133" s="24">
        <v>7063.62</v>
      </c>
      <c r="D133" s="24">
        <v>7240.21</v>
      </c>
      <c r="E133" s="25">
        <v>17.12</v>
      </c>
      <c r="F133" s="25">
        <v>126.32</v>
      </c>
      <c r="G133" s="24">
        <v>64.412000000000006</v>
      </c>
      <c r="H133" s="24">
        <v>62.329000000000001</v>
      </c>
      <c r="I133" s="26">
        <v>6.8490000000000002</v>
      </c>
    </row>
    <row r="134" spans="2:9" x14ac:dyDescent="0.2">
      <c r="B134" s="23">
        <v>4.62</v>
      </c>
      <c r="C134" s="24">
        <v>7097.02</v>
      </c>
      <c r="D134" s="24">
        <v>7274.45</v>
      </c>
      <c r="E134" s="25">
        <v>17.13</v>
      </c>
      <c r="F134" s="25">
        <v>126.49</v>
      </c>
      <c r="G134" s="24">
        <v>64.402000000000001</v>
      </c>
      <c r="H134" s="24">
        <v>62.304000000000002</v>
      </c>
      <c r="I134" s="26">
        <v>6.8410000000000002</v>
      </c>
    </row>
    <row r="135" spans="2:9" x14ac:dyDescent="0.2">
      <c r="B135" s="23">
        <v>4.6399999999999997</v>
      </c>
      <c r="C135" s="24">
        <v>7130.44</v>
      </c>
      <c r="D135" s="24">
        <v>7308.7</v>
      </c>
      <c r="E135" s="25">
        <v>17.13</v>
      </c>
      <c r="F135" s="25">
        <v>126.66</v>
      </c>
      <c r="G135" s="24">
        <v>64.391999999999996</v>
      </c>
      <c r="H135" s="24">
        <v>62.277999999999999</v>
      </c>
      <c r="I135" s="26">
        <v>6.8330000000000002</v>
      </c>
    </row>
    <row r="136" spans="2:9" x14ac:dyDescent="0.2">
      <c r="B136" s="23">
        <v>4.66</v>
      </c>
      <c r="C136" s="24">
        <v>7163.88</v>
      </c>
      <c r="D136" s="24">
        <v>7342.98</v>
      </c>
      <c r="E136" s="25">
        <v>17.14</v>
      </c>
      <c r="F136" s="25">
        <v>126.83</v>
      </c>
      <c r="G136" s="24">
        <v>64.382000000000005</v>
      </c>
      <c r="H136" s="24">
        <v>62.243000000000002</v>
      </c>
      <c r="I136" s="26">
        <v>6.8250000000000002</v>
      </c>
    </row>
    <row r="137" spans="2:9" x14ac:dyDescent="0.2">
      <c r="B137" s="23">
        <v>4.68</v>
      </c>
      <c r="C137" s="24">
        <v>7197.33</v>
      </c>
      <c r="D137" s="24">
        <v>7377.26</v>
      </c>
      <c r="E137" s="25">
        <v>17.149999999999999</v>
      </c>
      <c r="F137" s="25">
        <v>127.01</v>
      </c>
      <c r="G137" s="24">
        <v>64.372</v>
      </c>
      <c r="H137" s="24">
        <v>62.213999999999999</v>
      </c>
      <c r="I137" s="26">
        <v>6.8170000000000002</v>
      </c>
    </row>
    <row r="138" spans="2:9" x14ac:dyDescent="0.2">
      <c r="B138" s="23">
        <v>4.7</v>
      </c>
      <c r="C138" s="24">
        <v>7230.79</v>
      </c>
      <c r="D138" s="24">
        <v>7411.56</v>
      </c>
      <c r="E138" s="25">
        <v>17.16</v>
      </c>
      <c r="F138" s="25">
        <v>127.19</v>
      </c>
      <c r="G138" s="24">
        <v>64.361999999999995</v>
      </c>
      <c r="H138" s="24">
        <v>62.179000000000002</v>
      </c>
      <c r="I138" s="26">
        <v>6.81</v>
      </c>
    </row>
    <row r="139" spans="2:9" x14ac:dyDescent="0.2">
      <c r="B139" s="23">
        <v>4.72</v>
      </c>
      <c r="C139" s="24">
        <v>7264.28</v>
      </c>
      <c r="D139" s="24">
        <v>7445.88</v>
      </c>
      <c r="E139" s="25">
        <v>17.170000000000002</v>
      </c>
      <c r="F139" s="25">
        <v>127.36</v>
      </c>
      <c r="G139" s="24">
        <v>64.352000000000004</v>
      </c>
      <c r="H139" s="24">
        <v>62.143000000000001</v>
      </c>
      <c r="I139" s="26">
        <v>6.8029999999999999</v>
      </c>
    </row>
    <row r="140" spans="2:9" x14ac:dyDescent="0.2">
      <c r="B140" s="23">
        <v>4.74</v>
      </c>
      <c r="C140" s="24">
        <v>7297.78</v>
      </c>
      <c r="D140" s="24">
        <v>7480.22</v>
      </c>
      <c r="E140" s="25">
        <v>17.18</v>
      </c>
      <c r="F140" s="25">
        <v>127.54</v>
      </c>
      <c r="G140" s="24">
        <v>64.341999999999999</v>
      </c>
      <c r="H140" s="24">
        <v>62.107999999999997</v>
      </c>
      <c r="I140" s="26">
        <v>6.7960000000000003</v>
      </c>
    </row>
    <row r="141" spans="2:9" x14ac:dyDescent="0.2">
      <c r="B141" s="23">
        <v>4.76</v>
      </c>
      <c r="C141" s="24">
        <v>7331.3</v>
      </c>
      <c r="D141" s="24">
        <v>7514.58</v>
      </c>
      <c r="E141" s="25">
        <v>17.18</v>
      </c>
      <c r="F141" s="25">
        <v>127.72</v>
      </c>
      <c r="G141" s="24">
        <v>64.331999999999994</v>
      </c>
      <c r="H141" s="24">
        <v>62.085000000000001</v>
      </c>
      <c r="I141" s="26">
        <v>6.7889999999999997</v>
      </c>
    </row>
    <row r="142" spans="2:9" x14ac:dyDescent="0.2">
      <c r="B142" s="23">
        <v>4.78</v>
      </c>
      <c r="C142" s="24">
        <v>7364.83</v>
      </c>
      <c r="D142" s="24">
        <v>7548.95</v>
      </c>
      <c r="E142" s="25">
        <v>17.190000000000001</v>
      </c>
      <c r="F142" s="25">
        <v>127.9</v>
      </c>
      <c r="G142" s="24">
        <v>64.322000000000003</v>
      </c>
      <c r="H142" s="24">
        <v>62.055</v>
      </c>
      <c r="I142" s="26">
        <v>6.782</v>
      </c>
    </row>
    <row r="143" spans="2:9" x14ac:dyDescent="0.2">
      <c r="B143" s="23">
        <v>4.8</v>
      </c>
      <c r="C143" s="24">
        <v>7398.38</v>
      </c>
      <c r="D143" s="24">
        <v>7583.34</v>
      </c>
      <c r="E143" s="25">
        <v>17.2</v>
      </c>
      <c r="F143" s="25">
        <v>128.07</v>
      </c>
      <c r="G143" s="24">
        <v>64.311000000000007</v>
      </c>
      <c r="H143" s="24">
        <v>62.012</v>
      </c>
      <c r="I143" s="26">
        <v>6.7759999999999998</v>
      </c>
    </row>
    <row r="144" spans="2:9" x14ac:dyDescent="0.2">
      <c r="B144" s="23">
        <v>4.82</v>
      </c>
      <c r="C144" s="24">
        <v>7431.95</v>
      </c>
      <c r="D144" s="24">
        <v>7617.75</v>
      </c>
      <c r="E144" s="25">
        <v>17.21</v>
      </c>
      <c r="F144" s="25">
        <v>128.25</v>
      </c>
      <c r="G144" s="24">
        <v>64.301000000000002</v>
      </c>
      <c r="H144" s="24">
        <v>61.985999999999997</v>
      </c>
      <c r="I144" s="26">
        <v>6.7690000000000001</v>
      </c>
    </row>
    <row r="145" spans="2:9" x14ac:dyDescent="0.2">
      <c r="B145" s="23">
        <v>4.84</v>
      </c>
      <c r="C145" s="24">
        <v>7465.54</v>
      </c>
      <c r="D145" s="24">
        <v>7652.17</v>
      </c>
      <c r="E145" s="25">
        <v>17.22</v>
      </c>
      <c r="F145" s="25">
        <v>128.43</v>
      </c>
      <c r="G145" s="24">
        <v>64.290000000000006</v>
      </c>
      <c r="H145" s="24">
        <v>61.953000000000003</v>
      </c>
      <c r="I145" s="26">
        <v>6.7629999999999999</v>
      </c>
    </row>
    <row r="146" spans="2:9" x14ac:dyDescent="0.2">
      <c r="B146" s="23">
        <v>4.8600000000000003</v>
      </c>
      <c r="C146" s="24">
        <v>7499.14</v>
      </c>
      <c r="D146" s="24">
        <v>7686.62</v>
      </c>
      <c r="E146" s="25">
        <v>17.23</v>
      </c>
      <c r="F146" s="25">
        <v>128.61000000000001</v>
      </c>
      <c r="G146" s="24">
        <v>64.28</v>
      </c>
      <c r="H146" s="24">
        <v>61.908999999999999</v>
      </c>
      <c r="I146" s="26">
        <v>6.7569999999999997</v>
      </c>
    </row>
    <row r="147" spans="2:9" x14ac:dyDescent="0.2">
      <c r="B147" s="23">
        <v>4.88</v>
      </c>
      <c r="C147" s="24">
        <v>7532.76</v>
      </c>
      <c r="D147" s="24">
        <v>7721.08</v>
      </c>
      <c r="E147" s="25">
        <v>17.239999999999998</v>
      </c>
      <c r="F147" s="25">
        <v>128.80000000000001</v>
      </c>
      <c r="G147" s="24">
        <v>64.269000000000005</v>
      </c>
      <c r="H147" s="24">
        <v>61.878999999999998</v>
      </c>
      <c r="I147" s="26">
        <v>6.7510000000000003</v>
      </c>
    </row>
    <row r="148" spans="2:9" x14ac:dyDescent="0.2">
      <c r="B148" s="23">
        <v>4.9000000000000004</v>
      </c>
      <c r="C148" s="24">
        <v>7566.4</v>
      </c>
      <c r="D148" s="24">
        <v>7755.56</v>
      </c>
      <c r="E148" s="25">
        <v>17.25</v>
      </c>
      <c r="F148" s="25">
        <v>128.97999999999999</v>
      </c>
      <c r="G148" s="24">
        <v>64.257999999999996</v>
      </c>
      <c r="H148" s="24">
        <v>61.844999999999999</v>
      </c>
      <c r="I148" s="26">
        <v>6.7460000000000004</v>
      </c>
    </row>
    <row r="149" spans="2:9" x14ac:dyDescent="0.2">
      <c r="B149" s="23">
        <v>4.92</v>
      </c>
      <c r="C149" s="24">
        <v>7600.06</v>
      </c>
      <c r="D149" s="24">
        <v>7790.06</v>
      </c>
      <c r="E149" s="25">
        <v>17.260000000000002</v>
      </c>
      <c r="F149" s="25">
        <v>129.16</v>
      </c>
      <c r="G149" s="24">
        <v>64.248000000000005</v>
      </c>
      <c r="H149" s="24">
        <v>61.814</v>
      </c>
      <c r="I149" s="26">
        <v>6.74</v>
      </c>
    </row>
    <row r="150" spans="2:9" x14ac:dyDescent="0.2">
      <c r="B150" s="23">
        <v>4.9400000000000004</v>
      </c>
      <c r="C150" s="24">
        <v>7633.74</v>
      </c>
      <c r="D150" s="24">
        <v>7824.58</v>
      </c>
      <c r="E150" s="25">
        <v>17.27</v>
      </c>
      <c r="F150" s="25">
        <v>129.35</v>
      </c>
      <c r="G150" s="24">
        <v>64.236999999999995</v>
      </c>
      <c r="H150" s="24">
        <v>61.777000000000001</v>
      </c>
      <c r="I150" s="26">
        <v>6.734</v>
      </c>
    </row>
    <row r="151" spans="2:9" x14ac:dyDescent="0.2">
      <c r="B151" s="23">
        <v>4.96</v>
      </c>
      <c r="C151" s="24">
        <v>7667.43</v>
      </c>
      <c r="D151" s="24">
        <v>7859.11</v>
      </c>
      <c r="E151" s="25">
        <v>17.27</v>
      </c>
      <c r="F151" s="25">
        <v>129.53</v>
      </c>
      <c r="G151" s="24">
        <v>64.225999999999999</v>
      </c>
      <c r="H151" s="24">
        <v>61.741999999999997</v>
      </c>
      <c r="I151" s="26">
        <v>6.7290000000000001</v>
      </c>
    </row>
    <row r="152" spans="2:9" x14ac:dyDescent="0.2">
      <c r="B152" s="23">
        <v>4.9800000000000004</v>
      </c>
      <c r="C152" s="24">
        <v>7701.14</v>
      </c>
      <c r="D152" s="24">
        <v>7893.67</v>
      </c>
      <c r="E152" s="25">
        <v>17.28</v>
      </c>
      <c r="F152" s="25">
        <v>129.72</v>
      </c>
      <c r="G152" s="24">
        <v>64.215000000000003</v>
      </c>
      <c r="H152" s="24">
        <v>61.710999999999999</v>
      </c>
      <c r="I152" s="26">
        <v>6.7229999999999999</v>
      </c>
    </row>
    <row r="153" spans="2:9" x14ac:dyDescent="0.2">
      <c r="B153" s="23">
        <v>5</v>
      </c>
      <c r="C153" s="24">
        <v>7734.86</v>
      </c>
      <c r="D153" s="24">
        <v>7928.24</v>
      </c>
      <c r="E153" s="25">
        <v>17.29</v>
      </c>
      <c r="F153" s="25">
        <v>129.91</v>
      </c>
      <c r="G153" s="24">
        <v>64.203999999999994</v>
      </c>
      <c r="H153" s="24">
        <v>61.68</v>
      </c>
      <c r="I153" s="26">
        <v>6.718</v>
      </c>
    </row>
    <row r="154" spans="2:9" x14ac:dyDescent="0.2">
      <c r="B154" s="23">
        <v>5.0199999999999996</v>
      </c>
      <c r="C154" s="24">
        <v>7768.61</v>
      </c>
      <c r="D154" s="24">
        <v>7962.82</v>
      </c>
      <c r="E154" s="25">
        <v>17.3</v>
      </c>
      <c r="F154" s="25">
        <v>130.09</v>
      </c>
      <c r="G154" s="24">
        <v>64.192999999999998</v>
      </c>
      <c r="H154" s="24">
        <v>61.637999999999998</v>
      </c>
      <c r="I154" s="26">
        <v>6.7130000000000001</v>
      </c>
    </row>
    <row r="155" spans="2:9" x14ac:dyDescent="0.2">
      <c r="B155" s="23">
        <v>5.04</v>
      </c>
      <c r="C155" s="24">
        <v>7802.37</v>
      </c>
      <c r="D155" s="24">
        <v>7997.43</v>
      </c>
      <c r="E155" s="25">
        <v>17.309999999999999</v>
      </c>
      <c r="F155" s="25">
        <v>130.28</v>
      </c>
      <c r="G155" s="24">
        <v>64.182000000000002</v>
      </c>
      <c r="H155" s="24">
        <v>61.613999999999997</v>
      </c>
      <c r="I155" s="26">
        <v>6.7080000000000002</v>
      </c>
    </row>
    <row r="156" spans="2:9" x14ac:dyDescent="0.2">
      <c r="B156" s="23">
        <v>5.0599999999999996</v>
      </c>
      <c r="C156" s="24">
        <v>7836.15</v>
      </c>
      <c r="D156" s="24">
        <v>8032.05</v>
      </c>
      <c r="E156" s="25">
        <v>17.32</v>
      </c>
      <c r="F156" s="25">
        <v>130.46</v>
      </c>
      <c r="G156" s="24">
        <v>64.171000000000006</v>
      </c>
      <c r="H156" s="24">
        <v>61.582000000000001</v>
      </c>
      <c r="I156" s="26">
        <v>6.7030000000000003</v>
      </c>
    </row>
    <row r="157" spans="2:9" x14ac:dyDescent="0.2">
      <c r="B157" s="23">
        <v>5.08</v>
      </c>
      <c r="C157" s="24">
        <v>7869.94</v>
      </c>
      <c r="D157" s="24">
        <v>8066.69</v>
      </c>
      <c r="E157" s="25">
        <v>17.329999999999998</v>
      </c>
      <c r="F157" s="25">
        <v>130.63999999999999</v>
      </c>
      <c r="G157" s="24">
        <v>64.16</v>
      </c>
      <c r="H157" s="24">
        <v>61.533000000000001</v>
      </c>
      <c r="I157" s="26">
        <v>6.6989999999999998</v>
      </c>
    </row>
    <row r="158" spans="2:9" x14ac:dyDescent="0.2">
      <c r="B158" s="23">
        <v>5.0999999999999996</v>
      </c>
      <c r="C158" s="24">
        <v>7903.75</v>
      </c>
      <c r="D158" s="24">
        <v>8101.35</v>
      </c>
      <c r="E158" s="25">
        <v>17.329999999999998</v>
      </c>
      <c r="F158" s="25">
        <v>130.82</v>
      </c>
      <c r="G158" s="24">
        <v>64.149000000000001</v>
      </c>
      <c r="H158" s="24">
        <v>61.500999999999998</v>
      </c>
      <c r="I158" s="26">
        <v>6.6950000000000003</v>
      </c>
    </row>
    <row r="159" spans="2:9" x14ac:dyDescent="0.2">
      <c r="B159" s="23">
        <v>5.12</v>
      </c>
      <c r="C159" s="24">
        <v>7937.58</v>
      </c>
      <c r="D159" s="24">
        <v>8136.02</v>
      </c>
      <c r="E159" s="25">
        <v>17.34</v>
      </c>
      <c r="F159" s="25">
        <v>131.01</v>
      </c>
      <c r="G159" s="24">
        <v>64.137</v>
      </c>
      <c r="H159" s="24">
        <v>61.469000000000001</v>
      </c>
      <c r="I159" s="26">
        <v>6.69</v>
      </c>
    </row>
    <row r="160" spans="2:9" x14ac:dyDescent="0.2">
      <c r="B160" s="23">
        <v>5.14</v>
      </c>
      <c r="C160" s="24">
        <v>7971.42</v>
      </c>
      <c r="D160" s="24">
        <v>8170.71</v>
      </c>
      <c r="E160" s="25">
        <v>17.350000000000001</v>
      </c>
      <c r="F160" s="25">
        <v>131.19999999999999</v>
      </c>
      <c r="G160" s="24">
        <v>64.126000000000005</v>
      </c>
      <c r="H160" s="24">
        <v>61.44</v>
      </c>
      <c r="I160" s="26">
        <v>6.6859999999999999</v>
      </c>
    </row>
    <row r="161" spans="2:9" x14ac:dyDescent="0.2">
      <c r="B161" s="23">
        <v>5.16</v>
      </c>
      <c r="C161" s="24">
        <v>8005.28</v>
      </c>
      <c r="D161" s="24">
        <v>8205.41</v>
      </c>
      <c r="E161" s="25">
        <v>17.36</v>
      </c>
      <c r="F161" s="25">
        <v>131.38</v>
      </c>
      <c r="G161" s="24">
        <v>64.114999999999995</v>
      </c>
      <c r="H161" s="24">
        <v>61.408000000000001</v>
      </c>
      <c r="I161" s="26">
        <v>6.6820000000000004</v>
      </c>
    </row>
    <row r="162" spans="2:9" x14ac:dyDescent="0.2">
      <c r="B162" s="23">
        <v>5.18</v>
      </c>
      <c r="C162" s="24">
        <v>8039.16</v>
      </c>
      <c r="D162" s="24">
        <v>8240.14</v>
      </c>
      <c r="E162" s="25">
        <v>17.37</v>
      </c>
      <c r="F162" s="25">
        <v>131.56</v>
      </c>
      <c r="G162" s="24">
        <v>64.102999999999994</v>
      </c>
      <c r="H162" s="24">
        <v>61.363999999999997</v>
      </c>
      <c r="I162" s="26">
        <v>6.6779999999999999</v>
      </c>
    </row>
    <row r="163" spans="2:9" x14ac:dyDescent="0.2">
      <c r="B163" s="23">
        <v>5.2</v>
      </c>
      <c r="C163" s="24">
        <v>8073.05</v>
      </c>
      <c r="D163" s="24">
        <v>8274.8799999999992</v>
      </c>
      <c r="E163" s="25">
        <v>17.38</v>
      </c>
      <c r="F163" s="25">
        <v>131.75</v>
      </c>
      <c r="G163" s="24">
        <v>64.091999999999999</v>
      </c>
      <c r="H163" s="24">
        <v>61.335999999999999</v>
      </c>
      <c r="I163" s="26">
        <v>6.6740000000000004</v>
      </c>
    </row>
    <row r="164" spans="2:9" x14ac:dyDescent="0.2">
      <c r="B164" s="23">
        <v>5.22</v>
      </c>
      <c r="C164" s="24">
        <v>8106.96</v>
      </c>
      <c r="D164" s="24">
        <v>8309.64</v>
      </c>
      <c r="E164" s="25">
        <v>17.39</v>
      </c>
      <c r="F164" s="25">
        <v>131.93</v>
      </c>
      <c r="G164" s="24">
        <v>64.08</v>
      </c>
      <c r="H164" s="24">
        <v>61.295999999999999</v>
      </c>
      <c r="I164" s="26">
        <v>6.67</v>
      </c>
    </row>
    <row r="165" spans="2:9" x14ac:dyDescent="0.2">
      <c r="B165" s="23">
        <v>5.24</v>
      </c>
      <c r="C165" s="24">
        <v>8140.89</v>
      </c>
      <c r="D165" s="24">
        <v>8344.41</v>
      </c>
      <c r="E165" s="25">
        <v>17.399999999999999</v>
      </c>
      <c r="F165" s="25">
        <v>132.12</v>
      </c>
      <c r="G165" s="24">
        <v>64.067999999999998</v>
      </c>
      <c r="H165" s="24">
        <v>61.262999999999998</v>
      </c>
      <c r="I165" s="26">
        <v>6.6660000000000004</v>
      </c>
    </row>
    <row r="166" spans="2:9" x14ac:dyDescent="0.2">
      <c r="B166" s="23">
        <v>5.26</v>
      </c>
      <c r="C166" s="24">
        <v>8174.84</v>
      </c>
      <c r="D166" s="24">
        <v>8379.2099999999991</v>
      </c>
      <c r="E166" s="25">
        <v>17.399999999999999</v>
      </c>
      <c r="F166" s="25">
        <v>132.31</v>
      </c>
      <c r="G166" s="24">
        <v>64.057000000000002</v>
      </c>
      <c r="H166" s="24">
        <v>61.232999999999997</v>
      </c>
      <c r="I166" s="26">
        <v>6.6630000000000003</v>
      </c>
    </row>
    <row r="167" spans="2:9" x14ac:dyDescent="0.2">
      <c r="B167" s="23">
        <v>5.28</v>
      </c>
      <c r="C167" s="24">
        <v>8208.7999999999993</v>
      </c>
      <c r="D167" s="24">
        <v>8414.02</v>
      </c>
      <c r="E167" s="25">
        <v>17.41</v>
      </c>
      <c r="F167" s="25">
        <v>132.5</v>
      </c>
      <c r="G167" s="24">
        <v>64.045000000000002</v>
      </c>
      <c r="H167" s="24">
        <v>61.192999999999998</v>
      </c>
      <c r="I167" s="26">
        <v>6.6589999999999998</v>
      </c>
    </row>
    <row r="168" spans="2:9" x14ac:dyDescent="0.2">
      <c r="B168" s="23">
        <v>5.3</v>
      </c>
      <c r="C168" s="24">
        <v>8242.7800000000007</v>
      </c>
      <c r="D168" s="24">
        <v>8448.85</v>
      </c>
      <c r="E168" s="25">
        <v>17.420000000000002</v>
      </c>
      <c r="F168" s="25">
        <v>132.68</v>
      </c>
      <c r="G168" s="24">
        <v>64.033000000000001</v>
      </c>
      <c r="H168" s="24">
        <v>61.16</v>
      </c>
      <c r="I168" s="26">
        <v>6.6559999999999997</v>
      </c>
    </row>
    <row r="169" spans="2:9" x14ac:dyDescent="0.2">
      <c r="B169" s="23">
        <v>5.32</v>
      </c>
      <c r="C169" s="24">
        <v>8276.7800000000007</v>
      </c>
      <c r="D169" s="24">
        <v>8483.7000000000007</v>
      </c>
      <c r="E169" s="25">
        <v>17.43</v>
      </c>
      <c r="F169" s="25">
        <v>132.87</v>
      </c>
      <c r="G169" s="24">
        <v>64.021000000000001</v>
      </c>
      <c r="H169" s="24">
        <v>61.13</v>
      </c>
      <c r="I169" s="26">
        <v>6.6529999999999996</v>
      </c>
    </row>
    <row r="170" spans="2:9" x14ac:dyDescent="0.2">
      <c r="B170" s="23">
        <v>5.34</v>
      </c>
      <c r="C170" s="24">
        <v>8310.7900000000009</v>
      </c>
      <c r="D170" s="24">
        <v>8518.56</v>
      </c>
      <c r="E170" s="25">
        <v>17.440000000000001</v>
      </c>
      <c r="F170" s="25">
        <v>133.06</v>
      </c>
      <c r="G170" s="24">
        <v>64.009</v>
      </c>
      <c r="H170" s="24">
        <v>61.1</v>
      </c>
      <c r="I170" s="26">
        <v>6.65</v>
      </c>
    </row>
    <row r="171" spans="2:9" x14ac:dyDescent="0.2">
      <c r="B171" s="23">
        <v>5.36</v>
      </c>
      <c r="C171" s="24">
        <v>8344.82</v>
      </c>
      <c r="D171" s="24">
        <v>8553.44</v>
      </c>
      <c r="E171" s="25">
        <v>17.45</v>
      </c>
      <c r="F171" s="25">
        <v>133.25</v>
      </c>
      <c r="G171" s="24">
        <v>63.997999999999998</v>
      </c>
      <c r="H171" s="24">
        <v>61.048000000000002</v>
      </c>
      <c r="I171" s="26">
        <v>6.6470000000000002</v>
      </c>
    </row>
    <row r="172" spans="2:9" x14ac:dyDescent="0.2">
      <c r="B172" s="23">
        <v>5.38</v>
      </c>
      <c r="C172" s="24">
        <v>8378.8700000000008</v>
      </c>
      <c r="D172" s="24">
        <v>8588.34</v>
      </c>
      <c r="E172" s="25">
        <v>17.45</v>
      </c>
      <c r="F172" s="25">
        <v>133.44</v>
      </c>
      <c r="G172" s="24">
        <v>63.985999999999997</v>
      </c>
      <c r="H172" s="24">
        <v>61.027000000000001</v>
      </c>
      <c r="I172" s="26">
        <v>6.6440000000000001</v>
      </c>
    </row>
    <row r="173" spans="2:9" x14ac:dyDescent="0.2">
      <c r="B173" s="23">
        <v>5.4</v>
      </c>
      <c r="C173" s="24">
        <v>8412.93</v>
      </c>
      <c r="D173" s="24">
        <v>8623.26</v>
      </c>
      <c r="E173" s="25">
        <v>17.46</v>
      </c>
      <c r="F173" s="25">
        <v>133.63</v>
      </c>
      <c r="G173" s="24">
        <v>63.973999999999997</v>
      </c>
      <c r="H173" s="24">
        <v>61.002000000000002</v>
      </c>
      <c r="I173" s="26">
        <v>6.641</v>
      </c>
    </row>
    <row r="174" spans="2:9" x14ac:dyDescent="0.2">
      <c r="B174" s="23">
        <v>5.42</v>
      </c>
      <c r="C174" s="24">
        <v>8447.01</v>
      </c>
      <c r="D174" s="24">
        <v>8658.19</v>
      </c>
      <c r="E174" s="25">
        <v>17.47</v>
      </c>
      <c r="F174" s="25">
        <v>133.82</v>
      </c>
      <c r="G174" s="24">
        <v>63.960999999999999</v>
      </c>
      <c r="H174" s="24">
        <v>60.963000000000001</v>
      </c>
      <c r="I174" s="26">
        <v>6.6390000000000002</v>
      </c>
    </row>
    <row r="175" spans="2:9" x14ac:dyDescent="0.2">
      <c r="B175" s="23">
        <v>5.44</v>
      </c>
      <c r="C175" s="24">
        <v>8481.11</v>
      </c>
      <c r="D175" s="24">
        <v>8693.1299999999992</v>
      </c>
      <c r="E175" s="25">
        <v>17.48</v>
      </c>
      <c r="F175" s="25">
        <v>134.01</v>
      </c>
      <c r="G175" s="24">
        <v>63.948999999999998</v>
      </c>
      <c r="H175" s="24">
        <v>60.927</v>
      </c>
      <c r="I175" s="26">
        <v>6.6369999999999996</v>
      </c>
    </row>
    <row r="176" spans="2:9" x14ac:dyDescent="0.2">
      <c r="B176" s="23">
        <v>5.46</v>
      </c>
      <c r="C176" s="24">
        <v>8515.2199999999993</v>
      </c>
      <c r="D176" s="24">
        <v>8728.1</v>
      </c>
      <c r="E176" s="25">
        <v>17.489999999999998</v>
      </c>
      <c r="F176" s="25">
        <v>134.19999999999999</v>
      </c>
      <c r="G176" s="24">
        <v>63.936999999999998</v>
      </c>
      <c r="H176" s="24">
        <v>60.881999999999998</v>
      </c>
      <c r="I176" s="26">
        <v>6.6340000000000003</v>
      </c>
    </row>
    <row r="177" spans="2:9" x14ac:dyDescent="0.2">
      <c r="B177" s="23">
        <v>5.48</v>
      </c>
      <c r="C177" s="24">
        <v>8549.36</v>
      </c>
      <c r="D177" s="24">
        <v>8763.09</v>
      </c>
      <c r="E177" s="25">
        <v>17.5</v>
      </c>
      <c r="F177" s="25">
        <v>134.4</v>
      </c>
      <c r="G177" s="24">
        <v>63.924999999999997</v>
      </c>
      <c r="H177" s="24">
        <v>60.841999999999999</v>
      </c>
      <c r="I177" s="26">
        <v>6.6319999999999997</v>
      </c>
    </row>
    <row r="178" spans="2:9" x14ac:dyDescent="0.2">
      <c r="B178" s="23">
        <v>5.5</v>
      </c>
      <c r="C178" s="24">
        <v>8583.52</v>
      </c>
      <c r="D178" s="24">
        <v>8798.1</v>
      </c>
      <c r="E178" s="25">
        <v>17.510000000000002</v>
      </c>
      <c r="F178" s="25">
        <v>134.61000000000001</v>
      </c>
      <c r="G178" s="24">
        <v>63.912999999999997</v>
      </c>
      <c r="H178" s="24">
        <v>60.808</v>
      </c>
      <c r="I178" s="26">
        <v>6.63</v>
      </c>
    </row>
    <row r="179" spans="2:9" x14ac:dyDescent="0.2">
      <c r="B179" s="23">
        <v>5.52</v>
      </c>
      <c r="C179" s="24">
        <v>8617.7000000000007</v>
      </c>
      <c r="D179" s="24">
        <v>8833.14</v>
      </c>
      <c r="E179" s="25">
        <v>17.52</v>
      </c>
      <c r="F179" s="25">
        <v>134.81</v>
      </c>
      <c r="G179" s="24">
        <v>63.9</v>
      </c>
      <c r="H179" s="24">
        <v>60.780999999999999</v>
      </c>
      <c r="I179" s="26">
        <v>6.6280000000000001</v>
      </c>
    </row>
    <row r="180" spans="2:9" x14ac:dyDescent="0.2">
      <c r="B180" s="23">
        <v>5.54</v>
      </c>
      <c r="C180" s="24">
        <v>8651.89</v>
      </c>
      <c r="D180" s="24">
        <v>8868.19</v>
      </c>
      <c r="E180" s="25">
        <v>17.54</v>
      </c>
      <c r="F180" s="25">
        <v>135.02000000000001</v>
      </c>
      <c r="G180" s="24">
        <v>63.887999999999998</v>
      </c>
      <c r="H180" s="24">
        <v>60.718000000000004</v>
      </c>
      <c r="I180" s="26">
        <v>6.6260000000000003</v>
      </c>
    </row>
    <row r="181" spans="2:9" x14ac:dyDescent="0.2">
      <c r="B181" s="23">
        <v>5.56</v>
      </c>
      <c r="C181" s="24">
        <v>8686.11</v>
      </c>
      <c r="D181" s="24">
        <v>8903.26</v>
      </c>
      <c r="E181" s="25">
        <v>17.55</v>
      </c>
      <c r="F181" s="25">
        <v>135.24</v>
      </c>
      <c r="G181" s="24">
        <v>63.875</v>
      </c>
      <c r="H181" s="24">
        <v>60.686999999999998</v>
      </c>
      <c r="I181" s="26">
        <v>6.6239999999999997</v>
      </c>
    </row>
    <row r="182" spans="2:9" x14ac:dyDescent="0.2">
      <c r="B182" s="23">
        <v>5.58</v>
      </c>
      <c r="C182" s="24">
        <v>8720.35</v>
      </c>
      <c r="D182" s="24">
        <v>8938.35</v>
      </c>
      <c r="E182" s="25">
        <v>17.55</v>
      </c>
      <c r="F182" s="25">
        <v>135.46</v>
      </c>
      <c r="G182" s="24">
        <v>63.863</v>
      </c>
      <c r="H182" s="24">
        <v>60.646000000000001</v>
      </c>
      <c r="I182" s="26">
        <v>6.6219999999999999</v>
      </c>
    </row>
    <row r="183" spans="2:9" x14ac:dyDescent="0.2">
      <c r="B183" s="23">
        <v>5.6</v>
      </c>
      <c r="C183" s="24">
        <v>8754.6</v>
      </c>
      <c r="D183" s="24">
        <v>8973.4599999999991</v>
      </c>
      <c r="E183" s="25">
        <v>17.559999999999999</v>
      </c>
      <c r="F183" s="25">
        <v>135.69</v>
      </c>
      <c r="G183" s="24">
        <v>63.85</v>
      </c>
      <c r="H183" s="24">
        <v>60.625</v>
      </c>
      <c r="I183" s="26">
        <v>6.6210000000000004</v>
      </c>
    </row>
    <row r="184" spans="2:9" x14ac:dyDescent="0.2">
      <c r="B184" s="23">
        <v>5.62</v>
      </c>
      <c r="C184" s="24">
        <v>8788.8700000000008</v>
      </c>
      <c r="D184" s="24">
        <v>9008.6</v>
      </c>
      <c r="E184" s="25">
        <v>17.579999999999998</v>
      </c>
      <c r="F184" s="25">
        <v>135.91999999999999</v>
      </c>
      <c r="G184" s="24">
        <v>63.838000000000001</v>
      </c>
      <c r="H184" s="24">
        <v>60.57</v>
      </c>
      <c r="I184" s="26">
        <v>6.6189999999999998</v>
      </c>
    </row>
    <row r="185" spans="2:9" x14ac:dyDescent="0.2">
      <c r="B185" s="23">
        <v>5.64</v>
      </c>
      <c r="C185" s="24">
        <v>8823.17</v>
      </c>
      <c r="D185" s="24">
        <v>9043.75</v>
      </c>
      <c r="E185" s="25">
        <v>17.59</v>
      </c>
      <c r="F185" s="25">
        <v>136.13999999999999</v>
      </c>
      <c r="G185" s="24">
        <v>63.825000000000003</v>
      </c>
      <c r="H185" s="24">
        <v>60.542000000000002</v>
      </c>
      <c r="I185" s="26">
        <v>6.6180000000000003</v>
      </c>
    </row>
    <row r="186" spans="2:9" x14ac:dyDescent="0.2">
      <c r="B186" s="23">
        <v>5.66</v>
      </c>
      <c r="C186" s="24">
        <v>8857.48</v>
      </c>
      <c r="D186" s="24">
        <v>9078.92</v>
      </c>
      <c r="E186" s="25">
        <v>17.59</v>
      </c>
      <c r="F186" s="25">
        <v>136.37</v>
      </c>
      <c r="G186" s="24">
        <v>63.811999999999998</v>
      </c>
      <c r="H186" s="24">
        <v>60.514000000000003</v>
      </c>
      <c r="I186" s="26">
        <v>6.617</v>
      </c>
    </row>
    <row r="187" spans="2:9" x14ac:dyDescent="0.2">
      <c r="B187" s="23">
        <v>5.68</v>
      </c>
      <c r="C187" s="24">
        <v>8891.81</v>
      </c>
      <c r="D187" s="24">
        <v>9114.11</v>
      </c>
      <c r="E187" s="25">
        <v>17.600000000000001</v>
      </c>
      <c r="F187" s="25">
        <v>136.59</v>
      </c>
      <c r="G187" s="24">
        <v>63.798999999999999</v>
      </c>
      <c r="H187" s="24">
        <v>60.465000000000003</v>
      </c>
      <c r="I187" s="26">
        <v>6.6159999999999997</v>
      </c>
    </row>
    <row r="188" spans="2:9" x14ac:dyDescent="0.2">
      <c r="B188" s="23">
        <v>5.7</v>
      </c>
      <c r="C188" s="24">
        <v>8926.16</v>
      </c>
      <c r="D188" s="24">
        <v>9149.32</v>
      </c>
      <c r="E188" s="25">
        <v>17.61</v>
      </c>
      <c r="F188" s="25">
        <v>136.82</v>
      </c>
      <c r="G188" s="24">
        <v>63.786999999999999</v>
      </c>
      <c r="H188" s="24">
        <v>60.439</v>
      </c>
      <c r="I188" s="26">
        <v>6.6139999999999999</v>
      </c>
    </row>
    <row r="189" spans="2:9" x14ac:dyDescent="0.2">
      <c r="B189" s="23">
        <v>5.72</v>
      </c>
      <c r="C189" s="24">
        <v>8960.5300000000007</v>
      </c>
      <c r="D189" s="24">
        <v>9184.5400000000009</v>
      </c>
      <c r="E189" s="25">
        <v>17.62</v>
      </c>
      <c r="F189" s="25">
        <v>137.03</v>
      </c>
      <c r="G189" s="24">
        <v>63.774000000000001</v>
      </c>
      <c r="H189" s="24">
        <v>60.399000000000001</v>
      </c>
      <c r="I189" s="26">
        <v>6.6130000000000004</v>
      </c>
    </row>
    <row r="190" spans="2:9" x14ac:dyDescent="0.2">
      <c r="B190" s="23">
        <v>5.74</v>
      </c>
      <c r="C190" s="24">
        <v>8994.92</v>
      </c>
      <c r="D190" s="24">
        <v>9219.7900000000009</v>
      </c>
      <c r="E190" s="25">
        <v>17.63</v>
      </c>
      <c r="F190" s="25">
        <v>137.25</v>
      </c>
      <c r="G190" s="24">
        <v>63.761000000000003</v>
      </c>
      <c r="H190" s="24">
        <v>60.366999999999997</v>
      </c>
      <c r="I190" s="26">
        <v>6.6130000000000004</v>
      </c>
    </row>
    <row r="191" spans="2:9" x14ac:dyDescent="0.2">
      <c r="B191" s="23">
        <v>5.76</v>
      </c>
      <c r="C191" s="24">
        <v>9029.32</v>
      </c>
      <c r="D191" s="24">
        <v>9255.06</v>
      </c>
      <c r="E191" s="25">
        <v>17.64</v>
      </c>
      <c r="F191" s="25">
        <v>137.46</v>
      </c>
      <c r="G191" s="24">
        <v>63.747999999999998</v>
      </c>
      <c r="H191" s="24">
        <v>60.332000000000001</v>
      </c>
      <c r="I191" s="26">
        <v>6.6120000000000001</v>
      </c>
    </row>
    <row r="192" spans="2:9" x14ac:dyDescent="0.2">
      <c r="B192" s="23">
        <v>5.78</v>
      </c>
      <c r="C192" s="24">
        <v>9063.74</v>
      </c>
      <c r="D192" s="24">
        <v>9290.34</v>
      </c>
      <c r="E192" s="25">
        <v>17.649999999999999</v>
      </c>
      <c r="F192" s="25">
        <v>137.66999999999999</v>
      </c>
      <c r="G192" s="24">
        <v>63.734999999999999</v>
      </c>
      <c r="H192" s="24">
        <v>60.296999999999997</v>
      </c>
      <c r="I192" s="26">
        <v>6.6109999999999998</v>
      </c>
    </row>
    <row r="193" spans="2:9" x14ac:dyDescent="0.2">
      <c r="B193" s="23">
        <v>5.8</v>
      </c>
      <c r="C193" s="24">
        <v>9098.18</v>
      </c>
      <c r="D193" s="24">
        <v>9325.6299999999992</v>
      </c>
      <c r="E193" s="25">
        <v>17.66</v>
      </c>
      <c r="F193" s="25">
        <v>137.88</v>
      </c>
      <c r="G193" s="24">
        <v>63.722000000000001</v>
      </c>
      <c r="H193" s="24">
        <v>60.264000000000003</v>
      </c>
      <c r="I193" s="26">
        <v>6.61</v>
      </c>
    </row>
    <row r="194" spans="2:9" x14ac:dyDescent="0.2">
      <c r="B194" s="23">
        <v>5.82</v>
      </c>
      <c r="C194" s="24">
        <v>9132.64</v>
      </c>
      <c r="D194" s="24">
        <v>9360.9500000000007</v>
      </c>
      <c r="E194" s="25">
        <v>17.670000000000002</v>
      </c>
      <c r="F194" s="25">
        <v>138.09</v>
      </c>
      <c r="G194" s="24">
        <v>63.709000000000003</v>
      </c>
      <c r="H194" s="24">
        <v>60.234000000000002</v>
      </c>
      <c r="I194" s="26">
        <v>6.61</v>
      </c>
    </row>
    <row r="195" spans="2:9" x14ac:dyDescent="0.2">
      <c r="B195" s="23">
        <v>5.84</v>
      </c>
      <c r="C195" s="24">
        <v>9167.11</v>
      </c>
      <c r="D195" s="24">
        <v>9396.2900000000009</v>
      </c>
      <c r="E195" s="25">
        <v>17.68</v>
      </c>
      <c r="F195" s="25">
        <v>138.29</v>
      </c>
      <c r="G195" s="24">
        <v>63.695999999999998</v>
      </c>
      <c r="H195" s="24">
        <v>60.192</v>
      </c>
      <c r="I195" s="26">
        <v>6.609</v>
      </c>
    </row>
    <row r="196" spans="2:9" x14ac:dyDescent="0.2">
      <c r="B196" s="23">
        <v>5.86</v>
      </c>
      <c r="C196" s="24">
        <v>9201.61</v>
      </c>
      <c r="D196" s="24">
        <v>9431.65</v>
      </c>
      <c r="E196" s="25">
        <v>17.690000000000001</v>
      </c>
      <c r="F196" s="25">
        <v>138.5</v>
      </c>
      <c r="G196" s="24">
        <v>63.682000000000002</v>
      </c>
      <c r="H196" s="24">
        <v>60.158999999999999</v>
      </c>
      <c r="I196" s="26">
        <v>6.609</v>
      </c>
    </row>
    <row r="197" spans="2:9" x14ac:dyDescent="0.2">
      <c r="B197" s="23">
        <v>5.88</v>
      </c>
      <c r="C197" s="24">
        <v>9236.1299999999992</v>
      </c>
      <c r="D197" s="24">
        <v>9467.0400000000009</v>
      </c>
      <c r="E197" s="25">
        <v>17.7</v>
      </c>
      <c r="F197" s="25">
        <v>138.71</v>
      </c>
      <c r="G197" s="24">
        <v>63.668999999999997</v>
      </c>
      <c r="H197" s="24">
        <v>60.116</v>
      </c>
      <c r="I197" s="26">
        <v>6.6079999999999997</v>
      </c>
    </row>
    <row r="198" spans="2:9" x14ac:dyDescent="0.2">
      <c r="B198" s="23">
        <v>5.9</v>
      </c>
      <c r="C198" s="24">
        <v>9270.67</v>
      </c>
      <c r="D198" s="24">
        <v>9502.44</v>
      </c>
      <c r="E198" s="25">
        <v>17.71</v>
      </c>
      <c r="F198" s="25">
        <v>138.91</v>
      </c>
      <c r="G198" s="24">
        <v>63.655999999999999</v>
      </c>
      <c r="H198" s="24">
        <v>60.072000000000003</v>
      </c>
      <c r="I198" s="26">
        <v>6.6079999999999997</v>
      </c>
    </row>
    <row r="199" spans="2:9" x14ac:dyDescent="0.2">
      <c r="B199" s="23">
        <v>5.92</v>
      </c>
      <c r="C199" s="24">
        <v>9305.23</v>
      </c>
      <c r="D199" s="24">
        <v>9537.86</v>
      </c>
      <c r="E199" s="25">
        <v>17.72</v>
      </c>
      <c r="F199" s="25">
        <v>139.13999999999999</v>
      </c>
      <c r="G199" s="24">
        <v>63.643000000000001</v>
      </c>
      <c r="H199" s="24">
        <v>60.045000000000002</v>
      </c>
      <c r="I199" s="26">
        <v>6.6079999999999997</v>
      </c>
    </row>
    <row r="200" spans="2:9" x14ac:dyDescent="0.2">
      <c r="B200" s="23">
        <v>5.94</v>
      </c>
      <c r="C200" s="24">
        <v>9339.81</v>
      </c>
      <c r="D200" s="24">
        <v>9573.2999999999993</v>
      </c>
      <c r="E200" s="25">
        <v>17.73</v>
      </c>
      <c r="F200" s="25">
        <v>139.34</v>
      </c>
      <c r="G200" s="24">
        <v>63.628999999999998</v>
      </c>
      <c r="H200" s="24">
        <v>60.009</v>
      </c>
      <c r="I200" s="26">
        <v>6.6070000000000002</v>
      </c>
    </row>
    <row r="201" spans="2:9" x14ac:dyDescent="0.2">
      <c r="B201" s="23">
        <v>5.96</v>
      </c>
      <c r="C201" s="24">
        <v>9374.4</v>
      </c>
      <c r="D201" s="24">
        <v>9608.76</v>
      </c>
      <c r="E201" s="25">
        <v>17.73</v>
      </c>
      <c r="F201" s="25">
        <v>139.57</v>
      </c>
      <c r="G201" s="24">
        <v>63.616</v>
      </c>
      <c r="H201" s="24">
        <v>59.978000000000002</v>
      </c>
      <c r="I201" s="26">
        <v>6.6070000000000002</v>
      </c>
    </row>
    <row r="202" spans="2:9" x14ac:dyDescent="0.2">
      <c r="B202" s="23">
        <v>5.98</v>
      </c>
      <c r="C202" s="24">
        <v>9409.01</v>
      </c>
      <c r="D202" s="24">
        <v>9644.23</v>
      </c>
      <c r="E202" s="25">
        <v>17.739999999999998</v>
      </c>
      <c r="F202" s="25">
        <v>139.78</v>
      </c>
      <c r="G202" s="24">
        <v>63.601999999999997</v>
      </c>
      <c r="H202" s="24">
        <v>59.944000000000003</v>
      </c>
      <c r="I202" s="26">
        <v>6.6070000000000002</v>
      </c>
    </row>
    <row r="203" spans="2:9" x14ac:dyDescent="0.2">
      <c r="B203" s="23">
        <v>6</v>
      </c>
      <c r="C203" s="24">
        <v>9443.6299999999992</v>
      </c>
      <c r="D203" s="24">
        <v>9679.7199999999993</v>
      </c>
      <c r="E203" s="25">
        <v>17.760000000000002</v>
      </c>
      <c r="F203" s="25">
        <v>140</v>
      </c>
      <c r="G203" s="24">
        <v>63.588999999999999</v>
      </c>
      <c r="H203" s="24">
        <v>59.902000000000001</v>
      </c>
      <c r="I203" s="26">
        <v>6.6070000000000002</v>
      </c>
    </row>
    <row r="204" spans="2:9" x14ac:dyDescent="0.2">
      <c r="B204" s="23">
        <v>6.02</v>
      </c>
      <c r="C204" s="24">
        <v>9478.2900000000009</v>
      </c>
      <c r="D204" s="24">
        <v>9715.24</v>
      </c>
      <c r="E204" s="25">
        <v>17.77</v>
      </c>
      <c r="F204" s="25">
        <v>140.22999999999999</v>
      </c>
      <c r="G204" s="24">
        <v>63.576000000000001</v>
      </c>
      <c r="H204" s="24">
        <v>59.862000000000002</v>
      </c>
      <c r="I204" s="26">
        <v>6.6070000000000002</v>
      </c>
    </row>
    <row r="205" spans="2:9" x14ac:dyDescent="0.2">
      <c r="B205" s="23">
        <v>6.04</v>
      </c>
      <c r="C205" s="24">
        <v>9512.9599999999991</v>
      </c>
      <c r="D205" s="24">
        <v>9750.7800000000007</v>
      </c>
      <c r="E205" s="25">
        <v>17.78</v>
      </c>
      <c r="F205" s="25">
        <v>140.46</v>
      </c>
      <c r="G205" s="24">
        <v>63.561999999999998</v>
      </c>
      <c r="H205" s="24">
        <v>59.82</v>
      </c>
      <c r="I205" s="26">
        <v>6.6079999999999997</v>
      </c>
    </row>
    <row r="206" spans="2:9" x14ac:dyDescent="0.2">
      <c r="B206" s="23">
        <v>6.06</v>
      </c>
      <c r="C206" s="24">
        <v>9547.65</v>
      </c>
      <c r="D206" s="24">
        <v>9786.34</v>
      </c>
      <c r="E206" s="25">
        <v>17.79</v>
      </c>
      <c r="F206" s="25">
        <v>140.69</v>
      </c>
      <c r="G206" s="24">
        <v>63.548000000000002</v>
      </c>
      <c r="H206" s="24">
        <v>59.779000000000003</v>
      </c>
      <c r="I206" s="26">
        <v>6.6079999999999997</v>
      </c>
    </row>
    <row r="207" spans="2:9" x14ac:dyDescent="0.2">
      <c r="B207" s="23">
        <v>6.08</v>
      </c>
      <c r="C207" s="24">
        <v>9582.3700000000008</v>
      </c>
      <c r="D207" s="24">
        <v>9821.93</v>
      </c>
      <c r="E207" s="25">
        <v>17.8</v>
      </c>
      <c r="F207" s="25">
        <v>140.91999999999999</v>
      </c>
      <c r="G207" s="24">
        <v>63.534999999999997</v>
      </c>
      <c r="H207" s="24">
        <v>59.732999999999997</v>
      </c>
      <c r="I207" s="26">
        <v>6.6079999999999997</v>
      </c>
    </row>
    <row r="208" spans="2:9" x14ac:dyDescent="0.2">
      <c r="B208" s="23">
        <v>6.1</v>
      </c>
      <c r="C208" s="24">
        <v>9617.11</v>
      </c>
      <c r="D208" s="24">
        <v>9857.5400000000009</v>
      </c>
      <c r="E208" s="25">
        <v>17.809999999999999</v>
      </c>
      <c r="F208" s="25">
        <v>141.15</v>
      </c>
      <c r="G208" s="24">
        <v>63.521000000000001</v>
      </c>
      <c r="H208" s="24">
        <v>59.691000000000003</v>
      </c>
      <c r="I208" s="26">
        <v>6.609</v>
      </c>
    </row>
    <row r="209" spans="2:9" x14ac:dyDescent="0.2">
      <c r="B209" s="23">
        <v>6.12</v>
      </c>
      <c r="C209" s="24">
        <v>9651.8700000000008</v>
      </c>
      <c r="D209" s="24">
        <v>9893.17</v>
      </c>
      <c r="E209" s="25">
        <v>17.82</v>
      </c>
      <c r="F209" s="25">
        <v>141.38999999999999</v>
      </c>
      <c r="G209" s="24">
        <v>63.506999999999998</v>
      </c>
      <c r="H209" s="24">
        <v>59.665999999999997</v>
      </c>
      <c r="I209" s="26">
        <v>6.609</v>
      </c>
    </row>
    <row r="210" spans="2:9" x14ac:dyDescent="0.2">
      <c r="B210" s="23">
        <v>6.14</v>
      </c>
      <c r="C210" s="24">
        <v>9686.65</v>
      </c>
      <c r="D210" s="24">
        <v>9928.81</v>
      </c>
      <c r="E210" s="25">
        <v>17.829999999999998</v>
      </c>
      <c r="F210" s="25">
        <v>141.63</v>
      </c>
      <c r="G210" s="24">
        <v>63.493000000000002</v>
      </c>
      <c r="H210" s="24">
        <v>59.625</v>
      </c>
      <c r="I210" s="26">
        <v>6.61</v>
      </c>
    </row>
    <row r="211" spans="2:9" x14ac:dyDescent="0.2">
      <c r="B211" s="23">
        <v>6.16</v>
      </c>
      <c r="C211" s="24">
        <v>9721.4500000000007</v>
      </c>
      <c r="D211" s="24">
        <v>9964.48</v>
      </c>
      <c r="E211" s="25">
        <v>17.84</v>
      </c>
      <c r="F211" s="25">
        <v>141.87</v>
      </c>
      <c r="G211" s="24">
        <v>63.478999999999999</v>
      </c>
      <c r="H211" s="24">
        <v>59.587000000000003</v>
      </c>
      <c r="I211" s="26">
        <v>6.6109999999999998</v>
      </c>
    </row>
    <row r="212" spans="2:9" x14ac:dyDescent="0.2">
      <c r="B212" s="23">
        <v>6.18</v>
      </c>
      <c r="C212" s="24">
        <v>9756.27</v>
      </c>
      <c r="D212" s="24">
        <v>10000.18</v>
      </c>
      <c r="E212" s="25">
        <v>17.850000000000001</v>
      </c>
      <c r="F212" s="25">
        <v>142.12</v>
      </c>
      <c r="G212" s="24">
        <v>63.465000000000003</v>
      </c>
      <c r="H212" s="24">
        <v>59.567</v>
      </c>
      <c r="I212" s="26">
        <v>6.6109999999999998</v>
      </c>
    </row>
    <row r="213" spans="2:9" x14ac:dyDescent="0.2">
      <c r="B213" s="23">
        <v>6.2</v>
      </c>
      <c r="C213" s="24">
        <v>9791.11</v>
      </c>
      <c r="D213" s="24">
        <v>10035.89</v>
      </c>
      <c r="E213" s="25">
        <v>17.87</v>
      </c>
      <c r="F213" s="25">
        <v>142.36000000000001</v>
      </c>
      <c r="G213" s="24">
        <v>63.451999999999998</v>
      </c>
      <c r="H213" s="24">
        <v>59.512</v>
      </c>
      <c r="I213" s="26">
        <v>6.6120000000000001</v>
      </c>
    </row>
    <row r="214" spans="2:9" x14ac:dyDescent="0.2">
      <c r="B214" s="23">
        <v>6.22</v>
      </c>
      <c r="C214" s="24">
        <v>9825.9699999999993</v>
      </c>
      <c r="D214" s="24">
        <v>10071.620000000001</v>
      </c>
      <c r="E214" s="25">
        <v>17.87</v>
      </c>
      <c r="F214" s="25">
        <v>142.6</v>
      </c>
      <c r="G214" s="24">
        <v>63.438000000000002</v>
      </c>
      <c r="H214" s="24">
        <v>59.497</v>
      </c>
      <c r="I214" s="26">
        <v>6.6130000000000004</v>
      </c>
    </row>
    <row r="215" spans="2:9" x14ac:dyDescent="0.2">
      <c r="B215" s="23">
        <v>6.24</v>
      </c>
      <c r="C215" s="24">
        <v>9860.85</v>
      </c>
      <c r="D215" s="24">
        <v>10107.370000000001</v>
      </c>
      <c r="E215" s="25">
        <v>17.88</v>
      </c>
      <c r="F215" s="25">
        <v>142.84</v>
      </c>
      <c r="G215" s="24">
        <v>63.423999999999999</v>
      </c>
      <c r="H215" s="24">
        <v>59.451000000000001</v>
      </c>
      <c r="I215" s="26">
        <v>6.6139999999999999</v>
      </c>
    </row>
    <row r="216" spans="2:9" x14ac:dyDescent="0.2">
      <c r="B216" s="23">
        <v>6.26</v>
      </c>
      <c r="C216" s="24">
        <v>9895.75</v>
      </c>
      <c r="D216" s="24">
        <v>10143.14</v>
      </c>
      <c r="E216" s="25">
        <v>17.89</v>
      </c>
      <c r="F216" s="25">
        <v>143.07</v>
      </c>
      <c r="G216" s="24">
        <v>63.41</v>
      </c>
      <c r="H216" s="24">
        <v>59.423999999999999</v>
      </c>
      <c r="I216" s="26">
        <v>6.6150000000000002</v>
      </c>
    </row>
    <row r="217" spans="2:9" x14ac:dyDescent="0.2">
      <c r="B217" s="23">
        <v>6.28</v>
      </c>
      <c r="C217" s="24">
        <v>9930.67</v>
      </c>
      <c r="D217" s="24">
        <v>10178.93</v>
      </c>
      <c r="E217" s="25">
        <v>17.899999999999999</v>
      </c>
      <c r="F217" s="25">
        <v>143.31</v>
      </c>
      <c r="G217" s="24">
        <v>63.395000000000003</v>
      </c>
      <c r="H217" s="24">
        <v>59.389000000000003</v>
      </c>
      <c r="I217" s="26">
        <v>6.617</v>
      </c>
    </row>
    <row r="218" spans="2:9" x14ac:dyDescent="0.2">
      <c r="B218" s="23">
        <v>6.3</v>
      </c>
      <c r="C218" s="24">
        <v>9965.6</v>
      </c>
      <c r="D218" s="24">
        <v>10214.74</v>
      </c>
      <c r="E218" s="25">
        <v>17.91</v>
      </c>
      <c r="F218" s="25">
        <v>143.53</v>
      </c>
      <c r="G218" s="24">
        <v>63.381</v>
      </c>
      <c r="H218" s="24">
        <v>59.35</v>
      </c>
      <c r="I218" s="26">
        <v>6.6180000000000003</v>
      </c>
    </row>
    <row r="219" spans="2:9" x14ac:dyDescent="0.2">
      <c r="B219" s="23">
        <v>6.32</v>
      </c>
      <c r="C219" s="24">
        <v>10000.56</v>
      </c>
      <c r="D219" s="24">
        <v>10250.57</v>
      </c>
      <c r="E219" s="25">
        <v>17.920000000000002</v>
      </c>
      <c r="F219" s="25">
        <v>143.75</v>
      </c>
      <c r="G219" s="24">
        <v>63.366999999999997</v>
      </c>
      <c r="H219" s="24">
        <v>59.311</v>
      </c>
      <c r="I219" s="26">
        <v>6.6189999999999998</v>
      </c>
    </row>
    <row r="220" spans="2:9" x14ac:dyDescent="0.2">
      <c r="B220" s="23">
        <v>6.34</v>
      </c>
      <c r="C220" s="24">
        <v>10035.530000000001</v>
      </c>
      <c r="D220" s="24">
        <v>10286.42</v>
      </c>
      <c r="E220" s="25">
        <v>17.93</v>
      </c>
      <c r="F220" s="25">
        <v>143.97</v>
      </c>
      <c r="G220" s="24">
        <v>63.353000000000002</v>
      </c>
      <c r="H220" s="24">
        <v>59.295000000000002</v>
      </c>
      <c r="I220" s="26">
        <v>6.6210000000000004</v>
      </c>
    </row>
    <row r="221" spans="2:9" x14ac:dyDescent="0.2">
      <c r="B221" s="23">
        <v>6.36</v>
      </c>
      <c r="C221" s="24">
        <v>10070.530000000001</v>
      </c>
      <c r="D221" s="24">
        <v>10322.290000000001</v>
      </c>
      <c r="E221" s="25">
        <v>17.940000000000001</v>
      </c>
      <c r="F221" s="25">
        <v>144.19</v>
      </c>
      <c r="G221" s="24">
        <v>63.338999999999999</v>
      </c>
      <c r="H221" s="24">
        <v>59.241</v>
      </c>
      <c r="I221" s="26">
        <v>6.6230000000000002</v>
      </c>
    </row>
    <row r="222" spans="2:9" x14ac:dyDescent="0.2">
      <c r="B222" s="23">
        <v>6.38</v>
      </c>
      <c r="C222" s="24">
        <v>10105.540000000001</v>
      </c>
      <c r="D222" s="24">
        <v>10358.18</v>
      </c>
      <c r="E222" s="25">
        <v>17.96</v>
      </c>
      <c r="F222" s="25">
        <v>144.41</v>
      </c>
      <c r="G222" s="24">
        <v>63.325000000000003</v>
      </c>
      <c r="H222" s="24">
        <v>59.188000000000002</v>
      </c>
      <c r="I222" s="26">
        <v>6.6239999999999997</v>
      </c>
    </row>
    <row r="223" spans="2:9" x14ac:dyDescent="0.2">
      <c r="B223" s="23">
        <v>6.4</v>
      </c>
      <c r="C223" s="24">
        <v>10140.59</v>
      </c>
      <c r="D223" s="24">
        <v>10394.1</v>
      </c>
      <c r="E223" s="25">
        <v>17.97</v>
      </c>
      <c r="F223" s="25">
        <v>144.63999999999999</v>
      </c>
      <c r="G223" s="24">
        <v>63.31</v>
      </c>
      <c r="H223" s="24">
        <v>59.161000000000001</v>
      </c>
      <c r="I223" s="26">
        <v>6.6260000000000003</v>
      </c>
    </row>
    <row r="224" spans="2:9" x14ac:dyDescent="0.2">
      <c r="B224" s="23">
        <v>6.42</v>
      </c>
      <c r="C224" s="24">
        <v>10175.66</v>
      </c>
      <c r="D224" s="24">
        <v>10430.049999999999</v>
      </c>
      <c r="E224" s="25">
        <v>17.98</v>
      </c>
      <c r="F224" s="25">
        <v>144.87</v>
      </c>
      <c r="G224" s="24">
        <v>63.295999999999999</v>
      </c>
      <c r="H224" s="24">
        <v>59.118000000000002</v>
      </c>
      <c r="I224" s="26">
        <v>6.6280000000000001</v>
      </c>
    </row>
    <row r="225" spans="2:9" x14ac:dyDescent="0.2">
      <c r="B225" s="23">
        <v>6.44</v>
      </c>
      <c r="C225" s="24">
        <v>10210.75</v>
      </c>
      <c r="D225" s="24">
        <v>10466.02</v>
      </c>
      <c r="E225" s="25">
        <v>17.989999999999998</v>
      </c>
      <c r="F225" s="25">
        <v>145.11000000000001</v>
      </c>
      <c r="G225" s="24">
        <v>63.281999999999996</v>
      </c>
      <c r="H225" s="24">
        <v>59.082999999999998</v>
      </c>
      <c r="I225" s="26">
        <v>6.63</v>
      </c>
    </row>
    <row r="226" spans="2:9" x14ac:dyDescent="0.2">
      <c r="B226" s="23">
        <v>6.46</v>
      </c>
      <c r="C226" s="24">
        <v>10245.870000000001</v>
      </c>
      <c r="D226" s="24">
        <v>10502.01</v>
      </c>
      <c r="E226" s="25">
        <v>18.010000000000002</v>
      </c>
      <c r="F226" s="25">
        <v>145.34</v>
      </c>
      <c r="G226" s="24">
        <v>63.267000000000003</v>
      </c>
      <c r="H226" s="24">
        <v>59.034999999999997</v>
      </c>
      <c r="I226" s="26">
        <v>6.6310000000000002</v>
      </c>
    </row>
    <row r="227" spans="2:9" x14ac:dyDescent="0.2">
      <c r="B227" s="23">
        <v>6.48</v>
      </c>
      <c r="C227" s="24">
        <v>10281</v>
      </c>
      <c r="D227" s="24">
        <v>10538.03</v>
      </c>
      <c r="E227" s="25">
        <v>18.02</v>
      </c>
      <c r="F227" s="25">
        <v>145.59</v>
      </c>
      <c r="G227" s="24">
        <v>63.253</v>
      </c>
      <c r="H227" s="24">
        <v>58.991</v>
      </c>
      <c r="I227" s="26">
        <v>6.633</v>
      </c>
    </row>
    <row r="228" spans="2:9" x14ac:dyDescent="0.2">
      <c r="B228" s="23">
        <v>6.5</v>
      </c>
      <c r="C228" s="24">
        <v>10316.16</v>
      </c>
      <c r="D228" s="24">
        <v>10574.07</v>
      </c>
      <c r="E228" s="25">
        <v>18.04</v>
      </c>
      <c r="F228" s="25">
        <v>145.84</v>
      </c>
      <c r="G228" s="24">
        <v>63.238</v>
      </c>
      <c r="H228" s="24">
        <v>58.957999999999998</v>
      </c>
      <c r="I228" s="26">
        <v>6.6360000000000001</v>
      </c>
    </row>
    <row r="229" spans="2:9" x14ac:dyDescent="0.2">
      <c r="B229" s="23">
        <v>6.52</v>
      </c>
      <c r="C229" s="24">
        <v>10351.35</v>
      </c>
      <c r="D229" s="24">
        <v>10610.13</v>
      </c>
      <c r="E229" s="25">
        <v>18.04</v>
      </c>
      <c r="F229" s="25">
        <v>146.09</v>
      </c>
      <c r="G229" s="24">
        <v>63.223999999999997</v>
      </c>
      <c r="H229" s="24">
        <v>58.942</v>
      </c>
      <c r="I229" s="26">
        <v>6.6379999999999999</v>
      </c>
    </row>
    <row r="230" spans="2:9" x14ac:dyDescent="0.2">
      <c r="B230" s="23">
        <v>6.54</v>
      </c>
      <c r="C230" s="24">
        <v>10386.549999999999</v>
      </c>
      <c r="D230" s="24">
        <v>10646.22</v>
      </c>
      <c r="E230" s="25">
        <v>18.05</v>
      </c>
      <c r="F230" s="25">
        <v>146.35</v>
      </c>
      <c r="G230" s="24">
        <v>63.209000000000003</v>
      </c>
      <c r="H230" s="24">
        <v>58.912999999999997</v>
      </c>
      <c r="I230" s="26">
        <v>6.64</v>
      </c>
    </row>
    <row r="231" spans="2:9" x14ac:dyDescent="0.2">
      <c r="B231" s="23">
        <v>6.56</v>
      </c>
      <c r="C231" s="24">
        <v>10421.780000000001</v>
      </c>
      <c r="D231" s="24">
        <v>10682.32</v>
      </c>
      <c r="E231" s="25">
        <v>18.059999999999999</v>
      </c>
      <c r="F231" s="25">
        <v>146.59</v>
      </c>
      <c r="G231" s="24">
        <v>63.195</v>
      </c>
      <c r="H231" s="24">
        <v>58.857999999999997</v>
      </c>
      <c r="I231" s="26">
        <v>6.6420000000000003</v>
      </c>
    </row>
    <row r="232" spans="2:9" x14ac:dyDescent="0.2">
      <c r="B232" s="23">
        <v>6.58</v>
      </c>
      <c r="C232" s="24">
        <v>10457.030000000001</v>
      </c>
      <c r="D232" s="24">
        <v>10718.45</v>
      </c>
      <c r="E232" s="25">
        <v>18.07</v>
      </c>
      <c r="F232" s="25">
        <v>146.84</v>
      </c>
      <c r="G232" s="24">
        <v>63.18</v>
      </c>
      <c r="H232" s="24">
        <v>58.808</v>
      </c>
      <c r="I232" s="26">
        <v>6.6449999999999996</v>
      </c>
    </row>
    <row r="233" spans="2:9" x14ac:dyDescent="0.2">
      <c r="B233" s="23">
        <v>6.6</v>
      </c>
      <c r="C233" s="24">
        <v>10492.29</v>
      </c>
      <c r="D233" s="24">
        <v>10754.6</v>
      </c>
      <c r="E233" s="25">
        <v>18.079999999999998</v>
      </c>
      <c r="F233" s="25">
        <v>147.08000000000001</v>
      </c>
      <c r="G233" s="24">
        <v>63.164999999999999</v>
      </c>
      <c r="H233" s="24">
        <v>58.783999999999999</v>
      </c>
      <c r="I233" s="26">
        <v>6.6470000000000002</v>
      </c>
    </row>
    <row r="234" spans="2:9" x14ac:dyDescent="0.2">
      <c r="B234" s="23">
        <v>6.62</v>
      </c>
      <c r="C234" s="24">
        <v>10527.58</v>
      </c>
      <c r="D234" s="24">
        <v>10790.77</v>
      </c>
      <c r="E234" s="25">
        <v>18.09</v>
      </c>
      <c r="F234" s="25">
        <v>147.30000000000001</v>
      </c>
      <c r="G234" s="24">
        <v>63.15</v>
      </c>
      <c r="H234" s="24">
        <v>58.752000000000002</v>
      </c>
      <c r="I234" s="26">
        <v>6.65</v>
      </c>
    </row>
    <row r="235" spans="2:9" x14ac:dyDescent="0.2">
      <c r="B235" s="23">
        <v>6.64</v>
      </c>
      <c r="C235" s="24">
        <v>10562.88</v>
      </c>
      <c r="D235" s="24">
        <v>10826.96</v>
      </c>
      <c r="E235" s="25">
        <v>18.100000000000001</v>
      </c>
      <c r="F235" s="25">
        <v>147.53</v>
      </c>
      <c r="G235" s="24">
        <v>63.136000000000003</v>
      </c>
      <c r="H235" s="24">
        <v>58.719000000000001</v>
      </c>
      <c r="I235" s="26">
        <v>6.6520000000000001</v>
      </c>
    </row>
    <row r="236" spans="2:9" x14ac:dyDescent="0.2">
      <c r="B236" s="23">
        <v>6.66</v>
      </c>
      <c r="C236" s="24">
        <v>10598.21</v>
      </c>
      <c r="D236" s="24">
        <v>10863.17</v>
      </c>
      <c r="E236" s="25">
        <v>18.11</v>
      </c>
      <c r="F236" s="25">
        <v>147.71</v>
      </c>
      <c r="G236" s="24">
        <v>63.121000000000002</v>
      </c>
      <c r="H236" s="24">
        <v>58.692999999999998</v>
      </c>
      <c r="I236" s="26">
        <v>6.6539999999999999</v>
      </c>
    </row>
    <row r="237" spans="2:9" x14ac:dyDescent="0.2">
      <c r="B237" s="23">
        <v>6.68</v>
      </c>
      <c r="C237" s="24">
        <v>10633.56</v>
      </c>
      <c r="D237" s="24">
        <v>10899.39</v>
      </c>
      <c r="E237" s="25">
        <v>18.12</v>
      </c>
      <c r="F237" s="25">
        <v>147.88999999999999</v>
      </c>
      <c r="G237" s="24">
        <v>63.106000000000002</v>
      </c>
      <c r="H237" s="24">
        <v>58.656999999999996</v>
      </c>
      <c r="I237" s="26">
        <v>6.657</v>
      </c>
    </row>
    <row r="238" spans="2:9" x14ac:dyDescent="0.2">
      <c r="B238" s="23">
        <v>6.7</v>
      </c>
      <c r="C238" s="24">
        <v>10668.92</v>
      </c>
      <c r="D238" s="24">
        <v>10935.64</v>
      </c>
      <c r="E238" s="25">
        <v>18.13</v>
      </c>
      <c r="F238" s="25">
        <v>148.06</v>
      </c>
      <c r="G238" s="24">
        <v>63.091000000000001</v>
      </c>
      <c r="H238" s="24">
        <v>58.621000000000002</v>
      </c>
      <c r="I238" s="26">
        <v>6.66</v>
      </c>
    </row>
    <row r="239" spans="2:9" x14ac:dyDescent="0.2">
      <c r="B239" s="23">
        <v>6.72</v>
      </c>
      <c r="C239" s="24">
        <v>10704.3</v>
      </c>
      <c r="D239" s="24">
        <v>10971.91</v>
      </c>
      <c r="E239" s="25">
        <v>18.14</v>
      </c>
      <c r="F239" s="25">
        <v>148.22999999999999</v>
      </c>
      <c r="G239" s="24">
        <v>63.076999999999998</v>
      </c>
      <c r="H239" s="24">
        <v>58.58</v>
      </c>
      <c r="I239" s="26">
        <v>6.6630000000000003</v>
      </c>
    </row>
    <row r="240" spans="2:9" x14ac:dyDescent="0.2">
      <c r="B240" s="23">
        <v>6.74</v>
      </c>
      <c r="C240" s="24">
        <v>10739.71</v>
      </c>
      <c r="D240" s="24">
        <v>11008.21</v>
      </c>
      <c r="E240" s="25">
        <v>18.16</v>
      </c>
      <c r="F240" s="25">
        <v>148.38999999999999</v>
      </c>
      <c r="G240" s="24">
        <v>63.061999999999998</v>
      </c>
      <c r="H240" s="24">
        <v>58.54</v>
      </c>
      <c r="I240" s="26">
        <v>6.665</v>
      </c>
    </row>
    <row r="241" spans="2:9" x14ac:dyDescent="0.2">
      <c r="B241" s="23">
        <v>6.76</v>
      </c>
      <c r="C241" s="24">
        <v>10775.14</v>
      </c>
      <c r="D241" s="24">
        <v>11044.52</v>
      </c>
      <c r="E241" s="25">
        <v>18.170000000000002</v>
      </c>
      <c r="F241" s="25">
        <v>148.53</v>
      </c>
      <c r="G241" s="24">
        <v>63.046999999999997</v>
      </c>
      <c r="H241" s="24">
        <v>58.482999999999997</v>
      </c>
      <c r="I241" s="26">
        <v>6.6680000000000001</v>
      </c>
    </row>
    <row r="242" spans="2:9" x14ac:dyDescent="0.2">
      <c r="B242" s="23">
        <v>6.78</v>
      </c>
      <c r="C242" s="24">
        <v>10810.59</v>
      </c>
      <c r="D242" s="24">
        <v>11080.86</v>
      </c>
      <c r="E242" s="25">
        <v>18.18</v>
      </c>
      <c r="F242" s="25">
        <v>148.68</v>
      </c>
      <c r="G242" s="24">
        <v>63.031999999999996</v>
      </c>
      <c r="H242" s="24">
        <v>58.466999999999999</v>
      </c>
      <c r="I242" s="26">
        <v>6.6710000000000003</v>
      </c>
    </row>
    <row r="243" spans="2:9" x14ac:dyDescent="0.2">
      <c r="B243" s="23">
        <v>6.8</v>
      </c>
      <c r="C243" s="24">
        <v>10846.06</v>
      </c>
      <c r="D243" s="24">
        <v>11117.22</v>
      </c>
      <c r="E243" s="25">
        <v>18.190000000000001</v>
      </c>
      <c r="F243" s="25">
        <v>148.86000000000001</v>
      </c>
      <c r="G243" s="24">
        <v>63.017000000000003</v>
      </c>
      <c r="H243" s="24">
        <v>58.402999999999999</v>
      </c>
      <c r="I243" s="26">
        <v>6.6740000000000004</v>
      </c>
    </row>
    <row r="244" spans="2:9" x14ac:dyDescent="0.2">
      <c r="B244" s="23">
        <v>6.82</v>
      </c>
      <c r="C244" s="24">
        <v>10881.56</v>
      </c>
      <c r="D244" s="24">
        <v>11153.6</v>
      </c>
      <c r="E244" s="25">
        <v>18.190000000000001</v>
      </c>
      <c r="F244" s="25">
        <v>149.02000000000001</v>
      </c>
      <c r="G244" s="24">
        <v>63.002000000000002</v>
      </c>
      <c r="H244" s="24">
        <v>58.38</v>
      </c>
      <c r="I244" s="26">
        <v>6.6769999999999996</v>
      </c>
    </row>
    <row r="245" spans="2:9" x14ac:dyDescent="0.2">
      <c r="B245" s="23">
        <v>6.84</v>
      </c>
      <c r="C245" s="24">
        <v>10917.07</v>
      </c>
      <c r="D245" s="24">
        <v>11189.99</v>
      </c>
      <c r="E245" s="25">
        <v>18.2</v>
      </c>
      <c r="F245" s="25">
        <v>149.22</v>
      </c>
      <c r="G245" s="24">
        <v>62.987000000000002</v>
      </c>
      <c r="H245" s="24">
        <v>58.347999999999999</v>
      </c>
      <c r="I245" s="26">
        <v>6.68</v>
      </c>
    </row>
    <row r="246" spans="2:9" x14ac:dyDescent="0.2">
      <c r="B246" s="23">
        <v>6.86</v>
      </c>
      <c r="C246" s="24">
        <v>10952.59</v>
      </c>
      <c r="D246" s="24">
        <v>11226.4</v>
      </c>
      <c r="E246" s="25">
        <v>18.21</v>
      </c>
      <c r="F246" s="25">
        <v>149.41999999999999</v>
      </c>
      <c r="G246" s="24">
        <v>62.972000000000001</v>
      </c>
      <c r="H246" s="24">
        <v>58.308999999999997</v>
      </c>
      <c r="I246" s="26">
        <v>6.6829999999999998</v>
      </c>
    </row>
    <row r="247" spans="2:9" x14ac:dyDescent="0.2">
      <c r="B247" s="23">
        <v>6.88</v>
      </c>
      <c r="C247" s="24">
        <v>10988.13</v>
      </c>
      <c r="D247" s="24">
        <v>11262.83</v>
      </c>
      <c r="E247" s="25">
        <v>18.22</v>
      </c>
      <c r="F247" s="25">
        <v>149.65</v>
      </c>
      <c r="G247" s="24">
        <v>62.957000000000001</v>
      </c>
      <c r="H247" s="24">
        <v>58.262</v>
      </c>
      <c r="I247" s="26">
        <v>6.6859999999999999</v>
      </c>
    </row>
    <row r="248" spans="2:9" x14ac:dyDescent="0.2">
      <c r="B248" s="23">
        <v>6.9</v>
      </c>
      <c r="C248" s="24">
        <v>11023.69</v>
      </c>
      <c r="D248" s="24">
        <v>11299.28</v>
      </c>
      <c r="E248" s="25">
        <v>18.23</v>
      </c>
      <c r="F248" s="25">
        <v>149.9</v>
      </c>
      <c r="G248" s="24">
        <v>62.941000000000003</v>
      </c>
      <c r="H248" s="24">
        <v>58.21</v>
      </c>
      <c r="I248" s="26">
        <v>6.6890000000000001</v>
      </c>
    </row>
    <row r="249" spans="2:9" x14ac:dyDescent="0.2">
      <c r="B249" s="23">
        <v>6.92</v>
      </c>
      <c r="C249" s="24">
        <v>11059.27</v>
      </c>
      <c r="D249" s="24">
        <v>11335.75</v>
      </c>
      <c r="E249" s="25">
        <v>18.239999999999998</v>
      </c>
      <c r="F249" s="25">
        <v>150.18</v>
      </c>
      <c r="G249" s="24">
        <v>62.926000000000002</v>
      </c>
      <c r="H249" s="24">
        <v>58.158999999999999</v>
      </c>
      <c r="I249" s="26">
        <v>6.6929999999999996</v>
      </c>
    </row>
    <row r="250" spans="2:9" x14ac:dyDescent="0.2">
      <c r="B250" s="23">
        <v>6.94</v>
      </c>
      <c r="C250" s="24">
        <v>11094.87</v>
      </c>
      <c r="D250" s="24">
        <v>11372.24</v>
      </c>
      <c r="E250" s="25">
        <v>18.25</v>
      </c>
      <c r="F250" s="25">
        <v>150.47</v>
      </c>
      <c r="G250" s="24">
        <v>62.911000000000001</v>
      </c>
      <c r="H250" s="24">
        <v>58.115000000000002</v>
      </c>
      <c r="I250" s="26">
        <v>6.6959999999999997</v>
      </c>
    </row>
    <row r="251" spans="2:9" x14ac:dyDescent="0.2">
      <c r="B251" s="23">
        <v>6.96</v>
      </c>
      <c r="C251" s="24">
        <v>11130.48</v>
      </c>
      <c r="D251" s="24">
        <v>11408.74</v>
      </c>
      <c r="E251" s="25">
        <v>18.25</v>
      </c>
      <c r="F251" s="25">
        <v>150.77000000000001</v>
      </c>
      <c r="G251" s="24">
        <v>62.895000000000003</v>
      </c>
      <c r="H251" s="24">
        <v>58.04</v>
      </c>
      <c r="I251" s="26">
        <v>6.6989999999999998</v>
      </c>
    </row>
    <row r="252" spans="2:9" x14ac:dyDescent="0.2">
      <c r="B252" s="23">
        <v>6.98</v>
      </c>
      <c r="C252" s="24">
        <v>11166.1</v>
      </c>
      <c r="D252" s="24">
        <v>11445.25</v>
      </c>
      <c r="E252" s="25">
        <v>18.260000000000002</v>
      </c>
      <c r="F252" s="25">
        <v>151.1</v>
      </c>
      <c r="G252" s="24">
        <v>62.88</v>
      </c>
      <c r="H252" s="24">
        <v>58</v>
      </c>
      <c r="I252" s="26">
        <v>6.7030000000000003</v>
      </c>
    </row>
    <row r="253" spans="2:9" x14ac:dyDescent="0.2">
      <c r="B253" s="23">
        <v>7</v>
      </c>
      <c r="C253" s="24">
        <v>11201.74</v>
      </c>
      <c r="D253" s="24">
        <v>11481.78</v>
      </c>
      <c r="E253" s="25">
        <v>18.27</v>
      </c>
      <c r="F253" s="25">
        <v>151.44</v>
      </c>
      <c r="G253" s="24">
        <v>62.863999999999997</v>
      </c>
      <c r="H253" s="24">
        <v>57.972000000000001</v>
      </c>
      <c r="I253" s="26">
        <v>6.7060000000000004</v>
      </c>
    </row>
    <row r="254" spans="2:9" x14ac:dyDescent="0.2">
      <c r="B254" s="23">
        <v>7.02</v>
      </c>
      <c r="C254" s="24">
        <v>11237.4</v>
      </c>
      <c r="D254" s="24">
        <v>11518.34</v>
      </c>
      <c r="E254" s="25">
        <v>18.29</v>
      </c>
      <c r="F254" s="25">
        <v>151.78</v>
      </c>
      <c r="G254" s="24">
        <v>62.848999999999997</v>
      </c>
      <c r="H254" s="24">
        <v>57.933</v>
      </c>
      <c r="I254" s="26">
        <v>6.71</v>
      </c>
    </row>
    <row r="255" spans="2:9" x14ac:dyDescent="0.2">
      <c r="B255" s="23">
        <v>7.04</v>
      </c>
      <c r="C255" s="24">
        <v>11273.09</v>
      </c>
      <c r="D255" s="24">
        <v>11554.92</v>
      </c>
      <c r="E255" s="25">
        <v>18.3</v>
      </c>
      <c r="F255" s="25">
        <v>152.13</v>
      </c>
      <c r="G255" s="24">
        <v>62.832999999999998</v>
      </c>
      <c r="H255" s="24">
        <v>57.91</v>
      </c>
      <c r="I255" s="26">
        <v>6.7130000000000001</v>
      </c>
    </row>
    <row r="256" spans="2:9" x14ac:dyDescent="0.2">
      <c r="B256" s="23">
        <v>7.06</v>
      </c>
      <c r="C256" s="24">
        <v>11308.81</v>
      </c>
      <c r="D256" s="24">
        <v>11591.53</v>
      </c>
      <c r="E256" s="25">
        <v>18.32</v>
      </c>
      <c r="F256" s="25">
        <v>152.47</v>
      </c>
      <c r="G256" s="24">
        <v>62.817999999999998</v>
      </c>
      <c r="H256" s="24">
        <v>57.88</v>
      </c>
      <c r="I256" s="26">
        <v>6.7169999999999996</v>
      </c>
    </row>
    <row r="257" spans="2:9" x14ac:dyDescent="0.2">
      <c r="B257" s="23">
        <v>7.08</v>
      </c>
      <c r="C257" s="24">
        <v>11344.56</v>
      </c>
      <c r="D257" s="24">
        <v>11628.17</v>
      </c>
      <c r="E257" s="25">
        <v>18.329999999999998</v>
      </c>
      <c r="F257" s="25">
        <v>152.81</v>
      </c>
      <c r="G257" s="24">
        <v>62.802</v>
      </c>
      <c r="H257" s="24">
        <v>57.862000000000002</v>
      </c>
      <c r="I257" s="26">
        <v>6.7210000000000001</v>
      </c>
    </row>
    <row r="258" spans="2:9" x14ac:dyDescent="0.2">
      <c r="B258" s="23">
        <v>7.1</v>
      </c>
      <c r="C258" s="24">
        <v>11380.32</v>
      </c>
      <c r="D258" s="24">
        <v>11664.83</v>
      </c>
      <c r="E258" s="25">
        <v>18.34</v>
      </c>
      <c r="F258" s="25">
        <v>153.16</v>
      </c>
      <c r="G258" s="24">
        <v>62.786999999999999</v>
      </c>
      <c r="H258" s="24">
        <v>57.848999999999997</v>
      </c>
      <c r="I258" s="26">
        <v>6.7249999999999996</v>
      </c>
    </row>
    <row r="259" spans="2:9" x14ac:dyDescent="0.2">
      <c r="B259" s="23">
        <v>7.12</v>
      </c>
      <c r="C259" s="24">
        <v>11415.12</v>
      </c>
      <c r="D259" s="24">
        <v>11701.52</v>
      </c>
      <c r="E259" s="25">
        <v>18.350000000000001</v>
      </c>
      <c r="F259" s="25">
        <v>153.5</v>
      </c>
      <c r="G259" s="24">
        <v>62.771000000000001</v>
      </c>
      <c r="H259" s="24">
        <v>57.817999999999998</v>
      </c>
      <c r="I259" s="26">
        <v>6.7279999999999998</v>
      </c>
    </row>
    <row r="260" spans="2:9" x14ac:dyDescent="0.2">
      <c r="B260" s="23">
        <v>7.14</v>
      </c>
      <c r="C260" s="24">
        <v>11431.93</v>
      </c>
      <c r="D260" s="24">
        <v>11738.23</v>
      </c>
      <c r="E260" s="25">
        <v>18.36</v>
      </c>
      <c r="F260" s="25">
        <v>153.84</v>
      </c>
      <c r="G260" s="24">
        <v>62.756</v>
      </c>
      <c r="H260" s="24">
        <v>57.831000000000003</v>
      </c>
      <c r="I260" s="26">
        <v>6.7320000000000002</v>
      </c>
    </row>
    <row r="261" spans="2:9" x14ac:dyDescent="0.2">
      <c r="B261" s="23">
        <v>7.16</v>
      </c>
      <c r="C261" s="24">
        <v>11487.76</v>
      </c>
      <c r="D261" s="24">
        <v>11774.95</v>
      </c>
      <c r="E261" s="25">
        <v>18.37</v>
      </c>
      <c r="F261" s="25">
        <v>154.16</v>
      </c>
      <c r="G261" s="24">
        <v>62.74</v>
      </c>
      <c r="H261" s="24">
        <v>57.792000000000002</v>
      </c>
      <c r="I261" s="26">
        <v>6.7359999999999998</v>
      </c>
    </row>
    <row r="262" spans="2:9" x14ac:dyDescent="0.2">
      <c r="B262" s="23">
        <v>7.18</v>
      </c>
      <c r="C262" s="24">
        <v>11523.61</v>
      </c>
      <c r="D262" s="24">
        <v>11811.7</v>
      </c>
      <c r="E262" s="25">
        <v>18.38</v>
      </c>
      <c r="F262" s="25">
        <v>154.5</v>
      </c>
      <c r="G262" s="24">
        <v>62.725000000000001</v>
      </c>
      <c r="H262" s="24">
        <v>57.771000000000001</v>
      </c>
      <c r="I262" s="26">
        <v>6.74</v>
      </c>
    </row>
    <row r="263" spans="2:9" x14ac:dyDescent="0.2">
      <c r="B263" s="23">
        <v>7.2</v>
      </c>
      <c r="C263" s="24">
        <v>11559.49</v>
      </c>
      <c r="D263" s="24">
        <v>11848.47</v>
      </c>
      <c r="E263" s="25">
        <v>18.39</v>
      </c>
      <c r="F263" s="25">
        <v>154.82</v>
      </c>
      <c r="G263" s="24">
        <v>62.709000000000003</v>
      </c>
      <c r="H263" s="24">
        <v>57.762999999999998</v>
      </c>
      <c r="I263" s="26">
        <v>6.7439999999999998</v>
      </c>
    </row>
    <row r="264" spans="2:9" x14ac:dyDescent="0.2">
      <c r="B264" s="23">
        <v>7.22</v>
      </c>
      <c r="C264" s="24">
        <v>11595.39</v>
      </c>
      <c r="D264" s="24">
        <v>11885.27</v>
      </c>
      <c r="E264" s="25">
        <v>18.41</v>
      </c>
      <c r="F264" s="25">
        <v>155.13999999999999</v>
      </c>
      <c r="G264" s="24">
        <v>62.694000000000003</v>
      </c>
      <c r="H264" s="24">
        <v>57.741</v>
      </c>
      <c r="I264" s="26">
        <v>6.7480000000000002</v>
      </c>
    </row>
    <row r="265" spans="2:9" x14ac:dyDescent="0.2">
      <c r="B265" s="23">
        <v>7.24</v>
      </c>
      <c r="C265" s="24">
        <v>11631.32</v>
      </c>
      <c r="D265" s="24">
        <v>11922.1</v>
      </c>
      <c r="E265" s="25">
        <v>18.420000000000002</v>
      </c>
      <c r="F265" s="25">
        <v>155.46</v>
      </c>
      <c r="G265" s="24">
        <v>62.679000000000002</v>
      </c>
      <c r="H265" s="24">
        <v>57.725999999999999</v>
      </c>
      <c r="I265" s="26">
        <v>6.7519999999999998</v>
      </c>
    </row>
    <row r="266" spans="2:9" x14ac:dyDescent="0.2">
      <c r="B266" s="23">
        <v>7.26</v>
      </c>
      <c r="C266" s="24">
        <v>11667.26</v>
      </c>
      <c r="D266" s="24">
        <v>11958.95</v>
      </c>
      <c r="E266" s="25">
        <v>18.440000000000001</v>
      </c>
      <c r="F266" s="25">
        <v>155.78</v>
      </c>
      <c r="G266" s="24">
        <v>62.662999999999997</v>
      </c>
      <c r="H266" s="24">
        <v>57.689</v>
      </c>
      <c r="I266" s="26">
        <v>6.7569999999999997</v>
      </c>
    </row>
    <row r="267" spans="2:9" x14ac:dyDescent="0.2">
      <c r="B267" s="23">
        <v>7.28</v>
      </c>
      <c r="C267" s="24">
        <v>11703.24</v>
      </c>
      <c r="D267" s="24">
        <v>11995.82</v>
      </c>
      <c r="E267" s="25">
        <v>18.45</v>
      </c>
      <c r="F267" s="25">
        <v>156.09</v>
      </c>
      <c r="G267" s="24">
        <v>62.648000000000003</v>
      </c>
      <c r="H267" s="24">
        <v>57.695999999999998</v>
      </c>
      <c r="I267" s="26">
        <v>6.7610000000000001</v>
      </c>
    </row>
    <row r="268" spans="2:9" x14ac:dyDescent="0.2">
      <c r="B268" s="23">
        <v>7.3</v>
      </c>
      <c r="C268" s="24">
        <v>11739.24</v>
      </c>
      <c r="D268" s="24">
        <v>12032.72</v>
      </c>
      <c r="E268" s="25">
        <v>18.46</v>
      </c>
      <c r="F268" s="25">
        <v>156.38999999999999</v>
      </c>
      <c r="G268" s="24">
        <v>62.633000000000003</v>
      </c>
      <c r="H268" s="24">
        <v>57.673999999999999</v>
      </c>
      <c r="I268" s="26">
        <v>6.7649999999999997</v>
      </c>
    </row>
    <row r="269" spans="2:9" x14ac:dyDescent="0.2">
      <c r="B269" s="23">
        <v>7.32</v>
      </c>
      <c r="C269" s="24">
        <v>11775.26</v>
      </c>
      <c r="D269" s="24">
        <v>12069.64</v>
      </c>
      <c r="E269" s="25">
        <v>18.47</v>
      </c>
      <c r="F269" s="25">
        <v>156.69999999999999</v>
      </c>
      <c r="G269" s="24">
        <v>62.618000000000002</v>
      </c>
      <c r="H269" s="24">
        <v>57.642000000000003</v>
      </c>
      <c r="I269" s="26">
        <v>6.7690000000000001</v>
      </c>
    </row>
    <row r="270" spans="2:9" x14ac:dyDescent="0.2">
      <c r="B270" s="23">
        <v>7.34</v>
      </c>
      <c r="C270" s="24">
        <v>11811.3</v>
      </c>
      <c r="D270" s="24">
        <v>12106.59</v>
      </c>
      <c r="E270" s="25">
        <v>18.48</v>
      </c>
      <c r="F270" s="25">
        <v>157.01</v>
      </c>
      <c r="G270" s="24">
        <v>62.603000000000002</v>
      </c>
      <c r="H270" s="24">
        <v>57.64</v>
      </c>
      <c r="I270" s="26">
        <v>6.774</v>
      </c>
    </row>
    <row r="271" spans="2:9" x14ac:dyDescent="0.2">
      <c r="B271" s="23">
        <v>7.36</v>
      </c>
      <c r="C271" s="24">
        <v>11847.37</v>
      </c>
      <c r="D271" s="24">
        <v>12143.56</v>
      </c>
      <c r="E271" s="25">
        <v>18.489999999999998</v>
      </c>
      <c r="F271" s="25">
        <v>157.31</v>
      </c>
      <c r="G271" s="24">
        <v>62.587000000000003</v>
      </c>
      <c r="H271" s="24">
        <v>57.63</v>
      </c>
      <c r="I271" s="26">
        <v>6.7779999999999996</v>
      </c>
    </row>
    <row r="272" spans="2:9" x14ac:dyDescent="0.2">
      <c r="B272" s="23">
        <v>7.38</v>
      </c>
      <c r="C272" s="24">
        <v>11883.46</v>
      </c>
      <c r="D272" s="24">
        <v>12180.55</v>
      </c>
      <c r="E272" s="25">
        <v>18.510000000000002</v>
      </c>
      <c r="F272" s="25">
        <v>157.61000000000001</v>
      </c>
      <c r="G272" s="24">
        <v>62.572000000000003</v>
      </c>
      <c r="H272" s="24">
        <v>57.613</v>
      </c>
      <c r="I272" s="26">
        <v>6.7830000000000004</v>
      </c>
    </row>
    <row r="273" spans="2:9" x14ac:dyDescent="0.2">
      <c r="B273" s="23">
        <v>7.4</v>
      </c>
      <c r="C273" s="24">
        <v>11919.58</v>
      </c>
      <c r="D273" s="24">
        <v>12217.57</v>
      </c>
      <c r="E273" s="25">
        <v>18.510000000000002</v>
      </c>
      <c r="F273" s="25">
        <v>157.91</v>
      </c>
      <c r="G273" s="24">
        <v>62.557000000000002</v>
      </c>
      <c r="H273" s="24">
        <v>57.603000000000002</v>
      </c>
      <c r="I273" s="26">
        <v>6.7869999999999999</v>
      </c>
    </row>
    <row r="274" spans="2:9" x14ac:dyDescent="0.2">
      <c r="B274" s="23">
        <v>7.42</v>
      </c>
      <c r="C274" s="24">
        <v>11955.71</v>
      </c>
      <c r="D274" s="24">
        <v>12254.6</v>
      </c>
      <c r="E274" s="25">
        <v>18.53</v>
      </c>
      <c r="F274" s="25">
        <v>158.19999999999999</v>
      </c>
      <c r="G274" s="24">
        <v>62.542000000000002</v>
      </c>
      <c r="H274" s="24">
        <v>57.591999999999999</v>
      </c>
      <c r="I274" s="26">
        <v>6.7910000000000004</v>
      </c>
    </row>
    <row r="275" spans="2:9" x14ac:dyDescent="0.2">
      <c r="B275" s="23">
        <v>7.44</v>
      </c>
      <c r="C275" s="24">
        <v>11991.87</v>
      </c>
      <c r="D275" s="24">
        <v>12291.66</v>
      </c>
      <c r="E275" s="25">
        <v>18.54</v>
      </c>
      <c r="F275" s="25">
        <v>158.49</v>
      </c>
      <c r="G275" s="24">
        <v>62.527000000000001</v>
      </c>
      <c r="H275" s="24">
        <v>57.573</v>
      </c>
      <c r="I275" s="26">
        <v>6.7960000000000003</v>
      </c>
    </row>
    <row r="276" spans="2:9" x14ac:dyDescent="0.2">
      <c r="B276" s="23">
        <v>7.46</v>
      </c>
      <c r="C276" s="24">
        <v>12028.04</v>
      </c>
      <c r="D276" s="24">
        <v>12328.74</v>
      </c>
      <c r="E276" s="25">
        <v>18.55</v>
      </c>
      <c r="F276" s="25">
        <v>158.78</v>
      </c>
      <c r="G276" s="24">
        <v>62.512</v>
      </c>
      <c r="H276" s="24">
        <v>57.566000000000003</v>
      </c>
      <c r="I276" s="26">
        <v>6.8010000000000002</v>
      </c>
    </row>
    <row r="277" spans="2:9" x14ac:dyDescent="0.2">
      <c r="B277" s="23">
        <v>7.48</v>
      </c>
      <c r="C277" s="24">
        <v>12064.24</v>
      </c>
      <c r="D277" s="24">
        <v>12365.85</v>
      </c>
      <c r="E277" s="25">
        <v>18.559999999999999</v>
      </c>
      <c r="F277" s="25">
        <v>159.08000000000001</v>
      </c>
      <c r="G277" s="24">
        <v>62.497999999999998</v>
      </c>
      <c r="H277" s="24">
        <v>57.561999999999998</v>
      </c>
      <c r="I277" s="26">
        <v>6.8049999999999997</v>
      </c>
    </row>
    <row r="278" spans="2:9" x14ac:dyDescent="0.2">
      <c r="B278" s="23">
        <v>7.5</v>
      </c>
      <c r="C278" s="24">
        <v>12100.46</v>
      </c>
      <c r="D278" s="24">
        <v>12402.97</v>
      </c>
      <c r="E278" s="25">
        <v>18.57</v>
      </c>
      <c r="F278" s="25">
        <v>159.35</v>
      </c>
      <c r="G278" s="24">
        <v>62.482999999999997</v>
      </c>
      <c r="H278" s="24">
        <v>57.540999999999997</v>
      </c>
      <c r="I278" s="26">
        <v>6.81</v>
      </c>
    </row>
    <row r="279" spans="2:9" x14ac:dyDescent="0.2">
      <c r="B279" s="23">
        <v>7.52</v>
      </c>
      <c r="C279" s="24">
        <v>12136.7</v>
      </c>
      <c r="D279" s="24">
        <v>12440.12</v>
      </c>
      <c r="E279" s="25">
        <v>18.579999999999998</v>
      </c>
      <c r="F279" s="25">
        <v>159.63</v>
      </c>
      <c r="G279" s="24">
        <v>62.468000000000004</v>
      </c>
      <c r="H279" s="24">
        <v>57.54</v>
      </c>
      <c r="I279" s="26">
        <v>6.8140000000000001</v>
      </c>
    </row>
    <row r="280" spans="2:9" x14ac:dyDescent="0.2">
      <c r="B280" s="23">
        <v>7.54</v>
      </c>
      <c r="C280" s="24">
        <v>12172.96</v>
      </c>
      <c r="D280" s="24">
        <v>12477.29</v>
      </c>
      <c r="E280" s="25">
        <v>18.59</v>
      </c>
      <c r="F280" s="25">
        <v>159.91</v>
      </c>
      <c r="G280" s="24">
        <v>62.453000000000003</v>
      </c>
      <c r="H280" s="24">
        <v>57.539000000000001</v>
      </c>
      <c r="I280" s="26">
        <v>6.819</v>
      </c>
    </row>
    <row r="281" spans="2:9" x14ac:dyDescent="0.2">
      <c r="B281" s="23">
        <v>7.56</v>
      </c>
      <c r="C281" s="24">
        <v>12209.25</v>
      </c>
      <c r="D281" s="24">
        <v>12514.48</v>
      </c>
      <c r="E281" s="25">
        <v>18.600000000000001</v>
      </c>
      <c r="F281" s="25">
        <v>160.19</v>
      </c>
      <c r="G281" s="24">
        <v>62.439</v>
      </c>
      <c r="H281" s="24">
        <v>57.527999999999999</v>
      </c>
      <c r="I281" s="26">
        <v>6.8239999999999998</v>
      </c>
    </row>
    <row r="282" spans="2:9" x14ac:dyDescent="0.2">
      <c r="B282" s="23">
        <v>7.58</v>
      </c>
      <c r="C282" s="24">
        <v>12245.55</v>
      </c>
      <c r="D282" s="24">
        <v>12551.68</v>
      </c>
      <c r="E282" s="25">
        <v>18.61</v>
      </c>
      <c r="F282" s="25">
        <v>160.46</v>
      </c>
      <c r="G282" s="24">
        <v>62.423999999999999</v>
      </c>
      <c r="H282" s="24">
        <v>57.533999999999999</v>
      </c>
      <c r="I282" s="26">
        <v>6.8289999999999997</v>
      </c>
    </row>
    <row r="283" spans="2:9" x14ac:dyDescent="0.2">
      <c r="B283" s="23">
        <v>7.6</v>
      </c>
      <c r="C283" s="24">
        <v>12281.86</v>
      </c>
      <c r="D283" s="24">
        <v>12588.91</v>
      </c>
      <c r="E283" s="25">
        <v>18.62</v>
      </c>
      <c r="F283" s="25">
        <v>160.72999999999999</v>
      </c>
      <c r="G283" s="24">
        <v>62.41</v>
      </c>
      <c r="H283" s="24">
        <v>57.523000000000003</v>
      </c>
      <c r="I283" s="26">
        <v>6.8330000000000002</v>
      </c>
    </row>
    <row r="284" spans="2:9" x14ac:dyDescent="0.2">
      <c r="B284" s="23">
        <v>7.62</v>
      </c>
      <c r="C284" s="24">
        <v>12318.21</v>
      </c>
      <c r="D284" s="24">
        <v>12626.16</v>
      </c>
      <c r="E284" s="25">
        <v>18.63</v>
      </c>
      <c r="F284" s="25">
        <v>161</v>
      </c>
      <c r="G284" s="24">
        <v>62.395000000000003</v>
      </c>
      <c r="H284" s="24">
        <v>57.508000000000003</v>
      </c>
      <c r="I284" s="26">
        <v>6.8380000000000001</v>
      </c>
    </row>
    <row r="285" spans="2:9" x14ac:dyDescent="0.2">
      <c r="B285" s="23">
        <v>7.64</v>
      </c>
      <c r="C285" s="24">
        <v>12354.56</v>
      </c>
      <c r="D285" s="24">
        <v>12663.43</v>
      </c>
      <c r="E285" s="25">
        <v>18.64</v>
      </c>
      <c r="F285" s="25">
        <v>161.27000000000001</v>
      </c>
      <c r="G285" s="24">
        <v>62.381</v>
      </c>
      <c r="H285" s="24">
        <v>57.5</v>
      </c>
      <c r="I285" s="26">
        <v>6.843</v>
      </c>
    </row>
    <row r="286" spans="2:9" x14ac:dyDescent="0.2">
      <c r="B286" s="23">
        <v>7.66</v>
      </c>
      <c r="C286" s="24">
        <v>12390.95</v>
      </c>
      <c r="D286" s="24">
        <v>12700.72</v>
      </c>
      <c r="E286" s="25">
        <v>18.649999999999999</v>
      </c>
      <c r="F286" s="25">
        <v>161.54</v>
      </c>
      <c r="G286" s="24">
        <v>62.366999999999997</v>
      </c>
      <c r="H286" s="24">
        <v>57.51</v>
      </c>
      <c r="I286" s="26">
        <v>6.8479999999999999</v>
      </c>
    </row>
    <row r="287" spans="2:9" x14ac:dyDescent="0.2">
      <c r="B287" s="23">
        <v>7.68</v>
      </c>
      <c r="C287" s="24">
        <v>12427.34</v>
      </c>
      <c r="D287" s="24">
        <v>12738.03</v>
      </c>
      <c r="E287" s="25">
        <v>18.670000000000002</v>
      </c>
      <c r="F287" s="25">
        <v>161.81</v>
      </c>
      <c r="G287" s="24">
        <v>62.351999999999997</v>
      </c>
      <c r="H287" s="24">
        <v>57.484999999999999</v>
      </c>
      <c r="I287" s="26">
        <v>6.8520000000000003</v>
      </c>
    </row>
    <row r="288" spans="2:9" x14ac:dyDescent="0.2">
      <c r="B288" s="23">
        <v>7.7</v>
      </c>
      <c r="C288" s="24">
        <v>12463.76</v>
      </c>
      <c r="D288" s="24">
        <v>12775.36</v>
      </c>
      <c r="E288" s="25">
        <v>18.68</v>
      </c>
      <c r="F288" s="25">
        <v>162.07</v>
      </c>
      <c r="G288" s="24">
        <v>62.338000000000001</v>
      </c>
      <c r="H288" s="24">
        <v>57.482999999999997</v>
      </c>
      <c r="I288" s="26">
        <v>6.8570000000000002</v>
      </c>
    </row>
    <row r="289" spans="2:9" x14ac:dyDescent="0.2">
      <c r="B289" s="23">
        <v>7.72</v>
      </c>
      <c r="C289" s="24">
        <v>12500.21</v>
      </c>
      <c r="D289" s="24">
        <v>12812.71</v>
      </c>
      <c r="E289" s="25">
        <v>18.68</v>
      </c>
      <c r="F289" s="25">
        <v>162.32</v>
      </c>
      <c r="G289" s="24">
        <v>62.323999999999998</v>
      </c>
      <c r="H289" s="24">
        <v>57.488</v>
      </c>
      <c r="I289" s="26">
        <v>6.8630000000000004</v>
      </c>
    </row>
    <row r="290" spans="2:9" x14ac:dyDescent="0.2">
      <c r="B290" s="23">
        <v>7.74</v>
      </c>
      <c r="C290" s="24">
        <v>12536.67</v>
      </c>
      <c r="D290" s="24">
        <v>12850.08</v>
      </c>
      <c r="E290" s="25">
        <v>18.690000000000001</v>
      </c>
      <c r="F290" s="25">
        <v>162.58000000000001</v>
      </c>
      <c r="G290" s="24">
        <v>62.31</v>
      </c>
      <c r="H290" s="24">
        <v>57.488</v>
      </c>
      <c r="I290" s="26">
        <v>6.8680000000000003</v>
      </c>
    </row>
    <row r="291" spans="2:9" x14ac:dyDescent="0.2">
      <c r="B291" s="23">
        <v>7.76</v>
      </c>
      <c r="C291" s="24">
        <v>12573.15</v>
      </c>
      <c r="D291" s="24">
        <v>12887.47</v>
      </c>
      <c r="E291" s="25">
        <v>18.7</v>
      </c>
      <c r="F291" s="25">
        <v>162.84</v>
      </c>
      <c r="G291" s="24">
        <v>62.295999999999999</v>
      </c>
      <c r="H291" s="24">
        <v>57.497</v>
      </c>
      <c r="I291" s="26">
        <v>6.8719999999999999</v>
      </c>
    </row>
    <row r="292" spans="2:9" x14ac:dyDescent="0.2">
      <c r="B292" s="23">
        <v>7.78</v>
      </c>
      <c r="C292" s="24">
        <v>12609.64</v>
      </c>
      <c r="D292" s="24">
        <v>12924.88</v>
      </c>
      <c r="E292" s="25">
        <v>18.72</v>
      </c>
      <c r="F292" s="25">
        <v>163.1</v>
      </c>
      <c r="G292" s="24">
        <v>62.281999999999996</v>
      </c>
      <c r="H292" s="24">
        <v>57.48</v>
      </c>
      <c r="I292" s="26">
        <v>6.8769999999999998</v>
      </c>
    </row>
    <row r="293" spans="2:9" x14ac:dyDescent="0.2">
      <c r="B293" s="31">
        <v>7.8</v>
      </c>
      <c r="C293" s="32">
        <v>12646.16</v>
      </c>
      <c r="D293" s="32">
        <v>12962.32</v>
      </c>
      <c r="E293" s="33">
        <v>18.72</v>
      </c>
      <c r="F293" s="33">
        <v>163.35</v>
      </c>
      <c r="G293" s="32">
        <v>62.268000000000001</v>
      </c>
      <c r="H293" s="32">
        <v>57.481000000000002</v>
      </c>
      <c r="I293" s="34">
        <v>6.8819999999999997</v>
      </c>
    </row>
    <row r="294" spans="2:9" ht="15" x14ac:dyDescent="0.25">
      <c r="B294" s="16"/>
      <c r="F294" s="17"/>
    </row>
    <row r="295" spans="2:9" ht="15" x14ac:dyDescent="0.25">
      <c r="B295" s="16"/>
      <c r="F295" s="17"/>
    </row>
    <row r="296" spans="2:9" ht="15" x14ac:dyDescent="0.25">
      <c r="B296" s="16"/>
      <c r="F296" s="17"/>
    </row>
    <row r="297" spans="2:9" ht="15" x14ac:dyDescent="0.25">
      <c r="B297" s="16"/>
      <c r="F297" s="17"/>
    </row>
    <row r="298" spans="2:9" ht="15" x14ac:dyDescent="0.25">
      <c r="B298" s="16"/>
      <c r="F298" s="17"/>
    </row>
    <row r="299" spans="2:9" ht="15" x14ac:dyDescent="0.25">
      <c r="B299" s="16"/>
      <c r="F299" s="17"/>
    </row>
    <row r="300" spans="2:9" ht="15" x14ac:dyDescent="0.25">
      <c r="B300" s="16"/>
      <c r="F300" s="17"/>
    </row>
    <row r="301" spans="2:9" ht="15" x14ac:dyDescent="0.25">
      <c r="B301" s="16"/>
      <c r="F301" s="17"/>
    </row>
    <row r="302" spans="2:9" ht="15" x14ac:dyDescent="0.25">
      <c r="B302" s="16"/>
      <c r="F302" s="17"/>
    </row>
    <row r="303" spans="2:9" ht="15" x14ac:dyDescent="0.25">
      <c r="B303" s="16"/>
      <c r="F303" s="17"/>
    </row>
    <row r="304" spans="2:9" ht="15" x14ac:dyDescent="0.25">
      <c r="B304" s="16"/>
      <c r="F304" s="17"/>
    </row>
    <row r="305" spans="2:6" ht="15" x14ac:dyDescent="0.25">
      <c r="B305" s="16"/>
      <c r="F305" s="17"/>
    </row>
    <row r="306" spans="2:6" ht="15" x14ac:dyDescent="0.25">
      <c r="B306" s="16"/>
      <c r="F306" s="17"/>
    </row>
    <row r="307" spans="2:6" ht="15" x14ac:dyDescent="0.25">
      <c r="B307" s="16"/>
      <c r="F307" s="17"/>
    </row>
    <row r="308" spans="2:6" ht="15" x14ac:dyDescent="0.25">
      <c r="B308" s="16"/>
      <c r="F308" s="17"/>
    </row>
  </sheetData>
  <mergeCells count="1">
    <mergeCell ref="B1:I1"/>
  </mergeCells>
  <printOptions horizontalCentered="1"/>
  <pageMargins left="0.70866141732283472" right="0.70866141732283472" top="0.19685039370078741" bottom="0.19685039370078741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F12" sqref="F12"/>
    </sheetView>
  </sheetViews>
  <sheetFormatPr defaultColWidth="6.7109375" defaultRowHeight="15.9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CALC</vt:lpstr>
      <vt:lpstr>HYDROSTATIC</vt:lpstr>
      <vt:lpstr>INFO</vt:lpstr>
      <vt:lpstr>DATA</vt:lpstr>
      <vt:lpstr>CALC!LBP</vt:lpstr>
      <vt:lpstr>CALC!LS</vt:lpstr>
      <vt:lpstr>CALC!Print_Area</vt:lpstr>
      <vt:lpstr>HYDROSTATIC!Print_Area</vt:lpstr>
      <vt:lpstr>HYDROSTATIC!Print_Titles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2018-09-06T18:38:16Z</dcterms:modified>
</cp:coreProperties>
</file>