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2A8EFD4-0F7D-4DCD-830F-84361DAA827C}" xr6:coauthVersionLast="47" xr6:coauthVersionMax="47" xr10:uidLastSave="{00000000-0000-0000-0000-000000000000}"/>
  <bookViews>
    <workbookView xWindow="28692" yWindow="4524" windowWidth="20712" windowHeight="11736" tabRatio="650" firstSheet="5" activeTab="6" xr2:uid="{00000000-000D-0000-FFFF-FFFF00000000}"/>
  </bookViews>
  <sheets>
    <sheet name="Dตุ๊กแกอวกาศสามัคคี" sheetId="2" r:id="rId1"/>
    <sheet name="ผลประเมินสามัคคี ม.ค -มิ.ย" sheetId="16" r:id="rId2"/>
    <sheet name="DButcher" sheetId="11" r:id="rId3"/>
    <sheet name="ผลประเมินบุชเชอร์มค-มิย" sheetId="17" r:id="rId4"/>
    <sheet name="Dครัวกลาง" sheetId="15" r:id="rId5"/>
    <sheet name="ผลประเมินครัวกลาง มค-มิย" sheetId="18" r:id="rId6"/>
    <sheet name="Dตุ๊กแกอวกาศรามอินทรา" sheetId="14" r:id="rId7"/>
    <sheet name="ผลประเมินรามอินทรามค-มิย" sheetId="19" r:id="rId8"/>
    <sheet name="สลิป" sheetId="12" r:id="rId9"/>
  </sheets>
  <definedNames>
    <definedName name="ชื่อ">#REF!</definedName>
    <definedName name="ลำดับ">#REF!</definedName>
    <definedName name="อิ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4" l="1"/>
  <c r="P19" i="14"/>
  <c r="P20" i="14"/>
  <c r="S18" i="14"/>
  <c r="K7" i="19"/>
  <c r="M13" i="2"/>
  <c r="S13" i="2" s="1"/>
  <c r="Q14" i="2"/>
  <c r="H16" i="17"/>
  <c r="G16" i="17"/>
  <c r="H16" i="11"/>
  <c r="M4" i="11"/>
  <c r="M7" i="11"/>
  <c r="S7" i="11" s="1"/>
  <c r="M11" i="11"/>
  <c r="M12" i="11"/>
  <c r="M13" i="11"/>
  <c r="S13" i="11" s="1"/>
  <c r="M14" i="11"/>
  <c r="M15" i="11"/>
  <c r="P4" i="11"/>
  <c r="P5" i="11"/>
  <c r="P6" i="11"/>
  <c r="P7" i="11"/>
  <c r="P8" i="11"/>
  <c r="P9" i="11"/>
  <c r="P10" i="11"/>
  <c r="P11" i="11"/>
  <c r="P12" i="11"/>
  <c r="S12" i="11" s="1"/>
  <c r="P13" i="11"/>
  <c r="P14" i="11"/>
  <c r="P15" i="11"/>
  <c r="S15" i="11" l="1"/>
  <c r="S14" i="11"/>
  <c r="G17" i="19"/>
  <c r="H17" i="19"/>
  <c r="I17" i="19"/>
  <c r="J17" i="19"/>
  <c r="E17" i="19"/>
  <c r="F12" i="16"/>
  <c r="G12" i="16"/>
  <c r="H12" i="16"/>
  <c r="I12" i="16"/>
  <c r="J12" i="16"/>
  <c r="K12" i="16"/>
  <c r="E14" i="2"/>
  <c r="L2" i="16"/>
  <c r="Q16" i="11"/>
  <c r="G16" i="11"/>
  <c r="I21" i="14"/>
  <c r="Q21" i="14"/>
  <c r="F17" i="19"/>
  <c r="H21" i="14"/>
  <c r="H6" i="15" l="1"/>
  <c r="H14" i="2"/>
  <c r="E12" i="16"/>
  <c r="K3" i="19"/>
  <c r="K4" i="19"/>
  <c r="K5" i="19"/>
  <c r="K6" i="19"/>
  <c r="K8" i="19"/>
  <c r="K9" i="19"/>
  <c r="K10" i="19"/>
  <c r="K11" i="19"/>
  <c r="K12" i="19"/>
  <c r="K13" i="19"/>
  <c r="K14" i="19"/>
  <c r="K16" i="19"/>
  <c r="K2" i="19"/>
  <c r="K17" i="19"/>
  <c r="E21" i="14"/>
  <c r="O21" i="14"/>
  <c r="S16" i="14"/>
  <c r="U17" i="14"/>
  <c r="M17" i="14" s="1"/>
  <c r="S17" i="14" s="1"/>
  <c r="U19" i="14"/>
  <c r="M19" i="14" s="1"/>
  <c r="S19" i="14" s="1"/>
  <c r="U20" i="14"/>
  <c r="P16" i="14"/>
  <c r="P17" i="14"/>
  <c r="O14" i="2"/>
  <c r="I14" i="2" l="1"/>
  <c r="O16" i="11"/>
  <c r="M4" i="2"/>
  <c r="M5" i="2"/>
  <c r="M7" i="2"/>
  <c r="M8" i="2"/>
  <c r="M9" i="2"/>
  <c r="M12" i="2"/>
  <c r="M10" i="2"/>
  <c r="M11" i="2"/>
  <c r="M3" i="2"/>
  <c r="M4" i="15"/>
  <c r="M5" i="15"/>
  <c r="M3" i="15"/>
  <c r="P4" i="14"/>
  <c r="P5" i="14"/>
  <c r="P6" i="14"/>
  <c r="P7" i="14"/>
  <c r="P8" i="14"/>
  <c r="P9" i="14"/>
  <c r="P10" i="14"/>
  <c r="P11" i="14"/>
  <c r="P12" i="14"/>
  <c r="P13" i="14"/>
  <c r="P14" i="14"/>
  <c r="P15" i="14"/>
  <c r="P3" i="14"/>
  <c r="P3" i="15"/>
  <c r="P5" i="15"/>
  <c r="P4" i="15"/>
  <c r="P4" i="2"/>
  <c r="P5" i="2"/>
  <c r="P7" i="2"/>
  <c r="P6" i="2"/>
  <c r="P8" i="2"/>
  <c r="P9" i="2"/>
  <c r="P12" i="2"/>
  <c r="P10" i="2"/>
  <c r="P11" i="2"/>
  <c r="P3" i="2"/>
  <c r="P3" i="11"/>
  <c r="U5" i="11"/>
  <c r="M5" i="11" s="1"/>
  <c r="U6" i="11"/>
  <c r="M6" i="11" s="1"/>
  <c r="U8" i="11"/>
  <c r="M8" i="11" s="1"/>
  <c r="U9" i="11"/>
  <c r="M9" i="11" s="1"/>
  <c r="U10" i="11"/>
  <c r="M10" i="11" s="1"/>
  <c r="M3" i="11"/>
  <c r="U4" i="14"/>
  <c r="M4" i="14" s="1"/>
  <c r="U5" i="14"/>
  <c r="M5" i="14" s="1"/>
  <c r="U6" i="14"/>
  <c r="U7" i="14"/>
  <c r="M7" i="14" s="1"/>
  <c r="U9" i="14"/>
  <c r="M9" i="14" s="1"/>
  <c r="U10" i="14"/>
  <c r="M10" i="14" s="1"/>
  <c r="U11" i="14"/>
  <c r="M11" i="14" s="1"/>
  <c r="U12" i="14"/>
  <c r="M12" i="14" s="1"/>
  <c r="U13" i="14"/>
  <c r="M13" i="14" s="1"/>
  <c r="U14" i="14"/>
  <c r="U15" i="14"/>
  <c r="M15" i="14" s="1"/>
  <c r="M20" i="14"/>
  <c r="S20" i="14" s="1"/>
  <c r="U3" i="14"/>
  <c r="M3" i="14" s="1"/>
  <c r="F21" i="14"/>
  <c r="G21" i="14"/>
  <c r="F16" i="11"/>
  <c r="E16" i="11"/>
  <c r="F14" i="2"/>
  <c r="G14" i="2"/>
  <c r="C12" i="12"/>
  <c r="G11" i="12"/>
  <c r="L16" i="12"/>
  <c r="C19" i="12"/>
  <c r="C15" i="12"/>
  <c r="G14" i="12"/>
  <c r="C6" i="12"/>
  <c r="L11" i="12"/>
  <c r="C18" i="12"/>
  <c r="L12" i="12"/>
  <c r="L15" i="12"/>
  <c r="G12" i="12"/>
  <c r="G13" i="12"/>
  <c r="L14" i="12"/>
  <c r="L13" i="12"/>
  <c r="M14" i="14" l="1"/>
  <c r="S14" i="14" s="1"/>
  <c r="M6" i="14"/>
  <c r="S6" i="14" s="1"/>
  <c r="M8" i="14"/>
  <c r="S8" i="14" s="1"/>
  <c r="S9" i="11"/>
  <c r="S10" i="14"/>
  <c r="S12" i="14"/>
  <c r="S4" i="14"/>
  <c r="S3" i="15"/>
  <c r="P14" i="2"/>
  <c r="S8" i="11"/>
  <c r="S11" i="11"/>
  <c r="P16" i="11"/>
  <c r="S6" i="11"/>
  <c r="S10" i="11"/>
  <c r="S5" i="11"/>
  <c r="S4" i="11"/>
  <c r="S3" i="11"/>
  <c r="S12" i="2"/>
  <c r="S11" i="2"/>
  <c r="S6" i="2"/>
  <c r="S7" i="2"/>
  <c r="S10" i="2"/>
  <c r="S5" i="2"/>
  <c r="S4" i="15"/>
  <c r="S5" i="15"/>
  <c r="S8" i="2"/>
  <c r="S13" i="14"/>
  <c r="S7" i="14"/>
  <c r="S11" i="14"/>
  <c r="S5" i="14"/>
  <c r="S9" i="14"/>
  <c r="S3" i="14"/>
  <c r="S15" i="14"/>
  <c r="S3" i="2"/>
  <c r="S4" i="2"/>
  <c r="S9" i="2"/>
  <c r="G15" i="12"/>
  <c r="C13" i="12"/>
  <c r="C17" i="12"/>
  <c r="C11" i="12"/>
  <c r="C14" i="12"/>
  <c r="C16" i="12"/>
  <c r="C23" i="12"/>
  <c r="C7" i="12"/>
  <c r="S14" i="2" l="1"/>
  <c r="S21" i="14"/>
  <c r="T21" i="14" s="1"/>
  <c r="S6" i="15"/>
  <c r="S16" i="11"/>
  <c r="G21" i="12"/>
  <c r="C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186DA-F37F-4A38-8AAE-D3FD76730D62}" keepAlive="1" name="คิวรี - Butcher" description="การเชื่อมต่อกับแบบสอบถาม 'Butcher' ในสมุดงาน" type="5" refreshedVersion="0" background="1">
    <dbPr connection="Provider=Microsoft.Mashup.OleDb.1;Data Source=$Workbook$;Location=Butcher;Extended Properties=&quot;&quot;" command="SELECT * FROM [Butcher]"/>
  </connection>
</connections>
</file>

<file path=xl/sharedStrings.xml><?xml version="1.0" encoding="utf-8"?>
<sst xmlns="http://schemas.openxmlformats.org/spreadsheetml/2006/main" count="539" uniqueCount="219">
  <si>
    <t>ลำดับ</t>
  </si>
  <si>
    <t>เบี้ยขยัน</t>
  </si>
  <si>
    <t>เบิก</t>
  </si>
  <si>
    <t>ปกส.</t>
  </si>
  <si>
    <t>ยอดจ่ายเงินกู้</t>
  </si>
  <si>
    <t>เงินกู้ค้าง</t>
  </si>
  <si>
    <t>ชื่อ-นามสกุล</t>
  </si>
  <si>
    <t>อัตราเงินเดือน</t>
  </si>
  <si>
    <t>ตำแหน่ง</t>
  </si>
  <si>
    <t>ค่าตำแหน่ง</t>
  </si>
  <si>
    <t>สวัสดิการอื่นๆ</t>
  </si>
  <si>
    <t>รายได้สุทธิ</t>
  </si>
  <si>
    <t>บริษัท ไอแอมฟู้ด จำกัด</t>
  </si>
  <si>
    <t>รหัสพนักงาน</t>
  </si>
  <si>
    <t>ชื่อ - นามสกุล</t>
  </si>
  <si>
    <t>เงินได้</t>
  </si>
  <si>
    <t>รายการหัก</t>
  </si>
  <si>
    <t>ประกันสังคม</t>
  </si>
  <si>
    <t>รวมเงินได้</t>
  </si>
  <si>
    <t>รวมรายการหัก</t>
  </si>
  <si>
    <t>สาย</t>
  </si>
  <si>
    <t>เลขที่ผู้เสียภาษี 0125562015764</t>
  </si>
  <si>
    <t>63/34 ซอย1 แขวง คันนายาว เขตคันนายาว กรุงเทพมหานคร 10230</t>
  </si>
  <si>
    <t>ชื่อเล่น</t>
  </si>
  <si>
    <t xml:space="preserve"> </t>
  </si>
  <si>
    <t>โบนัส</t>
  </si>
  <si>
    <t>Email</t>
  </si>
  <si>
    <t>ประจำเดือน กุมพาพันธ์ 2566</t>
  </si>
  <si>
    <t>ขาด/ลา/สาย</t>
  </si>
  <si>
    <t>นักขัด</t>
  </si>
  <si>
    <t>ประเมิน</t>
  </si>
  <si>
    <t>ขาด</t>
  </si>
  <si>
    <t>นักขัตฤกษ์</t>
  </si>
  <si>
    <t xml:space="preserve">Incentive </t>
  </si>
  <si>
    <t>Incentive</t>
  </si>
  <si>
    <t>ขาด/สาย/ลา</t>
  </si>
  <si>
    <t>ลาป่วย</t>
  </si>
  <si>
    <t>ลากิจ</t>
  </si>
  <si>
    <t>ลาพักร้อน</t>
  </si>
  <si>
    <t>ขาด (วัน)</t>
  </si>
  <si>
    <t>ลาป่วย (วัน)</t>
  </si>
  <si>
    <t>ลากิจ (วัน)</t>
  </si>
  <si>
    <t>ลาพักร้อน (วัน)</t>
  </si>
  <si>
    <t>สาย (นาที)</t>
  </si>
  <si>
    <t>รายละเอียด</t>
  </si>
  <si>
    <t>วัน</t>
  </si>
  <si>
    <t>นาที</t>
  </si>
  <si>
    <t>สลิปเงินเดือน / Pay Slip</t>
  </si>
  <si>
    <t>ข้อมูลเงินเดือนและค่าจ้างเป็นข้อมูลส่วนบุคคล ห้ามเปิดเผยโดยเด็ดขาดเอกสารนี้จะสมบูรณ์เมื่อมีลายเซ็นผู้มีอำนาจ และตราประทับเท่านั้น
Salary and wages are confidential infomation. Disclosure is strictly prohibited. This document is only valid with an autorized signature and company stamp</t>
  </si>
  <si>
    <t>โอที</t>
  </si>
  <si>
    <t>ภาษา</t>
  </si>
  <si>
    <t>th</t>
  </si>
  <si>
    <t>โอที (ชั่วโมง)</t>
  </si>
  <si>
    <t>ยอดสุทธิ</t>
  </si>
  <si>
    <t>สาขา:</t>
  </si>
  <si>
    <t>เงินกู้ค้างชำระ</t>
  </si>
  <si>
    <t>ชั่วโมง</t>
  </si>
  <si>
    <t>ชรินรัตน์  เพ็งเอี่ยม</t>
  </si>
  <si>
    <t>แจ้</t>
  </si>
  <si>
    <t>ผู้จัดการทั่วไป</t>
  </si>
  <si>
    <t>วิธิดา เปี่ยมดีสกุล</t>
  </si>
  <si>
    <t>ผึ้ง</t>
  </si>
  <si>
    <t>พนักงานบริการ</t>
  </si>
  <si>
    <t>ดาวเรื่อง</t>
  </si>
  <si>
    <t>ดาว</t>
  </si>
  <si>
    <t>รัตติกาล  คำทวงศ์ษา</t>
  </si>
  <si>
    <t>รัตน์</t>
  </si>
  <si>
    <t>ผู้จัดการแผนกครัว</t>
  </si>
  <si>
    <t>กฤติกา เจริญศิริ</t>
  </si>
  <si>
    <t>กิฟ</t>
  </si>
  <si>
    <t>แผนกSteak</t>
  </si>
  <si>
    <t>แผนกครัวไทย</t>
  </si>
  <si>
    <t xml:space="preserve">ศศิภา ผึ่งยาง </t>
  </si>
  <si>
    <t>พี่ภา</t>
  </si>
  <si>
    <t>แผนกล้างจาน</t>
  </si>
  <si>
    <t>เสาวลักษณ์ พละพันธ์</t>
  </si>
  <si>
    <t>ลักษณ์</t>
  </si>
  <si>
    <t>jaecharinrut@gmail.com</t>
  </si>
  <si>
    <t>vithidapiamdeesakul@gmail.com</t>
  </si>
  <si>
    <t xml:space="preserve"> dawsidthilad141@gmail.com</t>
  </si>
  <si>
    <t xml:space="preserve"> ratnoi2003@gmail.com</t>
  </si>
  <si>
    <t xml:space="preserve"> giftka4289@gmail.com</t>
  </si>
  <si>
    <t>wiphawipha111@gmail.com</t>
  </si>
  <si>
    <t>ssiphaphungyang@gmail.com</t>
  </si>
  <si>
    <t>seawlaksnphlaphanth7@gmail.com</t>
  </si>
  <si>
    <t>เดือน สิทธิราช</t>
  </si>
  <si>
    <t>เดือน</t>
  </si>
  <si>
    <t>พนักงาน บริการ</t>
  </si>
  <si>
    <t>เกดดาวัน ไชยวง</t>
  </si>
  <si>
    <t>เมย์</t>
  </si>
  <si>
    <t>ไทนาพร วงษา</t>
  </si>
  <si>
    <t>พร</t>
  </si>
  <si>
    <t>ดอน</t>
  </si>
  <si>
    <t>พนักงานครัว</t>
  </si>
  <si>
    <t xml:space="preserve">พลอย รุ่งเรือง    </t>
  </si>
  <si>
    <t>พลอย</t>
  </si>
  <si>
    <t xml:space="preserve">สุวนันท์ จันทบ </t>
  </si>
  <si>
    <t>นันท์</t>
  </si>
  <si>
    <t xml:space="preserve">ขวัญเรือน รุ่งเรือง </t>
  </si>
  <si>
    <t>ขวัญ</t>
  </si>
  <si>
    <t>พนักงานล้างจาน</t>
  </si>
  <si>
    <t xml:space="preserve">ชนกานต์ แก้วเอี่ยม </t>
  </si>
  <si>
    <t>พิ้ง</t>
  </si>
  <si>
    <t>พนักงานครัวกลาง</t>
  </si>
  <si>
    <t xml:space="preserve">สุเพี๊ยะ เลียง </t>
  </si>
  <si>
    <t>วา</t>
  </si>
  <si>
    <t xml:space="preserve">จันทร์ดี เจ </t>
  </si>
  <si>
    <t>จันทร์</t>
  </si>
  <si>
    <t xml:space="preserve"> chanakanpink5676@gmail.com </t>
  </si>
  <si>
    <t>zzzza8877@gmail.com</t>
  </si>
  <si>
    <t>chandeej9999@gmail.c0m</t>
  </si>
  <si>
    <t xml:space="preserve"> ddeuxn863@gmail.com</t>
  </si>
  <si>
    <t xml:space="preserve"> may996298@gmail.com</t>
  </si>
  <si>
    <t>kathrthinaphr@gmail.com</t>
  </si>
  <si>
    <t>wyujkz14@gmail.com</t>
  </si>
  <si>
    <t xml:space="preserve"> suwa.nunjuntob@gmail.com</t>
  </si>
  <si>
    <t xml:space="preserve"> kwun0790@gmail.com </t>
  </si>
  <si>
    <t>สุจิตรา   เพียรมานะ</t>
  </si>
  <si>
    <t>นิ๊มัย</t>
  </si>
  <si>
    <t>ผ.จ.ก</t>
  </si>
  <si>
    <t>Rothy.  Mcas</t>
  </si>
  <si>
    <t>พี่ที</t>
  </si>
  <si>
    <t>ครัวสเต็ก</t>
  </si>
  <si>
    <t>Nunu  Soe</t>
  </si>
  <si>
    <t>นุโซ</t>
  </si>
  <si>
    <t>ปราณี  จัตตุกูล</t>
  </si>
  <si>
    <t>แนน</t>
  </si>
  <si>
    <t>จารุวรรณ  ปิ่นวิเศษ</t>
  </si>
  <si>
    <t>ต้อง</t>
  </si>
  <si>
    <t>ครัวผัด</t>
  </si>
  <si>
    <t>ธีรวุฒิ  ออ่นดี</t>
  </si>
  <si>
    <t>ฟลุ๊ค</t>
  </si>
  <si>
    <t>อนิรุทธิ์   คำมุงคุณ</t>
  </si>
  <si>
    <t>จ๊าบ</t>
  </si>
  <si>
    <t>ก๋วยเตี๋ยว</t>
  </si>
  <si>
    <t>Dav  voern</t>
  </si>
  <si>
    <t>ครัวล้าง</t>
  </si>
  <si>
    <t>จันทร์ทา</t>
  </si>
  <si>
    <t>ทา</t>
  </si>
  <si>
    <t>ทิพย์ธิดา ลังบุบผา</t>
  </si>
  <si>
    <t>ทิพย์</t>
  </si>
  <si>
    <t>บริการ</t>
  </si>
  <si>
    <t>ณัฌชา  หมัดหมี</t>
  </si>
  <si>
    <t>วาวา</t>
  </si>
  <si>
    <t>ธนากร ดวงมลัย</t>
  </si>
  <si>
    <t>bongthy989870@gmail.com</t>
  </si>
  <si>
    <t>Sang08650@gmail.com</t>
  </si>
  <si>
    <t>Parneejattukun@gmail.com</t>
  </si>
  <si>
    <t>jaruwan.pin28@gmail.com</t>
  </si>
  <si>
    <t>thirwuthixxndi21@gmail.com</t>
  </si>
  <si>
    <t>anirut1996jj@gmail.com</t>
  </si>
  <si>
    <t>nattaphongkrodkaew@gmail.com</t>
  </si>
  <si>
    <t>jjt0956@gmail.com</t>
  </si>
  <si>
    <t>Nutchamadmee18@gmail.com</t>
  </si>
  <si>
    <t>daovy93207810@gmail.com</t>
  </si>
  <si>
    <t>Skybadman2004@gmail.com</t>
  </si>
  <si>
    <t>คะแนนประเมิน</t>
  </si>
  <si>
    <t>ขาดงาน</t>
  </si>
  <si>
    <t>ใบเตือน</t>
  </si>
  <si>
    <t>insentive สะสม</t>
  </si>
  <si>
    <t>ลากิจ  หักเงิน</t>
  </si>
  <si>
    <t>แก้รายวันโอที50</t>
  </si>
  <si>
    <t>สายนาทีละ1บาทใช่มั๊ย</t>
  </si>
  <si>
    <t>ตัวคูณ OT</t>
  </si>
  <si>
    <t>วาริส</t>
  </si>
  <si>
    <t>insentive สะสม1</t>
  </si>
  <si>
    <t>insentive สะสม2</t>
  </si>
  <si>
    <t>insentive สะสม3</t>
  </si>
  <si>
    <t>insentive สะสม4</t>
  </si>
  <si>
    <t>insentive สะสม5</t>
  </si>
  <si>
    <t>insentive สะสม6</t>
  </si>
  <si>
    <t>รวม</t>
  </si>
  <si>
    <t>หมิว</t>
  </si>
  <si>
    <t>มอส</t>
  </si>
  <si>
    <t>ก้อย</t>
  </si>
  <si>
    <t>คูณ</t>
  </si>
  <si>
    <t>วิ</t>
  </si>
  <si>
    <t>บรรจุ</t>
  </si>
  <si>
    <t>ลด25 เดือน1เดือน3</t>
  </si>
  <si>
    <t>ลด25 เดือน3</t>
  </si>
  <si>
    <t>1มีนา67</t>
  </si>
  <si>
    <t>43/2</t>
  </si>
  <si>
    <t>สด</t>
  </si>
  <si>
    <t>นุ่น</t>
  </si>
  <si>
    <t>แตง</t>
  </si>
  <si>
    <t>สุ</t>
  </si>
  <si>
    <t>ซะ</t>
  </si>
  <si>
    <t>จารุวรรณ คุ้มมงคล</t>
  </si>
  <si>
    <t>เชอร์รี่</t>
  </si>
  <si>
    <t>สิทธินันท์สูโพธิ์ทิพย์</t>
  </si>
  <si>
    <t>พียากร เซ็นหลวง</t>
  </si>
  <si>
    <t>ศุภิสุรา ไชยปาละ</t>
  </si>
  <si>
    <t>นราธิปต์ มณีเพ็ชร</t>
  </si>
  <si>
    <t>K7908305@gmail.com</t>
  </si>
  <si>
    <t>Varid1122.m@gmail.com</t>
  </si>
  <si>
    <t>Mos0952139088@gmail.com</t>
  </si>
  <si>
    <t>เป้าละ500</t>
  </si>
  <si>
    <t>ก้อง  Part-time</t>
  </si>
  <si>
    <r>
      <t xml:space="preserve">อับดุลย์  </t>
    </r>
    <r>
      <rPr>
        <sz val="16"/>
        <color rgb="FFFF0000"/>
        <rFont val="Angsana New"/>
        <family val="1"/>
      </rPr>
      <t xml:space="preserve"> ทดลองงาน</t>
    </r>
  </si>
  <si>
    <r>
      <t xml:space="preserve">สด </t>
    </r>
    <r>
      <rPr>
        <sz val="16"/>
        <color rgb="FFFF0000"/>
        <rFont val="Angsana New"/>
        <family val="1"/>
      </rPr>
      <t xml:space="preserve"> ทดลองงาน</t>
    </r>
  </si>
  <si>
    <t>ทดลองงาน</t>
  </si>
  <si>
    <t>ตั๊ก</t>
  </si>
  <si>
    <t>แก๊ป</t>
  </si>
  <si>
    <t>เมษายน</t>
  </si>
  <si>
    <t>แก๊บ</t>
  </si>
  <si>
    <t>เริ่ม 1,200,000 ขึ้น200000</t>
  </si>
  <si>
    <t>73/6</t>
  </si>
  <si>
    <t>2300งวด4</t>
  </si>
  <si>
    <t>พี่เล็ก</t>
  </si>
  <si>
    <t>nangnoymtv@gmail.com</t>
  </si>
  <si>
    <t>rachphlbuysng3@gmail.com</t>
  </si>
  <si>
    <t xml:space="preserve">sujittardasupee@gmail.com </t>
  </si>
  <si>
    <t>IRIN210961T@GMAIL.COM</t>
  </si>
  <si>
    <t>miss.saithan2729@gmail.com</t>
  </si>
  <si>
    <t>erhh5500@gmail.com</t>
  </si>
  <si>
    <t>rungxrunxinthrta@gmail.com</t>
  </si>
  <si>
    <t>su17072536@gmail.com</t>
  </si>
  <si>
    <t>tunwit2458@gmail.com</t>
  </si>
  <si>
    <t>Dตุ๊กแกอวกาศรามอินทรา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</si>
</sst>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4">
    <font>
      <sz val="11"/>
      <color theme="1"/>
      <name val="Calibri"/>
      <family val="2"/>
      <charset val="222"/>
      <scheme val="minor"/>
    </font>
    <font>
      <sz val="11"/>
      <color theme="1"/>
      <name val="TH Sarabun New"/>
      <family val="2"/>
    </font>
    <font>
      <sz val="12"/>
      <color theme="1"/>
      <name val="TH Sarabun New"/>
      <family val="2"/>
    </font>
    <font>
      <b/>
      <sz val="12"/>
      <name val="TH Sarabun New"/>
      <family val="2"/>
    </font>
    <font>
      <b/>
      <sz val="12"/>
      <color theme="1"/>
      <name val="TH Sarabun New"/>
      <family val="2"/>
    </font>
    <font>
      <sz val="12"/>
      <name val="TH Sarabun New"/>
      <family val="2"/>
    </font>
    <font>
      <u/>
      <sz val="11"/>
      <color theme="10"/>
      <name val="Calibri"/>
      <family val="2"/>
      <charset val="222"/>
      <scheme val="minor"/>
    </font>
    <font>
      <sz val="12"/>
      <color theme="1"/>
      <name val="TH SarabunPSK"/>
      <family val="2"/>
    </font>
    <font>
      <sz val="11"/>
      <color theme="1"/>
      <name val="TH SarabunPSK"/>
      <family val="2"/>
    </font>
    <font>
      <u/>
      <sz val="11"/>
      <color theme="10"/>
      <name val="TH SarabunPSK"/>
      <family val="2"/>
    </font>
    <font>
      <sz val="11"/>
      <color rgb="FF000000"/>
      <name val="TH SarabunPSK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TH SarabunPSK"/>
      <family val="2"/>
    </font>
    <font>
      <b/>
      <sz val="11"/>
      <color theme="1"/>
      <name val="TH SarabunPSK"/>
      <family val="2"/>
    </font>
    <font>
      <sz val="8"/>
      <name val="Calibri"/>
      <family val="2"/>
      <charset val="222"/>
      <scheme val="minor"/>
    </font>
    <font>
      <sz val="11"/>
      <color theme="1"/>
      <name val="Calibri Light"/>
      <family val="2"/>
      <scheme val="major"/>
    </font>
    <font>
      <sz val="14"/>
      <color theme="1"/>
      <name val="Angsana New"/>
      <family val="1"/>
    </font>
    <font>
      <b/>
      <sz val="20"/>
      <color theme="1"/>
      <name val="TH Sarabun New"/>
      <family val="2"/>
    </font>
    <font>
      <sz val="14"/>
      <color theme="1"/>
      <name val="TH Sarabun New"/>
      <family val="2"/>
    </font>
    <font>
      <sz val="16"/>
      <color theme="1"/>
      <name val="Angsana New"/>
      <family val="1"/>
    </font>
    <font>
      <sz val="16"/>
      <color theme="1"/>
      <name val="TH SarabunPSK"/>
      <family val="2"/>
    </font>
    <font>
      <sz val="11"/>
      <color theme="1"/>
      <name val="Angsana New"/>
      <family val="1"/>
    </font>
    <font>
      <u/>
      <sz val="16"/>
      <color theme="10"/>
      <name val="Calibri"/>
      <family val="2"/>
      <charset val="222"/>
      <scheme val="minor"/>
    </font>
    <font>
      <b/>
      <u/>
      <sz val="16"/>
      <color theme="10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theme="1"/>
      <name val="TH Sarabun New"/>
      <family val="2"/>
    </font>
    <font>
      <sz val="16"/>
      <color theme="1"/>
      <name val="Calibri Light"/>
      <family val="2"/>
      <scheme val="major"/>
    </font>
    <font>
      <sz val="16"/>
      <color rgb="FF000000"/>
      <name val="TH SarabunPSK"/>
      <family val="2"/>
    </font>
    <font>
      <u/>
      <sz val="16"/>
      <color theme="10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</font>
    <font>
      <sz val="16"/>
      <color rgb="FFFF0000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11" fillId="0" borderId="0">
      <alignment vertical="center"/>
    </xf>
    <xf numFmtId="0" fontId="12" fillId="0" borderId="0">
      <alignment vertical="center"/>
    </xf>
    <xf numFmtId="43" fontId="31" fillId="0" borderId="0" applyFont="0" applyFill="0" applyBorder="0" applyAlignment="0" applyProtection="0"/>
    <xf numFmtId="0" fontId="32" fillId="0" borderId="0">
      <alignment vertical="center"/>
    </xf>
    <xf numFmtId="0" fontId="11" fillId="0" borderId="0">
      <alignment vertical="center"/>
    </xf>
  </cellStyleXfs>
  <cellXfs count="1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9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" fontId="14" fillId="2" borderId="1" xfId="0" applyNumberFormat="1" applyFont="1" applyFill="1" applyBorder="1" applyAlignment="1">
      <alignment horizontal="center" vertical="center"/>
    </xf>
    <xf numFmtId="4" fontId="14" fillId="3" borderId="1" xfId="0" applyNumberFormat="1" applyFont="1" applyFill="1" applyBorder="1" applyAlignment="1">
      <alignment horizontal="center" vertical="center"/>
    </xf>
    <xf numFmtId="4" fontId="14" fillId="2" borderId="16" xfId="0" applyNumberFormat="1" applyFont="1" applyFill="1" applyBorder="1" applyAlignment="1">
      <alignment horizontal="center" vertical="center"/>
    </xf>
    <xf numFmtId="4" fontId="14" fillId="2" borderId="14" xfId="0" applyNumberFormat="1" applyFont="1" applyFill="1" applyBorder="1" applyAlignment="1">
      <alignment horizontal="center" vertical="center"/>
    </xf>
    <xf numFmtId="4" fontId="14" fillId="0" borderId="16" xfId="0" applyNumberFormat="1" applyFont="1" applyBorder="1" applyAlignment="1">
      <alignment horizontal="center" vertical="center"/>
    </xf>
    <xf numFmtId="4" fontId="14" fillId="0" borderId="12" xfId="0" applyNumberFormat="1" applyFont="1" applyBorder="1" applyAlignment="1">
      <alignment horizontal="center" vertical="center"/>
    </xf>
    <xf numFmtId="4" fontId="14" fillId="0" borderId="13" xfId="0" applyNumberFormat="1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164" fontId="13" fillId="0" borderId="1" xfId="3" applyNumberFormat="1" applyFont="1" applyBorder="1" applyAlignment="1">
      <alignment horizontal="center" vertical="center"/>
    </xf>
    <xf numFmtId="3" fontId="13" fillId="0" borderId="1" xfId="3" applyNumberFormat="1" applyFont="1" applyBorder="1" applyAlignment="1">
      <alignment horizontal="center" vertical="center"/>
    </xf>
    <xf numFmtId="0" fontId="13" fillId="0" borderId="1" xfId="3" quotePrefix="1" applyFont="1" applyBorder="1" applyAlignment="1">
      <alignment horizontal="center" vertical="center"/>
    </xf>
    <xf numFmtId="3" fontId="13" fillId="5" borderId="1" xfId="3" applyNumberFormat="1" applyFont="1" applyFill="1" applyBorder="1" applyAlignment="1">
      <alignment horizontal="center" vertical="center"/>
    </xf>
    <xf numFmtId="0" fontId="13" fillId="5" borderId="1" xfId="3" applyFont="1" applyFill="1" applyBorder="1" applyAlignment="1">
      <alignment horizontal="center" vertical="center"/>
    </xf>
    <xf numFmtId="3" fontId="10" fillId="0" borderId="0" xfId="3" applyNumberFormat="1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6" fillId="0" borderId="1" xfId="1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4" fontId="13" fillId="4" borderId="1" xfId="3" applyNumberFormat="1" applyFont="1" applyFill="1" applyBorder="1" applyAlignment="1">
      <alignment horizontal="center" vertical="center"/>
    </xf>
    <xf numFmtId="3" fontId="13" fillId="4" borderId="1" xfId="3" applyNumberFormat="1" applyFont="1" applyFill="1" applyBorder="1" applyAlignment="1">
      <alignment horizontal="center" vertical="center"/>
    </xf>
    <xf numFmtId="4" fontId="14" fillId="4" borderId="1" xfId="0" applyNumberFormat="1" applyFont="1" applyFill="1" applyBorder="1" applyAlignment="1">
      <alignment horizontal="center" vertical="center"/>
    </xf>
    <xf numFmtId="4" fontId="14" fillId="4" borderId="12" xfId="0" applyNumberFormat="1" applyFont="1" applyFill="1" applyBorder="1" applyAlignment="1">
      <alignment horizontal="center" vertical="center"/>
    </xf>
    <xf numFmtId="4" fontId="14" fillId="4" borderId="13" xfId="0" applyNumberFormat="1" applyFont="1" applyFill="1" applyBorder="1" applyAlignment="1">
      <alignment horizontal="center" vertical="center"/>
    </xf>
    <xf numFmtId="4" fontId="6" fillId="4" borderId="1" xfId="1" applyNumberFormat="1" applyFill="1" applyBorder="1" applyAlignment="1">
      <alignment horizontal="center" vertical="center"/>
    </xf>
    <xf numFmtId="0" fontId="13" fillId="4" borderId="15" xfId="3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164" fontId="13" fillId="4" borderId="15" xfId="3" applyNumberFormat="1" applyFont="1" applyFill="1" applyBorder="1" applyAlignment="1">
      <alignment horizontal="center" vertical="center"/>
    </xf>
    <xf numFmtId="3" fontId="13" fillId="4" borderId="15" xfId="3" applyNumberFormat="1" applyFont="1" applyFill="1" applyBorder="1" applyAlignment="1">
      <alignment horizontal="center" vertical="center"/>
    </xf>
    <xf numFmtId="0" fontId="17" fillId="4" borderId="1" xfId="0" applyFont="1" applyFill="1" applyBorder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20" fillId="0" borderId="1" xfId="0" applyFont="1" applyBorder="1"/>
    <xf numFmtId="0" fontId="20" fillId="0" borderId="0" xfId="0" applyFont="1"/>
    <xf numFmtId="0" fontId="21" fillId="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1" xfId="0" applyFont="1" applyBorder="1"/>
    <xf numFmtId="4" fontId="23" fillId="0" borderId="1" xfId="1" applyNumberFormat="1" applyFont="1" applyBorder="1" applyAlignment="1">
      <alignment horizontal="center" vertical="center"/>
    </xf>
    <xf numFmtId="4" fontId="9" fillId="0" borderId="1" xfId="1" applyNumberFormat="1" applyFont="1" applyBorder="1" applyAlignment="1">
      <alignment horizontal="center" vertical="center"/>
    </xf>
    <xf numFmtId="0" fontId="6" fillId="4" borderId="1" xfId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/>
    <xf numFmtId="0" fontId="17" fillId="7" borderId="1" xfId="0" applyFont="1" applyFill="1" applyBorder="1"/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4" fontId="25" fillId="2" borderId="16" xfId="0" applyNumberFormat="1" applyFont="1" applyFill="1" applyBorder="1" applyAlignment="1">
      <alignment horizontal="center" vertical="center"/>
    </xf>
    <xf numFmtId="4" fontId="25" fillId="2" borderId="14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4" borderId="1" xfId="0" applyFont="1" applyFill="1" applyBorder="1"/>
    <xf numFmtId="164" fontId="26" fillId="0" borderId="1" xfId="3" applyNumberFormat="1" applyFont="1" applyBorder="1" applyAlignment="1">
      <alignment horizontal="center" vertical="center"/>
    </xf>
    <xf numFmtId="3" fontId="26" fillId="0" borderId="1" xfId="3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2" xfId="0" applyNumberFormat="1" applyFont="1" applyBorder="1" applyAlignment="1">
      <alignment horizontal="center" vertical="center"/>
    </xf>
    <xf numFmtId="4" fontId="25" fillId="0" borderId="13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64" fontId="26" fillId="4" borderId="1" xfId="3" applyNumberFormat="1" applyFont="1" applyFill="1" applyBorder="1" applyAlignment="1">
      <alignment horizontal="center" vertical="center"/>
    </xf>
    <xf numFmtId="3" fontId="26" fillId="4" borderId="1" xfId="3" applyNumberFormat="1" applyFont="1" applyFill="1" applyBorder="1" applyAlignment="1">
      <alignment horizontal="center" vertical="center"/>
    </xf>
    <xf numFmtId="4" fontId="25" fillId="4" borderId="1" xfId="0" applyNumberFormat="1" applyFont="1" applyFill="1" applyBorder="1" applyAlignment="1">
      <alignment horizontal="center" vertical="center"/>
    </xf>
    <xf numFmtId="4" fontId="25" fillId="4" borderId="12" xfId="0" applyNumberFormat="1" applyFont="1" applyFill="1" applyBorder="1" applyAlignment="1">
      <alignment horizontal="center" vertical="center"/>
    </xf>
    <xf numFmtId="4" fontId="25" fillId="4" borderId="13" xfId="0" applyNumberFormat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/>
    </xf>
    <xf numFmtId="4" fontId="23" fillId="4" borderId="1" xfId="1" applyNumberFormat="1" applyFont="1" applyFill="1" applyBorder="1" applyAlignment="1">
      <alignment horizontal="center" vertical="center"/>
    </xf>
    <xf numFmtId="3" fontId="29" fillId="0" borderId="0" xfId="3" applyNumberFormat="1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7" fillId="0" borderId="0" xfId="0" applyNumberFormat="1" applyFont="1" applyAlignment="1">
      <alignment horizontal="right" vertical="center"/>
    </xf>
    <xf numFmtId="4" fontId="30" fillId="0" borderId="0" xfId="1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" fontId="14" fillId="4" borderId="1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4" fontId="24" fillId="4" borderId="1" xfId="1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16" fontId="0" fillId="0" borderId="1" xfId="0" applyNumberFormat="1" applyBorder="1"/>
    <xf numFmtId="4" fontId="6" fillId="0" borderId="11" xfId="1" applyNumberFormat="1" applyBorder="1" applyAlignment="1">
      <alignment horizontal="center" vertical="center"/>
    </xf>
    <xf numFmtId="43" fontId="14" fillId="2" borderId="1" xfId="4" applyFont="1" applyFill="1" applyBorder="1" applyAlignment="1">
      <alignment horizontal="center" vertical="center"/>
    </xf>
    <xf numFmtId="4" fontId="6" fillId="0" borderId="17" xfId="1" applyNumberForma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4" fontId="24" fillId="0" borderId="12" xfId="1" applyNumberFormat="1" applyFont="1" applyBorder="1" applyAlignment="1">
      <alignment horizontal="center" vertical="center"/>
    </xf>
    <xf numFmtId="43" fontId="25" fillId="0" borderId="1" xfId="4" applyFont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43" fontId="14" fillId="4" borderId="1" xfId="4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right"/>
    </xf>
    <xf numFmtId="3" fontId="13" fillId="8" borderId="1" xfId="3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" fontId="25" fillId="8" borderId="1" xfId="0" applyNumberFormat="1" applyFont="1" applyFill="1" applyBorder="1" applyAlignment="1">
      <alignment horizontal="center" vertical="center"/>
    </xf>
    <xf numFmtId="3" fontId="26" fillId="8" borderId="1" xfId="3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4" fontId="6" fillId="0" borderId="0" xfId="1" applyNumberForma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</cellXfs>
  <cellStyles count="7">
    <cellStyle name="Hyperlink" xfId="1" builtinId="8"/>
    <cellStyle name="จุลภาค" xfId="4" builtinId="3"/>
    <cellStyle name="ปกติ" xfId="0" builtinId="0"/>
    <cellStyle name="ปกติ 2" xfId="2" xr:uid="{A28DE7C5-26A0-49F8-AF2F-ADF0C16D6761}"/>
    <cellStyle name="ปกติ 2 2" xfId="5" xr:uid="{14021560-61B2-42EE-9585-7E5D75238840}"/>
    <cellStyle name="ปกติ 3" xfId="3" xr:uid="{60B8AE1B-2D97-471D-BF1C-38B16EC30856}"/>
    <cellStyle name="ปกติ 3 2" xfId="6" xr:uid="{6F23D49F-4810-4DB1-A87D-487CE783F156}"/>
  </cellStyles>
  <dxfs count="0"/>
  <tableStyles count="0" defaultTableStyle="TableStyleMedium2" defaultPivotStyle="PivotStyleLight16"/>
  <colors>
    <mruColors>
      <color rgb="FFDAE2F2"/>
      <color rgb="FFECF0F8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ss.saithan2729@gmail.com" TargetMode="External"/><Relationship Id="rId2" Type="http://schemas.openxmlformats.org/officeDocument/2006/relationships/hyperlink" Target="mailto:wiphawipha111@gmail.com" TargetMode="External"/><Relationship Id="rId1" Type="http://schemas.openxmlformats.org/officeDocument/2006/relationships/hyperlink" Target="mailto:ssiphaphungyang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rhh5500@gmail.com" TargetMode="External"/><Relationship Id="rId2" Type="http://schemas.openxmlformats.org/officeDocument/2006/relationships/hyperlink" Target="mailto:sujittardasupee@gmail.com" TargetMode="External"/><Relationship Id="rId1" Type="http://schemas.openxmlformats.org/officeDocument/2006/relationships/hyperlink" Target="mailto:rachphlbuysng3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u17072536@gmail.com" TargetMode="External"/><Relationship Id="rId4" Type="http://schemas.openxmlformats.org/officeDocument/2006/relationships/hyperlink" Target="mailto:rungxrunxinthrta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handeej9999@gmail.c0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nattaphongkrodkaew@gmail.com" TargetMode="External"/><Relationship Id="rId13" Type="http://schemas.openxmlformats.org/officeDocument/2006/relationships/hyperlink" Target="mailto:jjt0956@gmail.com" TargetMode="External"/><Relationship Id="rId3" Type="http://schemas.openxmlformats.org/officeDocument/2006/relationships/hyperlink" Target="mailto:Sang08650@gmail.com" TargetMode="External"/><Relationship Id="rId7" Type="http://schemas.openxmlformats.org/officeDocument/2006/relationships/hyperlink" Target="mailto:anirut1996jj@gmail.com" TargetMode="External"/><Relationship Id="rId12" Type="http://schemas.openxmlformats.org/officeDocument/2006/relationships/hyperlink" Target="mailto:Skybadman2004@gmail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bongthy989870@gmail.com" TargetMode="External"/><Relationship Id="rId16" Type="http://schemas.openxmlformats.org/officeDocument/2006/relationships/hyperlink" Target="mailto:Mos0952139088@gmail.com" TargetMode="External"/><Relationship Id="rId1" Type="http://schemas.openxmlformats.org/officeDocument/2006/relationships/hyperlink" Target="mailto:tunwit2458@gmail.com" TargetMode="External"/><Relationship Id="rId6" Type="http://schemas.openxmlformats.org/officeDocument/2006/relationships/hyperlink" Target="mailto:thirwuthixxndi21@gmail.com" TargetMode="External"/><Relationship Id="rId11" Type="http://schemas.openxmlformats.org/officeDocument/2006/relationships/hyperlink" Target="mailto:daovy93207810@gmail.com" TargetMode="External"/><Relationship Id="rId5" Type="http://schemas.openxmlformats.org/officeDocument/2006/relationships/hyperlink" Target="mailto:jaruwan.pin28@gmail.com" TargetMode="External"/><Relationship Id="rId15" Type="http://schemas.openxmlformats.org/officeDocument/2006/relationships/hyperlink" Target="mailto:Varid1122.m@gmail.com" TargetMode="External"/><Relationship Id="rId10" Type="http://schemas.openxmlformats.org/officeDocument/2006/relationships/hyperlink" Target="mailto:Nutchamadmee18@gmail.com" TargetMode="External"/><Relationship Id="rId4" Type="http://schemas.openxmlformats.org/officeDocument/2006/relationships/hyperlink" Target="mailto:Parneejattukun@gmail.com" TargetMode="External"/><Relationship Id="rId9" Type="http://schemas.openxmlformats.org/officeDocument/2006/relationships/hyperlink" Target="mailto:bongthy989870@gmail.com" TargetMode="External"/><Relationship Id="rId14" Type="http://schemas.openxmlformats.org/officeDocument/2006/relationships/hyperlink" Target="mailto:K7908305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2AA9-4506-EC43-96A0-E9B6D7E62CFE}">
  <sheetPr>
    <pageSetUpPr fitToPage="1"/>
  </sheetPr>
  <dimension ref="A1:AD24"/>
  <sheetViews>
    <sheetView showGridLines="0" topLeftCell="M1" zoomScale="70" zoomScaleNormal="70" zoomScaleSheetLayoutView="100" workbookViewId="0">
      <selection activeCell="Z17" sqref="Z17"/>
    </sheetView>
  </sheetViews>
  <sheetFormatPr defaultColWidth="7.5546875" defaultRowHeight="22.5" customHeight="1"/>
  <cols>
    <col min="1" max="1" width="7.6640625" style="28" customWidth="1"/>
    <col min="2" max="2" width="27.33203125" style="28" bestFit="1" customWidth="1"/>
    <col min="3" max="3" width="9" style="28" bestFit="1" customWidth="1"/>
    <col min="4" max="4" width="18.21875" style="28" bestFit="1" customWidth="1"/>
    <col min="5" max="5" width="12.88671875" style="28" bestFit="1" customWidth="1"/>
    <col min="6" max="6" width="10.33203125" style="28" bestFit="1" customWidth="1"/>
    <col min="7" max="7" width="8.6640625" style="28" customWidth="1"/>
    <col min="8" max="8" width="10.33203125" style="28" bestFit="1" customWidth="1"/>
    <col min="9" max="9" width="7.109375" style="28" bestFit="1" customWidth="1"/>
    <col min="10" max="10" width="9.88671875" style="28" customWidth="1"/>
    <col min="11" max="11" width="10.21875" style="28" customWidth="1"/>
    <col min="12" max="12" width="9.88671875" style="28" customWidth="1"/>
    <col min="13" max="13" width="8.5546875" style="28" customWidth="1"/>
    <col min="14" max="14" width="6" style="28" customWidth="1"/>
    <col min="15" max="15" width="10" style="28" customWidth="1"/>
    <col min="16" max="16" width="9.6640625" style="28" customWidth="1"/>
    <col min="17" max="17" width="10.77734375" style="28" customWidth="1"/>
    <col min="18" max="18" width="5.33203125" style="28" customWidth="1"/>
    <col min="19" max="19" width="14.44140625" style="28" customWidth="1"/>
    <col min="20" max="20" width="77.109375" style="28" customWidth="1"/>
    <col min="21" max="21" width="9.109375" style="28" bestFit="1" customWidth="1"/>
    <col min="22" max="22" width="10.21875" style="28" bestFit="1" customWidth="1"/>
    <col min="23" max="23" width="11.44140625" style="28" bestFit="1" customWidth="1"/>
    <col min="24" max="24" width="10.33203125" style="28" bestFit="1" customWidth="1"/>
    <col min="25" max="25" width="14.21875" style="28" bestFit="1" customWidth="1"/>
    <col min="26" max="26" width="21" style="28" bestFit="1" customWidth="1"/>
    <col min="27" max="27" width="7.5546875" style="63"/>
    <col min="28" max="16384" width="7.5546875" style="28"/>
  </cols>
  <sheetData>
    <row r="1" spans="1:30" ht="21.9" customHeight="1">
      <c r="A1" s="171" t="s">
        <v>203</v>
      </c>
      <c r="B1" s="172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93"/>
      <c r="V1" s="93"/>
      <c r="W1" s="93"/>
      <c r="X1" s="93"/>
      <c r="Y1" s="93"/>
      <c r="Z1" s="93"/>
      <c r="AA1" s="93"/>
      <c r="AC1" s="93"/>
      <c r="AD1" s="93"/>
    </row>
    <row r="2" spans="1:30" ht="21.9" customHeight="1">
      <c r="A2" s="107" t="s">
        <v>0</v>
      </c>
      <c r="B2" s="107" t="s">
        <v>6</v>
      </c>
      <c r="C2" s="107" t="s">
        <v>23</v>
      </c>
      <c r="D2" s="107" t="s">
        <v>8</v>
      </c>
      <c r="E2" s="108" t="s">
        <v>7</v>
      </c>
      <c r="F2" s="108" t="s">
        <v>9</v>
      </c>
      <c r="G2" s="109" t="s">
        <v>1</v>
      </c>
      <c r="H2" s="109" t="s">
        <v>2</v>
      </c>
      <c r="I2" s="108" t="s">
        <v>3</v>
      </c>
      <c r="J2" s="109" t="s">
        <v>4</v>
      </c>
      <c r="K2" s="110" t="s">
        <v>5</v>
      </c>
      <c r="L2" s="109" t="s">
        <v>10</v>
      </c>
      <c r="M2" s="108" t="s">
        <v>28</v>
      </c>
      <c r="N2" s="109" t="s">
        <v>34</v>
      </c>
      <c r="O2" s="109" t="s">
        <v>29</v>
      </c>
      <c r="P2" s="108" t="s">
        <v>49</v>
      </c>
      <c r="Q2" s="109" t="s">
        <v>30</v>
      </c>
      <c r="R2" s="109" t="s">
        <v>25</v>
      </c>
      <c r="S2" s="111" t="s">
        <v>11</v>
      </c>
      <c r="T2" s="107" t="s">
        <v>26</v>
      </c>
      <c r="U2" s="109" t="s">
        <v>39</v>
      </c>
      <c r="V2" s="109" t="s">
        <v>43</v>
      </c>
      <c r="W2" s="109" t="s">
        <v>40</v>
      </c>
      <c r="X2" s="109" t="s">
        <v>41</v>
      </c>
      <c r="Y2" s="109" t="s">
        <v>42</v>
      </c>
      <c r="Z2" s="109" t="s">
        <v>52</v>
      </c>
      <c r="AA2" s="112" t="s">
        <v>50</v>
      </c>
      <c r="AB2" s="140" t="s">
        <v>163</v>
      </c>
      <c r="AC2" s="93"/>
      <c r="AD2" s="93"/>
    </row>
    <row r="3" spans="1:30" ht="21.9" customHeight="1">
      <c r="A3" s="113">
        <v>1</v>
      </c>
      <c r="B3" s="114" t="s">
        <v>57</v>
      </c>
      <c r="C3" s="101" t="s">
        <v>58</v>
      </c>
      <c r="D3" s="101" t="s">
        <v>59</v>
      </c>
      <c r="E3" s="115">
        <v>13000</v>
      </c>
      <c r="F3" s="116">
        <v>2500</v>
      </c>
      <c r="G3" s="117"/>
      <c r="H3" s="117">
        <v>6500</v>
      </c>
      <c r="I3" s="117"/>
      <c r="J3" s="117">
        <v>3000</v>
      </c>
      <c r="K3" s="118">
        <v>11000</v>
      </c>
      <c r="L3" s="117">
        <v>3000</v>
      </c>
      <c r="M3" s="119">
        <f>(E3/30)*U3 + V3</f>
        <v>0</v>
      </c>
      <c r="N3" s="119"/>
      <c r="O3" s="119">
        <v>1299</v>
      </c>
      <c r="P3" s="119">
        <f>Z3*AB3</f>
        <v>0</v>
      </c>
      <c r="Q3" s="119">
        <v>2000</v>
      </c>
      <c r="R3" s="117"/>
      <c r="S3" s="120">
        <f>E3+F3+G3-H3-I3-J3+L3-M3+N3+O3+Q3+R3+P3</f>
        <v>12299</v>
      </c>
      <c r="T3" s="95" t="s">
        <v>77</v>
      </c>
      <c r="U3" s="121"/>
      <c r="V3" s="121"/>
      <c r="W3" s="121"/>
      <c r="X3" s="121"/>
      <c r="Y3" s="122"/>
      <c r="Z3" s="122"/>
      <c r="AA3" s="123" t="s">
        <v>51</v>
      </c>
      <c r="AB3" s="138">
        <v>50</v>
      </c>
      <c r="AC3" s="93"/>
      <c r="AD3" s="93"/>
    </row>
    <row r="4" spans="1:30" s="34" customFormat="1" ht="21.9" customHeight="1">
      <c r="A4" s="126">
        <v>2</v>
      </c>
      <c r="B4" s="114" t="s">
        <v>60</v>
      </c>
      <c r="C4" s="101" t="s">
        <v>61</v>
      </c>
      <c r="D4" s="101" t="s">
        <v>62</v>
      </c>
      <c r="E4" s="115">
        <v>11500</v>
      </c>
      <c r="F4" s="116"/>
      <c r="G4" s="117">
        <v>500</v>
      </c>
      <c r="H4" s="117">
        <v>5750</v>
      </c>
      <c r="I4" s="166">
        <v>575</v>
      </c>
      <c r="J4" s="117"/>
      <c r="K4" s="118"/>
      <c r="L4" s="117"/>
      <c r="M4" s="119">
        <f>(E4/30)*U4 + V4</f>
        <v>0</v>
      </c>
      <c r="N4" s="119"/>
      <c r="O4" s="119">
        <v>1152</v>
      </c>
      <c r="P4" s="119">
        <f>Z5*AB5</f>
        <v>0</v>
      </c>
      <c r="Q4" s="119">
        <v>350</v>
      </c>
      <c r="R4" s="117"/>
      <c r="S4" s="120">
        <f>E4+F4+G4-H4-I4-J4+L4-M4+N4+O4+Q4+R4+P4</f>
        <v>7177</v>
      </c>
      <c r="T4" s="95" t="s">
        <v>78</v>
      </c>
      <c r="U4" s="121"/>
      <c r="V4" s="121"/>
      <c r="W4" s="155"/>
      <c r="X4" s="155"/>
      <c r="Y4" s="156"/>
      <c r="Z4" s="156"/>
      <c r="AA4" s="157" t="s">
        <v>51</v>
      </c>
      <c r="AB4" s="145">
        <v>60</v>
      </c>
      <c r="AC4" s="92"/>
      <c r="AD4" s="92"/>
    </row>
    <row r="5" spans="1:30" ht="21.9" customHeight="1">
      <c r="A5" s="113">
        <v>3</v>
      </c>
      <c r="B5" s="114" t="s">
        <v>63</v>
      </c>
      <c r="C5" s="101" t="s">
        <v>64</v>
      </c>
      <c r="D5" s="101" t="s">
        <v>62</v>
      </c>
      <c r="E5" s="115">
        <v>11500</v>
      </c>
      <c r="F5" s="116"/>
      <c r="G5" s="117">
        <v>500</v>
      </c>
      <c r="H5" s="117">
        <v>5750</v>
      </c>
      <c r="I5" s="117"/>
      <c r="J5" s="117"/>
      <c r="K5" s="118"/>
      <c r="L5" s="117"/>
      <c r="M5" s="119">
        <f>(E5/30)*U5 + V5</f>
        <v>0</v>
      </c>
      <c r="N5" s="119"/>
      <c r="O5" s="119">
        <v>1152</v>
      </c>
      <c r="P5" s="119">
        <f>Z6*AB6</f>
        <v>0</v>
      </c>
      <c r="Q5" s="119">
        <v>350</v>
      </c>
      <c r="R5" s="117"/>
      <c r="S5" s="120">
        <f>E5+F5+G5-H5-I5-J5+L5-M5+N5+O5+Q5+R5+P5</f>
        <v>7752</v>
      </c>
      <c r="T5" s="95" t="s">
        <v>79</v>
      </c>
      <c r="U5" s="121"/>
      <c r="V5" s="121"/>
      <c r="W5" s="121"/>
      <c r="X5" s="121"/>
      <c r="Y5" s="122"/>
      <c r="Z5" s="122"/>
      <c r="AA5" s="123" t="s">
        <v>51</v>
      </c>
      <c r="AB5" s="138">
        <v>60</v>
      </c>
      <c r="AC5" s="93"/>
      <c r="AD5" s="93"/>
    </row>
    <row r="6" spans="1:30" ht="21.9" customHeight="1">
      <c r="A6" s="113">
        <v>4</v>
      </c>
      <c r="B6" s="114" t="s">
        <v>172</v>
      </c>
      <c r="C6" s="124" t="s">
        <v>172</v>
      </c>
      <c r="D6" s="124"/>
      <c r="E6" s="115">
        <v>11500</v>
      </c>
      <c r="F6" s="116"/>
      <c r="G6" s="117">
        <v>500</v>
      </c>
      <c r="H6" s="117">
        <v>5750</v>
      </c>
      <c r="I6" s="117"/>
      <c r="J6" s="117"/>
      <c r="K6" s="117"/>
      <c r="L6" s="117"/>
      <c r="M6" s="119"/>
      <c r="N6" s="119"/>
      <c r="O6" s="119">
        <v>1152</v>
      </c>
      <c r="P6" s="119">
        <f>Z8*AB8</f>
        <v>0</v>
      </c>
      <c r="Q6" s="119">
        <v>425</v>
      </c>
      <c r="R6" s="117"/>
      <c r="S6" s="120">
        <f>E6+F6+G6-H6-I6-J6+L6-M6+N6+O6+Q6+R6+P6</f>
        <v>7827</v>
      </c>
      <c r="T6" s="170" t="s">
        <v>213</v>
      </c>
      <c r="W6" s="121"/>
      <c r="X6" s="121"/>
      <c r="Y6" s="122"/>
      <c r="Z6" s="122"/>
      <c r="AA6" s="123" t="s">
        <v>51</v>
      </c>
      <c r="AB6" s="138">
        <v>60</v>
      </c>
      <c r="AC6" s="93"/>
      <c r="AD6" s="93"/>
    </row>
    <row r="7" spans="1:30" ht="21.9" customHeight="1">
      <c r="A7" s="113">
        <v>6</v>
      </c>
      <c r="B7" s="114" t="s">
        <v>199</v>
      </c>
      <c r="C7" s="124" t="s">
        <v>182</v>
      </c>
      <c r="D7" s="124"/>
      <c r="E7" s="115">
        <v>8800</v>
      </c>
      <c r="F7" s="116"/>
      <c r="G7" s="117"/>
      <c r="H7" s="117">
        <v>5200</v>
      </c>
      <c r="I7" s="116"/>
      <c r="J7" s="117"/>
      <c r="K7" s="117"/>
      <c r="L7" s="117"/>
      <c r="M7" s="119">
        <f t="shared" ref="M7:M13" si="0">(E7/30)*U7 + V7</f>
        <v>0</v>
      </c>
      <c r="N7" s="119"/>
      <c r="O7" s="119">
        <v>600</v>
      </c>
      <c r="P7" s="119">
        <f t="shared" ref="P7:P12" si="1">Z7*AB7</f>
        <v>0</v>
      </c>
      <c r="Q7" s="119"/>
      <c r="R7" s="117"/>
      <c r="S7" s="120">
        <f t="shared" ref="S7:S13" si="2">E7+F7+G7-H7-I7-J7+L7-M7+N7+O7+Q7+R7+P7</f>
        <v>4200</v>
      </c>
      <c r="T7" s="95"/>
      <c r="U7" s="121"/>
      <c r="V7" s="121"/>
      <c r="W7" s="121"/>
      <c r="X7" s="121"/>
      <c r="Y7" s="122"/>
      <c r="Z7" s="122"/>
      <c r="AA7" s="123" t="s">
        <v>51</v>
      </c>
      <c r="AB7" s="138">
        <v>50</v>
      </c>
      <c r="AC7" s="93"/>
      <c r="AD7" s="93"/>
    </row>
    <row r="8" spans="1:30" ht="21.9" customHeight="1">
      <c r="A8" s="113">
        <v>7</v>
      </c>
      <c r="B8" s="114" t="s">
        <v>65</v>
      </c>
      <c r="C8" s="101" t="s">
        <v>66</v>
      </c>
      <c r="D8" s="101" t="s">
        <v>67</v>
      </c>
      <c r="E8" s="127">
        <v>12000</v>
      </c>
      <c r="F8" s="128">
        <v>2500</v>
      </c>
      <c r="G8" s="129">
        <v>500</v>
      </c>
      <c r="H8" s="129">
        <v>6000</v>
      </c>
      <c r="I8" s="128"/>
      <c r="J8" s="129"/>
      <c r="K8" s="129"/>
      <c r="L8" s="129"/>
      <c r="M8" s="119">
        <f>(E8/30)*U8 + V8</f>
        <v>0</v>
      </c>
      <c r="N8" s="130"/>
      <c r="O8" s="130">
        <v>1200</v>
      </c>
      <c r="P8" s="119">
        <f>Z9*AB9</f>
        <v>0</v>
      </c>
      <c r="Q8" s="130">
        <v>925</v>
      </c>
      <c r="R8" s="129"/>
      <c r="S8" s="131">
        <f>E8+F8+G8-H8-I8-J8+L8-M8+N8+O8+Q8+R8+P8</f>
        <v>11125</v>
      </c>
      <c r="T8" s="132" t="s">
        <v>80</v>
      </c>
      <c r="U8" s="121"/>
      <c r="V8" s="125"/>
      <c r="W8" s="125"/>
      <c r="X8" s="125"/>
      <c r="Y8" s="125"/>
      <c r="Z8" s="125"/>
      <c r="AA8" s="123" t="s">
        <v>51</v>
      </c>
      <c r="AB8" s="138">
        <v>60</v>
      </c>
      <c r="AC8" s="93"/>
      <c r="AD8" s="93"/>
    </row>
    <row r="9" spans="1:30" ht="21.9" customHeight="1">
      <c r="A9" s="126">
        <v>8</v>
      </c>
      <c r="B9" s="114" t="s">
        <v>68</v>
      </c>
      <c r="C9" s="101" t="s">
        <v>69</v>
      </c>
      <c r="D9" s="101" t="s">
        <v>70</v>
      </c>
      <c r="E9" s="127">
        <v>12360</v>
      </c>
      <c r="F9" s="128">
        <v>1000</v>
      </c>
      <c r="G9" s="129">
        <v>500</v>
      </c>
      <c r="H9" s="129">
        <v>6180</v>
      </c>
      <c r="I9" s="128"/>
      <c r="J9" s="129"/>
      <c r="K9" s="129"/>
      <c r="L9" s="129"/>
      <c r="M9" s="119">
        <f>(E9/30)*U9 + V9</f>
        <v>0</v>
      </c>
      <c r="N9" s="130"/>
      <c r="O9" s="130">
        <v>1236</v>
      </c>
      <c r="P9" s="119">
        <f>Z10*AB10</f>
        <v>0</v>
      </c>
      <c r="Q9" s="130">
        <v>450</v>
      </c>
      <c r="R9" s="129"/>
      <c r="S9" s="131">
        <f>E9+F9+G9-H9-I9-J9+L9-M9+N9+O9+Q9+R9+P9</f>
        <v>9366</v>
      </c>
      <c r="T9" s="133" t="s">
        <v>81</v>
      </c>
      <c r="U9" s="121"/>
      <c r="V9" s="123"/>
      <c r="W9" s="125"/>
      <c r="X9" s="125"/>
      <c r="Y9" s="125"/>
      <c r="Z9" s="125"/>
      <c r="AA9" s="123" t="s">
        <v>51</v>
      </c>
      <c r="AB9" s="138">
        <v>60</v>
      </c>
      <c r="AC9" s="93"/>
      <c r="AD9" s="93"/>
    </row>
    <row r="10" spans="1:30" ht="21.9" customHeight="1">
      <c r="A10" s="126">
        <v>9</v>
      </c>
      <c r="B10" s="114" t="s">
        <v>72</v>
      </c>
      <c r="C10" s="101" t="s">
        <v>73</v>
      </c>
      <c r="D10" s="101" t="s">
        <v>71</v>
      </c>
      <c r="E10" s="115">
        <v>11500</v>
      </c>
      <c r="F10" s="116"/>
      <c r="G10" s="129">
        <v>500</v>
      </c>
      <c r="H10" s="117">
        <v>5750</v>
      </c>
      <c r="I10" s="167">
        <v>575</v>
      </c>
      <c r="J10" s="117"/>
      <c r="K10" s="117"/>
      <c r="L10" s="117"/>
      <c r="M10" s="119">
        <f>(E10/30)*U10 + V10</f>
        <v>0</v>
      </c>
      <c r="N10" s="119"/>
      <c r="O10" s="119">
        <v>1152</v>
      </c>
      <c r="P10" s="119">
        <f>Z13*AB13</f>
        <v>0</v>
      </c>
      <c r="Q10" s="119">
        <v>400</v>
      </c>
      <c r="R10" s="117"/>
      <c r="S10" s="120">
        <f>E10+F10+G10-H10-I10-J10+L10-M10+N10+O10+Q10+R10+P10</f>
        <v>7227</v>
      </c>
      <c r="T10" s="95" t="s">
        <v>83</v>
      </c>
      <c r="U10" s="121"/>
      <c r="V10" s="123"/>
      <c r="W10" s="123"/>
      <c r="X10" s="123"/>
      <c r="Y10" s="122"/>
      <c r="Z10" s="122"/>
      <c r="AA10" s="123" t="s">
        <v>51</v>
      </c>
      <c r="AB10" s="138">
        <v>60</v>
      </c>
      <c r="AC10" s="93"/>
      <c r="AD10" s="93"/>
    </row>
    <row r="11" spans="1:30" ht="21.9" customHeight="1">
      <c r="A11" s="126">
        <v>10</v>
      </c>
      <c r="B11" s="114" t="s">
        <v>75</v>
      </c>
      <c r="C11" s="101" t="s">
        <v>76</v>
      </c>
      <c r="D11" s="101" t="s">
        <v>74</v>
      </c>
      <c r="E11" s="115">
        <v>11500</v>
      </c>
      <c r="F11" s="113"/>
      <c r="G11" s="129">
        <v>500</v>
      </c>
      <c r="H11" s="150">
        <v>5750</v>
      </c>
      <c r="I11" s="168">
        <v>575</v>
      </c>
      <c r="J11" s="113"/>
      <c r="K11" s="113"/>
      <c r="L11" s="113"/>
      <c r="M11" s="119">
        <f>(E11/30)*U11 + V11</f>
        <v>0</v>
      </c>
      <c r="N11" s="113"/>
      <c r="O11" s="119">
        <v>1152</v>
      </c>
      <c r="P11" s="119" t="e">
        <f>#REF!*#REF!</f>
        <v>#REF!</v>
      </c>
      <c r="Q11" s="150">
        <v>450</v>
      </c>
      <c r="R11" s="113"/>
      <c r="S11" s="120" t="e">
        <f>E11+F11+G11-H11-I11-J11+L11-M11+N11+O11+Q11+R11+P11</f>
        <v>#REF!</v>
      </c>
      <c r="T11" s="82" t="s">
        <v>82</v>
      </c>
      <c r="U11" s="121"/>
      <c r="V11" s="125"/>
      <c r="W11" s="123"/>
      <c r="X11" s="123"/>
      <c r="Y11" s="122"/>
      <c r="Z11" s="122"/>
      <c r="AA11" s="123" t="s">
        <v>51</v>
      </c>
      <c r="AB11" s="138">
        <v>60</v>
      </c>
      <c r="AC11" s="93"/>
      <c r="AD11" s="93"/>
    </row>
    <row r="12" spans="1:30" s="34" customFormat="1" ht="21.9" customHeight="1">
      <c r="A12" s="126">
        <v>11</v>
      </c>
      <c r="B12" s="114" t="s">
        <v>198</v>
      </c>
      <c r="C12" s="124"/>
      <c r="D12" s="124"/>
      <c r="E12" s="127">
        <v>6400</v>
      </c>
      <c r="F12" s="128"/>
      <c r="G12" s="129"/>
      <c r="H12" s="129">
        <v>1700</v>
      </c>
      <c r="I12" s="128"/>
      <c r="J12" s="129"/>
      <c r="K12" s="129"/>
      <c r="L12" s="129"/>
      <c r="M12" s="129">
        <f t="shared" si="0"/>
        <v>0</v>
      </c>
      <c r="N12" s="129"/>
      <c r="O12" s="129">
        <v>600</v>
      </c>
      <c r="P12" s="129">
        <f t="shared" si="1"/>
        <v>0</v>
      </c>
      <c r="Q12" s="129"/>
      <c r="R12" s="129"/>
      <c r="S12" s="129">
        <f t="shared" si="2"/>
        <v>5300</v>
      </c>
      <c r="T12" s="158" t="s">
        <v>84</v>
      </c>
      <c r="U12" s="155"/>
      <c r="V12" s="157"/>
      <c r="W12" s="157"/>
      <c r="X12" s="157"/>
      <c r="Y12" s="156"/>
      <c r="Z12" s="156"/>
      <c r="AA12" s="157" t="s">
        <v>51</v>
      </c>
      <c r="AB12" s="145">
        <v>60</v>
      </c>
      <c r="AC12" s="92"/>
      <c r="AD12" s="92"/>
    </row>
    <row r="13" spans="1:30" ht="21.9" customHeight="1">
      <c r="A13" s="113">
        <v>12</v>
      </c>
      <c r="B13" s="114" t="s">
        <v>197</v>
      </c>
      <c r="C13" s="159"/>
      <c r="D13" s="159"/>
      <c r="E13" s="159">
        <v>10800</v>
      </c>
      <c r="F13" s="159"/>
      <c r="G13" s="159"/>
      <c r="H13" s="159">
        <v>5200</v>
      </c>
      <c r="I13" s="159"/>
      <c r="J13" s="159"/>
      <c r="K13" s="159"/>
      <c r="L13" s="159"/>
      <c r="M13" s="159">
        <f t="shared" si="0"/>
        <v>0</v>
      </c>
      <c r="N13" s="159"/>
      <c r="O13" s="159"/>
      <c r="P13" s="159"/>
      <c r="Q13" s="159"/>
      <c r="R13" s="159"/>
      <c r="S13" s="129">
        <f t="shared" si="2"/>
        <v>5600</v>
      </c>
      <c r="W13" s="123"/>
      <c r="X13" s="123"/>
      <c r="Y13" s="122"/>
      <c r="Z13" s="122"/>
      <c r="AA13" s="123" t="s">
        <v>51</v>
      </c>
      <c r="AB13" s="138">
        <v>60</v>
      </c>
      <c r="AC13" s="93"/>
      <c r="AD13" s="93"/>
    </row>
    <row r="14" spans="1:30" ht="21.9" customHeight="1">
      <c r="A14" s="93"/>
      <c r="B14" s="93"/>
      <c r="C14" s="93"/>
      <c r="D14" s="93"/>
      <c r="E14" s="105">
        <f>SUM(E3:E13)</f>
        <v>120860</v>
      </c>
      <c r="F14" s="105">
        <f>SUM(F3:F13)</f>
        <v>6000</v>
      </c>
      <c r="G14" s="105">
        <f>SUM(G3:G13)</f>
        <v>3500</v>
      </c>
      <c r="H14" s="105">
        <f>SUM(H3:H13)</f>
        <v>59530</v>
      </c>
      <c r="I14" s="134">
        <f>SUM(I3:I13)</f>
        <v>1725</v>
      </c>
      <c r="J14" s="105"/>
      <c r="K14" s="105"/>
      <c r="L14" s="105"/>
      <c r="M14" s="105"/>
      <c r="N14" s="105"/>
      <c r="O14" s="105">
        <f>SUM(O3:O13)</f>
        <v>10695</v>
      </c>
      <c r="P14" s="135" t="e">
        <f>SUM(P3:P13)</f>
        <v>#REF!</v>
      </c>
      <c r="Q14" s="105">
        <f>SUM(Q3:Q13)</f>
        <v>5350</v>
      </c>
      <c r="R14" s="136" t="s">
        <v>53</v>
      </c>
      <c r="S14" s="105" t="e">
        <f>SUM(S3:S13)</f>
        <v>#REF!</v>
      </c>
      <c r="T14" s="137"/>
      <c r="U14" s="93"/>
      <c r="V14" s="93"/>
      <c r="W14" s="93"/>
      <c r="X14" s="93"/>
      <c r="Y14" s="93"/>
      <c r="Z14" s="93"/>
      <c r="AA14" s="93"/>
      <c r="AC14" s="93"/>
      <c r="AD14" s="93"/>
    </row>
    <row r="15" spans="1:30" ht="21.9" customHeight="1">
      <c r="A15" s="93"/>
      <c r="B15" s="93"/>
      <c r="C15" s="93"/>
      <c r="D15" s="93"/>
      <c r="E15" s="105"/>
      <c r="F15" s="105"/>
      <c r="G15" s="105"/>
      <c r="H15" s="105"/>
      <c r="I15" s="134"/>
      <c r="J15" s="105"/>
      <c r="K15" s="105"/>
      <c r="L15" s="105"/>
      <c r="M15" s="105"/>
      <c r="N15" s="105"/>
      <c r="O15" s="105"/>
      <c r="P15" s="135"/>
      <c r="Q15" s="105"/>
      <c r="R15" s="105"/>
      <c r="S15" s="105"/>
      <c r="T15" s="137"/>
      <c r="U15" s="93"/>
      <c r="V15" s="93"/>
      <c r="W15" s="93"/>
      <c r="X15" s="93"/>
      <c r="Y15" s="93"/>
      <c r="Z15" s="93"/>
      <c r="AA15" s="93"/>
      <c r="AC15" s="93"/>
      <c r="AD15" s="93"/>
    </row>
    <row r="16" spans="1:30" ht="21.9" customHeight="1">
      <c r="A16" s="93"/>
      <c r="B16" s="93"/>
      <c r="C16" s="93"/>
      <c r="D16" s="93"/>
      <c r="E16" s="105"/>
      <c r="F16" s="105"/>
      <c r="G16" s="105"/>
      <c r="H16" s="105"/>
      <c r="I16" s="134"/>
      <c r="J16" s="105"/>
      <c r="K16" s="105"/>
      <c r="L16" s="105"/>
      <c r="M16" s="105"/>
      <c r="N16" s="105"/>
      <c r="O16" s="105"/>
      <c r="P16" s="135"/>
      <c r="Q16" s="105"/>
      <c r="R16" s="105"/>
      <c r="S16" s="105"/>
      <c r="T16" s="137"/>
      <c r="U16" s="93"/>
      <c r="V16" s="93"/>
      <c r="W16" s="93"/>
      <c r="X16" s="93"/>
      <c r="Y16" s="93"/>
      <c r="Z16" s="93"/>
      <c r="AA16" s="93"/>
      <c r="AC16" s="93"/>
      <c r="AD16" s="93"/>
    </row>
    <row r="17" spans="1:30" ht="21.9" customHeight="1">
      <c r="A17" s="93"/>
      <c r="B17" s="92"/>
      <c r="C17" s="93"/>
      <c r="D17" s="93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35"/>
      <c r="Q17" s="105"/>
      <c r="R17" s="105"/>
      <c r="S17" s="105"/>
      <c r="T17" s="137"/>
      <c r="U17" s="93"/>
      <c r="V17" s="93"/>
      <c r="W17" s="93"/>
      <c r="X17" s="93"/>
      <c r="Y17" s="93"/>
      <c r="Z17" s="93"/>
      <c r="AA17" s="93"/>
      <c r="AC17" s="93"/>
      <c r="AD17" s="93"/>
    </row>
    <row r="18" spans="1:30" ht="21.9" customHeight="1">
      <c r="A18" s="93"/>
      <c r="B18" s="93"/>
      <c r="C18" s="93"/>
      <c r="D18" s="93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35"/>
      <c r="Q18" s="105"/>
      <c r="R18" s="105"/>
      <c r="S18" s="105"/>
      <c r="T18" s="105"/>
      <c r="U18" s="93"/>
      <c r="V18" s="93"/>
      <c r="W18" s="93"/>
      <c r="X18" s="93"/>
      <c r="Y18" s="93"/>
      <c r="Z18" s="93"/>
      <c r="AA18" s="93"/>
      <c r="AC18" s="93"/>
      <c r="AD18" s="93"/>
    </row>
    <row r="19" spans="1:30" ht="21.9" customHeight="1">
      <c r="A19" s="93"/>
      <c r="B19" s="93"/>
      <c r="C19" s="93"/>
      <c r="D19" s="93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35"/>
      <c r="Q19" s="105"/>
      <c r="R19" s="105"/>
      <c r="S19" s="105"/>
      <c r="T19" s="137"/>
      <c r="U19" s="93"/>
      <c r="V19" s="93"/>
      <c r="W19" s="93"/>
      <c r="X19" s="93"/>
      <c r="Y19" s="93"/>
      <c r="Z19" s="93"/>
      <c r="AA19" s="93"/>
      <c r="AC19" s="93"/>
      <c r="AD19" s="93"/>
    </row>
    <row r="20" spans="1:30" ht="21.9" customHeight="1">
      <c r="A20" s="93"/>
      <c r="B20" s="93"/>
      <c r="C20" s="93"/>
      <c r="D20" s="93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35"/>
      <c r="Q20" s="105"/>
      <c r="R20" s="105"/>
      <c r="S20" s="105"/>
      <c r="T20" s="105"/>
      <c r="U20" s="93"/>
      <c r="V20" s="93"/>
      <c r="W20" s="93"/>
      <c r="X20" s="93"/>
      <c r="Y20" s="93"/>
      <c r="Z20" s="93"/>
      <c r="AA20" s="93"/>
      <c r="AC20" s="93"/>
      <c r="AD20" s="93"/>
    </row>
    <row r="21" spans="1:30" ht="21.9" customHeight="1">
      <c r="A21" s="93"/>
      <c r="B21" s="93"/>
      <c r="C21" s="93"/>
      <c r="D21" s="93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35"/>
      <c r="Q21" s="105"/>
      <c r="R21" s="105"/>
      <c r="S21" s="105"/>
      <c r="T21" s="105"/>
      <c r="U21" s="93"/>
      <c r="V21" s="93"/>
      <c r="W21" s="93"/>
      <c r="X21" s="93"/>
      <c r="Y21" s="93"/>
      <c r="Z21" s="93"/>
      <c r="AA21" s="93"/>
      <c r="AC21" s="93"/>
      <c r="AD21" s="93"/>
    </row>
    <row r="22" spans="1:30" ht="21.9" customHeight="1">
      <c r="B22" s="3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67"/>
      <c r="Q22" s="30"/>
      <c r="R22" s="30"/>
      <c r="S22" s="30"/>
      <c r="T22" s="31"/>
    </row>
    <row r="23" spans="1:30" ht="21.9" customHeight="1">
      <c r="B23" s="35"/>
      <c r="C23" s="34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67"/>
      <c r="Q23" s="30"/>
      <c r="R23" s="30"/>
      <c r="S23" s="30"/>
      <c r="T23" s="31"/>
    </row>
    <row r="24" spans="1:30" ht="21.9" customHeight="1">
      <c r="S24" s="30"/>
      <c r="T24" s="31"/>
    </row>
  </sheetData>
  <mergeCells count="1">
    <mergeCell ref="A1:B1"/>
  </mergeCells>
  <hyperlinks>
    <hyperlink ref="T10" r:id="rId1" xr:uid="{74B0E94B-E26B-4E66-8AF8-2B3B2E489E37}"/>
    <hyperlink ref="T11" r:id="rId2" xr:uid="{50C29202-513E-4DE6-8DC6-D8F26CD2D520}"/>
    <hyperlink ref="T6" r:id="rId3" xr:uid="{F06D6C9F-593F-46DB-81A9-F9E5C92EA3C4}"/>
  </hyperlinks>
  <pageMargins left="0.33" right="0.23" top="0.14000000000000001" bottom="0.23" header="0.06" footer="0.08"/>
  <pageSetup scale="44" orientation="landscape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4FF6-E72E-4E5E-BCC5-1A6CAAEBC8F2}">
  <dimension ref="A1:T12"/>
  <sheetViews>
    <sheetView workbookViewId="0">
      <selection activeCell="N16" sqref="N16"/>
    </sheetView>
  </sheetViews>
  <sheetFormatPr defaultRowHeight="14.4"/>
  <cols>
    <col min="2" max="2" width="18.5546875" bestFit="1" customWidth="1"/>
    <col min="4" max="4" width="15.77734375" customWidth="1"/>
    <col min="5" max="10" width="10.88671875" bestFit="1" customWidth="1"/>
    <col min="11" max="11" width="9.88671875" customWidth="1"/>
    <col min="12" max="12" width="11.6640625" bestFit="1" customWidth="1"/>
    <col min="20" max="20" width="19.5546875" customWidth="1"/>
  </cols>
  <sheetData>
    <row r="1" spans="1:20" ht="19.8">
      <c r="A1" s="40" t="s">
        <v>0</v>
      </c>
      <c r="B1" s="40" t="s">
        <v>6</v>
      </c>
      <c r="C1" s="40" t="s">
        <v>23</v>
      </c>
      <c r="D1" s="40" t="s">
        <v>8</v>
      </c>
      <c r="E1" s="40" t="s">
        <v>165</v>
      </c>
      <c r="F1" s="40" t="s">
        <v>166</v>
      </c>
      <c r="G1" s="40" t="s">
        <v>167</v>
      </c>
      <c r="H1" s="40" t="s">
        <v>168</v>
      </c>
      <c r="I1" s="40" t="s">
        <v>169</v>
      </c>
      <c r="J1" s="40" t="s">
        <v>170</v>
      </c>
      <c r="K1" s="40" t="s">
        <v>171</v>
      </c>
      <c r="L1" s="98" t="s">
        <v>156</v>
      </c>
      <c r="M1" s="98" t="s">
        <v>20</v>
      </c>
      <c r="N1" s="98" t="s">
        <v>37</v>
      </c>
      <c r="O1" s="98" t="s">
        <v>36</v>
      </c>
      <c r="P1" s="98" t="s">
        <v>38</v>
      </c>
      <c r="Q1" s="98" t="s">
        <v>157</v>
      </c>
      <c r="R1" s="98" t="s">
        <v>158</v>
      </c>
      <c r="S1" s="98" t="s">
        <v>177</v>
      </c>
    </row>
    <row r="2" spans="1:20" ht="19.8">
      <c r="A2" s="37">
        <v>1</v>
      </c>
      <c r="B2" s="87" t="s">
        <v>57</v>
      </c>
      <c r="C2" s="88" t="s">
        <v>58</v>
      </c>
      <c r="D2" s="89" t="s">
        <v>59</v>
      </c>
      <c r="E2" s="89">
        <v>1000</v>
      </c>
      <c r="F2" s="89">
        <v>1000</v>
      </c>
      <c r="G2" s="89">
        <v>1000</v>
      </c>
      <c r="H2" s="89">
        <v>1000</v>
      </c>
      <c r="I2" s="89"/>
      <c r="J2" s="89"/>
      <c r="K2" s="89"/>
      <c r="L2" s="99">
        <f>20+18</f>
        <v>38</v>
      </c>
      <c r="M2" s="99"/>
      <c r="N2" s="99"/>
      <c r="O2" s="99">
        <v>3</v>
      </c>
      <c r="P2" s="99">
        <v>2</v>
      </c>
      <c r="Q2" s="99"/>
      <c r="R2" s="99"/>
      <c r="S2" s="99"/>
    </row>
    <row r="3" spans="1:20" ht="19.8">
      <c r="A3" s="37">
        <v>2</v>
      </c>
      <c r="B3" s="87" t="s">
        <v>172</v>
      </c>
      <c r="C3" s="88" t="s">
        <v>172</v>
      </c>
      <c r="D3" s="87"/>
      <c r="E3" s="87"/>
      <c r="F3" s="87"/>
      <c r="G3" s="87">
        <v>750</v>
      </c>
      <c r="H3" s="89">
        <v>1000</v>
      </c>
      <c r="I3" s="87"/>
      <c r="J3" s="87"/>
      <c r="K3" s="87"/>
      <c r="L3" s="99">
        <v>8.5</v>
      </c>
      <c r="M3" s="99"/>
      <c r="N3" s="99"/>
      <c r="O3" s="99"/>
      <c r="P3" s="99"/>
      <c r="Q3" s="99"/>
      <c r="R3" s="99"/>
      <c r="S3" s="151" t="s">
        <v>180</v>
      </c>
      <c r="T3" t="s">
        <v>179</v>
      </c>
    </row>
    <row r="4" spans="1:20" ht="19.8">
      <c r="A4" s="37">
        <v>3</v>
      </c>
      <c r="B4" s="87" t="s">
        <v>60</v>
      </c>
      <c r="C4" s="88" t="s">
        <v>61</v>
      </c>
      <c r="D4" s="89" t="s">
        <v>62</v>
      </c>
      <c r="E4" s="89">
        <v>750</v>
      </c>
      <c r="F4" s="89">
        <v>1000</v>
      </c>
      <c r="G4" s="89">
        <v>750</v>
      </c>
      <c r="H4" s="89">
        <v>1000</v>
      </c>
      <c r="I4" s="89"/>
      <c r="J4" s="89"/>
      <c r="K4" s="89"/>
      <c r="L4" s="99">
        <v>27.5</v>
      </c>
      <c r="M4" s="99"/>
      <c r="N4" s="99"/>
      <c r="O4" s="99"/>
      <c r="P4" s="99"/>
      <c r="Q4" s="99"/>
      <c r="R4" s="99"/>
      <c r="S4" s="99"/>
      <c r="T4" t="s">
        <v>178</v>
      </c>
    </row>
    <row r="5" spans="1:20" ht="19.8">
      <c r="A5" s="37">
        <v>4</v>
      </c>
      <c r="B5" s="87" t="s">
        <v>63</v>
      </c>
      <c r="C5" s="88" t="s">
        <v>64</v>
      </c>
      <c r="D5" s="89" t="s">
        <v>62</v>
      </c>
      <c r="E5" s="89">
        <v>1000</v>
      </c>
      <c r="F5" s="89">
        <v>1000</v>
      </c>
      <c r="G5" s="89">
        <v>750</v>
      </c>
      <c r="H5" s="89">
        <v>1000</v>
      </c>
      <c r="I5" s="89"/>
      <c r="J5" s="89"/>
      <c r="K5" s="89"/>
      <c r="L5" s="99">
        <v>24.5</v>
      </c>
      <c r="M5" s="99" t="s">
        <v>181</v>
      </c>
      <c r="N5" s="99"/>
      <c r="O5" s="99">
        <v>1</v>
      </c>
      <c r="P5" s="99"/>
      <c r="Q5" s="99">
        <v>1</v>
      </c>
      <c r="R5" s="99"/>
      <c r="S5" s="99"/>
      <c r="T5" t="s">
        <v>179</v>
      </c>
    </row>
    <row r="6" spans="1:20" ht="19.8">
      <c r="A6" s="75">
        <v>8</v>
      </c>
      <c r="B6" s="87" t="s">
        <v>65</v>
      </c>
      <c r="C6" s="88" t="s">
        <v>66</v>
      </c>
      <c r="D6" s="89" t="s">
        <v>67</v>
      </c>
      <c r="E6" s="89">
        <v>1000</v>
      </c>
      <c r="F6" s="89">
        <v>1000</v>
      </c>
      <c r="G6" s="89">
        <v>1000</v>
      </c>
      <c r="H6" s="89">
        <v>1000</v>
      </c>
      <c r="I6" s="89"/>
      <c r="J6" s="89"/>
      <c r="K6" s="89"/>
      <c r="L6" s="99">
        <v>68</v>
      </c>
      <c r="M6" s="99"/>
      <c r="N6" s="99"/>
      <c r="O6" s="99"/>
      <c r="P6" s="99">
        <v>1</v>
      </c>
      <c r="Q6" s="99"/>
      <c r="R6" s="99"/>
      <c r="S6" s="99"/>
    </row>
    <row r="7" spans="1:20" ht="19.8">
      <c r="A7" s="75">
        <v>9</v>
      </c>
      <c r="B7" s="87" t="s">
        <v>68</v>
      </c>
      <c r="C7" s="88" t="s">
        <v>69</v>
      </c>
      <c r="D7" s="89" t="s">
        <v>70</v>
      </c>
      <c r="E7" s="89">
        <v>1000</v>
      </c>
      <c r="F7" s="89">
        <v>1000</v>
      </c>
      <c r="G7" s="89">
        <v>1000</v>
      </c>
      <c r="H7" s="89">
        <v>1000</v>
      </c>
      <c r="I7" s="89"/>
      <c r="J7" s="89"/>
      <c r="K7" s="89"/>
      <c r="L7" s="99">
        <v>34</v>
      </c>
      <c r="M7" s="99"/>
      <c r="N7" s="99"/>
      <c r="O7" s="99"/>
      <c r="P7" s="99">
        <v>1</v>
      </c>
      <c r="Q7" s="99"/>
      <c r="R7" s="99"/>
      <c r="S7" s="99"/>
    </row>
    <row r="8" spans="1:20" ht="19.8">
      <c r="A8" s="37">
        <v>11</v>
      </c>
      <c r="B8" s="87"/>
      <c r="C8" s="88"/>
      <c r="D8" s="89"/>
      <c r="E8" s="89"/>
      <c r="F8" s="89"/>
      <c r="G8" s="89"/>
      <c r="H8" s="89"/>
      <c r="I8" s="89"/>
      <c r="J8" s="89"/>
      <c r="K8" s="89"/>
      <c r="L8" s="99"/>
      <c r="M8" s="99"/>
      <c r="N8" s="99"/>
      <c r="O8" s="99"/>
      <c r="P8" s="99"/>
      <c r="Q8" s="99"/>
      <c r="R8" s="99"/>
      <c r="S8" s="151"/>
    </row>
    <row r="9" spans="1:20" ht="19.8">
      <c r="A9" s="37">
        <v>12</v>
      </c>
      <c r="B9" s="87" t="s">
        <v>72</v>
      </c>
      <c r="C9" s="88" t="s">
        <v>73</v>
      </c>
      <c r="D9" s="89" t="s">
        <v>71</v>
      </c>
      <c r="E9" s="89">
        <v>1000</v>
      </c>
      <c r="F9" s="89">
        <v>1000</v>
      </c>
      <c r="G9" s="89">
        <v>1000</v>
      </c>
      <c r="H9" s="89">
        <v>1000</v>
      </c>
      <c r="I9" s="89"/>
      <c r="J9" s="89"/>
      <c r="K9" s="89"/>
      <c r="L9" s="99">
        <v>32.5</v>
      </c>
      <c r="M9" s="99"/>
      <c r="N9" s="99"/>
      <c r="O9" s="99"/>
      <c r="P9" s="99">
        <v>1</v>
      </c>
      <c r="Q9" s="99"/>
      <c r="R9" s="99"/>
      <c r="S9" s="99"/>
    </row>
    <row r="10" spans="1:20" ht="19.8">
      <c r="A10" s="37">
        <v>13</v>
      </c>
      <c r="B10" s="87"/>
      <c r="C10" s="88"/>
      <c r="D10" s="89"/>
      <c r="E10" s="89"/>
      <c r="F10" s="89"/>
      <c r="G10" s="89"/>
      <c r="H10" s="89"/>
      <c r="I10" s="89"/>
      <c r="J10" s="89"/>
      <c r="K10" s="89"/>
      <c r="L10" s="99"/>
      <c r="M10" s="99"/>
      <c r="N10" s="99"/>
      <c r="O10" s="99"/>
      <c r="P10" s="99"/>
      <c r="Q10" s="99"/>
      <c r="R10" s="99"/>
      <c r="S10" s="151"/>
    </row>
    <row r="11" spans="1:20" ht="19.8">
      <c r="A11" s="37">
        <v>14</v>
      </c>
      <c r="B11" s="87" t="s">
        <v>75</v>
      </c>
      <c r="C11" s="88" t="s">
        <v>76</v>
      </c>
      <c r="D11" s="89" t="s">
        <v>74</v>
      </c>
      <c r="E11" s="89">
        <v>1000</v>
      </c>
      <c r="F11" s="89">
        <v>1000</v>
      </c>
      <c r="G11" s="89">
        <v>1000</v>
      </c>
      <c r="H11" s="89">
        <v>1000</v>
      </c>
      <c r="I11" s="89"/>
      <c r="J11" s="89"/>
      <c r="K11" s="89"/>
      <c r="L11" s="99">
        <v>34</v>
      </c>
      <c r="M11" s="99"/>
      <c r="N11" s="99"/>
      <c r="O11" s="99"/>
      <c r="P11" s="99"/>
      <c r="Q11" s="99"/>
      <c r="R11" s="99"/>
      <c r="S11" s="99"/>
    </row>
    <row r="12" spans="1:20">
      <c r="E12">
        <f>SUM(E2:E11)</f>
        <v>6750</v>
      </c>
      <c r="F12">
        <f t="shared" ref="F12:K12" si="0">SUM(F2:F11)</f>
        <v>7000</v>
      </c>
      <c r="G12">
        <f t="shared" si="0"/>
        <v>7250</v>
      </c>
      <c r="H12">
        <f t="shared" si="0"/>
        <v>8000</v>
      </c>
      <c r="I12">
        <f t="shared" si="0"/>
        <v>0</v>
      </c>
      <c r="J12">
        <f t="shared" si="0"/>
        <v>0</v>
      </c>
      <c r="K12">
        <f t="shared" si="0"/>
        <v>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B60-2120-4F2B-BEB1-A13B9DDEFE3E}">
  <dimension ref="A1:AB33"/>
  <sheetViews>
    <sheetView zoomScale="85" zoomScaleNormal="85" workbookViewId="0">
      <selection activeCell="S14" sqref="S14"/>
    </sheetView>
  </sheetViews>
  <sheetFormatPr defaultColWidth="7.5546875" defaultRowHeight="18.600000000000001"/>
  <cols>
    <col min="1" max="1" width="7.6640625" style="28" customWidth="1"/>
    <col min="2" max="2" width="19.33203125" style="28" bestFit="1" customWidth="1"/>
    <col min="3" max="3" width="7.6640625" style="28" customWidth="1"/>
    <col min="4" max="4" width="10.33203125" style="28" customWidth="1"/>
    <col min="5" max="5" width="9.5546875" style="28" customWidth="1"/>
    <col min="6" max="6" width="7" style="28" bestFit="1" customWidth="1"/>
    <col min="7" max="7" width="6.33203125" style="28" bestFit="1" customWidth="1"/>
    <col min="8" max="8" width="7.21875" style="28" bestFit="1" customWidth="1"/>
    <col min="9" max="9" width="3.77734375" style="28" bestFit="1" customWidth="1"/>
    <col min="10" max="10" width="3.6640625" style="28" customWidth="1"/>
    <col min="11" max="11" width="4.109375" style="28" customWidth="1"/>
    <col min="12" max="12" width="4.5546875" style="28" customWidth="1"/>
    <col min="13" max="13" width="7.6640625" style="28" customWidth="1"/>
    <col min="14" max="14" width="4.77734375" style="28" customWidth="1"/>
    <col min="15" max="16" width="7.21875" style="28" bestFit="1" customWidth="1"/>
    <col min="17" max="17" width="6.88671875" style="28" customWidth="1"/>
    <col min="18" max="18" width="3.88671875" style="28" customWidth="1"/>
    <col min="19" max="19" width="10.21875" style="28" customWidth="1"/>
    <col min="20" max="20" width="19" style="28" customWidth="1"/>
    <col min="21" max="21" width="7.21875" style="28" bestFit="1" customWidth="1"/>
    <col min="22" max="26" width="8.6640625" style="28" customWidth="1"/>
    <col min="27" max="27" width="7.5546875" style="63"/>
    <col min="28" max="16384" width="7.5546875" style="28"/>
  </cols>
  <sheetData>
    <row r="1" spans="1:28" ht="21.9" customHeight="1">
      <c r="A1" s="171" t="s">
        <v>203</v>
      </c>
      <c r="B1" s="172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8" ht="21.9" customHeight="1">
      <c r="A2" s="40" t="s">
        <v>0</v>
      </c>
      <c r="B2" s="40" t="s">
        <v>6</v>
      </c>
      <c r="C2" s="40" t="s">
        <v>23</v>
      </c>
      <c r="D2" s="40" t="s">
        <v>8</v>
      </c>
      <c r="E2" s="41" t="s">
        <v>7</v>
      </c>
      <c r="F2" s="41" t="s">
        <v>9</v>
      </c>
      <c r="G2" s="42" t="s">
        <v>1</v>
      </c>
      <c r="H2" s="42" t="s">
        <v>2</v>
      </c>
      <c r="I2" s="41" t="s">
        <v>3</v>
      </c>
      <c r="J2" s="42" t="s">
        <v>4</v>
      </c>
      <c r="K2" s="43" t="s">
        <v>5</v>
      </c>
      <c r="L2" s="42" t="s">
        <v>10</v>
      </c>
      <c r="M2" s="41" t="s">
        <v>28</v>
      </c>
      <c r="N2" s="42" t="s">
        <v>34</v>
      </c>
      <c r="O2" s="42" t="s">
        <v>29</v>
      </c>
      <c r="P2" s="41" t="s">
        <v>49</v>
      </c>
      <c r="Q2" s="42" t="s">
        <v>30</v>
      </c>
      <c r="R2" s="42" t="s">
        <v>25</v>
      </c>
      <c r="S2" s="44" t="s">
        <v>11</v>
      </c>
      <c r="T2" s="40" t="s">
        <v>26</v>
      </c>
      <c r="U2" s="42" t="s">
        <v>39</v>
      </c>
      <c r="V2" s="42" t="s">
        <v>43</v>
      </c>
      <c r="W2" s="42" t="s">
        <v>40</v>
      </c>
      <c r="X2" s="42" t="s">
        <v>41</v>
      </c>
      <c r="Y2" s="42" t="s">
        <v>42</v>
      </c>
      <c r="Z2" s="42" t="s">
        <v>52</v>
      </c>
      <c r="AA2" s="65" t="s">
        <v>50</v>
      </c>
      <c r="AB2" s="140" t="s">
        <v>163</v>
      </c>
    </row>
    <row r="3" spans="1:28" s="34" customFormat="1" ht="21.9" customHeight="1">
      <c r="A3" s="75">
        <v>1</v>
      </c>
      <c r="B3" s="161" t="s">
        <v>85</v>
      </c>
      <c r="C3" s="161" t="s">
        <v>86</v>
      </c>
      <c r="D3" s="161" t="s">
        <v>87</v>
      </c>
      <c r="E3" s="77">
        <v>12000</v>
      </c>
      <c r="F3" s="78">
        <v>2500</v>
      </c>
      <c r="G3" s="79">
        <v>500</v>
      </c>
      <c r="H3" s="79">
        <v>6000</v>
      </c>
      <c r="I3" s="79"/>
      <c r="J3" s="79"/>
      <c r="K3" s="141"/>
      <c r="L3" s="79"/>
      <c r="M3" s="80">
        <f>(E3/30)*U3 + V3</f>
        <v>0</v>
      </c>
      <c r="N3" s="80"/>
      <c r="O3" s="80">
        <v>1200</v>
      </c>
      <c r="P3" s="80">
        <f>Z3*AB3</f>
        <v>1500</v>
      </c>
      <c r="Q3" s="80">
        <v>300</v>
      </c>
      <c r="R3" s="79"/>
      <c r="S3" s="81">
        <f t="shared" ref="S3:S10" si="0">E3+F3+G3-H3-I3-J3+L3-M3+N3+O3+Q3+R3+P3</f>
        <v>12000</v>
      </c>
      <c r="T3" s="133" t="s">
        <v>111</v>
      </c>
      <c r="U3" s="142"/>
      <c r="V3" s="142"/>
      <c r="W3" s="142"/>
      <c r="X3" s="142"/>
      <c r="Y3" s="143"/>
      <c r="Z3" s="143">
        <v>25</v>
      </c>
      <c r="AA3" s="144" t="s">
        <v>51</v>
      </c>
      <c r="AB3" s="145">
        <v>60</v>
      </c>
    </row>
    <row r="4" spans="1:28" s="34" customFormat="1" ht="21.9" customHeight="1">
      <c r="A4" s="75">
        <v>2</v>
      </c>
      <c r="B4" s="161" t="s">
        <v>88</v>
      </c>
      <c r="C4" s="161" t="s">
        <v>89</v>
      </c>
      <c r="D4" s="161" t="s">
        <v>87</v>
      </c>
      <c r="E4" s="77">
        <v>11500</v>
      </c>
      <c r="F4" s="78"/>
      <c r="G4" s="79"/>
      <c r="H4" s="79">
        <v>5750</v>
      </c>
      <c r="I4" s="79"/>
      <c r="J4" s="79"/>
      <c r="K4" s="141"/>
      <c r="L4" s="79"/>
      <c r="M4" s="80">
        <f t="shared" ref="M4:M15" si="1">(E4/30)*U4 + V4</f>
        <v>383.33333333333331</v>
      </c>
      <c r="N4" s="80"/>
      <c r="O4" s="80">
        <v>1152</v>
      </c>
      <c r="P4" s="80">
        <f t="shared" ref="P4:P15" si="2">Z4*AB4</f>
        <v>1320</v>
      </c>
      <c r="Q4" s="80">
        <v>300</v>
      </c>
      <c r="R4" s="79"/>
      <c r="S4" s="81">
        <f t="shared" si="0"/>
        <v>8138.666666666667</v>
      </c>
      <c r="T4" s="133" t="s">
        <v>112</v>
      </c>
      <c r="U4" s="142">
        <v>1</v>
      </c>
      <c r="V4" s="142"/>
      <c r="W4" s="142"/>
      <c r="X4" s="142"/>
      <c r="Y4" s="143"/>
      <c r="Z4" s="143">
        <v>22</v>
      </c>
      <c r="AA4" s="144" t="s">
        <v>51</v>
      </c>
      <c r="AB4" s="145">
        <v>60</v>
      </c>
    </row>
    <row r="5" spans="1:28" s="34" customFormat="1" ht="21.9" customHeight="1">
      <c r="A5" s="75">
        <v>3</v>
      </c>
      <c r="B5" s="161" t="s">
        <v>90</v>
      </c>
      <c r="C5" s="161" t="s">
        <v>91</v>
      </c>
      <c r="D5" s="161" t="s">
        <v>87</v>
      </c>
      <c r="E5" s="77">
        <v>11500</v>
      </c>
      <c r="F5" s="78"/>
      <c r="G5" s="79">
        <v>500</v>
      </c>
      <c r="H5" s="79">
        <v>5750</v>
      </c>
      <c r="I5" s="78"/>
      <c r="J5" s="79"/>
      <c r="K5" s="79"/>
      <c r="L5" s="79"/>
      <c r="M5" s="80">
        <f t="shared" si="1"/>
        <v>0</v>
      </c>
      <c r="N5" s="80"/>
      <c r="O5" s="80">
        <v>1152</v>
      </c>
      <c r="P5" s="80">
        <f t="shared" si="2"/>
        <v>1500</v>
      </c>
      <c r="Q5" s="80">
        <v>450</v>
      </c>
      <c r="R5" s="79"/>
      <c r="S5" s="81">
        <f t="shared" si="0"/>
        <v>9352</v>
      </c>
      <c r="T5" s="133" t="s">
        <v>113</v>
      </c>
      <c r="U5" s="142">
        <f>'ผลประเมินบุชเชอร์มค-มิย'!Q5</f>
        <v>0</v>
      </c>
      <c r="V5" s="142"/>
      <c r="W5" s="142"/>
      <c r="X5" s="142"/>
      <c r="Y5" s="143"/>
      <c r="Z5" s="143">
        <v>25</v>
      </c>
      <c r="AA5" s="144" t="s">
        <v>51</v>
      </c>
      <c r="AB5" s="145">
        <v>60</v>
      </c>
    </row>
    <row r="6" spans="1:28" s="34" customFormat="1" ht="21.9" customHeight="1">
      <c r="A6" s="75">
        <v>4</v>
      </c>
      <c r="B6" s="161" t="s">
        <v>176</v>
      </c>
      <c r="C6" s="161" t="s">
        <v>176</v>
      </c>
      <c r="D6" s="161" t="s">
        <v>87</v>
      </c>
      <c r="E6" s="77">
        <v>11500</v>
      </c>
      <c r="F6" s="86"/>
      <c r="G6" s="79"/>
      <c r="H6" s="79">
        <v>5750</v>
      </c>
      <c r="I6" s="78"/>
      <c r="J6" s="79"/>
      <c r="K6" s="79"/>
      <c r="L6" s="79"/>
      <c r="M6" s="80">
        <f t="shared" si="1"/>
        <v>0</v>
      </c>
      <c r="N6" s="80"/>
      <c r="O6" s="80">
        <v>1152</v>
      </c>
      <c r="P6" s="80">
        <f t="shared" si="2"/>
        <v>1320</v>
      </c>
      <c r="Q6" s="80">
        <v>375</v>
      </c>
      <c r="R6" s="79"/>
      <c r="S6" s="81">
        <f t="shared" si="0"/>
        <v>8597</v>
      </c>
      <c r="T6" s="133" t="s">
        <v>209</v>
      </c>
      <c r="U6" s="142">
        <f>'ผลประเมินบุชเชอร์มค-มิย'!Q12</f>
        <v>0</v>
      </c>
      <c r="V6" s="145"/>
      <c r="W6" s="145"/>
      <c r="X6" s="145"/>
      <c r="Y6" s="143"/>
      <c r="Z6" s="143">
        <v>22</v>
      </c>
      <c r="AA6" s="144" t="s">
        <v>51</v>
      </c>
      <c r="AB6" s="145">
        <v>60</v>
      </c>
    </row>
    <row r="7" spans="1:28" s="160" customFormat="1" ht="21.9" customHeight="1">
      <c r="A7" s="75">
        <v>5</v>
      </c>
      <c r="B7" s="126" t="s">
        <v>184</v>
      </c>
      <c r="C7" s="126" t="s">
        <v>184</v>
      </c>
      <c r="D7" s="126" t="s">
        <v>200</v>
      </c>
      <c r="E7" s="149">
        <v>9600</v>
      </c>
      <c r="F7" s="126"/>
      <c r="G7" s="126"/>
      <c r="H7" s="162">
        <v>4800</v>
      </c>
      <c r="I7" s="126"/>
      <c r="J7" s="126"/>
      <c r="K7" s="126"/>
      <c r="L7" s="126"/>
      <c r="M7" s="80">
        <f t="shared" si="1"/>
        <v>0</v>
      </c>
      <c r="N7" s="126"/>
      <c r="O7" s="149">
        <v>600</v>
      </c>
      <c r="P7" s="80">
        <f t="shared" si="2"/>
        <v>1200</v>
      </c>
      <c r="Q7" s="126"/>
      <c r="R7" s="126"/>
      <c r="S7" s="81">
        <f t="shared" si="0"/>
        <v>6600</v>
      </c>
      <c r="T7" s="97" t="s">
        <v>215</v>
      </c>
      <c r="U7" s="126"/>
      <c r="V7" s="126"/>
      <c r="W7" s="126"/>
      <c r="X7" s="126"/>
      <c r="Y7" s="126"/>
      <c r="Z7" s="126">
        <v>24</v>
      </c>
      <c r="AA7" s="144" t="s">
        <v>51</v>
      </c>
      <c r="AB7" s="126">
        <v>50</v>
      </c>
    </row>
    <row r="8" spans="1:28" s="34" customFormat="1" ht="21.9" customHeight="1">
      <c r="A8" s="75">
        <v>6</v>
      </c>
      <c r="B8" s="161" t="s">
        <v>94</v>
      </c>
      <c r="C8" s="161" t="s">
        <v>95</v>
      </c>
      <c r="D8" s="161" t="s">
        <v>93</v>
      </c>
      <c r="E8" s="77">
        <v>11500</v>
      </c>
      <c r="F8" s="78"/>
      <c r="G8" s="79">
        <v>500</v>
      </c>
      <c r="H8" s="79">
        <v>5750</v>
      </c>
      <c r="I8" s="78"/>
      <c r="J8" s="79"/>
      <c r="K8" s="79"/>
      <c r="L8" s="79"/>
      <c r="M8" s="80">
        <f t="shared" si="1"/>
        <v>0</v>
      </c>
      <c r="N8" s="80"/>
      <c r="O8" s="80">
        <v>1152</v>
      </c>
      <c r="P8" s="80">
        <f t="shared" si="2"/>
        <v>1500</v>
      </c>
      <c r="Q8" s="80">
        <v>275</v>
      </c>
      <c r="R8" s="79"/>
      <c r="S8" s="81">
        <f t="shared" si="0"/>
        <v>9177</v>
      </c>
      <c r="T8" s="133" t="s">
        <v>114</v>
      </c>
      <c r="U8" s="142">
        <f>'ผลประเมินบุชเชอร์มค-มิย'!Q6</f>
        <v>0</v>
      </c>
      <c r="V8" s="145"/>
      <c r="W8" s="145"/>
      <c r="X8" s="145"/>
      <c r="Y8" s="143"/>
      <c r="Z8" s="143">
        <v>25</v>
      </c>
      <c r="AA8" s="144" t="s">
        <v>51</v>
      </c>
      <c r="AB8" s="145">
        <v>60</v>
      </c>
    </row>
    <row r="9" spans="1:28" s="34" customFormat="1" ht="21.9" customHeight="1">
      <c r="A9" s="75">
        <v>7</v>
      </c>
      <c r="B9" s="161" t="s">
        <v>96</v>
      </c>
      <c r="C9" s="161" t="s">
        <v>97</v>
      </c>
      <c r="D9" s="161" t="s">
        <v>93</v>
      </c>
      <c r="E9" s="77">
        <v>11500</v>
      </c>
      <c r="F9" s="78"/>
      <c r="G9" s="79"/>
      <c r="H9" s="79">
        <v>5750</v>
      </c>
      <c r="I9" s="78"/>
      <c r="J9" s="79"/>
      <c r="K9" s="79"/>
      <c r="L9" s="79"/>
      <c r="M9" s="80">
        <f t="shared" si="1"/>
        <v>59</v>
      </c>
      <c r="N9" s="80"/>
      <c r="O9" s="80">
        <v>1152</v>
      </c>
      <c r="P9" s="80">
        <f t="shared" si="2"/>
        <v>1440</v>
      </c>
      <c r="Q9" s="80">
        <v>675</v>
      </c>
      <c r="R9" s="79"/>
      <c r="S9" s="81">
        <f t="shared" si="0"/>
        <v>8958</v>
      </c>
      <c r="T9" s="133" t="s">
        <v>115</v>
      </c>
      <c r="U9" s="142">
        <f>'ผลประเมินบุชเชอร์มค-มิย'!Q7</f>
        <v>0</v>
      </c>
      <c r="V9" s="145">
        <v>59</v>
      </c>
      <c r="W9" s="145"/>
      <c r="X9" s="145"/>
      <c r="Y9" s="145"/>
      <c r="Z9" s="145">
        <v>24</v>
      </c>
      <c r="AA9" s="144" t="s">
        <v>51</v>
      </c>
      <c r="AB9" s="145">
        <v>60</v>
      </c>
    </row>
    <row r="10" spans="1:28" s="34" customFormat="1" ht="21.9" customHeight="1">
      <c r="A10" s="75">
        <v>8</v>
      </c>
      <c r="B10" s="161" t="s">
        <v>98</v>
      </c>
      <c r="C10" s="161" t="s">
        <v>99</v>
      </c>
      <c r="D10" s="161" t="s">
        <v>100</v>
      </c>
      <c r="E10" s="77">
        <v>11500</v>
      </c>
      <c r="F10" s="75"/>
      <c r="G10" s="149">
        <v>500</v>
      </c>
      <c r="H10" s="149">
        <v>5750</v>
      </c>
      <c r="I10" s="75"/>
      <c r="J10" s="75"/>
      <c r="K10" s="75"/>
      <c r="L10" s="75"/>
      <c r="M10" s="80">
        <f t="shared" si="1"/>
        <v>0</v>
      </c>
      <c r="N10" s="75"/>
      <c r="O10" s="149">
        <v>1152</v>
      </c>
      <c r="P10" s="80">
        <f t="shared" si="2"/>
        <v>1500</v>
      </c>
      <c r="Q10" s="149">
        <v>425</v>
      </c>
      <c r="R10" s="75"/>
      <c r="S10" s="81">
        <f t="shared" si="0"/>
        <v>9327</v>
      </c>
      <c r="T10" s="147" t="s">
        <v>116</v>
      </c>
      <c r="U10" s="142">
        <f>'ผลประเมินบุชเชอร์มค-มิย'!Q8</f>
        <v>0</v>
      </c>
      <c r="V10" s="146"/>
      <c r="W10" s="146"/>
      <c r="X10" s="146"/>
      <c r="Y10" s="146"/>
      <c r="Z10" s="146">
        <v>25</v>
      </c>
      <c r="AA10" s="144" t="s">
        <v>51</v>
      </c>
      <c r="AB10" s="145">
        <v>60</v>
      </c>
    </row>
    <row r="11" spans="1:28" s="34" customFormat="1" ht="21.9" customHeight="1">
      <c r="A11" s="75">
        <v>9</v>
      </c>
      <c r="B11" s="161" t="s">
        <v>201</v>
      </c>
      <c r="C11" s="161" t="s">
        <v>201</v>
      </c>
      <c r="D11" s="161"/>
      <c r="E11" s="77">
        <v>11500</v>
      </c>
      <c r="F11" s="86"/>
      <c r="G11" s="149"/>
      <c r="H11" s="79">
        <v>5750</v>
      </c>
      <c r="I11" s="164">
        <v>575</v>
      </c>
      <c r="J11" s="79"/>
      <c r="K11" s="79"/>
      <c r="L11" s="79"/>
      <c r="M11" s="80">
        <f t="shared" si="1"/>
        <v>383.33333333333331</v>
      </c>
      <c r="N11" s="80"/>
      <c r="O11" s="80">
        <v>1152</v>
      </c>
      <c r="P11" s="80">
        <f t="shared" si="2"/>
        <v>1440</v>
      </c>
      <c r="Q11" s="80">
        <v>350</v>
      </c>
      <c r="R11" s="79"/>
      <c r="S11" s="81">
        <f t="shared" ref="S11:S15" si="3">E11+F11+G11-H11-I11-J11+L11-M11+N11+O11+Q11+R11+P11</f>
        <v>7733.666666666667</v>
      </c>
      <c r="T11" s="133" t="s">
        <v>212</v>
      </c>
      <c r="U11" s="142">
        <v>1</v>
      </c>
      <c r="V11" s="145"/>
      <c r="W11" s="145"/>
      <c r="X11" s="145"/>
      <c r="Y11" s="143"/>
      <c r="Z11" s="143">
        <v>24</v>
      </c>
      <c r="AA11" s="144" t="s">
        <v>51</v>
      </c>
      <c r="AB11" s="145">
        <v>60</v>
      </c>
    </row>
    <row r="12" spans="1:28" s="34" customFormat="1" ht="21.9" customHeight="1">
      <c r="A12" s="75">
        <v>10</v>
      </c>
      <c r="B12" s="126" t="s">
        <v>202</v>
      </c>
      <c r="C12" s="126" t="s">
        <v>202</v>
      </c>
      <c r="D12" s="126"/>
      <c r="E12" s="77">
        <v>11500</v>
      </c>
      <c r="F12" s="145"/>
      <c r="G12" s="149"/>
      <c r="H12" s="162">
        <v>5750</v>
      </c>
      <c r="I12" s="165">
        <v>575</v>
      </c>
      <c r="J12" s="145"/>
      <c r="K12" s="145"/>
      <c r="L12" s="145"/>
      <c r="M12" s="80">
        <f t="shared" si="1"/>
        <v>0</v>
      </c>
      <c r="N12" s="145"/>
      <c r="O12" s="75">
        <v>1152</v>
      </c>
      <c r="P12" s="80">
        <f t="shared" si="2"/>
        <v>1440</v>
      </c>
      <c r="Q12" s="149">
        <v>350</v>
      </c>
      <c r="R12" s="145"/>
      <c r="S12" s="149">
        <f t="shared" si="3"/>
        <v>8117</v>
      </c>
      <c r="T12" s="97" t="s">
        <v>210</v>
      </c>
      <c r="U12" s="145"/>
      <c r="V12" s="145"/>
      <c r="W12" s="145"/>
      <c r="X12" s="145"/>
      <c r="Y12" s="145"/>
      <c r="Z12" s="145">
        <v>24</v>
      </c>
      <c r="AA12" s="144" t="s">
        <v>51</v>
      </c>
      <c r="AB12" s="145">
        <v>60</v>
      </c>
    </row>
    <row r="13" spans="1:28" s="34" customFormat="1" ht="21.9" customHeight="1">
      <c r="A13" s="75">
        <v>11</v>
      </c>
      <c r="B13" s="126" t="s">
        <v>185</v>
      </c>
      <c r="C13" s="126" t="s">
        <v>185</v>
      </c>
      <c r="D13" s="126" t="s">
        <v>200</v>
      </c>
      <c r="E13" s="149">
        <v>9600</v>
      </c>
      <c r="F13" s="145"/>
      <c r="G13" s="145"/>
      <c r="H13" s="162">
        <v>4800</v>
      </c>
      <c r="I13" s="145"/>
      <c r="J13" s="145"/>
      <c r="K13" s="145"/>
      <c r="L13" s="145"/>
      <c r="M13" s="80">
        <f t="shared" si="1"/>
        <v>0</v>
      </c>
      <c r="N13" s="145"/>
      <c r="O13" s="75">
        <v>600</v>
      </c>
      <c r="P13" s="80">
        <f t="shared" si="2"/>
        <v>1200</v>
      </c>
      <c r="Q13" s="75"/>
      <c r="R13" s="145"/>
      <c r="S13" s="149">
        <f t="shared" si="3"/>
        <v>6600</v>
      </c>
      <c r="T13" s="97" t="s">
        <v>216</v>
      </c>
      <c r="U13" s="145"/>
      <c r="V13" s="145"/>
      <c r="W13" s="145"/>
      <c r="X13" s="145"/>
      <c r="Y13" s="145"/>
      <c r="Z13" s="145">
        <v>24</v>
      </c>
      <c r="AA13" s="144" t="s">
        <v>51</v>
      </c>
      <c r="AB13" s="145">
        <v>50</v>
      </c>
    </row>
    <row r="14" spans="1:28" s="34" customFormat="1" ht="21.9" customHeight="1">
      <c r="A14" s="75">
        <v>12</v>
      </c>
      <c r="B14" s="126" t="s">
        <v>186</v>
      </c>
      <c r="C14" s="126" t="s">
        <v>186</v>
      </c>
      <c r="D14" s="126" t="s">
        <v>200</v>
      </c>
      <c r="E14" s="149">
        <v>9600</v>
      </c>
      <c r="F14" s="145"/>
      <c r="G14" s="145"/>
      <c r="H14" s="162">
        <v>5200</v>
      </c>
      <c r="I14" s="145"/>
      <c r="J14" s="145"/>
      <c r="K14" s="145"/>
      <c r="L14" s="145"/>
      <c r="M14" s="80">
        <f t="shared" si="1"/>
        <v>0</v>
      </c>
      <c r="N14" s="145"/>
      <c r="O14" s="75">
        <v>600</v>
      </c>
      <c r="P14" s="80">
        <f t="shared" si="2"/>
        <v>1200</v>
      </c>
      <c r="Q14" s="75"/>
      <c r="R14" s="145"/>
      <c r="S14" s="149">
        <f t="shared" si="3"/>
        <v>6200</v>
      </c>
      <c r="T14" s="97" t="s">
        <v>214</v>
      </c>
      <c r="U14" s="145"/>
      <c r="V14" s="145"/>
      <c r="W14" s="145"/>
      <c r="X14" s="145"/>
      <c r="Y14" s="145"/>
      <c r="Z14" s="145">
        <v>24</v>
      </c>
      <c r="AA14" s="144" t="s">
        <v>51</v>
      </c>
      <c r="AB14" s="145">
        <v>50</v>
      </c>
    </row>
    <row r="15" spans="1:28" s="34" customFormat="1" ht="21.9" customHeight="1">
      <c r="A15" s="75">
        <v>13</v>
      </c>
      <c r="B15" s="126" t="s">
        <v>183</v>
      </c>
      <c r="C15" s="126" t="s">
        <v>183</v>
      </c>
      <c r="D15" s="126" t="s">
        <v>200</v>
      </c>
      <c r="E15" s="149">
        <v>9200</v>
      </c>
      <c r="F15" s="145"/>
      <c r="G15" s="145"/>
      <c r="H15" s="162">
        <v>4800</v>
      </c>
      <c r="I15" s="145"/>
      <c r="J15" s="145"/>
      <c r="K15" s="145"/>
      <c r="L15" s="145"/>
      <c r="M15" s="80">
        <f t="shared" si="1"/>
        <v>17</v>
      </c>
      <c r="N15" s="145"/>
      <c r="O15" s="75">
        <v>600</v>
      </c>
      <c r="P15" s="80">
        <f t="shared" si="2"/>
        <v>1150</v>
      </c>
      <c r="Q15" s="75"/>
      <c r="R15" s="145"/>
      <c r="S15" s="149">
        <f t="shared" si="3"/>
        <v>6133</v>
      </c>
      <c r="T15" s="97" t="s">
        <v>211</v>
      </c>
      <c r="U15" s="145"/>
      <c r="V15" s="145">
        <v>17</v>
      </c>
      <c r="W15" s="145"/>
      <c r="X15" s="145"/>
      <c r="Y15" s="145"/>
      <c r="Z15" s="145">
        <v>23</v>
      </c>
      <c r="AA15" s="144" t="s">
        <v>51</v>
      </c>
      <c r="AB15" s="145">
        <v>50</v>
      </c>
    </row>
    <row r="16" spans="1:28" ht="21.9" customHeight="1">
      <c r="A16" s="39"/>
      <c r="B16" s="102"/>
      <c r="C16" s="102"/>
      <c r="D16" s="102"/>
      <c r="E16" s="30">
        <f>SUM(E3:E15)</f>
        <v>142000</v>
      </c>
      <c r="F16" s="30">
        <f>SUM(F3:F15)</f>
        <v>2500</v>
      </c>
      <c r="G16" s="30">
        <f>SUM(G3:G15)</f>
        <v>2000</v>
      </c>
      <c r="H16" s="30">
        <f>SUM(H3:H15)</f>
        <v>71600</v>
      </c>
      <c r="I16" s="54"/>
      <c r="J16" s="30"/>
      <c r="K16" s="30"/>
      <c r="L16" s="30"/>
      <c r="M16" s="30"/>
      <c r="N16" s="30"/>
      <c r="O16" s="30">
        <f>SUM(O3:O15)</f>
        <v>12816</v>
      </c>
      <c r="P16" s="67">
        <f>SUM(P3:P15)</f>
        <v>17710</v>
      </c>
      <c r="Q16" s="30">
        <f>SUM(Q3:Q15)</f>
        <v>3500</v>
      </c>
      <c r="R16" s="103" t="s">
        <v>53</v>
      </c>
      <c r="S16" s="30">
        <f>SUM(S3:S15)</f>
        <v>106933.33333333334</v>
      </c>
      <c r="T16" s="31"/>
    </row>
    <row r="17" spans="1:20" ht="21.9" customHeight="1">
      <c r="A17" s="39"/>
      <c r="B17" s="91"/>
      <c r="C17" s="91"/>
      <c r="D17" s="91"/>
      <c r="E17" s="30"/>
      <c r="F17" s="30"/>
      <c r="G17" s="30"/>
      <c r="H17" s="30"/>
      <c r="I17" s="54"/>
      <c r="J17" s="30"/>
      <c r="K17" s="30"/>
      <c r="L17" s="30"/>
      <c r="M17" s="30"/>
      <c r="N17" s="30"/>
      <c r="O17" s="30"/>
      <c r="P17" s="67"/>
      <c r="Q17" s="30"/>
      <c r="R17" s="30"/>
      <c r="S17" s="30"/>
      <c r="T17" s="31"/>
    </row>
    <row r="18" spans="1:20" ht="21.9" customHeight="1">
      <c r="A18" s="39"/>
      <c r="B18" s="91"/>
      <c r="C18" s="91"/>
      <c r="D18" s="91"/>
      <c r="E18" s="30"/>
      <c r="F18" s="30"/>
      <c r="G18" s="30"/>
      <c r="H18" s="30"/>
      <c r="I18" s="54"/>
      <c r="J18" s="30"/>
      <c r="K18" s="30"/>
      <c r="L18" s="30"/>
      <c r="M18" s="30"/>
      <c r="N18" s="30"/>
      <c r="O18" s="30"/>
      <c r="P18" s="67"/>
      <c r="Q18" s="30"/>
      <c r="R18" s="30"/>
      <c r="S18" s="30"/>
      <c r="T18" s="139" t="s">
        <v>160</v>
      </c>
    </row>
    <row r="19" spans="1:20" ht="21.9" customHeight="1">
      <c r="B19" s="92"/>
      <c r="C19" s="93"/>
      <c r="D19" s="93"/>
      <c r="E19" s="30"/>
      <c r="F19" s="30"/>
      <c r="G19" s="30"/>
      <c r="H19" s="30"/>
      <c r="I19" s="30"/>
      <c r="J19" s="30"/>
      <c r="K19" s="30"/>
      <c r="L19" s="30"/>
      <c r="M19" s="30"/>
      <c r="O19" s="30"/>
      <c r="P19" s="67"/>
      <c r="Q19" s="30"/>
      <c r="R19" s="30"/>
      <c r="S19" s="30"/>
      <c r="T19" s="139" t="s">
        <v>161</v>
      </c>
    </row>
    <row r="20" spans="1:20" ht="21.9" customHeight="1">
      <c r="E20" s="30"/>
      <c r="F20" s="30"/>
      <c r="G20" s="30"/>
      <c r="H20" s="30"/>
      <c r="I20" s="30"/>
      <c r="J20" s="30"/>
      <c r="K20" s="30"/>
      <c r="L20" s="30"/>
      <c r="M20" s="30"/>
      <c r="O20" s="30"/>
      <c r="P20" s="67"/>
      <c r="Q20" s="30"/>
      <c r="R20" s="30"/>
      <c r="S20" s="30"/>
      <c r="T20" s="139" t="s">
        <v>162</v>
      </c>
    </row>
    <row r="21" spans="1:20" ht="21.9" customHeight="1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67"/>
      <c r="Q21" s="30"/>
      <c r="R21" s="30"/>
      <c r="S21" s="30"/>
      <c r="T21" s="31"/>
    </row>
    <row r="22" spans="1:20" ht="21.9" customHeight="1"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67"/>
      <c r="Q22" s="30"/>
      <c r="R22" s="30"/>
      <c r="S22" s="30"/>
      <c r="T22" s="30"/>
    </row>
    <row r="23" spans="1:20" ht="21.9" customHeight="1"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67"/>
      <c r="Q23" s="30"/>
      <c r="R23" s="30"/>
      <c r="S23" s="30"/>
      <c r="T23" s="30"/>
    </row>
    <row r="24" spans="1:20" ht="21.9" customHeight="1">
      <c r="B24" s="34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67"/>
      <c r="Q24" s="30"/>
      <c r="R24" s="30"/>
      <c r="S24" s="30"/>
      <c r="T24" s="31"/>
    </row>
    <row r="25" spans="1:20" ht="21.9" customHeight="1">
      <c r="B25" s="35"/>
      <c r="C25" s="3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67"/>
      <c r="Q25" s="30"/>
      <c r="R25" s="30"/>
      <c r="S25" s="30"/>
      <c r="T25" s="31"/>
    </row>
    <row r="26" spans="1:20" ht="21.9" customHeight="1">
      <c r="S26" s="30"/>
      <c r="T26" s="31"/>
    </row>
    <row r="27" spans="1:20" ht="22.5" customHeight="1"/>
    <row r="28" spans="1:20" ht="22.5" customHeight="1"/>
    <row r="29" spans="1:20" ht="22.5" customHeight="1"/>
    <row r="30" spans="1:20" ht="22.5" customHeight="1"/>
    <row r="31" spans="1:20" ht="22.5" customHeight="1"/>
    <row r="32" spans="1:20" ht="22.5" customHeight="1"/>
    <row r="33" ht="22.5" customHeight="1"/>
  </sheetData>
  <mergeCells count="1">
    <mergeCell ref="A1:B1"/>
  </mergeCells>
  <phoneticPr fontId="15" type="noConversion"/>
  <hyperlinks>
    <hyperlink ref="T12" r:id="rId1" xr:uid="{DE425DC3-8C4E-490F-80F0-9B1AD1D55F87}"/>
    <hyperlink ref="T15" r:id="rId2" xr:uid="{E30C0BA5-EA81-4077-8C2E-13DCF3008B5B}"/>
    <hyperlink ref="T14" r:id="rId3" xr:uid="{CBFD71B8-6EFC-42CB-897A-7661DCBFD3B5}"/>
    <hyperlink ref="T7" r:id="rId4" xr:uid="{4D96251A-372D-4BCE-B32D-42E3972C4BD3}"/>
    <hyperlink ref="T13" r:id="rId5" xr:uid="{033BEDC1-D69B-46E8-A416-AA2EF7B5AEDA}"/>
  </hyperlinks>
  <pageMargins left="0.2" right="0.2" top="0.75" bottom="0.75" header="0.3" footer="0.3"/>
  <pageSetup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E023-7CE1-414F-BC8D-5AA3F7907832}">
  <dimension ref="A1:R19"/>
  <sheetViews>
    <sheetView workbookViewId="0">
      <selection activeCell="J7" sqref="J7"/>
    </sheetView>
  </sheetViews>
  <sheetFormatPr defaultRowHeight="14.4"/>
  <cols>
    <col min="2" max="2" width="18.88671875" bestFit="1" customWidth="1"/>
    <col min="3" max="3" width="5.88671875" bestFit="1" customWidth="1"/>
    <col min="4" max="4" width="14.77734375" bestFit="1" customWidth="1"/>
    <col min="5" max="10" width="10.88671875" bestFit="1" customWidth="1"/>
    <col min="11" max="11" width="10.109375" customWidth="1"/>
    <col min="12" max="12" width="11.6640625" bestFit="1" customWidth="1"/>
    <col min="18" max="18" width="16.88671875" customWidth="1"/>
  </cols>
  <sheetData>
    <row r="1" spans="1:18" ht="19.8">
      <c r="A1" s="173" t="s">
        <v>0</v>
      </c>
      <c r="B1" s="173" t="s">
        <v>6</v>
      </c>
      <c r="C1" s="173" t="s">
        <v>23</v>
      </c>
      <c r="D1" s="173" t="s">
        <v>8</v>
      </c>
      <c r="E1" s="40" t="s">
        <v>165</v>
      </c>
      <c r="F1" s="40" t="s">
        <v>166</v>
      </c>
      <c r="G1" s="40" t="s">
        <v>167</v>
      </c>
      <c r="H1" s="40" t="s">
        <v>168</v>
      </c>
      <c r="I1" s="40" t="s">
        <v>169</v>
      </c>
      <c r="J1" s="40" t="s">
        <v>170</v>
      </c>
      <c r="K1" s="40" t="s">
        <v>171</v>
      </c>
      <c r="L1" s="98" t="s">
        <v>156</v>
      </c>
      <c r="M1" s="98" t="s">
        <v>20</v>
      </c>
      <c r="N1" s="98" t="s">
        <v>37</v>
      </c>
      <c r="O1" s="98" t="s">
        <v>36</v>
      </c>
      <c r="P1" s="98" t="s">
        <v>38</v>
      </c>
      <c r="Q1" s="98" t="s">
        <v>157</v>
      </c>
      <c r="R1" s="98" t="s">
        <v>158</v>
      </c>
    </row>
    <row r="2" spans="1:18" ht="19.8">
      <c r="A2" s="174"/>
      <c r="B2" s="174"/>
      <c r="C2" s="174"/>
      <c r="D2" s="174"/>
      <c r="E2" s="153">
        <v>1089612</v>
      </c>
      <c r="F2" s="153">
        <v>974170</v>
      </c>
      <c r="G2" s="153">
        <v>1757120</v>
      </c>
      <c r="H2" s="153">
        <v>2256602</v>
      </c>
      <c r="I2" s="40"/>
      <c r="J2" s="40"/>
      <c r="K2" s="40"/>
      <c r="L2" s="98"/>
      <c r="M2" s="98"/>
      <c r="N2" s="98"/>
      <c r="O2" s="98"/>
      <c r="P2" s="98"/>
      <c r="Q2" s="98"/>
      <c r="R2" s="98"/>
    </row>
    <row r="3" spans="1:18" ht="23.4">
      <c r="A3" s="37">
        <v>1</v>
      </c>
      <c r="B3" s="90" t="s">
        <v>85</v>
      </c>
      <c r="C3" s="90" t="s">
        <v>86</v>
      </c>
      <c r="D3" s="90" t="s">
        <v>87</v>
      </c>
      <c r="E3" s="89"/>
      <c r="F3" s="89"/>
      <c r="G3" s="89">
        <v>2000</v>
      </c>
      <c r="H3" s="89">
        <v>3000</v>
      </c>
      <c r="I3" s="89"/>
      <c r="J3" s="89"/>
      <c r="K3" s="89"/>
      <c r="L3" s="99">
        <v>66.5</v>
      </c>
      <c r="M3" s="99"/>
      <c r="N3" s="99"/>
      <c r="O3" s="99"/>
      <c r="P3" s="99"/>
      <c r="Q3" s="99"/>
      <c r="R3" s="99"/>
    </row>
    <row r="4" spans="1:18" ht="23.4">
      <c r="A4" s="37">
        <v>2</v>
      </c>
      <c r="B4" s="90" t="s">
        <v>88</v>
      </c>
      <c r="C4" s="90" t="s">
        <v>89</v>
      </c>
      <c r="D4" s="90" t="s">
        <v>87</v>
      </c>
      <c r="E4" s="89"/>
      <c r="F4" s="89"/>
      <c r="G4" s="89">
        <v>2000</v>
      </c>
      <c r="H4" s="89">
        <v>3000</v>
      </c>
      <c r="I4" s="89"/>
      <c r="J4" s="89"/>
      <c r="K4" s="89"/>
      <c r="L4" s="99">
        <v>31.5</v>
      </c>
      <c r="M4" s="99"/>
      <c r="N4" s="99"/>
      <c r="O4" s="99">
        <v>4</v>
      </c>
      <c r="P4" s="99"/>
      <c r="Q4" s="99">
        <v>2</v>
      </c>
      <c r="R4" s="99"/>
    </row>
    <row r="5" spans="1:18" ht="23.4">
      <c r="A5" s="37">
        <v>3</v>
      </c>
      <c r="B5" s="90" t="s">
        <v>90</v>
      </c>
      <c r="C5" s="90" t="s">
        <v>91</v>
      </c>
      <c r="D5" s="90" t="s">
        <v>87</v>
      </c>
      <c r="E5" s="100"/>
      <c r="F5" s="100"/>
      <c r="G5" s="100">
        <v>2000</v>
      </c>
      <c r="H5" s="89">
        <v>3000</v>
      </c>
      <c r="I5" s="100"/>
      <c r="J5" s="100"/>
      <c r="K5" s="100"/>
      <c r="L5" s="99">
        <v>27</v>
      </c>
      <c r="M5" s="99"/>
      <c r="N5" s="99"/>
      <c r="O5" s="99">
        <v>1</v>
      </c>
      <c r="P5" s="99"/>
      <c r="Q5" s="99"/>
      <c r="R5" s="99"/>
    </row>
    <row r="6" spans="1:18" ht="23.4">
      <c r="A6" s="37">
        <v>4</v>
      </c>
      <c r="B6" s="90" t="s">
        <v>94</v>
      </c>
      <c r="C6" s="90" t="s">
        <v>95</v>
      </c>
      <c r="D6" s="90" t="s">
        <v>93</v>
      </c>
      <c r="E6" s="89"/>
      <c r="F6" s="89"/>
      <c r="G6" s="89">
        <v>2000</v>
      </c>
      <c r="H6" s="89">
        <v>2250</v>
      </c>
      <c r="I6" s="89"/>
      <c r="J6" s="89"/>
      <c r="K6" s="89"/>
      <c r="L6" s="99">
        <v>20</v>
      </c>
      <c r="M6" s="99"/>
      <c r="N6" s="99"/>
      <c r="O6" s="99"/>
      <c r="P6" s="99"/>
      <c r="Q6" s="99"/>
      <c r="R6" s="99"/>
    </row>
    <row r="7" spans="1:18" ht="23.4">
      <c r="A7" s="37">
        <v>5</v>
      </c>
      <c r="B7" s="90" t="s">
        <v>96</v>
      </c>
      <c r="C7" s="90" t="s">
        <v>97</v>
      </c>
      <c r="D7" s="90" t="s">
        <v>93</v>
      </c>
      <c r="E7" s="89"/>
      <c r="F7" s="89"/>
      <c r="G7" s="89">
        <v>2000</v>
      </c>
      <c r="H7" s="89">
        <v>3000</v>
      </c>
      <c r="I7" s="89"/>
      <c r="J7" s="89"/>
      <c r="K7" s="89"/>
      <c r="L7" s="99">
        <v>45</v>
      </c>
      <c r="M7" s="99" t="s">
        <v>206</v>
      </c>
      <c r="N7" s="99"/>
      <c r="O7" s="99">
        <v>2</v>
      </c>
      <c r="P7" s="99"/>
      <c r="Q7" s="99"/>
      <c r="R7" s="99"/>
    </row>
    <row r="8" spans="1:18" ht="23.4">
      <c r="A8" s="37">
        <v>6</v>
      </c>
      <c r="B8" s="90" t="s">
        <v>98</v>
      </c>
      <c r="C8" s="90" t="s">
        <v>99</v>
      </c>
      <c r="D8" s="90" t="s">
        <v>100</v>
      </c>
      <c r="E8" s="89"/>
      <c r="F8" s="89"/>
      <c r="G8" s="89">
        <v>2000</v>
      </c>
      <c r="H8" s="89">
        <v>3000</v>
      </c>
      <c r="I8" s="89"/>
      <c r="J8" s="89"/>
      <c r="K8" s="89"/>
      <c r="L8" s="99">
        <v>25</v>
      </c>
      <c r="M8" s="99"/>
      <c r="N8" s="99"/>
      <c r="O8" s="99"/>
      <c r="P8" s="99"/>
      <c r="Q8" s="99"/>
      <c r="R8" s="99"/>
    </row>
    <row r="9" spans="1:18" ht="23.4">
      <c r="A9" s="37">
        <v>7</v>
      </c>
      <c r="B9" s="90" t="s">
        <v>204</v>
      </c>
      <c r="C9" s="90" t="s">
        <v>204</v>
      </c>
      <c r="D9" s="90"/>
      <c r="E9" s="99"/>
      <c r="F9" s="99"/>
      <c r="G9" s="99"/>
      <c r="H9" s="89">
        <v>3000</v>
      </c>
      <c r="I9" s="99"/>
      <c r="J9" s="99"/>
      <c r="K9" s="99"/>
      <c r="L9" s="99">
        <v>7</v>
      </c>
      <c r="M9" s="99"/>
      <c r="N9" s="99"/>
      <c r="O9" s="99">
        <v>1</v>
      </c>
      <c r="P9" s="99"/>
      <c r="Q9" s="99"/>
      <c r="R9" s="99"/>
    </row>
    <row r="10" spans="1:18" ht="23.4">
      <c r="A10" s="37">
        <v>8</v>
      </c>
      <c r="B10" s="90" t="s">
        <v>201</v>
      </c>
      <c r="C10" s="90" t="s">
        <v>201</v>
      </c>
      <c r="D10" s="90"/>
      <c r="E10" s="89"/>
      <c r="F10" s="89"/>
      <c r="G10" s="89"/>
      <c r="H10" s="89">
        <v>3000</v>
      </c>
      <c r="I10" s="89"/>
      <c r="J10" s="89"/>
      <c r="K10" s="89"/>
      <c r="L10" s="99">
        <v>7</v>
      </c>
      <c r="M10" s="99"/>
      <c r="N10" s="99"/>
      <c r="O10" s="99"/>
      <c r="P10" s="99"/>
      <c r="Q10" s="99">
        <v>1</v>
      </c>
      <c r="R10" s="99"/>
    </row>
    <row r="11" spans="1:18" ht="23.4">
      <c r="A11" s="37">
        <v>9</v>
      </c>
      <c r="B11" s="90" t="s">
        <v>176</v>
      </c>
      <c r="C11" s="90" t="s">
        <v>176</v>
      </c>
      <c r="D11" s="90"/>
      <c r="E11" s="89"/>
      <c r="F11" s="89"/>
      <c r="G11" s="89"/>
      <c r="H11" s="89">
        <v>3000</v>
      </c>
      <c r="I11" s="89"/>
      <c r="J11" s="89"/>
      <c r="K11" s="89"/>
      <c r="L11" s="99">
        <v>7.5</v>
      </c>
      <c r="M11" s="99"/>
      <c r="N11" s="99">
        <v>2</v>
      </c>
      <c r="O11" s="99">
        <v>1</v>
      </c>
      <c r="P11" s="99"/>
      <c r="Q11" s="99"/>
      <c r="R11" s="99"/>
    </row>
    <row r="12" spans="1:18" ht="23.4">
      <c r="A12" s="37">
        <v>10</v>
      </c>
      <c r="B12" s="90"/>
      <c r="C12" s="90"/>
      <c r="D12" s="90"/>
      <c r="E12" s="89"/>
      <c r="F12" s="89"/>
      <c r="G12" s="89"/>
      <c r="H12" s="89"/>
      <c r="I12" s="89"/>
      <c r="J12" s="89"/>
      <c r="K12" s="89"/>
      <c r="L12" s="99"/>
      <c r="M12" s="99"/>
      <c r="N12" s="99"/>
      <c r="O12" s="99"/>
      <c r="P12" s="99"/>
      <c r="Q12" s="99"/>
      <c r="R12" s="99"/>
    </row>
    <row r="13" spans="1:18" ht="16.8">
      <c r="A13" s="37">
        <v>11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</row>
    <row r="14" spans="1:18" ht="16.8">
      <c r="A14" s="37">
        <v>12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</row>
    <row r="15" spans="1:18" ht="16.8">
      <c r="A15" s="37">
        <v>13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</row>
    <row r="16" spans="1:18" ht="16.8">
      <c r="A16" s="37">
        <v>14</v>
      </c>
      <c r="B16" s="99"/>
      <c r="C16" s="99"/>
      <c r="D16" s="99"/>
      <c r="E16" s="99"/>
      <c r="F16" s="99"/>
      <c r="G16" s="99">
        <f>SUM(G3:G15)</f>
        <v>12000</v>
      </c>
      <c r="H16" s="99">
        <f>SUM(H3:H15)</f>
        <v>26250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</row>
    <row r="18" spans="5:5">
      <c r="E18" t="s">
        <v>205</v>
      </c>
    </row>
    <row r="19" spans="5:5">
      <c r="E19" t="s">
        <v>196</v>
      </c>
    </row>
  </sheetData>
  <mergeCells count="4">
    <mergeCell ref="A1:A2"/>
    <mergeCell ref="B1:B2"/>
    <mergeCell ref="C1:C2"/>
    <mergeCell ref="D1:D2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6FB-A23B-451E-8963-645A0910DDC2}">
  <dimension ref="A1:AB23"/>
  <sheetViews>
    <sheetView zoomScaleNormal="100" workbookViewId="0">
      <selection activeCell="J10" sqref="J10"/>
    </sheetView>
  </sheetViews>
  <sheetFormatPr defaultColWidth="7.5546875" defaultRowHeight="18.600000000000001"/>
  <cols>
    <col min="1" max="1" width="4.88671875" style="28" customWidth="1"/>
    <col min="2" max="2" width="11" style="28" bestFit="1" customWidth="1"/>
    <col min="3" max="3" width="4.44140625" style="28" bestFit="1" customWidth="1"/>
    <col min="4" max="4" width="10.6640625" style="28" customWidth="1"/>
    <col min="5" max="5" width="9" style="28" bestFit="1" customWidth="1"/>
    <col min="6" max="6" width="6.88671875" style="28" bestFit="1" customWidth="1"/>
    <col min="7" max="7" width="5.33203125" style="28" customWidth="1"/>
    <col min="8" max="8" width="7.6640625" style="28" customWidth="1"/>
    <col min="9" max="9" width="5" style="28" bestFit="1" customWidth="1"/>
    <col min="10" max="10" width="7.33203125" style="28" customWidth="1"/>
    <col min="11" max="11" width="7.6640625" style="28" customWidth="1"/>
    <col min="12" max="12" width="4.44140625" style="28" customWidth="1"/>
    <col min="13" max="13" width="3.77734375" style="28" customWidth="1"/>
    <col min="14" max="14" width="4.5546875" style="28" customWidth="1"/>
    <col min="15" max="15" width="6.5546875" style="28" customWidth="1"/>
    <col min="16" max="17" width="7.6640625" style="28" customWidth="1"/>
    <col min="18" max="18" width="4.44140625" style="28" customWidth="1"/>
    <col min="19" max="19" width="8" style="28" bestFit="1" customWidth="1"/>
    <col min="20" max="20" width="29.5546875" style="28" bestFit="1" customWidth="1"/>
    <col min="21" max="26" width="8.6640625" style="28" customWidth="1"/>
    <col min="27" max="27" width="7.5546875" style="63"/>
    <col min="28" max="16384" width="7.5546875" style="28"/>
  </cols>
  <sheetData>
    <row r="1" spans="1:28" ht="21.9" customHeight="1">
      <c r="A1" s="175" t="s">
        <v>203</v>
      </c>
      <c r="B1" s="176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8" ht="21.9" customHeight="1">
      <c r="A2" s="40" t="s">
        <v>0</v>
      </c>
      <c r="B2" s="40" t="s">
        <v>6</v>
      </c>
      <c r="C2" s="40" t="s">
        <v>23</v>
      </c>
      <c r="D2" s="40" t="s">
        <v>8</v>
      </c>
      <c r="E2" s="41" t="s">
        <v>7</v>
      </c>
      <c r="F2" s="41" t="s">
        <v>9</v>
      </c>
      <c r="G2" s="42" t="s">
        <v>1</v>
      </c>
      <c r="H2" s="42" t="s">
        <v>2</v>
      </c>
      <c r="I2" s="41" t="s">
        <v>3</v>
      </c>
      <c r="J2" s="42" t="s">
        <v>4</v>
      </c>
      <c r="K2" s="43" t="s">
        <v>5</v>
      </c>
      <c r="L2" s="42" t="s">
        <v>10</v>
      </c>
      <c r="M2" s="41" t="s">
        <v>28</v>
      </c>
      <c r="N2" s="42" t="s">
        <v>34</v>
      </c>
      <c r="O2" s="42" t="s">
        <v>29</v>
      </c>
      <c r="P2" s="41" t="s">
        <v>49</v>
      </c>
      <c r="Q2" s="42" t="s">
        <v>30</v>
      </c>
      <c r="R2" s="42" t="s">
        <v>25</v>
      </c>
      <c r="S2" s="44" t="s">
        <v>11</v>
      </c>
      <c r="T2" s="40" t="s">
        <v>26</v>
      </c>
      <c r="U2" s="42" t="s">
        <v>39</v>
      </c>
      <c r="V2" s="42" t="s">
        <v>43</v>
      </c>
      <c r="W2" s="42" t="s">
        <v>40</v>
      </c>
      <c r="X2" s="42" t="s">
        <v>41</v>
      </c>
      <c r="Y2" s="42" t="s">
        <v>42</v>
      </c>
      <c r="Z2" s="42" t="s">
        <v>52</v>
      </c>
      <c r="AA2" s="65" t="s">
        <v>50</v>
      </c>
      <c r="AB2" s="140" t="s">
        <v>163</v>
      </c>
    </row>
    <row r="3" spans="1:28" ht="21.9" customHeight="1">
      <c r="A3" s="37">
        <v>1</v>
      </c>
      <c r="B3" s="94" t="s">
        <v>101</v>
      </c>
      <c r="C3" s="94" t="s">
        <v>102</v>
      </c>
      <c r="D3" s="94" t="s">
        <v>103</v>
      </c>
      <c r="E3" s="49">
        <v>12000</v>
      </c>
      <c r="F3" s="50">
        <v>1500</v>
      </c>
      <c r="G3" s="38">
        <v>500</v>
      </c>
      <c r="H3" s="38">
        <v>6000</v>
      </c>
      <c r="I3" s="38">
        <v>600</v>
      </c>
      <c r="J3" s="38"/>
      <c r="K3" s="45"/>
      <c r="L3" s="38"/>
      <c r="M3" s="46">
        <f>(E3/30)*U3 + V3</f>
        <v>0</v>
      </c>
      <c r="N3" s="46"/>
      <c r="O3" s="46">
        <v>1200</v>
      </c>
      <c r="P3" s="46">
        <f>Z3*AB3</f>
        <v>0</v>
      </c>
      <c r="Q3" s="46">
        <v>1900</v>
      </c>
      <c r="R3" s="38"/>
      <c r="S3" s="47">
        <f>E3+F3+G3-H3-I3-J3+L3-M3+N3+O3+Q3+R3+P3</f>
        <v>10500</v>
      </c>
      <c r="T3" s="96" t="s">
        <v>108</v>
      </c>
      <c r="U3" s="36"/>
      <c r="V3" s="36"/>
      <c r="W3" s="36"/>
      <c r="X3" s="36"/>
      <c r="Y3" s="61"/>
      <c r="Z3" s="61"/>
      <c r="AA3" s="66" t="s">
        <v>51</v>
      </c>
      <c r="AB3" s="138">
        <v>60</v>
      </c>
    </row>
    <row r="4" spans="1:28" ht="21.9" customHeight="1">
      <c r="A4" s="37">
        <v>2</v>
      </c>
      <c r="B4" s="94" t="s">
        <v>104</v>
      </c>
      <c r="C4" s="94" t="s">
        <v>105</v>
      </c>
      <c r="D4" s="94" t="s">
        <v>103</v>
      </c>
      <c r="E4" s="49">
        <v>12000</v>
      </c>
      <c r="F4" s="50">
        <v>500</v>
      </c>
      <c r="G4" s="38">
        <v>500</v>
      </c>
      <c r="H4" s="38">
        <v>6000</v>
      </c>
      <c r="I4" s="38"/>
      <c r="J4" s="38"/>
      <c r="K4" s="45"/>
      <c r="L4" s="38"/>
      <c r="M4" s="46">
        <f t="shared" ref="M4:M5" si="0">(E4/30)*U4 + V4</f>
        <v>0</v>
      </c>
      <c r="N4" s="46"/>
      <c r="O4" s="46">
        <v>1200</v>
      </c>
      <c r="P4" s="46">
        <f>Z4*AB4</f>
        <v>0</v>
      </c>
      <c r="Q4" s="46">
        <v>1550</v>
      </c>
      <c r="R4" s="38"/>
      <c r="S4" s="47">
        <f t="shared" ref="S4:S5" si="1">E4+F4+G4-H4-I4-J4+L4-M4+N4+O4+Q4+R4+P4</f>
        <v>9750</v>
      </c>
      <c r="T4" s="96" t="s">
        <v>109</v>
      </c>
      <c r="U4" s="36"/>
      <c r="V4" s="36"/>
      <c r="W4" s="36"/>
      <c r="X4" s="36"/>
      <c r="Y4" s="61"/>
      <c r="Z4" s="61"/>
      <c r="AA4" s="66" t="s">
        <v>51</v>
      </c>
      <c r="AB4" s="138">
        <v>60</v>
      </c>
    </row>
    <row r="5" spans="1:28" ht="21.9" customHeight="1">
      <c r="A5" s="37">
        <v>3</v>
      </c>
      <c r="B5" s="94" t="s">
        <v>106</v>
      </c>
      <c r="C5" s="94" t="s">
        <v>107</v>
      </c>
      <c r="D5" s="94" t="s">
        <v>103</v>
      </c>
      <c r="E5" s="49">
        <v>11500</v>
      </c>
      <c r="F5" s="50"/>
      <c r="G5" s="38">
        <v>500</v>
      </c>
      <c r="H5" s="38">
        <v>5750</v>
      </c>
      <c r="I5" s="38"/>
      <c r="J5" s="38">
        <v>2600</v>
      </c>
      <c r="K5" s="45" t="s">
        <v>207</v>
      </c>
      <c r="L5" s="38"/>
      <c r="M5" s="46">
        <f t="shared" si="0"/>
        <v>0</v>
      </c>
      <c r="N5" s="46"/>
      <c r="O5" s="46">
        <v>1152</v>
      </c>
      <c r="P5" s="46">
        <f>Z5*AB5</f>
        <v>0</v>
      </c>
      <c r="Q5" s="46">
        <v>850</v>
      </c>
      <c r="R5" s="38"/>
      <c r="S5" s="47">
        <f t="shared" si="1"/>
        <v>5652</v>
      </c>
      <c r="T5" s="60" t="s">
        <v>110</v>
      </c>
      <c r="U5" s="36"/>
      <c r="V5" s="36"/>
      <c r="W5" s="36"/>
      <c r="X5" s="36"/>
      <c r="Y5" s="61"/>
      <c r="Z5" s="61"/>
      <c r="AA5" s="66" t="s">
        <v>51</v>
      </c>
      <c r="AB5" s="138">
        <v>60</v>
      </c>
    </row>
    <row r="6" spans="1:28" ht="21.9" customHeight="1">
      <c r="A6" s="39"/>
      <c r="B6" s="91"/>
      <c r="C6" s="91"/>
      <c r="D6" s="91"/>
      <c r="E6" s="30"/>
      <c r="F6" s="30"/>
      <c r="G6" s="30"/>
      <c r="H6" s="30">
        <f>SUM(H3:H5)</f>
        <v>17750</v>
      </c>
      <c r="I6" s="54"/>
      <c r="J6" s="30"/>
      <c r="K6" s="30"/>
      <c r="L6" s="30"/>
      <c r="M6" s="30"/>
      <c r="N6" s="30"/>
      <c r="O6" s="30"/>
      <c r="P6" s="67"/>
      <c r="Q6" s="30"/>
      <c r="R6" s="68" t="s">
        <v>53</v>
      </c>
      <c r="S6" s="30">
        <f>SUM(S3:S5)</f>
        <v>25902</v>
      </c>
      <c r="T6" s="31"/>
      <c r="AB6" s="34"/>
    </row>
    <row r="7" spans="1:28" ht="21.9" customHeight="1">
      <c r="A7" s="39"/>
      <c r="B7" s="91"/>
      <c r="C7" s="91"/>
      <c r="D7" s="91"/>
      <c r="E7" s="30"/>
      <c r="F7" s="30"/>
      <c r="G7" s="30"/>
      <c r="H7" s="30"/>
      <c r="I7" s="54"/>
      <c r="J7" s="30"/>
      <c r="K7" s="30"/>
      <c r="L7" s="30"/>
      <c r="M7" s="30"/>
      <c r="N7" s="30"/>
      <c r="O7" s="30"/>
      <c r="P7" s="67"/>
      <c r="Q7" s="30"/>
      <c r="R7" s="30"/>
      <c r="S7" s="30"/>
      <c r="T7" s="31"/>
      <c r="AB7" s="34"/>
    </row>
    <row r="8" spans="1:28" ht="21.9" customHeight="1">
      <c r="A8" s="39"/>
      <c r="B8" s="91"/>
      <c r="C8" s="91"/>
      <c r="D8" s="91"/>
      <c r="E8" s="30"/>
      <c r="F8" s="30"/>
      <c r="G8" s="30"/>
      <c r="H8" s="30"/>
      <c r="I8" s="54"/>
      <c r="J8" s="30"/>
      <c r="K8" s="30"/>
      <c r="L8" s="30"/>
      <c r="M8" s="30"/>
      <c r="N8" s="30"/>
      <c r="O8" s="30"/>
      <c r="P8" s="67"/>
      <c r="Q8" s="30"/>
      <c r="R8" s="30"/>
      <c r="S8" s="30"/>
      <c r="T8" s="31"/>
      <c r="AB8" s="34"/>
    </row>
    <row r="9" spans="1:28" ht="21.9" customHeight="1">
      <c r="B9" s="92"/>
      <c r="C9" s="93"/>
      <c r="D9" s="93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67"/>
      <c r="Q9" s="30"/>
      <c r="R9" s="30"/>
      <c r="S9" s="30"/>
      <c r="T9" s="31"/>
      <c r="AB9" s="34"/>
    </row>
    <row r="10" spans="1:28" ht="21.9" customHeight="1"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67"/>
      <c r="Q10" s="30"/>
      <c r="R10" s="30"/>
      <c r="S10" s="30"/>
      <c r="T10" s="30"/>
      <c r="AB10" s="34"/>
    </row>
    <row r="11" spans="1:28" ht="21.9" customHeight="1"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67"/>
      <c r="Q11" s="30"/>
      <c r="R11" s="30"/>
      <c r="S11" s="30"/>
      <c r="T11" s="31"/>
      <c r="AB11" s="34"/>
    </row>
    <row r="12" spans="1:28" ht="21.9" customHeight="1"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67"/>
      <c r="Q12" s="30"/>
      <c r="R12" s="30"/>
      <c r="S12" s="30"/>
      <c r="T12" s="30"/>
      <c r="AB12" s="34"/>
    </row>
    <row r="13" spans="1:28" ht="21.9" customHeight="1"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67"/>
      <c r="Q13" s="30"/>
      <c r="R13" s="30"/>
      <c r="S13" s="30"/>
      <c r="T13" s="30"/>
      <c r="AB13" s="34"/>
    </row>
    <row r="14" spans="1:28" ht="21.9" customHeight="1">
      <c r="B14" s="34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7"/>
      <c r="Q14" s="30"/>
      <c r="R14" s="30"/>
      <c r="S14" s="30"/>
      <c r="T14" s="31"/>
      <c r="AB14" s="34"/>
    </row>
    <row r="15" spans="1:28" ht="21.9" customHeight="1">
      <c r="B15" s="35"/>
      <c r="C15" s="34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67"/>
      <c r="Q15" s="30"/>
      <c r="R15" s="30"/>
      <c r="S15" s="30"/>
      <c r="T15" s="31"/>
      <c r="AB15" s="34"/>
    </row>
    <row r="16" spans="1:28" ht="21.9" customHeight="1">
      <c r="S16" s="30"/>
      <c r="T16" s="31"/>
      <c r="AB16" s="34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</sheetData>
  <mergeCells count="1">
    <mergeCell ref="A1:B1"/>
  </mergeCells>
  <hyperlinks>
    <hyperlink ref="T5" r:id="rId1" xr:uid="{1CD1A6AC-77FF-49CA-9783-6442F3D4E059}"/>
  </hyperlinks>
  <pageMargins left="0.45" right="0.45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7C72-5969-4874-9C58-5D7ACBA05B4F}">
  <dimension ref="A1:K6"/>
  <sheetViews>
    <sheetView workbookViewId="0">
      <selection activeCell="F2" sqref="F2"/>
    </sheetView>
  </sheetViews>
  <sheetFormatPr defaultRowHeight="14.4"/>
  <cols>
    <col min="4" max="4" width="10.33203125" bestFit="1" customWidth="1"/>
    <col min="5" max="5" width="10.109375" bestFit="1" customWidth="1"/>
    <col min="6" max="6" width="11.6640625" bestFit="1" customWidth="1"/>
  </cols>
  <sheetData>
    <row r="1" spans="1:11" ht="19.8">
      <c r="A1" s="40" t="s">
        <v>0</v>
      </c>
      <c r="B1" s="40" t="s">
        <v>6</v>
      </c>
      <c r="C1" s="40" t="s">
        <v>23</v>
      </c>
      <c r="D1" s="40" t="s">
        <v>8</v>
      </c>
      <c r="E1" s="40" t="s">
        <v>159</v>
      </c>
      <c r="F1" s="98" t="s">
        <v>156</v>
      </c>
      <c r="G1" s="98" t="s">
        <v>37</v>
      </c>
      <c r="H1" s="98" t="s">
        <v>36</v>
      </c>
      <c r="I1" s="98" t="s">
        <v>38</v>
      </c>
      <c r="J1" s="98" t="s">
        <v>157</v>
      </c>
      <c r="K1" s="98" t="s">
        <v>158</v>
      </c>
    </row>
    <row r="2" spans="1:11" ht="19.8">
      <c r="A2" s="37">
        <v>1</v>
      </c>
      <c r="B2" s="94" t="s">
        <v>101</v>
      </c>
      <c r="C2" s="94" t="s">
        <v>102</v>
      </c>
      <c r="D2" s="94" t="s">
        <v>103</v>
      </c>
      <c r="E2" s="89"/>
      <c r="F2" s="99">
        <v>68.5</v>
      </c>
      <c r="G2" s="99">
        <v>2</v>
      </c>
      <c r="H2" s="99">
        <v>1</v>
      </c>
      <c r="I2" s="99">
        <v>2</v>
      </c>
      <c r="J2" s="99"/>
      <c r="K2" s="99"/>
    </row>
    <row r="3" spans="1:11" ht="19.8">
      <c r="A3" s="37">
        <v>2</v>
      </c>
      <c r="B3" s="94" t="s">
        <v>104</v>
      </c>
      <c r="C3" s="94" t="s">
        <v>105</v>
      </c>
      <c r="D3" s="94" t="s">
        <v>103</v>
      </c>
      <c r="E3" s="87"/>
      <c r="F3" s="99">
        <v>50.5</v>
      </c>
      <c r="G3" s="99">
        <v>3</v>
      </c>
      <c r="H3" s="99"/>
      <c r="I3" s="99"/>
      <c r="J3" s="99"/>
      <c r="K3" s="99"/>
    </row>
    <row r="4" spans="1:11" ht="19.8">
      <c r="A4" s="37">
        <v>3</v>
      </c>
      <c r="B4" s="94" t="s">
        <v>106</v>
      </c>
      <c r="C4" s="94" t="s">
        <v>107</v>
      </c>
      <c r="D4" s="94" t="s">
        <v>103</v>
      </c>
      <c r="E4" s="89"/>
      <c r="F4" s="99">
        <v>25.25</v>
      </c>
      <c r="G4" s="99"/>
      <c r="H4" s="99"/>
      <c r="I4" s="99"/>
      <c r="J4" s="99"/>
      <c r="K4" s="99"/>
    </row>
    <row r="5" spans="1:11" ht="23.4">
      <c r="A5" s="37">
        <v>4</v>
      </c>
      <c r="B5" s="90"/>
      <c r="C5" s="90"/>
      <c r="D5" s="90"/>
      <c r="E5" s="99"/>
      <c r="F5" s="99"/>
      <c r="G5" s="99"/>
      <c r="H5" s="99"/>
      <c r="I5" s="99"/>
      <c r="J5" s="99"/>
      <c r="K5" s="99"/>
    </row>
    <row r="6" spans="1:11" ht="23.4">
      <c r="A6" s="37">
        <v>6</v>
      </c>
      <c r="B6" s="90"/>
      <c r="C6" s="90"/>
      <c r="D6" s="90"/>
      <c r="E6" s="99"/>
      <c r="F6" s="99"/>
      <c r="G6" s="99"/>
      <c r="H6" s="99"/>
      <c r="I6" s="99"/>
      <c r="J6" s="99"/>
      <c r="K6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36E-B56C-41F6-8E37-0BA2033543E7}">
  <dimension ref="A1:AB38"/>
  <sheetViews>
    <sheetView tabSelected="1" topLeftCell="A8" zoomScaleNormal="100" workbookViewId="0">
      <selection activeCell="B25" sqref="B25"/>
    </sheetView>
  </sheetViews>
  <sheetFormatPr defaultColWidth="7.5546875" defaultRowHeight="18.600000000000001"/>
  <cols>
    <col min="1" max="1" width="7.6640625" style="28" customWidth="1"/>
    <col min="2" max="2" width="14.6640625" style="28" bestFit="1" customWidth="1"/>
    <col min="3" max="4" width="7.6640625" style="28" customWidth="1"/>
    <col min="5" max="5" width="10.109375" style="28" bestFit="1" customWidth="1"/>
    <col min="6" max="7" width="7.6640625" style="28" customWidth="1"/>
    <col min="8" max="8" width="8" style="28" bestFit="1" customWidth="1"/>
    <col min="9" max="9" width="5.5546875" style="28" customWidth="1"/>
    <col min="10" max="10" width="7.5546875" style="28" customWidth="1"/>
    <col min="11" max="11" width="6.44140625" style="28" bestFit="1" customWidth="1"/>
    <col min="12" max="12" width="3.6640625" style="28" customWidth="1"/>
    <col min="13" max="13" width="5.33203125" style="28" customWidth="1"/>
    <col min="14" max="14" width="3.6640625" style="28" customWidth="1"/>
    <col min="15" max="17" width="7.6640625" style="28" customWidth="1"/>
    <col min="18" max="18" width="4" style="28" customWidth="1"/>
    <col min="19" max="19" width="9.109375" style="28" bestFit="1" customWidth="1"/>
    <col min="20" max="20" width="29.5546875" style="28" bestFit="1" customWidth="1"/>
    <col min="21" max="26" width="8.6640625" style="28" customWidth="1"/>
    <col min="27" max="27" width="7.5546875" style="63"/>
    <col min="28" max="16384" width="7.5546875" style="28"/>
  </cols>
  <sheetData>
    <row r="1" spans="1:28" ht="21.9" customHeight="1">
      <c r="A1" s="171" t="s">
        <v>203</v>
      </c>
      <c r="B1" s="177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8" ht="21.9" customHeight="1">
      <c r="A2" s="40" t="s">
        <v>0</v>
      </c>
      <c r="B2" s="40" t="s">
        <v>6</v>
      </c>
      <c r="C2" s="40" t="s">
        <v>23</v>
      </c>
      <c r="D2" s="40" t="s">
        <v>8</v>
      </c>
      <c r="E2" s="41" t="s">
        <v>7</v>
      </c>
      <c r="F2" s="41" t="s">
        <v>9</v>
      </c>
      <c r="G2" s="42" t="s">
        <v>1</v>
      </c>
      <c r="H2" s="42" t="s">
        <v>2</v>
      </c>
      <c r="I2" s="41" t="s">
        <v>3</v>
      </c>
      <c r="J2" s="42" t="s">
        <v>4</v>
      </c>
      <c r="K2" s="43" t="s">
        <v>5</v>
      </c>
      <c r="L2" s="42" t="s">
        <v>10</v>
      </c>
      <c r="M2" s="41" t="s">
        <v>28</v>
      </c>
      <c r="N2" s="42" t="s">
        <v>34</v>
      </c>
      <c r="O2" s="42" t="s">
        <v>29</v>
      </c>
      <c r="P2" s="41" t="s">
        <v>49</v>
      </c>
      <c r="Q2" s="42" t="s">
        <v>30</v>
      </c>
      <c r="R2" s="42" t="s">
        <v>25</v>
      </c>
      <c r="S2" s="44" t="s">
        <v>11</v>
      </c>
      <c r="T2" s="40" t="s">
        <v>26</v>
      </c>
      <c r="U2" s="42" t="s">
        <v>39</v>
      </c>
      <c r="V2" s="42" t="s">
        <v>43</v>
      </c>
      <c r="W2" s="42" t="s">
        <v>40</v>
      </c>
      <c r="X2" s="42" t="s">
        <v>41</v>
      </c>
      <c r="Y2" s="42" t="s">
        <v>42</v>
      </c>
      <c r="Z2" s="42" t="s">
        <v>52</v>
      </c>
      <c r="AA2" s="65" t="s">
        <v>50</v>
      </c>
      <c r="AB2" s="140" t="s">
        <v>163</v>
      </c>
    </row>
    <row r="3" spans="1:28" ht="21.9" customHeight="1">
      <c r="A3" s="37">
        <v>1</v>
      </c>
      <c r="B3" s="48" t="s">
        <v>117</v>
      </c>
      <c r="C3" s="37" t="s">
        <v>118</v>
      </c>
      <c r="D3" s="48" t="s">
        <v>119</v>
      </c>
      <c r="E3" s="49">
        <v>13000</v>
      </c>
      <c r="F3" s="50">
        <v>2000</v>
      </c>
      <c r="G3" s="38">
        <v>1000</v>
      </c>
      <c r="H3" s="38">
        <v>6500</v>
      </c>
      <c r="I3" s="38">
        <v>650</v>
      </c>
      <c r="J3" s="38"/>
      <c r="K3" s="45"/>
      <c r="L3" s="38"/>
      <c r="M3" s="46">
        <f>(E3/30)*U3 + V3</f>
        <v>0</v>
      </c>
      <c r="N3" s="46"/>
      <c r="O3" s="46">
        <v>1299</v>
      </c>
      <c r="P3" s="46">
        <f>Z3*AB3</f>
        <v>0</v>
      </c>
      <c r="Q3" s="46">
        <v>1300</v>
      </c>
      <c r="R3" s="38"/>
      <c r="S3" s="47">
        <f>E3+F3+G3-H3-I3-J3+L3-M3+N3+O3+Q3+R3+P3</f>
        <v>11449</v>
      </c>
      <c r="T3" s="60" t="s">
        <v>217</v>
      </c>
      <c r="U3" s="104">
        <f>'ผลประเมินรามอินทรามค-มิย'!P2</f>
        <v>0</v>
      </c>
      <c r="V3" s="36"/>
      <c r="W3" s="36"/>
      <c r="X3" s="36"/>
      <c r="Y3" s="61"/>
      <c r="Z3" s="61"/>
      <c r="AA3" s="66" t="s">
        <v>51</v>
      </c>
      <c r="AB3" s="138">
        <v>60</v>
      </c>
    </row>
    <row r="4" spans="1:28" ht="21.9" customHeight="1">
      <c r="A4" s="37">
        <v>2</v>
      </c>
      <c r="B4" s="48" t="s">
        <v>120</v>
      </c>
      <c r="C4" s="37" t="s">
        <v>121</v>
      </c>
      <c r="D4" s="48" t="s">
        <v>122</v>
      </c>
      <c r="E4" s="49">
        <v>12500</v>
      </c>
      <c r="F4" s="50">
        <v>1000</v>
      </c>
      <c r="G4" s="38">
        <v>500</v>
      </c>
      <c r="H4" s="38">
        <v>6250</v>
      </c>
      <c r="I4" s="38"/>
      <c r="J4" s="38"/>
      <c r="K4" s="45"/>
      <c r="L4" s="38"/>
      <c r="M4" s="46">
        <f t="shared" ref="M4:M20" si="0">(E4/30)*U4 + V4</f>
        <v>0</v>
      </c>
      <c r="N4" s="46"/>
      <c r="O4" s="46">
        <v>1248</v>
      </c>
      <c r="P4" s="46">
        <f t="shared" ref="P4:P20" si="1">Z4*AB4</f>
        <v>0</v>
      </c>
      <c r="Q4" s="46">
        <v>450</v>
      </c>
      <c r="R4" s="38"/>
      <c r="S4" s="47">
        <f t="shared" ref="S4:S20" si="2">E4+F4+G4-H4-I4-J4+L4-M4+N4+O4+Q4+R4+P4</f>
        <v>9448</v>
      </c>
      <c r="T4" s="60" t="s">
        <v>145</v>
      </c>
      <c r="U4" s="104">
        <f>'ผลประเมินรามอินทรามค-มิย'!P3</f>
        <v>0</v>
      </c>
      <c r="V4" s="36"/>
      <c r="W4" s="36"/>
      <c r="X4" s="36"/>
      <c r="Y4" s="61"/>
      <c r="Z4" s="61"/>
      <c r="AA4" s="66" t="s">
        <v>51</v>
      </c>
      <c r="AB4" s="138">
        <v>50</v>
      </c>
    </row>
    <row r="5" spans="1:28" ht="21.9" customHeight="1">
      <c r="A5" s="37">
        <v>3</v>
      </c>
      <c r="B5" s="48" t="s">
        <v>123</v>
      </c>
      <c r="C5" s="37" t="s">
        <v>124</v>
      </c>
      <c r="D5" s="48" t="s">
        <v>122</v>
      </c>
      <c r="E5" s="49">
        <v>12000</v>
      </c>
      <c r="F5" s="50"/>
      <c r="G5" s="38">
        <v>500</v>
      </c>
      <c r="H5" s="38">
        <v>6000</v>
      </c>
      <c r="I5" s="38"/>
      <c r="J5" s="38"/>
      <c r="K5" s="45"/>
      <c r="L5" s="38"/>
      <c r="M5" s="46">
        <f t="shared" si="0"/>
        <v>0</v>
      </c>
      <c r="N5" s="46"/>
      <c r="O5" s="46">
        <v>1200</v>
      </c>
      <c r="P5" s="46">
        <f t="shared" si="1"/>
        <v>0</v>
      </c>
      <c r="Q5" s="46">
        <v>400</v>
      </c>
      <c r="R5" s="38"/>
      <c r="S5" s="47">
        <f t="shared" si="2"/>
        <v>8100</v>
      </c>
      <c r="T5" s="60" t="s">
        <v>146</v>
      </c>
      <c r="U5" s="104">
        <f>'ผลประเมินรามอินทรามค-มิย'!P4</f>
        <v>0</v>
      </c>
      <c r="V5" s="36"/>
      <c r="W5" s="36"/>
      <c r="X5" s="36"/>
      <c r="Y5" s="61"/>
      <c r="Z5" s="61"/>
      <c r="AA5" s="66" t="s">
        <v>51</v>
      </c>
      <c r="AB5" s="138">
        <v>60</v>
      </c>
    </row>
    <row r="6" spans="1:28" ht="21.9" customHeight="1">
      <c r="A6" s="37">
        <v>4</v>
      </c>
      <c r="B6" s="51" t="s">
        <v>125</v>
      </c>
      <c r="C6" s="37" t="s">
        <v>126</v>
      </c>
      <c r="D6" s="48" t="s">
        <v>122</v>
      </c>
      <c r="E6" s="49">
        <v>12000</v>
      </c>
      <c r="F6" s="50">
        <v>500</v>
      </c>
      <c r="G6" s="38">
        <v>500</v>
      </c>
      <c r="H6" s="38">
        <v>6000</v>
      </c>
      <c r="I6" s="38"/>
      <c r="J6" s="38"/>
      <c r="K6" s="45"/>
      <c r="L6" s="38"/>
      <c r="M6" s="46">
        <f t="shared" si="0"/>
        <v>0</v>
      </c>
      <c r="N6" s="46"/>
      <c r="O6" s="46">
        <v>1200</v>
      </c>
      <c r="P6" s="46">
        <f t="shared" si="1"/>
        <v>0</v>
      </c>
      <c r="Q6" s="46">
        <v>475</v>
      </c>
      <c r="R6" s="38"/>
      <c r="S6" s="47">
        <f t="shared" si="2"/>
        <v>8675</v>
      </c>
      <c r="T6" s="60" t="s">
        <v>147</v>
      </c>
      <c r="U6" s="104">
        <f>'ผลประเมินรามอินทรามค-มิย'!P5</f>
        <v>0</v>
      </c>
      <c r="V6" s="36"/>
      <c r="W6" s="36"/>
      <c r="X6" s="36"/>
      <c r="Y6" s="61">
        <v>2</v>
      </c>
      <c r="Z6" s="61"/>
      <c r="AA6" s="66" t="s">
        <v>51</v>
      </c>
      <c r="AB6" s="138">
        <v>50</v>
      </c>
    </row>
    <row r="7" spans="1:28" ht="21.9" customHeight="1">
      <c r="A7" s="37">
        <v>5</v>
      </c>
      <c r="B7" s="48" t="s">
        <v>127</v>
      </c>
      <c r="C7" s="37" t="s">
        <v>128</v>
      </c>
      <c r="D7" s="48" t="s">
        <v>129</v>
      </c>
      <c r="E7" s="49">
        <v>12000</v>
      </c>
      <c r="F7" s="50"/>
      <c r="G7" s="38">
        <v>500</v>
      </c>
      <c r="H7" s="38">
        <v>6000</v>
      </c>
      <c r="I7" s="50">
        <v>600</v>
      </c>
      <c r="J7" s="38"/>
      <c r="K7" s="38"/>
      <c r="L7" s="38"/>
      <c r="M7" s="46">
        <f t="shared" si="0"/>
        <v>0</v>
      </c>
      <c r="N7" s="46"/>
      <c r="O7" s="46">
        <v>1200</v>
      </c>
      <c r="P7" s="46">
        <f t="shared" si="1"/>
        <v>0</v>
      </c>
      <c r="Q7" s="46">
        <v>375</v>
      </c>
      <c r="R7" s="38"/>
      <c r="S7" s="47">
        <f t="shared" si="2"/>
        <v>7475</v>
      </c>
      <c r="T7" s="60" t="s">
        <v>148</v>
      </c>
      <c r="U7" s="104">
        <f>'ผลประเมินรามอินทรามค-มิย'!P6</f>
        <v>0</v>
      </c>
      <c r="V7" s="36"/>
      <c r="W7" s="36"/>
      <c r="X7" s="36"/>
      <c r="Y7" s="61"/>
      <c r="Z7" s="61"/>
      <c r="AA7" s="66" t="s">
        <v>51</v>
      </c>
      <c r="AB7" s="138">
        <v>50</v>
      </c>
    </row>
    <row r="8" spans="1:28" ht="21.9" customHeight="1">
      <c r="A8" s="37">
        <v>6</v>
      </c>
      <c r="B8" s="48" t="s">
        <v>130</v>
      </c>
      <c r="C8" s="37" t="s">
        <v>131</v>
      </c>
      <c r="D8" s="48" t="s">
        <v>129</v>
      </c>
      <c r="E8" s="49">
        <v>12000</v>
      </c>
      <c r="F8" s="50"/>
      <c r="G8" s="38"/>
      <c r="H8" s="38">
        <v>6000</v>
      </c>
      <c r="I8" s="62">
        <v>600</v>
      </c>
      <c r="J8" s="62"/>
      <c r="K8" s="62"/>
      <c r="L8" s="62"/>
      <c r="M8" s="46">
        <f t="shared" si="0"/>
        <v>400</v>
      </c>
      <c r="N8" s="46"/>
      <c r="O8" s="46">
        <v>1200</v>
      </c>
      <c r="P8" s="46">
        <f t="shared" si="1"/>
        <v>0</v>
      </c>
      <c r="Q8" s="46">
        <v>300</v>
      </c>
      <c r="R8" s="38"/>
      <c r="S8" s="47">
        <f t="shared" si="2"/>
        <v>6500</v>
      </c>
      <c r="T8" s="60" t="s">
        <v>149</v>
      </c>
      <c r="U8" s="104">
        <v>1</v>
      </c>
      <c r="V8" s="64"/>
      <c r="W8" s="64"/>
      <c r="X8" s="64"/>
      <c r="Y8" s="64"/>
      <c r="Z8" s="64"/>
      <c r="AA8" s="66" t="s">
        <v>51</v>
      </c>
      <c r="AB8" s="138">
        <v>50</v>
      </c>
    </row>
    <row r="9" spans="1:28" ht="21.9" customHeight="1">
      <c r="A9" s="37">
        <v>7</v>
      </c>
      <c r="B9" s="76" t="s">
        <v>132</v>
      </c>
      <c r="C9" s="75" t="s">
        <v>133</v>
      </c>
      <c r="D9" s="76" t="s">
        <v>134</v>
      </c>
      <c r="E9" s="77">
        <v>12000</v>
      </c>
      <c r="F9" s="78"/>
      <c r="G9" s="38">
        <v>500</v>
      </c>
      <c r="H9" s="79">
        <v>6000</v>
      </c>
      <c r="I9" s="78">
        <v>600</v>
      </c>
      <c r="J9" s="79"/>
      <c r="K9" s="79"/>
      <c r="L9" s="79"/>
      <c r="M9" s="46">
        <f t="shared" si="0"/>
        <v>0</v>
      </c>
      <c r="N9" s="80"/>
      <c r="O9" s="46">
        <v>1200</v>
      </c>
      <c r="P9" s="46">
        <f t="shared" si="1"/>
        <v>0</v>
      </c>
      <c r="Q9" s="80">
        <v>400</v>
      </c>
      <c r="R9" s="79"/>
      <c r="S9" s="81">
        <f t="shared" si="2"/>
        <v>7500</v>
      </c>
      <c r="T9" s="97" t="s">
        <v>150</v>
      </c>
      <c r="U9" s="104">
        <f>'ผลประเมินรามอินทรามค-มิย'!P8</f>
        <v>0</v>
      </c>
      <c r="V9" s="64"/>
      <c r="W9" s="64"/>
      <c r="X9" s="64"/>
      <c r="Y9" s="64"/>
      <c r="Z9" s="64"/>
      <c r="AA9" s="66" t="s">
        <v>51</v>
      </c>
      <c r="AB9" s="138">
        <v>60</v>
      </c>
    </row>
    <row r="10" spans="1:28" ht="21.9" customHeight="1">
      <c r="A10" s="37">
        <v>8</v>
      </c>
      <c r="B10" s="76" t="s">
        <v>187</v>
      </c>
      <c r="C10" s="75" t="s">
        <v>188</v>
      </c>
      <c r="D10" s="76"/>
      <c r="E10" s="77">
        <v>10000</v>
      </c>
      <c r="F10" s="78"/>
      <c r="G10" s="38"/>
      <c r="H10" s="79">
        <v>5200</v>
      </c>
      <c r="I10" s="78"/>
      <c r="J10" s="79"/>
      <c r="K10" s="79"/>
      <c r="L10" s="79"/>
      <c r="M10" s="46">
        <f t="shared" si="0"/>
        <v>0</v>
      </c>
      <c r="N10" s="80"/>
      <c r="O10" s="80">
        <v>600</v>
      </c>
      <c r="P10" s="46">
        <f t="shared" si="1"/>
        <v>0</v>
      </c>
      <c r="Q10" s="80"/>
      <c r="R10" s="79"/>
      <c r="S10" s="81">
        <f t="shared" si="2"/>
        <v>5400</v>
      </c>
      <c r="T10" s="82" t="s">
        <v>151</v>
      </c>
      <c r="U10" s="104">
        <f>'ผลประเมินรามอินทรามค-มิย'!P9</f>
        <v>0</v>
      </c>
      <c r="V10" s="29"/>
      <c r="W10" s="29"/>
      <c r="X10" s="29"/>
      <c r="Y10" s="61"/>
      <c r="Z10" s="61"/>
      <c r="AA10" s="66" t="s">
        <v>51</v>
      </c>
      <c r="AB10" s="138">
        <v>60</v>
      </c>
    </row>
    <row r="11" spans="1:28" ht="21.9" customHeight="1">
      <c r="A11" s="37">
        <v>9</v>
      </c>
      <c r="B11" s="83" t="s">
        <v>135</v>
      </c>
      <c r="C11" s="84" t="s">
        <v>64</v>
      </c>
      <c r="D11" s="83" t="s">
        <v>136</v>
      </c>
      <c r="E11" s="85">
        <v>12000</v>
      </c>
      <c r="F11" s="86"/>
      <c r="G11" s="38">
        <v>500</v>
      </c>
      <c r="H11" s="79">
        <v>6000</v>
      </c>
      <c r="I11" s="78"/>
      <c r="J11" s="79"/>
      <c r="K11" s="79"/>
      <c r="L11" s="79"/>
      <c r="M11" s="46">
        <f t="shared" si="0"/>
        <v>0</v>
      </c>
      <c r="N11" s="80"/>
      <c r="O11" s="80">
        <v>1200</v>
      </c>
      <c r="P11" s="46">
        <f t="shared" si="1"/>
        <v>0</v>
      </c>
      <c r="Q11" s="80">
        <v>450</v>
      </c>
      <c r="R11" s="79"/>
      <c r="S11" s="81">
        <f t="shared" si="2"/>
        <v>8150</v>
      </c>
      <c r="T11" s="82" t="s">
        <v>145</v>
      </c>
      <c r="U11" s="104">
        <f>'ผลประเมินรามอินทรามค-มิย'!P10</f>
        <v>0</v>
      </c>
      <c r="V11" s="29"/>
      <c r="W11" s="29"/>
      <c r="X11" s="29"/>
      <c r="Y11" s="61"/>
      <c r="Z11" s="61"/>
      <c r="AA11" s="66" t="s">
        <v>51</v>
      </c>
      <c r="AB11" s="138">
        <v>50</v>
      </c>
    </row>
    <row r="12" spans="1:28" ht="21.9" customHeight="1">
      <c r="A12" s="37">
        <v>10</v>
      </c>
      <c r="B12" s="53" t="s">
        <v>137</v>
      </c>
      <c r="C12" s="37" t="s">
        <v>138</v>
      </c>
      <c r="D12" s="53" t="s">
        <v>136</v>
      </c>
      <c r="E12" s="77">
        <v>12000</v>
      </c>
      <c r="F12" s="86"/>
      <c r="G12" s="38">
        <v>500</v>
      </c>
      <c r="H12" s="79">
        <v>6000</v>
      </c>
      <c r="I12" s="78"/>
      <c r="J12" s="79"/>
      <c r="K12" s="79"/>
      <c r="L12" s="79"/>
      <c r="M12" s="46">
        <f t="shared" si="0"/>
        <v>0</v>
      </c>
      <c r="N12" s="80"/>
      <c r="O12" s="80">
        <v>1200</v>
      </c>
      <c r="P12" s="46">
        <f t="shared" si="1"/>
        <v>0</v>
      </c>
      <c r="Q12" s="80">
        <v>450</v>
      </c>
      <c r="R12" s="79"/>
      <c r="S12" s="81">
        <f t="shared" si="2"/>
        <v>8150</v>
      </c>
      <c r="T12" s="60"/>
      <c r="U12" s="104">
        <f>'ผลประเมินรามอินทรามค-มิย'!P11</f>
        <v>0</v>
      </c>
      <c r="V12" s="29"/>
      <c r="W12" s="29"/>
      <c r="X12" s="29"/>
      <c r="Y12" s="61"/>
      <c r="Z12" s="61"/>
      <c r="AA12" s="66" t="s">
        <v>51</v>
      </c>
      <c r="AB12" s="138">
        <v>50</v>
      </c>
    </row>
    <row r="13" spans="1:28" ht="21.9" customHeight="1">
      <c r="A13" s="37">
        <v>11</v>
      </c>
      <c r="B13" s="48" t="s">
        <v>139</v>
      </c>
      <c r="C13" s="37" t="s">
        <v>140</v>
      </c>
      <c r="D13" s="48" t="s">
        <v>141</v>
      </c>
      <c r="E13" s="49">
        <v>13650</v>
      </c>
      <c r="F13" s="50"/>
      <c r="G13" s="38">
        <v>1000</v>
      </c>
      <c r="H13" s="38">
        <v>6825</v>
      </c>
      <c r="I13" s="52">
        <v>683</v>
      </c>
      <c r="J13" s="38"/>
      <c r="K13" s="38"/>
      <c r="L13" s="38"/>
      <c r="M13" s="46">
        <f t="shared" si="0"/>
        <v>0</v>
      </c>
      <c r="N13" s="46"/>
      <c r="O13" s="46">
        <v>1365</v>
      </c>
      <c r="P13" s="46">
        <f t="shared" si="1"/>
        <v>0</v>
      </c>
      <c r="Q13" s="46">
        <v>1050</v>
      </c>
      <c r="R13" s="38"/>
      <c r="S13" s="47">
        <f t="shared" si="2"/>
        <v>9557</v>
      </c>
      <c r="T13" s="60" t="s">
        <v>152</v>
      </c>
      <c r="U13" s="104">
        <f>'ผลประเมินรามอินทรามค-มิย'!P12</f>
        <v>0</v>
      </c>
      <c r="V13" s="29"/>
      <c r="W13" s="29"/>
      <c r="X13" s="29"/>
      <c r="Y13" s="61"/>
      <c r="Z13" s="61"/>
      <c r="AA13" s="66" t="s">
        <v>51</v>
      </c>
      <c r="AB13" s="138">
        <v>50</v>
      </c>
    </row>
    <row r="14" spans="1:28" ht="21.9" customHeight="1">
      <c r="A14" s="37">
        <v>12</v>
      </c>
      <c r="B14" s="48" t="s">
        <v>142</v>
      </c>
      <c r="C14" s="37" t="s">
        <v>143</v>
      </c>
      <c r="D14" s="48" t="s">
        <v>141</v>
      </c>
      <c r="E14" s="49">
        <v>12000</v>
      </c>
      <c r="F14" s="50"/>
      <c r="G14" s="38">
        <v>500</v>
      </c>
      <c r="H14" s="38">
        <v>6000</v>
      </c>
      <c r="I14" s="52"/>
      <c r="J14" s="38"/>
      <c r="K14" s="38"/>
      <c r="L14" s="38"/>
      <c r="M14" s="46">
        <f t="shared" si="0"/>
        <v>0</v>
      </c>
      <c r="N14" s="46"/>
      <c r="O14" s="46">
        <v>1200</v>
      </c>
      <c r="P14" s="46">
        <f t="shared" si="1"/>
        <v>0</v>
      </c>
      <c r="Q14" s="46">
        <v>350</v>
      </c>
      <c r="R14" s="38"/>
      <c r="S14" s="47">
        <f t="shared" si="2"/>
        <v>8050</v>
      </c>
      <c r="T14" s="60" t="s">
        <v>153</v>
      </c>
      <c r="U14" s="104">
        <f>'ผลประเมินรามอินทรามค-มิย'!P13</f>
        <v>0</v>
      </c>
      <c r="V14" s="29"/>
      <c r="W14" s="29">
        <v>1</v>
      </c>
      <c r="X14" s="29"/>
      <c r="Y14" s="29"/>
      <c r="Z14" s="29"/>
      <c r="AA14" s="66" t="s">
        <v>51</v>
      </c>
      <c r="AB14" s="138">
        <v>50</v>
      </c>
    </row>
    <row r="15" spans="1:28" ht="21.9" customHeight="1">
      <c r="A15" s="37">
        <v>13</v>
      </c>
      <c r="B15" s="37" t="s">
        <v>144</v>
      </c>
      <c r="C15" s="37" t="s">
        <v>92</v>
      </c>
      <c r="D15" s="37" t="s">
        <v>141</v>
      </c>
      <c r="E15" s="49">
        <v>12000</v>
      </c>
      <c r="F15" s="37"/>
      <c r="G15" s="37">
        <v>500</v>
      </c>
      <c r="H15" s="148">
        <v>6000</v>
      </c>
      <c r="I15" s="37"/>
      <c r="J15" s="37"/>
      <c r="K15" s="37"/>
      <c r="L15" s="37"/>
      <c r="M15" s="46">
        <f t="shared" si="0"/>
        <v>0</v>
      </c>
      <c r="N15" s="37"/>
      <c r="O15" s="46">
        <v>1200</v>
      </c>
      <c r="P15" s="46">
        <f t="shared" si="1"/>
        <v>0</v>
      </c>
      <c r="Q15" s="37">
        <v>400</v>
      </c>
      <c r="R15" s="37"/>
      <c r="S15" s="47">
        <f t="shared" si="2"/>
        <v>8100</v>
      </c>
      <c r="T15" s="60" t="s">
        <v>154</v>
      </c>
      <c r="U15" s="104">
        <f>'ผลประเมินรามอินทรามค-มิย'!P14</f>
        <v>0</v>
      </c>
      <c r="V15" s="64"/>
      <c r="W15" s="64"/>
      <c r="X15" s="64"/>
      <c r="Y15" s="64"/>
      <c r="Z15" s="64"/>
      <c r="AA15" s="66" t="s">
        <v>51</v>
      </c>
      <c r="AB15" s="138">
        <v>50</v>
      </c>
    </row>
    <row r="16" spans="1:28" ht="21.9" customHeight="1">
      <c r="A16" s="37">
        <v>14</v>
      </c>
      <c r="B16" s="37" t="s">
        <v>189</v>
      </c>
      <c r="C16" s="37" t="s">
        <v>175</v>
      </c>
      <c r="D16" s="37"/>
      <c r="E16" s="49">
        <v>12000</v>
      </c>
      <c r="F16" s="37"/>
      <c r="G16" s="37"/>
      <c r="H16" s="148">
        <v>5600</v>
      </c>
      <c r="I16" s="37"/>
      <c r="J16" s="37"/>
      <c r="K16" s="37"/>
      <c r="L16" s="37"/>
      <c r="M16" s="46">
        <v>400</v>
      </c>
      <c r="N16" s="37"/>
      <c r="O16" s="46">
        <v>1200</v>
      </c>
      <c r="P16" s="46">
        <f t="shared" si="1"/>
        <v>0</v>
      </c>
      <c r="Q16" s="37">
        <v>325</v>
      </c>
      <c r="R16" s="37"/>
      <c r="S16" s="47">
        <f t="shared" si="2"/>
        <v>7525</v>
      </c>
      <c r="T16" s="152" t="s">
        <v>193</v>
      </c>
      <c r="U16" s="104">
        <v>1</v>
      </c>
      <c r="V16" s="64"/>
      <c r="W16" s="64"/>
      <c r="X16" s="64"/>
      <c r="Y16" s="64"/>
      <c r="Z16" s="64"/>
      <c r="AA16" s="66"/>
      <c r="AB16" s="138"/>
    </row>
    <row r="17" spans="1:28" ht="20.399999999999999" customHeight="1">
      <c r="A17" s="37">
        <v>15</v>
      </c>
      <c r="B17" s="37" t="s">
        <v>190</v>
      </c>
      <c r="C17" s="37" t="s">
        <v>164</v>
      </c>
      <c r="D17" s="37"/>
      <c r="E17" s="49">
        <v>12000</v>
      </c>
      <c r="F17" s="37"/>
      <c r="G17" s="37"/>
      <c r="H17" s="148">
        <v>6000</v>
      </c>
      <c r="I17" s="37"/>
      <c r="J17" s="37"/>
      <c r="K17" s="37"/>
      <c r="L17" s="37"/>
      <c r="M17" s="46">
        <f t="shared" si="0"/>
        <v>0</v>
      </c>
      <c r="N17" s="37"/>
      <c r="O17" s="37">
        <v>1200</v>
      </c>
      <c r="P17" s="46">
        <f t="shared" si="1"/>
        <v>0</v>
      </c>
      <c r="Q17" s="37">
        <v>300</v>
      </c>
      <c r="R17" s="37"/>
      <c r="S17" s="47">
        <f t="shared" si="2"/>
        <v>7500</v>
      </c>
      <c r="T17" s="154" t="s">
        <v>194</v>
      </c>
      <c r="U17" s="104">
        <f>'ผลประเมินรามอินทรามค-มิย'!P17</f>
        <v>0</v>
      </c>
      <c r="V17" s="64"/>
      <c r="W17" s="64"/>
      <c r="X17" s="64"/>
      <c r="Y17" s="64"/>
      <c r="Z17" s="64"/>
      <c r="AA17" s="66"/>
      <c r="AB17" s="138"/>
    </row>
    <row r="18" spans="1:28" ht="20.399999999999999" customHeight="1">
      <c r="A18" s="37">
        <v>16</v>
      </c>
      <c r="B18" s="37" t="s">
        <v>208</v>
      </c>
      <c r="C18" s="37" t="s">
        <v>208</v>
      </c>
      <c r="D18" s="37"/>
      <c r="E18" s="49">
        <v>15000</v>
      </c>
      <c r="F18" s="37"/>
      <c r="G18" s="37">
        <v>500</v>
      </c>
      <c r="H18" s="148"/>
      <c r="I18" s="37">
        <v>750</v>
      </c>
      <c r="J18" s="37">
        <v>4000</v>
      </c>
      <c r="K18" s="37">
        <v>12000</v>
      </c>
      <c r="L18" s="37"/>
      <c r="M18" s="46"/>
      <c r="N18" s="37"/>
      <c r="O18" s="37">
        <v>1500</v>
      </c>
      <c r="P18" s="46">
        <f t="shared" si="1"/>
        <v>0</v>
      </c>
      <c r="Q18" s="37">
        <v>475</v>
      </c>
      <c r="R18" s="37"/>
      <c r="S18" s="47">
        <f t="shared" si="2"/>
        <v>12725</v>
      </c>
      <c r="T18" s="169"/>
      <c r="U18" s="104"/>
      <c r="V18" s="64"/>
      <c r="W18" s="64"/>
      <c r="X18" s="64"/>
      <c r="Y18" s="64"/>
      <c r="Z18" s="64"/>
      <c r="AA18" s="66"/>
      <c r="AB18" s="138"/>
    </row>
    <row r="19" spans="1:28" ht="20.399999999999999" customHeight="1">
      <c r="A19" s="37">
        <v>17</v>
      </c>
      <c r="B19" s="37" t="s">
        <v>192</v>
      </c>
      <c r="C19" s="37" t="s">
        <v>173</v>
      </c>
      <c r="D19" s="37"/>
      <c r="E19" s="49">
        <v>5800</v>
      </c>
      <c r="F19" s="37"/>
      <c r="G19" s="37"/>
      <c r="H19" s="148">
        <v>5800</v>
      </c>
      <c r="I19" s="37"/>
      <c r="J19" s="37"/>
      <c r="K19" s="37"/>
      <c r="L19" s="37"/>
      <c r="M19" s="38">
        <f t="shared" si="0"/>
        <v>0</v>
      </c>
      <c r="N19" s="37"/>
      <c r="O19" s="148">
        <v>1200</v>
      </c>
      <c r="P19" s="46">
        <f t="shared" si="1"/>
        <v>0</v>
      </c>
      <c r="Q19" s="37"/>
      <c r="R19" s="37"/>
      <c r="S19" s="47">
        <f t="shared" si="2"/>
        <v>1200</v>
      </c>
      <c r="T19" s="152" t="s">
        <v>195</v>
      </c>
      <c r="U19" s="104">
        <f>'ผลประเมินรามอินทรามค-มิย'!P18</f>
        <v>0</v>
      </c>
      <c r="V19" s="64"/>
      <c r="W19" s="64"/>
      <c r="X19" s="64"/>
      <c r="Y19" s="64"/>
      <c r="Z19" s="64"/>
      <c r="AA19" s="66"/>
      <c r="AB19" s="138"/>
    </row>
    <row r="20" spans="1:28" ht="21.9" customHeight="1">
      <c r="A20" s="37">
        <v>18</v>
      </c>
      <c r="B20" s="37" t="s">
        <v>191</v>
      </c>
      <c r="C20" s="37" t="s">
        <v>174</v>
      </c>
      <c r="D20" s="37"/>
      <c r="E20" s="49">
        <v>12000</v>
      </c>
      <c r="F20" s="37"/>
      <c r="G20" s="37">
        <v>500</v>
      </c>
      <c r="H20" s="148">
        <v>6000</v>
      </c>
      <c r="I20" s="37"/>
      <c r="J20" s="37"/>
      <c r="K20" s="37"/>
      <c r="L20" s="37"/>
      <c r="M20" s="46">
        <f t="shared" si="0"/>
        <v>0</v>
      </c>
      <c r="N20" s="37"/>
      <c r="O20" s="148"/>
      <c r="P20" s="46">
        <f t="shared" si="1"/>
        <v>0</v>
      </c>
      <c r="Q20" s="37">
        <v>375</v>
      </c>
      <c r="R20" s="37"/>
      <c r="S20" s="47">
        <f t="shared" si="2"/>
        <v>6875</v>
      </c>
      <c r="T20" s="60" t="s">
        <v>155</v>
      </c>
      <c r="U20" s="104">
        <f>'ผลประเมินรามอินทรามค-มิย'!P19</f>
        <v>0</v>
      </c>
      <c r="V20" s="64"/>
      <c r="W20" s="64"/>
      <c r="X20" s="64"/>
      <c r="Y20" s="64"/>
      <c r="Z20" s="64"/>
      <c r="AA20" s="66" t="s">
        <v>51</v>
      </c>
      <c r="AB20" s="138">
        <v>60</v>
      </c>
    </row>
    <row r="21" spans="1:28" ht="21.9" customHeight="1">
      <c r="E21" s="30">
        <f>SUM(E3:E20)</f>
        <v>213950</v>
      </c>
      <c r="F21" s="30">
        <f>SUM(F3:F20)</f>
        <v>3500</v>
      </c>
      <c r="G21" s="30">
        <f>SUM(G3:G20)</f>
        <v>7500</v>
      </c>
      <c r="H21" s="30">
        <f>SUM(H3:H20)</f>
        <v>102175</v>
      </c>
      <c r="I21" s="54">
        <f>SUM(I3:I20)</f>
        <v>3883</v>
      </c>
      <c r="J21" s="30"/>
      <c r="K21" s="30"/>
      <c r="L21" s="30"/>
      <c r="M21" s="30"/>
      <c r="N21" s="30"/>
      <c r="O21" s="30">
        <f>SUM(O3:O20)</f>
        <v>20412</v>
      </c>
      <c r="P21" s="67"/>
      <c r="Q21" s="30">
        <f>SUM(Q3:Q20)</f>
        <v>7875</v>
      </c>
      <c r="R21" s="68" t="s">
        <v>53</v>
      </c>
      <c r="S21" s="30">
        <f>SUM(S3:S20)</f>
        <v>142379</v>
      </c>
      <c r="T21" s="31">
        <f>S21+J12</f>
        <v>142379</v>
      </c>
    </row>
    <row r="22" spans="1:28" ht="21.9" customHeight="1">
      <c r="E22" s="30"/>
      <c r="F22" s="30"/>
      <c r="G22" s="30"/>
      <c r="H22" s="30"/>
      <c r="I22" s="54"/>
      <c r="J22" s="30"/>
      <c r="K22" s="30"/>
      <c r="L22" s="30"/>
      <c r="M22" s="30"/>
      <c r="N22" s="30"/>
      <c r="O22" s="30"/>
      <c r="P22" s="67"/>
      <c r="Q22" s="30"/>
      <c r="R22" s="30"/>
      <c r="S22" s="30"/>
      <c r="T22" s="31"/>
    </row>
    <row r="23" spans="1:28" ht="21.9" customHeight="1">
      <c r="E23" s="30"/>
      <c r="F23" s="30"/>
      <c r="G23" s="30"/>
      <c r="H23" s="30"/>
      <c r="I23" s="54"/>
      <c r="J23" s="30"/>
      <c r="K23" s="30"/>
      <c r="L23" s="30"/>
      <c r="M23" s="30"/>
      <c r="N23" s="30"/>
      <c r="O23" s="30"/>
      <c r="P23" s="67"/>
      <c r="Q23" s="30"/>
      <c r="R23" s="30"/>
      <c r="S23" s="30"/>
      <c r="T23" s="31"/>
    </row>
    <row r="24" spans="1:28" ht="21.9" customHeight="1">
      <c r="B24" s="34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67"/>
      <c r="Q24" s="30"/>
      <c r="R24" s="30"/>
      <c r="S24" s="30"/>
      <c r="T24" s="31"/>
    </row>
    <row r="25" spans="1:28" ht="21.9" customHeight="1"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67"/>
      <c r="Q25" s="30"/>
      <c r="R25" s="30"/>
      <c r="S25" s="30"/>
      <c r="T25" s="30"/>
    </row>
    <row r="26" spans="1:28" ht="21.9" customHeight="1"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67"/>
      <c r="Q26" s="30"/>
      <c r="R26" s="30"/>
      <c r="S26" s="30"/>
      <c r="T26" s="31"/>
    </row>
    <row r="27" spans="1:28" ht="21.9" customHeight="1"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67"/>
      <c r="Q27" s="30"/>
      <c r="R27" s="30"/>
      <c r="S27" s="30"/>
      <c r="T27" s="30"/>
    </row>
    <row r="28" spans="1:28" ht="21.9" customHeight="1"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67"/>
      <c r="Q28" s="30"/>
      <c r="R28" s="30"/>
      <c r="S28" s="30"/>
      <c r="T28" s="30"/>
    </row>
    <row r="29" spans="1:28" ht="21.9" customHeight="1">
      <c r="B29" s="3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67"/>
      <c r="Q29" s="30"/>
      <c r="R29" s="30"/>
      <c r="S29" s="30"/>
      <c r="T29" s="31"/>
    </row>
    <row r="30" spans="1:28" ht="21.9" customHeight="1">
      <c r="B30" s="35"/>
      <c r="C30" s="3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7"/>
      <c r="Q30" s="30"/>
      <c r="R30" s="30"/>
      <c r="S30" s="30"/>
      <c r="T30" s="31"/>
    </row>
    <row r="31" spans="1:28" ht="21.9" customHeight="1">
      <c r="S31" s="30"/>
      <c r="T31" s="31"/>
    </row>
    <row r="32" spans="1:28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</sheetData>
  <mergeCells count="1">
    <mergeCell ref="A1:B1"/>
  </mergeCells>
  <hyperlinks>
    <hyperlink ref="T3" r:id="rId1" xr:uid="{6F1495D7-BE0E-4FF5-B345-948EF16B2628}"/>
    <hyperlink ref="T4" r:id="rId2" xr:uid="{2B1C6392-6D29-4F2A-BE43-C7545A024DEA}"/>
    <hyperlink ref="T5" r:id="rId3" xr:uid="{0C2B431B-25DE-425E-9B6B-A2C70ABA9DBC}"/>
    <hyperlink ref="T6" r:id="rId4" xr:uid="{0EC7F2ED-106A-494A-B8B8-3474DEEA4552}"/>
    <hyperlink ref="T7" r:id="rId5" xr:uid="{55F8C4AF-10D3-401C-BA86-3AAB175F8879}"/>
    <hyperlink ref="T8" r:id="rId6" xr:uid="{D812A9DA-2955-4B17-8A08-898953685124}"/>
    <hyperlink ref="T9" r:id="rId7" xr:uid="{FD1EAF96-D49F-4E9A-BD1F-C7B4D7D4496B}"/>
    <hyperlink ref="T10" r:id="rId8" xr:uid="{991A1585-868F-4174-A424-BFFFC23A791E}"/>
    <hyperlink ref="T11" r:id="rId9" xr:uid="{5BDA9E71-05AA-4037-B9EF-685A5EC45056}"/>
    <hyperlink ref="T14" r:id="rId10" xr:uid="{6ED2F280-999A-4875-AA80-A0E6BA515079}"/>
    <hyperlink ref="T15" r:id="rId11" xr:uid="{D2DB96A9-C2AC-4AD5-873C-3768764B0A76}"/>
    <hyperlink ref="T20" r:id="rId12" xr:uid="{223B74AF-EA24-464F-93F3-BD1078D80033}"/>
    <hyperlink ref="T13" r:id="rId13" xr:uid="{EBAA69F7-2D37-40F0-A020-F0407F58DC2D}"/>
    <hyperlink ref="T16" r:id="rId14" xr:uid="{58A3D00F-66B5-1147-BA90-790BC6D44F37}"/>
    <hyperlink ref="T17" r:id="rId15" xr:uid="{D0204D44-DAF4-944D-9ED0-A393D4549402}"/>
    <hyperlink ref="T19" r:id="rId16" xr:uid="{67CB62B2-803A-2C4B-8135-1012D44EAA66}"/>
  </hyperlinks>
  <pageMargins left="0.2" right="0.2" top="0.5" bottom="0.5" header="0.3" footer="0.3"/>
  <pageSetup orientation="landscape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99F1-4954-40E1-8E0C-31360A086688}">
  <dimension ref="A1:Q18"/>
  <sheetViews>
    <sheetView workbookViewId="0">
      <selection activeCell="K11" sqref="K11"/>
    </sheetView>
  </sheetViews>
  <sheetFormatPr defaultRowHeight="14.4"/>
  <cols>
    <col min="2" max="2" width="11.77734375" bestFit="1" customWidth="1"/>
    <col min="5" max="5" width="11.33203125" customWidth="1"/>
    <col min="6" max="11" width="10.109375" customWidth="1"/>
    <col min="12" max="12" width="11.6640625" bestFit="1" customWidth="1"/>
  </cols>
  <sheetData>
    <row r="1" spans="1:17" ht="19.8">
      <c r="A1" s="40" t="s">
        <v>0</v>
      </c>
      <c r="B1" s="40" t="s">
        <v>6</v>
      </c>
      <c r="C1" s="40" t="s">
        <v>23</v>
      </c>
      <c r="D1" s="40" t="s">
        <v>8</v>
      </c>
      <c r="E1" s="40" t="s">
        <v>165</v>
      </c>
      <c r="F1" s="40" t="s">
        <v>166</v>
      </c>
      <c r="G1" s="40" t="s">
        <v>167</v>
      </c>
      <c r="H1" s="40" t="s">
        <v>168</v>
      </c>
      <c r="I1" s="40" t="s">
        <v>169</v>
      </c>
      <c r="J1" s="40" t="s">
        <v>170</v>
      </c>
      <c r="K1" s="40" t="s">
        <v>171</v>
      </c>
      <c r="L1" s="98" t="s">
        <v>156</v>
      </c>
      <c r="M1" s="98" t="s">
        <v>37</v>
      </c>
      <c r="N1" s="98" t="s">
        <v>36</v>
      </c>
      <c r="O1" s="98" t="s">
        <v>38</v>
      </c>
      <c r="P1" s="98" t="s">
        <v>157</v>
      </c>
      <c r="Q1" s="98" t="s">
        <v>158</v>
      </c>
    </row>
    <row r="2" spans="1:17" ht="19.8">
      <c r="A2" s="37">
        <v>1</v>
      </c>
      <c r="B2" s="48" t="s">
        <v>117</v>
      </c>
      <c r="C2" s="37" t="s">
        <v>118</v>
      </c>
      <c r="D2" s="48" t="s">
        <v>119</v>
      </c>
      <c r="E2" s="89">
        <v>500</v>
      </c>
      <c r="F2" s="89">
        <v>500</v>
      </c>
      <c r="G2" s="89">
        <v>500</v>
      </c>
      <c r="H2" s="89">
        <v>1500</v>
      </c>
      <c r="I2" s="89"/>
      <c r="J2" s="89"/>
      <c r="K2" s="89">
        <f>E2+F2+G2+H2+I2+J2</f>
        <v>3000</v>
      </c>
      <c r="L2" s="99">
        <v>52</v>
      </c>
      <c r="M2" s="99"/>
      <c r="N2" s="99"/>
      <c r="O2" s="99">
        <v>2</v>
      </c>
      <c r="P2" s="99"/>
      <c r="Q2" s="99"/>
    </row>
    <row r="3" spans="1:17" ht="19.8">
      <c r="A3" s="37">
        <v>2</v>
      </c>
      <c r="B3" s="48" t="s">
        <v>120</v>
      </c>
      <c r="C3" s="37" t="s">
        <v>121</v>
      </c>
      <c r="D3" s="48" t="s">
        <v>122</v>
      </c>
      <c r="E3" s="89">
        <v>500</v>
      </c>
      <c r="F3" s="89">
        <v>500</v>
      </c>
      <c r="G3" s="89">
        <v>500</v>
      </c>
      <c r="H3" s="89">
        <v>2000</v>
      </c>
      <c r="I3" s="89"/>
      <c r="J3" s="89"/>
      <c r="K3" s="89">
        <f t="shared" ref="K3:K17" si="0">E3+F3+G3+H3+I3+J3</f>
        <v>3500</v>
      </c>
      <c r="L3" s="99">
        <v>34.5</v>
      </c>
      <c r="M3" s="99"/>
      <c r="N3" s="99"/>
      <c r="O3" s="99"/>
      <c r="P3" s="99"/>
      <c r="Q3" s="99"/>
    </row>
    <row r="4" spans="1:17" ht="19.8">
      <c r="A4" s="37">
        <v>3</v>
      </c>
      <c r="B4" s="48" t="s">
        <v>123</v>
      </c>
      <c r="C4" s="37" t="s">
        <v>124</v>
      </c>
      <c r="D4" s="48" t="s">
        <v>122</v>
      </c>
      <c r="E4" s="89">
        <v>500</v>
      </c>
      <c r="F4" s="89">
        <v>500</v>
      </c>
      <c r="G4" s="89">
        <v>500</v>
      </c>
      <c r="H4" s="89">
        <v>2000</v>
      </c>
      <c r="I4" s="89"/>
      <c r="J4" s="89"/>
      <c r="K4" s="89">
        <f t="shared" si="0"/>
        <v>3500</v>
      </c>
      <c r="L4" s="99">
        <v>30</v>
      </c>
      <c r="M4" s="99"/>
      <c r="N4" s="99">
        <v>2</v>
      </c>
      <c r="O4" s="99"/>
      <c r="P4" s="99"/>
      <c r="Q4" s="99"/>
    </row>
    <row r="5" spans="1:17" ht="19.8">
      <c r="A5" s="37">
        <v>4</v>
      </c>
      <c r="B5" s="51" t="s">
        <v>125</v>
      </c>
      <c r="C5" s="37" t="s">
        <v>126</v>
      </c>
      <c r="D5" s="48" t="s">
        <v>122</v>
      </c>
      <c r="E5" s="89">
        <v>500</v>
      </c>
      <c r="F5" s="89">
        <v>500</v>
      </c>
      <c r="G5" s="89">
        <v>500</v>
      </c>
      <c r="H5" s="89">
        <v>2000</v>
      </c>
      <c r="I5" s="89"/>
      <c r="J5" s="89"/>
      <c r="K5" s="89">
        <f t="shared" si="0"/>
        <v>3500</v>
      </c>
      <c r="L5" s="99">
        <v>34.5</v>
      </c>
      <c r="M5" s="99"/>
      <c r="N5" s="99"/>
      <c r="O5" s="99">
        <v>2</v>
      </c>
      <c r="P5" s="99"/>
      <c r="Q5" s="99"/>
    </row>
    <row r="6" spans="1:17" ht="19.8">
      <c r="A6" s="37">
        <v>5</v>
      </c>
      <c r="B6" s="48" t="s">
        <v>127</v>
      </c>
      <c r="C6" s="37" t="s">
        <v>128</v>
      </c>
      <c r="D6" s="48" t="s">
        <v>129</v>
      </c>
      <c r="E6" s="89">
        <v>500</v>
      </c>
      <c r="F6" s="89">
        <v>500</v>
      </c>
      <c r="G6" s="89">
        <v>500</v>
      </c>
      <c r="H6" s="89">
        <v>2000</v>
      </c>
      <c r="I6" s="89"/>
      <c r="J6" s="89"/>
      <c r="K6" s="89">
        <f t="shared" si="0"/>
        <v>3500</v>
      </c>
      <c r="L6" s="99">
        <v>29.5</v>
      </c>
      <c r="M6" s="99"/>
      <c r="N6" s="99"/>
      <c r="O6" s="99"/>
      <c r="P6" s="99"/>
      <c r="Q6" s="99"/>
    </row>
    <row r="7" spans="1:17" ht="19.8">
      <c r="A7" s="37">
        <v>6</v>
      </c>
      <c r="B7" s="48"/>
      <c r="C7" s="37" t="s">
        <v>175</v>
      </c>
      <c r="D7" s="48"/>
      <c r="E7" s="89"/>
      <c r="F7" s="89"/>
      <c r="G7" s="89"/>
      <c r="H7" s="89">
        <v>1500</v>
      </c>
      <c r="I7" s="89"/>
      <c r="J7" s="89"/>
      <c r="K7" s="89">
        <f t="shared" si="0"/>
        <v>1500</v>
      </c>
      <c r="L7" s="99">
        <v>6.5</v>
      </c>
      <c r="M7" s="99"/>
      <c r="N7" s="99"/>
      <c r="O7" s="99"/>
      <c r="P7" s="99">
        <v>1</v>
      </c>
      <c r="Q7" s="99"/>
    </row>
    <row r="8" spans="1:17" ht="19.8">
      <c r="A8" s="37">
        <v>7</v>
      </c>
      <c r="B8" s="76" t="s">
        <v>132</v>
      </c>
      <c r="C8" s="75" t="s">
        <v>133</v>
      </c>
      <c r="D8" s="76" t="s">
        <v>134</v>
      </c>
      <c r="E8" s="89">
        <v>500</v>
      </c>
      <c r="F8" s="89">
        <v>500</v>
      </c>
      <c r="G8" s="89">
        <v>500</v>
      </c>
      <c r="H8" s="89">
        <v>2000</v>
      </c>
      <c r="I8" s="89"/>
      <c r="J8" s="89"/>
      <c r="K8" s="89">
        <f t="shared" si="0"/>
        <v>3500</v>
      </c>
      <c r="L8" s="99">
        <v>31.5</v>
      </c>
      <c r="M8" s="99"/>
      <c r="N8" s="99"/>
      <c r="O8" s="99"/>
      <c r="P8" s="99"/>
      <c r="Q8" s="99"/>
    </row>
    <row r="9" spans="1:17" ht="19.8">
      <c r="A9" s="37">
        <v>8</v>
      </c>
      <c r="B9" s="76"/>
      <c r="C9" s="75" t="s">
        <v>164</v>
      </c>
      <c r="D9" s="76"/>
      <c r="E9" s="89"/>
      <c r="F9" s="89"/>
      <c r="G9" s="89"/>
      <c r="H9" s="89"/>
      <c r="I9" s="89"/>
      <c r="J9" s="89"/>
      <c r="K9" s="89">
        <f t="shared" si="0"/>
        <v>0</v>
      </c>
      <c r="L9" s="99">
        <v>6</v>
      </c>
      <c r="M9" s="99"/>
      <c r="N9" s="99"/>
      <c r="O9" s="99"/>
      <c r="P9" s="99"/>
      <c r="Q9" s="99"/>
    </row>
    <row r="10" spans="1:17" ht="19.8">
      <c r="A10" s="37">
        <v>9</v>
      </c>
      <c r="B10" s="83" t="s">
        <v>135</v>
      </c>
      <c r="C10" s="84" t="s">
        <v>64</v>
      </c>
      <c r="D10" s="83" t="s">
        <v>136</v>
      </c>
      <c r="E10" s="89">
        <v>500</v>
      </c>
      <c r="F10" s="89">
        <v>500</v>
      </c>
      <c r="G10" s="89">
        <v>500</v>
      </c>
      <c r="H10" s="89">
        <v>2000</v>
      </c>
      <c r="I10" s="89"/>
      <c r="J10" s="89"/>
      <c r="K10" s="89">
        <f t="shared" si="0"/>
        <v>3500</v>
      </c>
      <c r="L10" s="99">
        <v>35.5</v>
      </c>
      <c r="M10" s="99"/>
      <c r="N10" s="99"/>
      <c r="O10" s="99"/>
      <c r="P10" s="99"/>
      <c r="Q10" s="99"/>
    </row>
    <row r="11" spans="1:17" ht="19.8">
      <c r="A11" s="37">
        <v>10</v>
      </c>
      <c r="B11" s="53" t="s">
        <v>137</v>
      </c>
      <c r="C11" s="37" t="s">
        <v>138</v>
      </c>
      <c r="D11" s="53" t="s">
        <v>136</v>
      </c>
      <c r="E11" s="89">
        <v>500</v>
      </c>
      <c r="F11" s="89">
        <v>500</v>
      </c>
      <c r="G11" s="89">
        <v>500</v>
      </c>
      <c r="H11" s="89">
        <v>2000</v>
      </c>
      <c r="I11" s="89"/>
      <c r="J11" s="89"/>
      <c r="K11" s="89">
        <f t="shared" si="0"/>
        <v>3500</v>
      </c>
      <c r="L11" s="99">
        <v>35</v>
      </c>
      <c r="M11" s="99"/>
      <c r="N11" s="99"/>
      <c r="O11" s="99"/>
      <c r="P11" s="99"/>
      <c r="Q11" s="99"/>
    </row>
    <row r="12" spans="1:17" ht="19.8">
      <c r="A12" s="37">
        <v>11</v>
      </c>
      <c r="B12" s="48" t="s">
        <v>139</v>
      </c>
      <c r="C12" s="37" t="s">
        <v>140</v>
      </c>
      <c r="D12" s="48" t="s">
        <v>141</v>
      </c>
      <c r="E12" s="89">
        <v>500</v>
      </c>
      <c r="F12" s="89">
        <v>500</v>
      </c>
      <c r="G12" s="89">
        <v>500</v>
      </c>
      <c r="H12" s="89">
        <v>1500</v>
      </c>
      <c r="I12" s="89"/>
      <c r="J12" s="89"/>
      <c r="K12" s="89">
        <f t="shared" si="0"/>
        <v>3000</v>
      </c>
      <c r="L12" s="99">
        <v>42.5</v>
      </c>
      <c r="M12" s="99"/>
      <c r="N12" s="99"/>
      <c r="O12" s="99"/>
      <c r="P12" s="99"/>
      <c r="Q12" s="99"/>
    </row>
    <row r="13" spans="1:17" ht="19.8">
      <c r="A13" s="37">
        <v>12</v>
      </c>
      <c r="B13" s="48" t="s">
        <v>142</v>
      </c>
      <c r="C13" s="37" t="s">
        <v>143</v>
      </c>
      <c r="D13" s="48" t="s">
        <v>141</v>
      </c>
      <c r="E13" s="89">
        <v>500</v>
      </c>
      <c r="F13" s="89">
        <v>500</v>
      </c>
      <c r="G13" s="89">
        <v>500</v>
      </c>
      <c r="H13" s="89">
        <v>2000</v>
      </c>
      <c r="I13" s="89"/>
      <c r="J13" s="89"/>
      <c r="K13" s="89">
        <f t="shared" si="0"/>
        <v>3500</v>
      </c>
      <c r="L13" s="99">
        <v>30</v>
      </c>
      <c r="M13" s="99"/>
      <c r="N13" s="99">
        <v>1</v>
      </c>
      <c r="O13" s="99"/>
      <c r="P13" s="99"/>
      <c r="Q13" s="99"/>
    </row>
    <row r="14" spans="1:17" ht="19.8">
      <c r="A14" s="37">
        <v>13</v>
      </c>
      <c r="B14" s="37" t="s">
        <v>144</v>
      </c>
      <c r="C14" s="37" t="s">
        <v>92</v>
      </c>
      <c r="D14" s="37" t="s">
        <v>141</v>
      </c>
      <c r="E14" s="89">
        <v>500</v>
      </c>
      <c r="F14" s="89">
        <v>500</v>
      </c>
      <c r="G14" s="89">
        <v>500</v>
      </c>
      <c r="H14" s="89">
        <v>2000</v>
      </c>
      <c r="I14" s="89"/>
      <c r="J14" s="89"/>
      <c r="K14" s="89">
        <f t="shared" si="0"/>
        <v>3500</v>
      </c>
      <c r="L14" s="99">
        <v>38</v>
      </c>
      <c r="M14" s="99"/>
      <c r="N14" s="99"/>
      <c r="O14" s="99"/>
      <c r="P14" s="99"/>
      <c r="Q14" s="99"/>
    </row>
    <row r="15" spans="1:17" ht="19.8">
      <c r="A15" s="37">
        <v>14</v>
      </c>
      <c r="B15" s="37"/>
      <c r="C15" s="37" t="s">
        <v>188</v>
      </c>
      <c r="D15" s="37"/>
      <c r="E15" s="89"/>
      <c r="F15" s="89"/>
      <c r="G15" s="89"/>
      <c r="H15" s="89"/>
      <c r="I15" s="89"/>
      <c r="J15" s="89"/>
      <c r="K15" s="89"/>
      <c r="L15" s="99"/>
      <c r="M15" s="99"/>
      <c r="N15" s="99"/>
      <c r="O15" s="99"/>
      <c r="P15" s="99"/>
      <c r="Q15" s="99"/>
    </row>
    <row r="16" spans="1:17" ht="19.8">
      <c r="A16" s="37">
        <v>15</v>
      </c>
      <c r="B16" s="37" t="s">
        <v>174</v>
      </c>
      <c r="C16" s="37" t="s">
        <v>174</v>
      </c>
      <c r="D16" s="37" t="s">
        <v>141</v>
      </c>
      <c r="E16" s="89"/>
      <c r="F16" s="89"/>
      <c r="G16" s="89">
        <v>500</v>
      </c>
      <c r="H16" s="89">
        <v>2000</v>
      </c>
      <c r="I16" s="89"/>
      <c r="J16" s="89"/>
      <c r="K16" s="89">
        <f t="shared" si="0"/>
        <v>2500</v>
      </c>
      <c r="L16" s="99">
        <v>15</v>
      </c>
      <c r="M16" s="99"/>
      <c r="N16" s="99"/>
      <c r="O16" s="99"/>
      <c r="P16" s="99"/>
      <c r="Q16" s="99"/>
    </row>
    <row r="17" spans="4:11" ht="19.8">
      <c r="D17" s="37"/>
      <c r="E17">
        <f>SUM(E2:E16)</f>
        <v>5500</v>
      </c>
      <c r="F17">
        <f>SUM(F2:F16)</f>
        <v>5500</v>
      </c>
      <c r="G17">
        <f t="shared" ref="G17:J17" si="1">SUM(G2:G16)</f>
        <v>6000</v>
      </c>
      <c r="H17">
        <f t="shared" si="1"/>
        <v>24500</v>
      </c>
      <c r="I17">
        <f t="shared" si="1"/>
        <v>0</v>
      </c>
      <c r="J17">
        <f t="shared" si="1"/>
        <v>0</v>
      </c>
      <c r="K17" s="89">
        <f t="shared" si="0"/>
        <v>41500</v>
      </c>
    </row>
    <row r="18" spans="4:11" ht="16.8">
      <c r="D18" s="37"/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866-8AF8-4264-91C2-DBD10B5D22B7}">
  <sheetPr>
    <pageSetUpPr fitToPage="1"/>
  </sheetPr>
  <dimension ref="A1:N31"/>
  <sheetViews>
    <sheetView showGridLines="0" topLeftCell="A3" zoomScale="115" zoomScaleNormal="115" workbookViewId="0">
      <selection activeCell="C6" sqref="C6"/>
    </sheetView>
  </sheetViews>
  <sheetFormatPr defaultColWidth="9.109375" defaultRowHeight="18.600000000000001"/>
  <cols>
    <col min="1" max="1" width="1" style="1" customWidth="1"/>
    <col min="2" max="2" width="12.5546875" style="1" customWidth="1"/>
    <col min="3" max="3" width="35.33203125" style="1" customWidth="1"/>
    <col min="4" max="5" width="0.88671875" style="1" customWidth="1"/>
    <col min="6" max="6" width="12.21875" style="1" customWidth="1"/>
    <col min="7" max="7" width="35.33203125" style="1" customWidth="1"/>
    <col min="8" max="8" width="0.6640625" style="1" customWidth="1"/>
    <col min="9" max="9" width="1" style="1" customWidth="1"/>
    <col min="10" max="10" width="0.88671875" style="1" customWidth="1"/>
    <col min="11" max="11" width="9.109375" style="1"/>
    <col min="12" max="12" width="12.88671875" style="1" customWidth="1"/>
    <col min="13" max="13" width="4.5546875" style="1" customWidth="1"/>
    <col min="14" max="14" width="0.88671875" style="1" customWidth="1"/>
    <col min="15" max="16384" width="9.109375" style="1"/>
  </cols>
  <sheetData>
    <row r="1" spans="1:14" ht="24" customHeight="1">
      <c r="B1" s="1" t="s">
        <v>24</v>
      </c>
      <c r="C1" s="2" t="s">
        <v>12</v>
      </c>
      <c r="D1" s="2"/>
      <c r="E1" s="2"/>
      <c r="G1" s="58"/>
      <c r="H1" s="58"/>
      <c r="I1" s="58"/>
      <c r="J1" s="182" t="s">
        <v>47</v>
      </c>
      <c r="K1" s="182"/>
      <c r="L1" s="182"/>
      <c r="M1" s="182"/>
    </row>
    <row r="2" spans="1:14" ht="24" customHeight="1">
      <c r="C2" s="27" t="s">
        <v>22</v>
      </c>
      <c r="D2" s="27"/>
      <c r="E2" s="27"/>
      <c r="F2" s="27"/>
      <c r="G2" s="58"/>
      <c r="H2" s="58"/>
      <c r="I2" s="58"/>
      <c r="J2" s="183"/>
      <c r="K2" s="183"/>
      <c r="L2" s="69"/>
    </row>
    <row r="3" spans="1:14" ht="24" customHeight="1">
      <c r="C3" s="3" t="s">
        <v>21</v>
      </c>
      <c r="D3" s="3"/>
      <c r="E3" s="3"/>
      <c r="G3" s="58"/>
      <c r="H3" s="58"/>
      <c r="I3" s="58"/>
      <c r="J3" s="58"/>
      <c r="K3" s="58"/>
    </row>
    <row r="4" spans="1:14" ht="24" customHeight="1">
      <c r="B4" s="57" t="s">
        <v>54</v>
      </c>
      <c r="C4" s="70" t="s">
        <v>218</v>
      </c>
      <c r="D4" s="3"/>
      <c r="E4" s="3"/>
    </row>
    <row r="5" spans="1:14" ht="24" customHeight="1">
      <c r="B5" s="3" t="s">
        <v>13</v>
      </c>
      <c r="C5" s="3">
        <v>9</v>
      </c>
      <c r="D5" s="3"/>
      <c r="E5" s="3"/>
    </row>
    <row r="6" spans="1:14" ht="24" customHeight="1">
      <c r="B6" s="3" t="s">
        <v>14</v>
      </c>
      <c r="C6" s="3" t="str">
        <f ca="1">VLOOKUP(C5,INDIRECT(C4&amp;"!A3:AZ51"),2)</f>
        <v>Dav  voern</v>
      </c>
      <c r="D6" s="3"/>
      <c r="E6" s="3"/>
    </row>
    <row r="7" spans="1:14" ht="24" customHeight="1">
      <c r="B7" s="3" t="s">
        <v>8</v>
      </c>
      <c r="C7" s="3" t="str">
        <f ca="1">IF(VLOOKUP(C5,INDIRECT(C4&amp;"!A3:AZ51"),4)=0,"-",VLOOKUP(C5,INDIRECT(C4&amp;"!A3:AZ51"),4))</f>
        <v>ครัวล้าง</v>
      </c>
      <c r="D7" s="3"/>
      <c r="E7" s="3"/>
    </row>
    <row r="8" spans="1:14" ht="24" customHeight="1">
      <c r="B8" s="3" t="s">
        <v>27</v>
      </c>
    </row>
    <row r="9" spans="1:14" ht="24" customHeight="1">
      <c r="A9" s="4"/>
      <c r="B9" s="181" t="s">
        <v>15</v>
      </c>
      <c r="C9" s="181"/>
      <c r="D9" s="56"/>
      <c r="E9" s="55"/>
      <c r="F9" s="181" t="s">
        <v>16</v>
      </c>
      <c r="G9" s="181"/>
      <c r="H9" s="5"/>
      <c r="I9" s="6"/>
      <c r="J9" s="71"/>
      <c r="K9" s="181" t="s">
        <v>44</v>
      </c>
      <c r="L9" s="181"/>
      <c r="M9" s="181"/>
      <c r="N9" s="72"/>
    </row>
    <row r="10" spans="1:14" ht="5.25" customHeight="1">
      <c r="A10" s="6"/>
      <c r="D10" s="8"/>
      <c r="G10" s="9"/>
      <c r="I10" s="6"/>
      <c r="J10" s="6"/>
      <c r="K10" s="73"/>
      <c r="L10" s="74"/>
      <c r="M10" s="74"/>
      <c r="N10" s="8"/>
    </row>
    <row r="11" spans="1:14" ht="24" customHeight="1">
      <c r="A11" s="6"/>
      <c r="B11" s="7" t="s">
        <v>7</v>
      </c>
      <c r="C11" s="12">
        <f ca="1">VLOOKUP(C5,INDIRECT(C4&amp;"!A3:AZ51"),5)</f>
        <v>12000</v>
      </c>
      <c r="D11" s="10"/>
      <c r="E11" s="11"/>
      <c r="F11" s="7" t="s">
        <v>2</v>
      </c>
      <c r="G11" s="12">
        <f ca="1">IF(VLOOKUP(C5,INDIRECT(C4&amp;"!A3:AZ51"),8)=0,"-",VLOOKUP(C5,INDIRECT(C4&amp;"!A3:AZ51"),8))</f>
        <v>6000</v>
      </c>
      <c r="H11" s="11"/>
      <c r="I11" s="6"/>
      <c r="J11" s="6"/>
      <c r="K11" s="7" t="s">
        <v>31</v>
      </c>
      <c r="L11" s="11" t="str">
        <f ca="1">IF(VLOOKUP(C5,INDIRECT(C4&amp;"!A3:AZ51"),21)=0,"-",VLOOKUP(C5,INDIRECT(C4&amp;"!A3:AZ51"),21))</f>
        <v>-</v>
      </c>
      <c r="M11" s="3" t="s">
        <v>45</v>
      </c>
      <c r="N11" s="8"/>
    </row>
    <row r="12" spans="1:14" ht="24" customHeight="1">
      <c r="A12" s="6"/>
      <c r="B12" s="7" t="s">
        <v>9</v>
      </c>
      <c r="C12" s="163" t="str">
        <f ca="1">IF(VLOOKUP(C5,INDIRECT(C4&amp;"!A3:AZ51"),6)=0,"-",VLOOKUP(C5,INDIRECT(C4&amp;"!A3:AZ51"),6))</f>
        <v>-</v>
      </c>
      <c r="D12" s="8"/>
      <c r="F12" s="7" t="s">
        <v>17</v>
      </c>
      <c r="G12" s="12" t="str">
        <f ca="1">IF(VLOOKUP(C5,INDIRECT(C4&amp;"!A3:AZ51"),9)=0,"-",VLOOKUP(C5,INDIRECT(C4&amp;"!A3:AZ51"),9))</f>
        <v>-</v>
      </c>
      <c r="H12" s="11"/>
      <c r="I12" s="6"/>
      <c r="J12" s="6"/>
      <c r="K12" s="7" t="s">
        <v>20</v>
      </c>
      <c r="L12" s="11" t="str">
        <f ca="1">IF(VLOOKUP(C5,INDIRECT(C4&amp;"!A3:AZ51"),22)=0,"-",VLOOKUP(C5,INDIRECT(C4&amp;"!A3:AZ51"),22))</f>
        <v>-</v>
      </c>
      <c r="M12" s="3" t="s">
        <v>46</v>
      </c>
      <c r="N12" s="8"/>
    </row>
    <row r="13" spans="1:14" ht="24" customHeight="1">
      <c r="A13" s="6"/>
      <c r="B13" s="7" t="s">
        <v>1</v>
      </c>
      <c r="C13" s="12">
        <f ca="1">IF(VLOOKUP(C5,INDIRECT(C4&amp;"!A3:AZ51"),7)=0,"-",VLOOKUP(C5,INDIRECT(C4&amp;"!A3:AZ51"),7))</f>
        <v>500</v>
      </c>
      <c r="D13" s="8"/>
      <c r="F13" s="7" t="s">
        <v>35</v>
      </c>
      <c r="G13" s="12" t="str">
        <f ca="1">IF(VLOOKUP(C5,INDIRECT(C4&amp;"!A3:AZ51"),13)=0,"-",VLOOKUP(C5,INDIRECT(C4&amp;"!A3:AZ51"),13))</f>
        <v>-</v>
      </c>
      <c r="H13" s="11"/>
      <c r="I13" s="6"/>
      <c r="J13" s="6"/>
      <c r="K13" s="7" t="s">
        <v>36</v>
      </c>
      <c r="L13" s="11" t="str">
        <f ca="1">IF(VLOOKUP(C5,INDIRECT(C4&amp;"!A3:AZ51"),23)=0,"-",VLOOKUP(C5,INDIRECT(C4&amp;"!A3:AZ51"),23))</f>
        <v>-</v>
      </c>
      <c r="M13" s="3" t="s">
        <v>45</v>
      </c>
      <c r="N13" s="8"/>
    </row>
    <row r="14" spans="1:14" ht="24" customHeight="1">
      <c r="A14" s="6"/>
      <c r="B14" s="7" t="s">
        <v>33</v>
      </c>
      <c r="C14" s="12" t="str">
        <f ca="1">IF(VLOOKUP(C5,INDIRECT(C4&amp;"!A3:AZ51"),14)=0,"-",VLOOKUP(C5,INDIRECT(C4&amp;"!A3:AZ51"),14))</f>
        <v>-</v>
      </c>
      <c r="D14" s="8"/>
      <c r="F14" s="7" t="s">
        <v>4</v>
      </c>
      <c r="G14" s="12" t="str">
        <f ca="1">IF(VLOOKUP(C5,INDIRECT(C4&amp;"!A3:AZ51"),10)=0,"-",VLOOKUP(C5,INDIRECT(C4&amp;"!A3:AZ51"),10))</f>
        <v>-</v>
      </c>
      <c r="H14" s="11"/>
      <c r="I14" s="6"/>
      <c r="J14" s="6"/>
      <c r="K14" s="7" t="s">
        <v>37</v>
      </c>
      <c r="L14" s="11" t="str">
        <f ca="1">IF(VLOOKUP(C5,INDIRECT(C4&amp;"!A3:AZ51"),24)=0,"-",VLOOKUP(C5,INDIRECT(C4&amp;"!A3:AZ51"),24))</f>
        <v>-</v>
      </c>
      <c r="M14" s="3" t="s">
        <v>45</v>
      </c>
      <c r="N14" s="8"/>
    </row>
    <row r="15" spans="1:14" ht="24" customHeight="1">
      <c r="A15" s="6"/>
      <c r="B15" s="7" t="s">
        <v>30</v>
      </c>
      <c r="C15" s="12">
        <f ca="1">IF(VLOOKUP(C5,INDIRECT(C4&amp;"!A3:AZ51"),17)=0,"-",VLOOKUP(C5,INDIRECT(C4&amp;"!A3:AZ51"),17))</f>
        <v>450</v>
      </c>
      <c r="D15" s="8"/>
      <c r="F15" s="7" t="s">
        <v>55</v>
      </c>
      <c r="G15" s="12" t="str">
        <f ca="1">IF(VLOOKUP(C5,INDIRECT(C4&amp;"!A3:AZ51"),11)=0,"-",VLOOKUP(C5,INDIRECT(C4&amp;"!A3:AZ51"),11))</f>
        <v>-</v>
      </c>
      <c r="H15" s="11"/>
      <c r="I15" s="6"/>
      <c r="J15" s="6"/>
      <c r="K15" s="7" t="s">
        <v>38</v>
      </c>
      <c r="L15" s="11" t="str">
        <f ca="1">IF(VLOOKUP(C5,INDIRECT(C4&amp;"!A3:AZ51"),25)=0,"-",VLOOKUP(C5,INDIRECT(C4&amp;"!A3:AZ51"),25))</f>
        <v>-</v>
      </c>
      <c r="M15" s="3" t="s">
        <v>45</v>
      </c>
      <c r="N15" s="8"/>
    </row>
    <row r="16" spans="1:14" ht="24" customHeight="1">
      <c r="A16" s="6"/>
      <c r="B16" s="7" t="s">
        <v>32</v>
      </c>
      <c r="C16" s="12">
        <f ca="1">IF(VLOOKUP(C5,INDIRECT(C4&amp;"!A3:AZ51"),15)=0,"-",VLOOKUP(C5,INDIRECT(C4&amp;"!A3:AZ51"),15))</f>
        <v>1200</v>
      </c>
      <c r="D16" s="8"/>
      <c r="H16" s="11"/>
      <c r="I16" s="6"/>
      <c r="J16" s="6"/>
      <c r="K16" s="7" t="s">
        <v>52</v>
      </c>
      <c r="L16" s="11" t="str">
        <f ca="1">IF(VLOOKUP(C5,INDIRECT(C4&amp;"!A3:AZ51"),26)=0,"-",VLOOKUP(C5,INDIRECT(C4&amp;"!A3:AZ51"),26))</f>
        <v>-</v>
      </c>
      <c r="M16" s="3" t="s">
        <v>56</v>
      </c>
      <c r="N16" s="8"/>
    </row>
    <row r="17" spans="1:14" ht="24" customHeight="1">
      <c r="A17" s="6"/>
      <c r="B17" s="7" t="s">
        <v>10</v>
      </c>
      <c r="C17" s="12" t="str">
        <f ca="1">IF(VLOOKUP(C5,INDIRECT(C4&amp;"!A3:AZ51"),12)=0,"-",VLOOKUP(C5,INDIRECT(C4&amp;"!A3:AZ51"),12))</f>
        <v>-</v>
      </c>
      <c r="D17" s="8"/>
      <c r="H17" s="11"/>
      <c r="I17" s="6"/>
      <c r="J17" s="6"/>
      <c r="K17" s="7"/>
      <c r="L17" s="11"/>
      <c r="M17" s="3"/>
      <c r="N17" s="8"/>
    </row>
    <row r="18" spans="1:14" ht="24" customHeight="1">
      <c r="A18" s="6"/>
      <c r="B18" s="7" t="s">
        <v>49</v>
      </c>
      <c r="C18" s="12" t="str">
        <f ca="1">IF(VLOOKUP(C5,INDIRECT(C4&amp;"!A3:AZ51"),16)=0,"-",VLOOKUP(C5,INDIRECT(C4&amp;"!A3:AZ51"),16))</f>
        <v>-</v>
      </c>
      <c r="D18" s="8"/>
      <c r="H18" s="11"/>
      <c r="I18" s="6"/>
      <c r="J18" s="6"/>
      <c r="K18" s="7"/>
      <c r="L18" s="11"/>
      <c r="M18" s="3"/>
      <c r="N18" s="8"/>
    </row>
    <row r="19" spans="1:14" ht="24" customHeight="1">
      <c r="A19" s="6"/>
      <c r="B19" s="7" t="s">
        <v>25</v>
      </c>
      <c r="C19" s="12" t="str">
        <f ca="1">IF(VLOOKUP(C5,INDIRECT(C4&amp;"!A3:AZ51"),18)=0,"-",VLOOKUP(C5,INDIRECT(C4&amp;"!A3:AZ51"),18))</f>
        <v>-</v>
      </c>
      <c r="E19" s="6"/>
      <c r="H19" s="11"/>
      <c r="I19" s="6"/>
      <c r="J19" s="6"/>
      <c r="N19" s="8"/>
    </row>
    <row r="20" spans="1:14" ht="10.5" customHeight="1">
      <c r="A20" s="6"/>
      <c r="B20" s="3"/>
      <c r="C20" s="9"/>
      <c r="D20" s="8"/>
      <c r="F20" s="3"/>
      <c r="G20" s="12"/>
      <c r="H20" s="11"/>
      <c r="I20" s="6"/>
      <c r="J20" s="19"/>
      <c r="K20" s="20"/>
      <c r="L20" s="20"/>
      <c r="M20" s="20"/>
      <c r="N20" s="22"/>
    </row>
    <row r="21" spans="1:14" ht="20.25" customHeight="1">
      <c r="A21" s="13"/>
      <c r="B21" s="14" t="s">
        <v>18</v>
      </c>
      <c r="C21" s="15">
        <f ca="1">SUM(C11:C20)</f>
        <v>14150</v>
      </c>
      <c r="D21" s="16"/>
      <c r="E21" s="13"/>
      <c r="F21" s="14" t="s">
        <v>19</v>
      </c>
      <c r="G21" s="17">
        <f ca="1">SUM(G11:G14)</f>
        <v>6000</v>
      </c>
      <c r="H21" s="18"/>
      <c r="I21" s="6"/>
      <c r="K21" s="32"/>
      <c r="L21" s="33"/>
    </row>
    <row r="22" spans="1:14" ht="2.25" customHeight="1">
      <c r="A22" s="19"/>
      <c r="B22" s="20"/>
      <c r="C22" s="21"/>
      <c r="D22" s="22"/>
      <c r="E22" s="19"/>
      <c r="F22" s="23"/>
      <c r="G22" s="24"/>
      <c r="H22" s="25"/>
      <c r="I22" s="6"/>
      <c r="K22" s="32"/>
      <c r="L22" s="33"/>
    </row>
    <row r="23" spans="1:14" ht="24" customHeight="1">
      <c r="B23" s="7" t="s">
        <v>11</v>
      </c>
      <c r="C23" s="26">
        <f ca="1">IF(VLOOKUP(C5,INDIRECT(C4&amp;"!A3:AZ51"),19)=0,"-",VLOOKUP(C5,INDIRECT(C4&amp;"!A3:AZ51"),19))</f>
        <v>8150</v>
      </c>
    </row>
    <row r="24" spans="1:14" ht="9.75" customHeight="1"/>
    <row r="25" spans="1:14" ht="24" customHeight="1">
      <c r="A25" s="178" t="s">
        <v>48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</row>
    <row r="26" spans="1:14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</row>
    <row r="27" spans="1:14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</row>
    <row r="29" spans="1:14">
      <c r="C29" s="57"/>
      <c r="D29" s="59"/>
      <c r="E29" s="57"/>
      <c r="F29" s="59"/>
    </row>
    <row r="30" spans="1:14">
      <c r="C30" s="57"/>
      <c r="E30" s="57"/>
      <c r="F30" s="59"/>
    </row>
    <row r="31" spans="1:14">
      <c r="C31" s="57"/>
      <c r="D31" s="59"/>
      <c r="E31" s="59"/>
      <c r="F31" s="59"/>
    </row>
  </sheetData>
  <mergeCells count="6">
    <mergeCell ref="A25:N27"/>
    <mergeCell ref="B9:C9"/>
    <mergeCell ref="F9:G9"/>
    <mergeCell ref="K9:M9"/>
    <mergeCell ref="J1:M1"/>
    <mergeCell ref="J2:K2"/>
  </mergeCells>
  <dataValidations count="2">
    <dataValidation type="list" allowBlank="1" showInputMessage="1" showErrorMessage="1" sqref="C4" xr:uid="{A0A6CDA9-746C-434B-863A-ED2C54D7E146}">
      <formula1>"Dตุ๊กแกอวกาศสามัคคี,Dตุ๊กแกอวกาศรามอินทรา,DButcher,Dครัวกลาง"</formula1>
    </dataValidation>
    <dataValidation type="list" allowBlank="1" showInputMessage="1" showErrorMessage="1" sqref="C5" xr:uid="{D617D4DA-20C2-4FCC-A2F1-0B656C7A08CA}">
      <formula1>"1,2,3,4,5,6,7,8,9,10,11,12,13,14,15,16,17,18,19,20,21,22,23,24,25,26,27,28,29,30,31,32,33,34,35,36,37,38,39,40"</formula1>
    </dataValidation>
  </dataValidations>
  <pageMargins left="0.7" right="0.7" top="0.75" bottom="0.75" header="0.3" footer="0.3"/>
  <pageSetup paperSize="9" scale="94"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F 7 F +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7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x f l b z H g L 7 3 g E A A P M E A A A T A B w A R m 9 y b X V s Y X M v U 2 V j d G l v b j E u b S C i G A A o o B Q A A A A A A A A A A A A A A A A A A A A A A A A A A A C l k 0 F r E 0 E U x + + B f I d h T w k s w V 1 N q p Y c N F U U L 0 J S P C R B p s l I l k 5 m Z G a W p o S A O V V L j x V b B U G l C I p g p e L s t 3 k f x Z n Z R C z 4 v H Q P 2 c n / z b z / / / e G 1 W x k M i l I t 3 w n m 9 V K t a I n V L E x u Z u b 0 Y Q p 0 i a c m W q F u A e K J d i v Y M + g e A n 2 A O w b s D / D + g P Y H 2 7 n v d m I 8 c Y T q X Z 3 p N y t 3 c 8 4 a 3 S k M E w Y X Y s 6 t w f b m i k 9 6 O V i L x t s y T 3 B J R 3 r A R Q v Q r s L s K d h f Q z 2 F 9 h v / q 9 9 D d Z C c Q h 2 G e y X j R n X s 6 g e E 5 F z H h O j c l a P y 3 y r y E + 7 E 8 a M i / P / v P P + Q 8 O m 7 W h 1 K o o f Z W L c j s L h a L j o b 1 F D h 6 v O Y L + E c 5 9 D J N f y P K z X / X z m M 5 / Z 7 y l j f w L 7 P Y C 4 n W 9 d l h 7 d c c N 4 r O R U G v a A 0 b E b R O 1 S 4 J j 0 V + U 7 n H d H l F O l 2 x 5 v u O Y L P u + C V Y n x M Q x s u R Y d 4 W E w v / D O X n f k r 1 z S P / 4 9 R Y V + J t W 0 I 3 k + F b 3 9 5 0 z X r g g X z + e R v x 1 3 T X 6 u 7 9 1 o w + 9 5 2 H o C x R F J m 6 1 W 5 O 7 K 2 R E q 9 h c x m U d l g n Q t G z Y z f + n X E f 0 G o j f / 3 R 5 x 3 U C 6 3 E T 0 W 4 i e X M M K C V b A g B O M O M G Q k y Z W a G E F j D v B w B O M P M X I U 4 w 8 x c h T j D y 9 T L 6 o V y u Z u O K X s P k b U E s B A i 0 A F A A C A A g A F 7 F + V k i y 5 f i k A A A A 9 g A A A B I A A A A A A A A A A A A A A A A A A A A A A E N v b m Z p Z y 9 Q Y W N r Y W d l L n h t b F B L A Q I t A B Q A A g A I A B e x f l Y P y u m r p A A A A O k A A A A T A A A A A A A A A A A A A A A A A P A A A A B b Q 2 9 u d G V u d F 9 U e X B l c 1 0 u e G 1 s U E s B A i 0 A F A A C A A g A F 7 F + V v M e A v v e A Q A A 8 w Q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g A A A A A A A D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0 Y 2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1 O j A 4 O j A w L j Y w M T U 0 O T V a I i A v P j x F b n R y e S B U e X B l P S J G a W x s Q 2 9 s d W 1 u V H l w Z X M i I F Z h b H V l P S J z Q U F Z R 0 J n Q U F C Z 1 l H Q m d Z R 0 J n W U d C Z 1 l H Q m d Z R 0 J n W U c i I C 8 + P E V u d H J 5 I F R 5 c G U 9 I k Z p b G x D b 2 x 1 b W 5 O Y W 1 l c y I g V m F s d W U 9 I n N b J n F 1 b 3 Q 7 4 L i B 4 L i 4 4 L i h 4 L i e 4 L i y 4 L i e 4 L i x 4 L i Z 4 L i Y 4 L m M I D I 1 N j Y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d G N o Z X I v Q X V 0 b 1 J l b W 9 2 Z W R D b 2 x 1 b W 5 z M S 5 7 4 L i B 4 L i 4 4 L i h 4 L i e 4 L i y 4 L i e 4 L i x 4 L i Z 4 L i Y 4 L m M I D I 1 N j Y s M H 0 m c X V v d D s s J n F 1 b 3 Q 7 U 2 V j d G l v b j E v Q n V 0 Y 2 h l c i 9 B d X R v U m V t b 3 Z l Z E N v b H V t b n M x L n t D b 2 x 1 b W 4 y L D F 9 J n F 1 b 3 Q 7 L C Z x d W 9 0 O 1 N l Y 3 R p b 2 4 x L 0 J 1 d G N o Z X I v Q X V 0 b 1 J l b W 9 2 Z W R D b 2 x 1 b W 5 z M S 5 7 Q 2 9 s d W 1 u M y w y f S Z x d W 9 0 O y w m c X V v d D t T Z W N 0 a W 9 u M S 9 C d X R j a G V y L 0 F 1 d G 9 S Z W 1 v d m V k Q 2 9 s d W 1 u c z E u e 0 N v b H V t b j Q s M 3 0 m c X V v d D s s J n F 1 b 3 Q 7 U 2 V j d G l v b j E v Q n V 0 Y 2 h l c i 9 B d X R v U m V t b 3 Z l Z E N v b H V t b n M x L n t D b 2 x 1 b W 4 1 L D R 9 J n F 1 b 3 Q 7 L C Z x d W 9 0 O 1 N l Y 3 R p b 2 4 x L 0 J 1 d G N o Z X I v Q X V 0 b 1 J l b W 9 2 Z W R D b 2 x 1 b W 5 z M S 5 7 Q 2 9 s d W 1 u N i w 1 f S Z x d W 9 0 O y w m c X V v d D t T Z W N 0 a W 9 u M S 9 C d X R j a G V y L 0 F 1 d G 9 S Z W 1 v d m V k Q 2 9 s d W 1 u c z E u e 0 N v b H V t b j c s N n 0 m c X V v d D s s J n F 1 b 3 Q 7 U 2 V j d G l v b j E v Q n V 0 Y 2 h l c i 9 B d X R v U m V t b 3 Z l Z E N v b H V t b n M x L n t D b 2 x 1 b W 4 4 L D d 9 J n F 1 b 3 Q 7 L C Z x d W 9 0 O 1 N l Y 3 R p b 2 4 x L 0 J 1 d G N o Z X I v Q X V 0 b 1 J l b W 9 2 Z W R D b 2 x 1 b W 5 z M S 5 7 Q 2 9 s d W 1 u O S w 4 f S Z x d W 9 0 O y w m c X V v d D t T Z W N 0 a W 9 u M S 9 C d X R j a G V y L 0 F 1 d G 9 S Z W 1 v d m V k Q 2 9 s d W 1 u c z E u e 0 N v b H V t b j E w L D l 9 J n F 1 b 3 Q 7 L C Z x d W 9 0 O 1 N l Y 3 R p b 2 4 x L 0 J 1 d G N o Z X I v Q X V 0 b 1 J l b W 9 2 Z W R D b 2 x 1 b W 5 z M S 5 7 Q 2 9 s d W 1 u M T E s M T B 9 J n F 1 b 3 Q 7 L C Z x d W 9 0 O 1 N l Y 3 R p b 2 4 x L 0 J 1 d G N o Z X I v Q X V 0 b 1 J l b W 9 2 Z W R D b 2 x 1 b W 5 z M S 5 7 Q 2 9 s d W 1 u M T I s M T F 9 J n F 1 b 3 Q 7 L C Z x d W 9 0 O 1 N l Y 3 R p b 2 4 x L 0 J 1 d G N o Z X I v Q X V 0 b 1 J l b W 9 2 Z W R D b 2 x 1 b W 5 z M S 5 7 Q 2 9 s d W 1 u M T M s M T J 9 J n F 1 b 3 Q 7 L C Z x d W 9 0 O 1 N l Y 3 R p b 2 4 x L 0 J 1 d G N o Z X I v Q X V 0 b 1 J l b W 9 2 Z W R D b 2 x 1 b W 5 z M S 5 7 Q 2 9 s d W 1 u M T Q s M T N 9 J n F 1 b 3 Q 7 L C Z x d W 9 0 O 1 N l Y 3 R p b 2 4 x L 0 J 1 d G N o Z X I v Q X V 0 b 1 J l b W 9 2 Z W R D b 2 x 1 b W 5 z M S 5 7 Q 2 9 s d W 1 u M T U s M T R 9 J n F 1 b 3 Q 7 L C Z x d W 9 0 O 1 N l Y 3 R p b 2 4 x L 0 J 1 d G N o Z X I v Q X V 0 b 1 J l b W 9 2 Z W R D b 2 x 1 b W 5 z M S 5 7 Q 2 9 s d W 1 u M T Y s M T V 9 J n F 1 b 3 Q 7 L C Z x d W 9 0 O 1 N l Y 3 R p b 2 4 x L 0 J 1 d G N o Z X I v Q X V 0 b 1 J l b W 9 2 Z W R D b 2 x 1 b W 5 z M S 5 7 Q 2 9 s d W 1 u M T c s M T Z 9 J n F 1 b 3 Q 7 L C Z x d W 9 0 O 1 N l Y 3 R p b 2 4 x L 0 J 1 d G N o Z X I v Q X V 0 b 1 J l b W 9 2 Z W R D b 2 x 1 b W 5 z M S 5 7 Q 2 9 s d W 1 u M T g s M T d 9 J n F 1 b 3 Q 7 L C Z x d W 9 0 O 1 N l Y 3 R p b 2 4 x L 0 J 1 d G N o Z X I v Q X V 0 b 1 J l b W 9 2 Z W R D b 2 x 1 b W 5 z M S 5 7 Q 2 9 s d W 1 u M T k s M T h 9 J n F 1 b 3 Q 7 L C Z x d W 9 0 O 1 N l Y 3 R p b 2 4 x L 0 J 1 d G N o Z X I v Q X V 0 b 1 J l b W 9 2 Z W R D b 2 x 1 b W 5 z M S 5 7 Q 2 9 s d W 1 u M j A s M T l 9 J n F 1 b 3 Q 7 L C Z x d W 9 0 O 1 N l Y 3 R p b 2 4 x L 0 J 1 d G N o Z X I v Q X V 0 b 1 J l b W 9 2 Z W R D b 2 x 1 b W 5 z M S 5 7 Q 2 9 s d W 1 u M j E s M j B 9 J n F 1 b 3 Q 7 L C Z x d W 9 0 O 1 N l Y 3 R p b 2 4 x L 0 J 1 d G N o Z X I v Q X V 0 b 1 J l b W 9 2 Z W R D b 2 x 1 b W 5 z M S 5 7 Q 2 9 s d W 1 u M j I s M j F 9 J n F 1 b 3 Q 7 L C Z x d W 9 0 O 1 N l Y 3 R p b 2 4 x L 0 J 1 d G N o Z X I v Q X V 0 b 1 J l b W 9 2 Z W R D b 2 x 1 b W 5 z M S 5 7 Q 2 9 s d W 1 u M j M s M j J 9 J n F 1 b 3 Q 7 L C Z x d W 9 0 O 1 N l Y 3 R p b 2 4 x L 0 J 1 d G N o Z X I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d X R j a G V y L 0 F 1 d G 9 S Z W 1 v d m V k Q 2 9 s d W 1 u c z E u e + C 4 g e C 4 u O C 4 o e C 4 n u C 4 s u C 4 n u C 4 s e C 4 m e C 4 m O C 5 j C A y N T Y 2 L D B 9 J n F 1 b 3 Q 7 L C Z x d W 9 0 O 1 N l Y 3 R p b 2 4 x L 0 J 1 d G N o Z X I v Q X V 0 b 1 J l b W 9 2 Z W R D b 2 x 1 b W 5 z M S 5 7 Q 2 9 s d W 1 u M i w x f S Z x d W 9 0 O y w m c X V v d D t T Z W N 0 a W 9 u M S 9 C d X R j a G V y L 0 F 1 d G 9 S Z W 1 v d m V k Q 2 9 s d W 1 u c z E u e 0 N v b H V t b j M s M n 0 m c X V v d D s s J n F 1 b 3 Q 7 U 2 V j d G l v b j E v Q n V 0 Y 2 h l c i 9 B d X R v U m V t b 3 Z l Z E N v b H V t b n M x L n t D b 2 x 1 b W 4 0 L D N 9 J n F 1 b 3 Q 7 L C Z x d W 9 0 O 1 N l Y 3 R p b 2 4 x L 0 J 1 d G N o Z X I v Q X V 0 b 1 J l b W 9 2 Z W R D b 2 x 1 b W 5 z M S 5 7 Q 2 9 s d W 1 u N S w 0 f S Z x d W 9 0 O y w m c X V v d D t T Z W N 0 a W 9 u M S 9 C d X R j a G V y L 0 F 1 d G 9 S Z W 1 v d m V k Q 2 9 s d W 1 u c z E u e 0 N v b H V t b j Y s N X 0 m c X V v d D s s J n F 1 b 3 Q 7 U 2 V j d G l v b j E v Q n V 0 Y 2 h l c i 9 B d X R v U m V t b 3 Z l Z E N v b H V t b n M x L n t D b 2 x 1 b W 4 3 L D Z 9 J n F 1 b 3 Q 7 L C Z x d W 9 0 O 1 N l Y 3 R p b 2 4 x L 0 J 1 d G N o Z X I v Q X V 0 b 1 J l b W 9 2 Z W R D b 2 x 1 b W 5 z M S 5 7 Q 2 9 s d W 1 u O C w 3 f S Z x d W 9 0 O y w m c X V v d D t T Z W N 0 a W 9 u M S 9 C d X R j a G V y L 0 F 1 d G 9 S Z W 1 v d m V k Q 2 9 s d W 1 u c z E u e 0 N v b H V t b j k s O H 0 m c X V v d D s s J n F 1 b 3 Q 7 U 2 V j d G l v b j E v Q n V 0 Y 2 h l c i 9 B d X R v U m V t b 3 Z l Z E N v b H V t b n M x L n t D b 2 x 1 b W 4 x M C w 5 f S Z x d W 9 0 O y w m c X V v d D t T Z W N 0 a W 9 u M S 9 C d X R j a G V y L 0 F 1 d G 9 S Z W 1 v d m V k Q 2 9 s d W 1 u c z E u e 0 N v b H V t b j E x L D E w f S Z x d W 9 0 O y w m c X V v d D t T Z W N 0 a W 9 u M S 9 C d X R j a G V y L 0 F 1 d G 9 S Z W 1 v d m V k Q 2 9 s d W 1 u c z E u e 0 N v b H V t b j E y L D E x f S Z x d W 9 0 O y w m c X V v d D t T Z W N 0 a W 9 u M S 9 C d X R j a G V y L 0 F 1 d G 9 S Z W 1 v d m V k Q 2 9 s d W 1 u c z E u e 0 N v b H V t b j E z L D E y f S Z x d W 9 0 O y w m c X V v d D t T Z W N 0 a W 9 u M S 9 C d X R j a G V y L 0 F 1 d G 9 S Z W 1 v d m V k Q 2 9 s d W 1 u c z E u e 0 N v b H V t b j E 0 L D E z f S Z x d W 9 0 O y w m c X V v d D t T Z W N 0 a W 9 u M S 9 C d X R j a G V y L 0 F 1 d G 9 S Z W 1 v d m V k Q 2 9 s d W 1 u c z E u e 0 N v b H V t b j E 1 L D E 0 f S Z x d W 9 0 O y w m c X V v d D t T Z W N 0 a W 9 u M S 9 C d X R j a G V y L 0 F 1 d G 9 S Z W 1 v d m V k Q 2 9 s d W 1 u c z E u e 0 N v b H V t b j E 2 L D E 1 f S Z x d W 9 0 O y w m c X V v d D t T Z W N 0 a W 9 u M S 9 C d X R j a G V y L 0 F 1 d G 9 S Z W 1 v d m V k Q 2 9 s d W 1 u c z E u e 0 N v b H V t b j E 3 L D E 2 f S Z x d W 9 0 O y w m c X V v d D t T Z W N 0 a W 9 u M S 9 C d X R j a G V y L 0 F 1 d G 9 S Z W 1 v d m V k Q 2 9 s d W 1 u c z E u e 0 N v b H V t b j E 4 L D E 3 f S Z x d W 9 0 O y w m c X V v d D t T Z W N 0 a W 9 u M S 9 C d X R j a G V y L 0 F 1 d G 9 S Z W 1 v d m V k Q 2 9 s d W 1 u c z E u e 0 N v b H V t b j E 5 L D E 4 f S Z x d W 9 0 O y w m c X V v d D t T Z W N 0 a W 9 u M S 9 C d X R j a G V y L 0 F 1 d G 9 S Z W 1 v d m V k Q 2 9 s d W 1 u c z E u e 0 N v b H V t b j I w L D E 5 f S Z x d W 9 0 O y w m c X V v d D t T Z W N 0 a W 9 u M S 9 C d X R j a G V y L 0 F 1 d G 9 S Z W 1 v d m V k Q 2 9 s d W 1 u c z E u e 0 N v b H V t b j I x L D I w f S Z x d W 9 0 O y w m c X V v d D t T Z W N 0 a W 9 u M S 9 C d X R j a G V y L 0 F 1 d G 9 S Z W 1 v d m V k Q 2 9 s d W 1 u c z E u e 0 N v b H V t b j I y L D I x f S Z x d W 9 0 O y w m c X V v d D t T Z W N 0 a W 9 u M S 9 C d X R j a G V y L 0 F 1 d G 9 S Z W 1 v d m V k Q 2 9 s d W 1 u c z E u e 0 N v b H V t b j I z L D I y f S Z x d W 9 0 O y w m c X V v d D t T Z W N 0 a W 9 u M S 9 C d X R j a G V y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0 Y 2 h l c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0 J 1 d G N o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d G N o Z X I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g z C y P e J 5 P s / / H E n N X y z E A A A A A A g A A A A A A E G Y A A A A B A A A g A A A A S Y t 1 d q N P g k M 5 Y t Z i + + N W D 0 r 4 v B B u P Y X j O W M J V X c 4 L y c A A A A A D o A A A A A C A A A g A A A A 6 d L h R a U e f Y b o 9 s a D j p T V N O F k U P l X T c e 8 n C X P p R 3 U f R p Q A A A A O t B O N i z m X D L l 0 U x f I K b y 8 1 T T O T Z / x m O X 9 g Q N A + 4 f m b W u s x v K 4 n Y A S N 2 x J L r Q F P 5 G 8 g p k l X p w g Y X 8 a 3 o S R s L 5 K U 8 B O K q f y x 7 D 9 8 K w S N P D I l 9 A A A A A 1 b G J s W H 8 r z Z E V z M 4 s M A S l i S q I U p D c F J l Z b b a M K 8 h Z X 2 d T 3 a Y n m j s V w H 1 3 N L V h N S 6 + d a n 7 j f m 7 i f a t 7 G K 4 F n Z I A = = < / D a t a M a s h u p > 
</file>

<file path=customXml/itemProps1.xml><?xml version="1.0" encoding="utf-8"?>
<ds:datastoreItem xmlns:ds="http://schemas.openxmlformats.org/officeDocument/2006/customXml" ds:itemID="{8B027B70-C8A8-462E-A1BC-7807F5A50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Dตุ๊กแกอวกาศสามัคคี</vt:lpstr>
      <vt:lpstr>ผลประเมินสามัคคี ม.ค -มิ.ย</vt:lpstr>
      <vt:lpstr>DButcher</vt:lpstr>
      <vt:lpstr>ผลประเมินบุชเชอร์มค-มิย</vt:lpstr>
      <vt:lpstr>Dครัวกลาง</vt:lpstr>
      <vt:lpstr>ผลประเมินครัวกลาง มค-มิย</vt:lpstr>
      <vt:lpstr>Dตุ๊กแกอวกาศรามอินทรา</vt:lpstr>
      <vt:lpstr>ผลประเมินรามอินทรามค-มิย</vt:lpstr>
      <vt:lpstr>สลิป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Tunwit Minimal</dc:creator>
  <cp:keywords/>
  <dc:description/>
  <cp:lastModifiedBy>LittLe BirDD</cp:lastModifiedBy>
  <cp:revision/>
  <cp:lastPrinted>2024-04-03T07:53:39Z</cp:lastPrinted>
  <dcterms:created xsi:type="dcterms:W3CDTF">2021-12-27T22:27:25Z</dcterms:created>
  <dcterms:modified xsi:type="dcterms:W3CDTF">2024-06-01T18:17:02Z</dcterms:modified>
  <cp:category/>
  <cp:contentStatus/>
</cp:coreProperties>
</file>