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ttlebirdd/Desktop/project/slipper_rework/"/>
    </mc:Choice>
  </mc:AlternateContent>
  <xr:revisionPtr revIDLastSave="0" documentId="13_ncr:1_{FEA2BC74-40E9-5246-857A-22F693A586D1}" xr6:coauthVersionLast="47" xr6:coauthVersionMax="47" xr10:uidLastSave="{00000000-0000-0000-0000-000000000000}"/>
  <bookViews>
    <workbookView xWindow="0" yWindow="2500" windowWidth="34200" windowHeight="17540" tabRatio="650" activeTab="4" xr2:uid="{00000000-000D-0000-FFFF-FFFF00000000}"/>
  </bookViews>
  <sheets>
    <sheet name="Dครัวกลาง" sheetId="15" r:id="rId1"/>
    <sheet name="Dตุ๊กแกอวกาศสามัคคี" sheetId="2" r:id="rId2"/>
    <sheet name="Dตุ๊กแกอวกาศรามอินทรา" sheetId="14" r:id="rId3"/>
    <sheet name="DButcherแจ้งวัฒนะ" sheetId="11" r:id="rId4"/>
    <sheet name="DButcherราชพฤกษ์" sheetId="23" r:id="rId5"/>
    <sheet name="สลิป" sheetId="12" r:id="rId6"/>
  </sheets>
  <definedNames>
    <definedName name="ชื่อ">#REF!</definedName>
    <definedName name="ลำดับ">#REF!</definedName>
    <definedName name="อิ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5" l="1"/>
  <c r="E22" i="23" l="1"/>
  <c r="E24" i="23"/>
  <c r="E22" i="11"/>
  <c r="E25" i="14"/>
  <c r="E23" i="14"/>
  <c r="E23" i="2"/>
  <c r="E12" i="15"/>
  <c r="E23" i="23"/>
  <c r="E20" i="11"/>
  <c r="E21" i="2"/>
  <c r="E21" i="11"/>
  <c r="E24" i="14"/>
  <c r="E22" i="2"/>
  <c r="E11" i="15"/>
  <c r="R8" i="23"/>
  <c r="S17" i="2"/>
  <c r="S9" i="2"/>
  <c r="E9" i="2"/>
  <c r="S15" i="23"/>
  <c r="S12" i="23"/>
  <c r="S13" i="23"/>
  <c r="S14" i="23"/>
  <c r="S6" i="23"/>
  <c r="S4" i="23"/>
  <c r="S11" i="14"/>
  <c r="E18" i="2"/>
  <c r="S7" i="23" l="1"/>
  <c r="S9" i="23"/>
  <c r="S10" i="23"/>
  <c r="S11" i="23"/>
  <c r="S16" i="23"/>
  <c r="S17" i="23"/>
  <c r="S8" i="23" l="1"/>
  <c r="S4" i="14"/>
  <c r="S5" i="14"/>
  <c r="S6" i="14"/>
  <c r="S7" i="14"/>
  <c r="S8" i="14"/>
  <c r="S9" i="14"/>
  <c r="S10" i="14"/>
  <c r="S12" i="14"/>
  <c r="S13" i="14"/>
  <c r="S14" i="14"/>
  <c r="S15" i="14"/>
  <c r="S16" i="14"/>
  <c r="S17" i="14"/>
  <c r="S18" i="14"/>
  <c r="S19" i="14"/>
  <c r="N21" i="14"/>
  <c r="S5" i="15"/>
  <c r="S6" i="15"/>
  <c r="S7" i="15"/>
  <c r="S8" i="15"/>
  <c r="S21" i="23"/>
  <c r="S20" i="23"/>
  <c r="S5" i="23"/>
  <c r="F20" i="23"/>
  <c r="G20" i="23"/>
  <c r="H20" i="23"/>
  <c r="I20" i="23"/>
  <c r="J20" i="23"/>
  <c r="K20" i="23"/>
  <c r="L20" i="23"/>
  <c r="M20" i="23"/>
  <c r="O20" i="23"/>
  <c r="P20" i="23"/>
  <c r="Q20" i="23"/>
  <c r="R20" i="23"/>
  <c r="S19" i="11"/>
  <c r="S22" i="14"/>
  <c r="N20" i="23" l="1"/>
  <c r="E20" i="23"/>
  <c r="S18" i="2"/>
  <c r="H21" i="14"/>
  <c r="M20" i="14"/>
  <c r="S20" i="14" s="1"/>
  <c r="S21" i="14" s="1"/>
  <c r="P20" i="14"/>
  <c r="E21" i="14"/>
  <c r="F21" i="14"/>
  <c r="G21" i="14"/>
  <c r="I21" i="14"/>
  <c r="J21" i="14"/>
  <c r="K21" i="14"/>
  <c r="O21" i="14"/>
  <c r="Q21" i="14"/>
  <c r="R21" i="14"/>
  <c r="M23" i="14"/>
  <c r="S23" i="14" s="1"/>
  <c r="P23" i="14"/>
  <c r="S14" i="11"/>
  <c r="S7" i="11"/>
  <c r="S15" i="2"/>
  <c r="S10" i="2"/>
  <c r="S4" i="2"/>
  <c r="S5" i="2"/>
  <c r="S6" i="2"/>
  <c r="S7" i="2"/>
  <c r="S8" i="2"/>
  <c r="S11" i="2"/>
  <c r="S12" i="2"/>
  <c r="S13" i="2"/>
  <c r="S14" i="2"/>
  <c r="S16" i="2"/>
  <c r="S22" i="23"/>
  <c r="S23" i="23"/>
  <c r="S24" i="23"/>
  <c r="E26" i="23"/>
  <c r="F26" i="23"/>
  <c r="G26" i="23"/>
  <c r="H26" i="23"/>
  <c r="I26" i="23"/>
  <c r="J26" i="23"/>
  <c r="K26" i="23"/>
  <c r="M26" i="23"/>
  <c r="N26" i="23"/>
  <c r="O26" i="23"/>
  <c r="P26" i="23"/>
  <c r="Q26" i="23"/>
  <c r="R26" i="23"/>
  <c r="T26" i="23"/>
  <c r="U26" i="23"/>
  <c r="V26" i="23"/>
  <c r="W26" i="23"/>
  <c r="X26" i="23"/>
  <c r="Y26" i="23"/>
  <c r="Z26" i="23"/>
  <c r="AA26" i="23"/>
  <c r="M21" i="14" l="1"/>
  <c r="L26" i="23"/>
  <c r="S25" i="23"/>
  <c r="S26" i="23" s="1"/>
  <c r="F9" i="15" l="1"/>
  <c r="G9" i="15"/>
  <c r="H9" i="15"/>
  <c r="I9" i="15"/>
  <c r="J9" i="15"/>
  <c r="K9" i="15"/>
  <c r="L9" i="15"/>
  <c r="M9" i="15"/>
  <c r="N9" i="15"/>
  <c r="O9" i="15"/>
  <c r="P9" i="15"/>
  <c r="Q9" i="15"/>
  <c r="R9" i="15"/>
  <c r="E9" i="15"/>
  <c r="E13" i="15" s="1"/>
  <c r="M8" i="11" l="1"/>
  <c r="S8" i="11" s="1"/>
  <c r="S10" i="11"/>
  <c r="M9" i="11"/>
  <c r="S9" i="11" s="1"/>
  <c r="P25" i="14" l="1"/>
  <c r="M25" i="14"/>
  <c r="S25" i="14" s="1"/>
  <c r="P24" i="14"/>
  <c r="M24" i="14"/>
  <c r="S15" i="11"/>
  <c r="O19" i="2"/>
  <c r="O24" i="2" s="1"/>
  <c r="F18" i="11"/>
  <c r="F23" i="11" s="1"/>
  <c r="G18" i="11"/>
  <c r="G23" i="11" s="1"/>
  <c r="H18" i="11"/>
  <c r="H23" i="11" s="1"/>
  <c r="I18" i="11"/>
  <c r="I23" i="11" s="1"/>
  <c r="J18" i="11"/>
  <c r="J23" i="11" s="1"/>
  <c r="K18" i="11"/>
  <c r="K23" i="11" s="1"/>
  <c r="L18" i="11"/>
  <c r="L23" i="11" s="1"/>
  <c r="O18" i="11"/>
  <c r="O23" i="11" s="1"/>
  <c r="P18" i="11"/>
  <c r="Q18" i="11"/>
  <c r="Q23" i="11" s="1"/>
  <c r="R18" i="11"/>
  <c r="R23" i="11" s="1"/>
  <c r="E18" i="11"/>
  <c r="E23" i="11" s="1"/>
  <c r="F19" i="2"/>
  <c r="F24" i="2" s="1"/>
  <c r="G19" i="2"/>
  <c r="G24" i="2" s="1"/>
  <c r="H19" i="2"/>
  <c r="H24" i="2" s="1"/>
  <c r="I19" i="2"/>
  <c r="I24" i="2" s="1"/>
  <c r="J19" i="2"/>
  <c r="J24" i="2" s="1"/>
  <c r="K19" i="2"/>
  <c r="K24" i="2" s="1"/>
  <c r="L19" i="2"/>
  <c r="L24" i="2" s="1"/>
  <c r="N19" i="2"/>
  <c r="N24" i="2" s="1"/>
  <c r="Q19" i="2"/>
  <c r="Q24" i="2" s="1"/>
  <c r="R19" i="2"/>
  <c r="R24" i="2" s="1"/>
  <c r="E19" i="2"/>
  <c r="E24" i="2" s="1"/>
  <c r="S24" i="14" l="1"/>
  <c r="T25" i="14" s="1"/>
  <c r="P19" i="2"/>
  <c r="M19" i="2"/>
  <c r="S19" i="2" l="1"/>
  <c r="S24" i="2" s="1"/>
  <c r="S11" i="15"/>
  <c r="S12" i="15"/>
  <c r="S9" i="15" l="1"/>
  <c r="S13" i="15" s="1"/>
  <c r="N18" i="11" l="1"/>
  <c r="N23" i="11" s="1"/>
  <c r="M6" i="11" l="1"/>
  <c r="S6" i="11" s="1"/>
  <c r="U4" i="14" l="1"/>
  <c r="U10" i="14"/>
  <c r="U14" i="14"/>
  <c r="P20" i="2"/>
  <c r="P21" i="2"/>
  <c r="P22" i="2"/>
  <c r="P23" i="2"/>
  <c r="W23" i="11"/>
  <c r="M20" i="2"/>
  <c r="M21" i="2"/>
  <c r="M22" i="2"/>
  <c r="M23" i="2"/>
  <c r="S20" i="11"/>
  <c r="S21" i="11"/>
  <c r="R13" i="15"/>
  <c r="P24" i="2" l="1"/>
  <c r="M24" i="2"/>
  <c r="S21" i="2"/>
  <c r="S22" i="2"/>
  <c r="S20" i="2"/>
  <c r="M5" i="11" l="1"/>
  <c r="M12" i="11"/>
  <c r="P22" i="11"/>
  <c r="P23" i="11" s="1"/>
  <c r="S11" i="11" l="1"/>
  <c r="S5" i="11"/>
  <c r="S12" i="11"/>
  <c r="S13" i="11"/>
  <c r="S23" i="2" l="1"/>
  <c r="M4" i="11"/>
  <c r="S4" i="11" s="1"/>
  <c r="S22" i="11"/>
  <c r="M18" i="11"/>
  <c r="U5" i="14"/>
  <c r="L14" i="12"/>
  <c r="L11" i="12"/>
  <c r="G12" i="12"/>
  <c r="L16" i="12"/>
  <c r="G14" i="12"/>
  <c r="G13" i="12"/>
  <c r="L15" i="12"/>
  <c r="L12" i="12"/>
  <c r="C12" i="12"/>
  <c r="C15" i="12"/>
  <c r="L13" i="12"/>
  <c r="C18" i="12"/>
  <c r="G11" i="12"/>
  <c r="C19" i="12"/>
  <c r="C6" i="12"/>
  <c r="M23" i="11" l="1"/>
  <c r="S18" i="11"/>
  <c r="S23" i="11" s="1"/>
  <c r="C11" i="12"/>
  <c r="C14" i="12"/>
  <c r="G15" i="12"/>
  <c r="C17" i="12"/>
  <c r="C7" i="12"/>
  <c r="C16" i="12"/>
  <c r="C13" i="12"/>
  <c r="C23" i="12"/>
  <c r="G21" i="12" l="1"/>
  <c r="C2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F186DA-F37F-4A38-8AAE-D3FD76730D62}" keepAlive="1" name="คิวรี - Butcher" description="การเชื่อมต่อกับแบบสอบถาม 'Butcher' ในสมุดงาน" type="5" refreshedVersion="0" background="1">
    <dbPr connection="Provider=Microsoft.Mashup.OleDb.1;Data Source=$Workbook$;Location=Butcher;Extended Properties=&quot;&quot;" command="SELECT * FROM [Butcher]"/>
  </connection>
</connections>
</file>

<file path=xl/sharedStrings.xml><?xml version="1.0" encoding="utf-8"?>
<sst xmlns="http://schemas.openxmlformats.org/spreadsheetml/2006/main" count="487" uniqueCount="276">
  <si>
    <t>เบี้ยขยัน</t>
  </si>
  <si>
    <t>เบิก</t>
  </si>
  <si>
    <t>ปกส.</t>
  </si>
  <si>
    <t>ยอดจ่ายเงินกู้</t>
  </si>
  <si>
    <t>เงินกู้ค้าง</t>
  </si>
  <si>
    <t>ชื่อ-นามสกุล</t>
  </si>
  <si>
    <t>อัตราเงินเดือน</t>
  </si>
  <si>
    <t>ตำแหน่ง</t>
  </si>
  <si>
    <t>ค่าตำแหน่ง</t>
  </si>
  <si>
    <t>สวัสดิการอื่นๆ</t>
  </si>
  <si>
    <t>รายได้สุทธิ</t>
  </si>
  <si>
    <t>บริษัท ไอแอมฟู้ด จำกัด</t>
  </si>
  <si>
    <t>รหัสพนักงาน</t>
  </si>
  <si>
    <t>ชื่อ - นามสกุล</t>
  </si>
  <si>
    <t>เงินได้</t>
  </si>
  <si>
    <t>รายการหัก</t>
  </si>
  <si>
    <t>ประกันสังคม</t>
  </si>
  <si>
    <t>รวมเงินได้</t>
  </si>
  <si>
    <t>รวมรายการหัก</t>
  </si>
  <si>
    <t>สาย</t>
  </si>
  <si>
    <t>เลขที่ผู้เสียภาษี 0125562015764</t>
  </si>
  <si>
    <t>63/34 ซอย1 แขวง คันนายาว เขตคันนายาว กรุงเทพมหานคร 10230</t>
  </si>
  <si>
    <t>ชื่อเล่น</t>
  </si>
  <si>
    <t xml:space="preserve"> </t>
  </si>
  <si>
    <t>โบนัส</t>
  </si>
  <si>
    <t>Email</t>
  </si>
  <si>
    <t>ประจำเดือน กุมพาพันธ์ 2566</t>
  </si>
  <si>
    <t>ขาด/ลา/สาย</t>
  </si>
  <si>
    <t>นักขัด</t>
  </si>
  <si>
    <t>ประเมิน</t>
  </si>
  <si>
    <t>ขาด</t>
  </si>
  <si>
    <t>นักขัตฤกษ์</t>
  </si>
  <si>
    <t xml:space="preserve">Incentive </t>
  </si>
  <si>
    <t>Incentive</t>
  </si>
  <si>
    <t>ขาด/สาย/ลา</t>
  </si>
  <si>
    <t>ลาป่วย</t>
  </si>
  <si>
    <t>ลากิจ</t>
  </si>
  <si>
    <t>ลาพักร้อน</t>
  </si>
  <si>
    <t>ขาด (วัน)</t>
  </si>
  <si>
    <t>ลาป่วย (วัน)</t>
  </si>
  <si>
    <t>ลากิจ (วัน)</t>
  </si>
  <si>
    <t>ลาพักร้อน (วัน)</t>
  </si>
  <si>
    <t>สาย (นาที)</t>
  </si>
  <si>
    <t>รายละเอียด</t>
  </si>
  <si>
    <t>วัน</t>
  </si>
  <si>
    <t>นาที</t>
  </si>
  <si>
    <t>สลิปเงินเดือน / Pay Slip</t>
  </si>
  <si>
    <t>ข้อมูลเงินเดือนและค่าจ้างเป็นข้อมูลส่วนบุคคล ห้ามเปิดเผยโดยเด็ดขาดเอกสารนี้จะสมบูรณ์เมื่อมีลายเซ็นผู้มีอำนาจ และตราประทับเท่านั้น
Salary and wages are confidential infomation. Disclosure is strictly prohibited. This document is only valid with an autorized signature and company stamp</t>
  </si>
  <si>
    <t>โอที</t>
  </si>
  <si>
    <t>ภาษา</t>
  </si>
  <si>
    <t>th</t>
  </si>
  <si>
    <t>โอที (ชั่วโมง)</t>
  </si>
  <si>
    <t>สาขา:</t>
  </si>
  <si>
    <t>เงินกู้ค้างชำระ</t>
  </si>
  <si>
    <t>ชั่วโมง</t>
  </si>
  <si>
    <t>แจ้</t>
  </si>
  <si>
    <t>ผึ้ง</t>
  </si>
  <si>
    <t>ดาว</t>
  </si>
  <si>
    <t>พี่ภา</t>
  </si>
  <si>
    <t>jaecharinrut@gmail.com</t>
  </si>
  <si>
    <t>พร</t>
  </si>
  <si>
    <t>ดอน</t>
  </si>
  <si>
    <t>พนักงานครัวกลาง</t>
  </si>
  <si>
    <t>kathrthinaphr@gmail.com</t>
  </si>
  <si>
    <t>ครัวสเต็ก</t>
  </si>
  <si>
    <t>แนน</t>
  </si>
  <si>
    <t>ครัวผัด</t>
  </si>
  <si>
    <t>บริการ</t>
  </si>
  <si>
    <t>ตัวคูณ OT</t>
  </si>
  <si>
    <t>แตง</t>
  </si>
  <si>
    <t>สุ</t>
  </si>
  <si>
    <t>ซะ</t>
  </si>
  <si>
    <t>ตั๊ก</t>
  </si>
  <si>
    <t>IRIN210961T@GMAIL.COM</t>
  </si>
  <si>
    <t>erhh5500@gmail.com</t>
  </si>
  <si>
    <t>su17072536@gmail.com</t>
  </si>
  <si>
    <t>พ.ค</t>
  </si>
  <si>
    <t>น้อย</t>
  </si>
  <si>
    <t>พี่แจ้</t>
  </si>
  <si>
    <t>พี่ยุ้ย</t>
  </si>
  <si>
    <t>แนนการตลาด</t>
  </si>
  <si>
    <t>แก้วตา</t>
  </si>
  <si>
    <t>Kaewtaeiei555@gmall.com</t>
  </si>
  <si>
    <t>ป๊อก</t>
  </si>
  <si>
    <t>kaewpraseirthpxk@gmail.com</t>
  </si>
  <si>
    <t>มินนี่</t>
  </si>
  <si>
    <t>ตาต้า</t>
  </si>
  <si>
    <t>meedee3988@gmail.com</t>
  </si>
  <si>
    <t>ก.ค</t>
  </si>
  <si>
    <t>ปอย</t>
  </si>
  <si>
    <t>ไข่มุก</t>
  </si>
  <si>
    <t>ป้าด๊ะ</t>
  </si>
  <si>
    <t>บุญมี</t>
  </si>
  <si>
    <t>ตาล</t>
  </si>
  <si>
    <t>ฝ้าย</t>
  </si>
  <si>
    <t>Dตุ๊กแกอวกาศสามัคคี</t>
  </si>
  <si>
    <t>บังซีส</t>
  </si>
  <si>
    <t>dokphat1987@gmail.com</t>
  </si>
  <si>
    <t>หนึ่ง</t>
  </si>
  <si>
    <t>muhamadhasit062@gmail.com</t>
  </si>
  <si>
    <t xml:space="preserve">:NUENG SITTHILATH (หนึ่ง </t>
  </si>
  <si>
    <t>ธนาคาร:กสิกรไทย 1523287709</t>
  </si>
  <si>
    <t>kimook2006@gmail.com</t>
  </si>
  <si>
    <t>tahcc2013@gmail.com</t>
  </si>
  <si>
    <t>เพ็ญ</t>
  </si>
  <si>
    <t>ผู้ช่วย</t>
  </si>
  <si>
    <t>supuksa2527@gmail.com</t>
  </si>
  <si>
    <t>tuffruif@gmail.com</t>
  </si>
  <si>
    <t>megapa7791@gmail.com</t>
  </si>
  <si>
    <t>มาย</t>
  </si>
  <si>
    <t>buppe1984@gmail.com</t>
  </si>
  <si>
    <t>แอ้</t>
  </si>
  <si>
    <t>นุ๊ก</t>
  </si>
  <si>
    <t>เก๋</t>
  </si>
  <si>
    <t>เหมา</t>
  </si>
  <si>
    <t>โบว์</t>
  </si>
  <si>
    <t>ราเมน</t>
  </si>
  <si>
    <t>สเต็ก</t>
  </si>
  <si>
    <t>ทอด</t>
  </si>
  <si>
    <t>เวฟ</t>
  </si>
  <si>
    <t>ล้างจาน</t>
  </si>
  <si>
    <t>เพชร</t>
  </si>
  <si>
    <t>หัวหน้าบริการ</t>
  </si>
  <si>
    <t>แจ็ค</t>
  </si>
  <si>
    <t>เงินราม</t>
  </si>
  <si>
    <t>ครัวล้าง</t>
  </si>
  <si>
    <t>หมวย</t>
  </si>
  <si>
    <t>พนักงาน</t>
  </si>
  <si>
    <t>หัวหน้า</t>
  </si>
  <si>
    <t>fkanda05@gmail.com</t>
  </si>
  <si>
    <t>ladsadakanhawong@gmail.com</t>
  </si>
  <si>
    <t>ป้อม</t>
  </si>
  <si>
    <t>เปา</t>
  </si>
  <si>
    <t>iopeeop998899@gmail.com</t>
  </si>
  <si>
    <t>puangmalysiounheuang@gmail.com</t>
  </si>
  <si>
    <t>nankaythweoo945@gmail.com</t>
  </si>
  <si>
    <t>jariyamax2530@gmail.com</t>
  </si>
  <si>
    <t>don.dn01@icloud.com</t>
  </si>
  <si>
    <t>ffdca789@gmail.com</t>
  </si>
  <si>
    <t>mmo0964109077@gmail.com</t>
  </si>
  <si>
    <t>ttppongg@gmail.com</t>
  </si>
  <si>
    <t>พี่หน่อย</t>
  </si>
  <si>
    <t>พี่นุ้ย</t>
  </si>
  <si>
    <t>ตุ๊กตา</t>
  </si>
  <si>
    <t>maotonmany2006@gmail.com</t>
  </si>
  <si>
    <t>หนุ่ม</t>
  </si>
  <si>
    <t>ต๊ะ</t>
  </si>
  <si>
    <t>แป้ง</t>
  </si>
  <si>
    <t>จอย</t>
  </si>
  <si>
    <t>คำ</t>
  </si>
  <si>
    <t>thilasakkounlavong@gmail.com</t>
  </si>
  <si>
    <t>phiburndxkkaew8@gmail.com</t>
  </si>
  <si>
    <t>noum2004o@icloud.com</t>
  </si>
  <si>
    <t>skhotxai@gmail.com</t>
  </si>
  <si>
    <t>หมายเหตุ</t>
  </si>
  <si>
    <t>แสง</t>
  </si>
  <si>
    <t>chiyasensaenh@gmail.com</t>
  </si>
  <si>
    <t>พิน</t>
  </si>
  <si>
    <t>pinpin03092000@gmail.com</t>
  </si>
  <si>
    <t>ไชยา</t>
  </si>
  <si>
    <t>สไลน์</t>
  </si>
  <si>
    <t>kakant7948@gmail.com</t>
  </si>
  <si>
    <t>สา</t>
  </si>
  <si>
    <t>คุ๊กกิ้ง</t>
  </si>
  <si>
    <t>sakhone.5006@gmail.com</t>
  </si>
  <si>
    <t>พี่ต้อย</t>
  </si>
  <si>
    <t>สอน</t>
  </si>
  <si>
    <t>sornsornpansin@gmail.com</t>
  </si>
  <si>
    <t>ลิลลี่</t>
  </si>
  <si>
    <t>สวัสดิการอื่นๆค่าเปิดสาขา</t>
  </si>
  <si>
    <t>พี่หนิง</t>
  </si>
  <si>
    <t>นาย มูฮาหมัดฮาชิต ลาเต๊ะ</t>
  </si>
  <si>
    <t>นาย เหมา ต้นมะนี</t>
  </si>
  <si>
    <t>นาย คำมะนี</t>
  </si>
  <si>
    <t>นางสาว มยูรี หมัดสะและห์</t>
  </si>
  <si>
    <t>นางสาว ศศิภา พึ่งยาง</t>
  </si>
  <si>
    <t>นางสาว กิต้า สิงหาราช</t>
  </si>
  <si>
    <t>นางสาว แก้วตา สิงหาราช</t>
  </si>
  <si>
    <t>นาย MRLAE พระวิเศษ</t>
  </si>
  <si>
    <t xml:space="preserve"> นาย ศุภชัย เทียมขุนทด</t>
  </si>
  <si>
    <t>นาย หนุ่ม ชัยสงคราม</t>
  </si>
  <si>
    <t>นาย ศรชัย โคตรชัย</t>
  </si>
  <si>
    <t>นางสาว พรนิภา กุศลคุ้ม</t>
  </si>
  <si>
    <t>นางสาว สมายพร สมศรี</t>
  </si>
  <si>
    <t>นางสาว มินนี่</t>
  </si>
  <si>
    <t>นางสาว ดาวเรือง สิทธิราช</t>
  </si>
  <si>
    <t>นางสาววิธิดา เปี่ยมดีสกุล</t>
  </si>
  <si>
    <t>นางสาว คำแป้ง พิมพิลา</t>
  </si>
  <si>
    <t>นางสาว ลัดสะดา กันหาวงห์</t>
  </si>
  <si>
    <t>นางสาว ชรินรัตน์ เพ็งเอี่ยม</t>
  </si>
  <si>
    <t>นางสาวพวงมาลี ศรีอุ่นเฮื่อง</t>
  </si>
  <si>
    <t>นาย ตาล พรสวรรค์</t>
  </si>
  <si>
    <t>นาย ธีรศักดิ์ กุลวงศ์</t>
  </si>
  <si>
    <t>Mrs. Ngwe Zin Thin</t>
  </si>
  <si>
    <t>Mrs. NAN KAY THWE OO</t>
  </si>
  <si>
    <t>นางสาวจริยา  มะโนวรรณ</t>
  </si>
  <si>
    <t>MR. SAI SENG MAINE</t>
  </si>
  <si>
    <t>นางสาว ดอกแก้ว ไพบูรณ์</t>
  </si>
  <si>
    <t>นางสาว ป๊อกแก้ว ประเสริฐ</t>
  </si>
  <si>
    <t>นายอุดอน ดวงมลัย</t>
  </si>
  <si>
    <t>นางสาว กชกร  แก้วน้อย</t>
  </si>
  <si>
    <t>นางสาวน้อย หนูพันธ์</t>
  </si>
  <si>
    <t>นางสาว สายใจ ทับทิมทอง</t>
  </si>
  <si>
    <t>นางสาว ตุ๊กตา สายปทุม</t>
  </si>
  <si>
    <t>นางสาว บุญเพ็ญ อุไรทอง</t>
  </si>
  <si>
    <t>นาย ไทนาพร วงษา</t>
  </si>
  <si>
    <t>นางสาวรุ่งอรุณ อินทร์ตา</t>
  </si>
  <si>
    <t>นาย หนึ่ง สิทธิลาด</t>
  </si>
  <si>
    <t>นางสาว แผ่นจอย พะวง</t>
  </si>
  <si>
    <t>นางสาว ประนอม สำอางค์</t>
  </si>
  <si>
    <t>นางสาว ปทุมพร  อุมานนท์</t>
  </si>
  <si>
    <t>นาย คำ วงพม</t>
  </si>
  <si>
    <t>นางสาว สุปราณี อิ่มพันธุ์</t>
  </si>
  <si>
    <t>นางสาว เจนจิรา  นุชเป่ง</t>
  </si>
  <si>
    <t>นางสาว สุภัค สาอาจ</t>
  </si>
  <si>
    <t>นางสาว ใบเตย ยมมณีวงศ์</t>
  </si>
  <si>
    <t>นาย ภูริวนันท์ ธนินธัมม์จิน</t>
  </si>
  <si>
    <t>ใบเตย</t>
  </si>
  <si>
    <t>ผู้ช่วยบริการ</t>
  </si>
  <si>
    <t>ผู้ช่วยครัว</t>
  </si>
  <si>
    <t>ทดลองงาน</t>
  </si>
  <si>
    <t>นางสาว  ทองมี ศรีสุพรรณ</t>
  </si>
  <si>
    <t>นาย แสง ไชยะเสย</t>
  </si>
  <si>
    <t xml:space="preserve">นาย สายพิณ  อินทวงศ์ </t>
  </si>
  <si>
    <t>นาย ไชยา หล่มแก้ว</t>
  </si>
  <si>
    <t>นางสาว สาคร สุขยินดี</t>
  </si>
  <si>
    <t>นางสาว ทิพวรรณ ปิ่นแก้ว</t>
  </si>
  <si>
    <t>นางสาว ปานสิน ฝั่นจันที</t>
  </si>
  <si>
    <t>ส้ม</t>
  </si>
  <si>
    <t>ผู้ช่วยหัวหน้าครัว</t>
  </si>
  <si>
    <t>phonniphakusonkhum2524@gmail.com</t>
  </si>
  <si>
    <t>นางสาวหนูนา</t>
  </si>
  <si>
    <t>หนูนา</t>
  </si>
  <si>
    <t>นางสาวจิ  ปอาสา</t>
  </si>
  <si>
    <t>โมจิ</t>
  </si>
  <si>
    <t>นายศักดา  สัตตารัมย์</t>
  </si>
  <si>
    <t>มิกซ์</t>
  </si>
  <si>
    <t>นายสำลี นวลละออง</t>
  </si>
  <si>
    <t>กำ</t>
  </si>
  <si>
    <t>นายณฐภัทร  วรรธนะพงศ์</t>
  </si>
  <si>
    <t>ดา</t>
  </si>
  <si>
    <t>นางสาวแตงโม แหวนทองเพชร</t>
  </si>
  <si>
    <t>แตงโม</t>
  </si>
  <si>
    <t>rungaruninta04@gmail.com</t>
  </si>
  <si>
    <t>junji15102019@gmail.com</t>
  </si>
  <si>
    <t>sakdasattaram@gmail.com</t>
  </si>
  <si>
    <t>oa492142@gmail.com</t>
  </si>
  <si>
    <t>da405355@gmail.com</t>
  </si>
  <si>
    <t>tengmo347@gmail.com</t>
  </si>
  <si>
    <t>นายสุวรรณวงศ์  ใครยสาร</t>
  </si>
  <si>
    <t xml:space="preserve"> นางสาวกริสรา แสงทอง</t>
  </si>
  <si>
    <t>แพม</t>
  </si>
  <si>
    <t>2033404010 กสิกรไทย กริสรา แสงทอง แพม</t>
  </si>
  <si>
    <t>vithidapiamdeesakul@gmail.com</t>
  </si>
  <si>
    <t>son319854@gmail.com</t>
  </si>
  <si>
    <t>pranomsomang552@gmail.com</t>
  </si>
  <si>
    <t>VongphomKham555@gmail.com</t>
  </si>
  <si>
    <t>bayteuy8@gmail.com</t>
  </si>
  <si>
    <t>suphachaiteamkhuntod@gmail.com</t>
  </si>
  <si>
    <t>vandasou@gmail.com</t>
  </si>
  <si>
    <t>samayphone155207@icloud.com</t>
  </si>
  <si>
    <t>minnyminny2548@icloud.com</t>
  </si>
  <si>
    <t>starsidtilad@gmail.com</t>
  </si>
  <si>
    <t>paeng6236@gmail.com</t>
  </si>
  <si>
    <t>krisarasangtong@gmail.com</t>
  </si>
  <si>
    <t>chan2222gm@gmail.com</t>
  </si>
  <si>
    <t>moungon5696@gmail.com</t>
  </si>
  <si>
    <t>2222srinna@gmail.com</t>
  </si>
  <si>
    <t>thxngm71@gmail.com</t>
  </si>
  <si>
    <t>thiphwrrnpinkaew11@gmail.com</t>
  </si>
  <si>
    <t>tunwit2458@gmail.com</t>
  </si>
  <si>
    <t>นายวรพล ก้อนนาค</t>
  </si>
  <si>
    <t>จา</t>
  </si>
  <si>
    <t>เกย์ประจำกลุ่ม</t>
  </si>
  <si>
    <t>en</t>
  </si>
  <si>
    <t>worrapon453@gmail.com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</si>
</sst>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#,##0.000"/>
    <numFmt numFmtId="166" formatCode="_(* #,##0_);_(* \(#,##0\);_(* &quot;-&quot;??_);_(@_)"/>
    <numFmt numFmtId="167" formatCode="_-* #,##0_-;\-* #,##0_-;_-* &quot;-&quot;??_-;_-@_-"/>
  </numFmts>
  <fonts count="5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TH Sarabun New"/>
      <family val="2"/>
    </font>
    <font>
      <sz val="12"/>
      <color theme="1"/>
      <name val="TH Sarabun New"/>
      <family val="2"/>
    </font>
    <font>
      <b/>
      <sz val="12"/>
      <name val="TH Sarabun New"/>
      <family val="2"/>
    </font>
    <font>
      <b/>
      <sz val="12"/>
      <color theme="1"/>
      <name val="TH Sarabun New"/>
      <family val="2"/>
    </font>
    <font>
      <sz val="12"/>
      <name val="TH Sarabun New"/>
      <family val="2"/>
    </font>
    <font>
      <u/>
      <sz val="11"/>
      <color theme="10"/>
      <name val="Calibri"/>
      <family val="2"/>
      <charset val="222"/>
      <scheme val="minor"/>
    </font>
    <font>
      <sz val="12"/>
      <color theme="1"/>
      <name val="TH SarabunPSK"/>
      <family val="2"/>
    </font>
    <font>
      <sz val="11"/>
      <color theme="1"/>
      <name val="TH SarabunPSK"/>
      <family val="2"/>
    </font>
    <font>
      <u/>
      <sz val="11"/>
      <color theme="10"/>
      <name val="TH SarabunPSK"/>
      <family val="2"/>
    </font>
    <font>
      <sz val="11"/>
      <color rgb="FF000000"/>
      <name val="TH SarabunPSK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rgb="FF000000"/>
      <name val="TH SarabunPSK"/>
      <family val="2"/>
    </font>
    <font>
      <b/>
      <sz val="11"/>
      <color theme="1"/>
      <name val="TH SarabunPSK"/>
      <family val="2"/>
    </font>
    <font>
      <sz val="8"/>
      <name val="Calibri"/>
      <family val="2"/>
      <charset val="222"/>
      <scheme val="minor"/>
    </font>
    <font>
      <sz val="11"/>
      <color theme="1"/>
      <name val="Calibri Light"/>
      <family val="2"/>
      <scheme val="major"/>
    </font>
    <font>
      <sz val="14"/>
      <color theme="1"/>
      <name val="Angsana New"/>
      <family val="1"/>
    </font>
    <font>
      <b/>
      <sz val="20"/>
      <color theme="1"/>
      <name val="TH Sarabun New"/>
      <family val="2"/>
    </font>
    <font>
      <sz val="14"/>
      <color theme="1"/>
      <name val="TH Sarabun New"/>
      <family val="2"/>
    </font>
    <font>
      <sz val="16"/>
      <color theme="1"/>
      <name val="Angsana New"/>
      <family val="1"/>
    </font>
    <font>
      <sz val="16"/>
      <color theme="1"/>
      <name val="TH SarabunPSK"/>
      <family val="2"/>
    </font>
    <font>
      <u/>
      <sz val="16"/>
      <color theme="10"/>
      <name val="Calibri"/>
      <family val="2"/>
      <charset val="222"/>
      <scheme val="minor"/>
    </font>
    <font>
      <b/>
      <u/>
      <sz val="16"/>
      <color theme="10"/>
      <name val="Calibri"/>
      <family val="2"/>
      <charset val="222"/>
      <scheme val="minor"/>
    </font>
    <font>
      <b/>
      <sz val="16"/>
      <color theme="1"/>
      <name val="TH SarabunPSK"/>
      <family val="2"/>
    </font>
    <font>
      <sz val="11"/>
      <color theme="1"/>
      <name val="Calibri"/>
      <family val="2"/>
      <charset val="222"/>
      <scheme val="minor"/>
    </font>
    <font>
      <sz val="11"/>
      <name val="Calibri"/>
      <family val="2"/>
    </font>
    <font>
      <sz val="12"/>
      <color theme="1"/>
      <name val="Angsana New"/>
      <family val="1"/>
    </font>
    <font>
      <b/>
      <sz val="12"/>
      <color theme="1"/>
      <name val="Angsana New"/>
      <family val="1"/>
    </font>
    <font>
      <u/>
      <sz val="12"/>
      <color theme="10"/>
      <name val="Angsana New"/>
      <family val="1"/>
    </font>
    <font>
      <sz val="12"/>
      <color rgb="FF000000"/>
      <name val="Angsana New"/>
      <family val="1"/>
    </font>
    <font>
      <u/>
      <sz val="11"/>
      <color theme="10"/>
      <name val="Calibri"/>
      <family val="2"/>
      <scheme val="minor"/>
    </font>
    <font>
      <b/>
      <sz val="14"/>
      <color theme="1"/>
      <name val="Angsana New"/>
      <family val="1"/>
    </font>
    <font>
      <b/>
      <u/>
      <sz val="14"/>
      <color theme="10"/>
      <name val="Angsana New"/>
      <family val="1"/>
    </font>
    <font>
      <u/>
      <sz val="14"/>
      <color theme="10"/>
      <name val="Angsana New"/>
      <family val="1"/>
    </font>
    <font>
      <sz val="14"/>
      <color rgb="FF000000"/>
      <name val="Angsana New"/>
      <family val="1"/>
    </font>
    <font>
      <sz val="14"/>
      <color theme="1"/>
      <name val="Angsana New"/>
      <family val="1"/>
      <charset val="222"/>
    </font>
    <font>
      <b/>
      <sz val="11"/>
      <color theme="1"/>
      <name val="Angsana New"/>
      <family val="1"/>
    </font>
    <font>
      <b/>
      <sz val="11"/>
      <color rgb="FF000000"/>
      <name val="Angsana New"/>
      <family val="1"/>
    </font>
    <font>
      <b/>
      <sz val="11"/>
      <color rgb="FFFF0000"/>
      <name val="Angsana New"/>
      <family val="1"/>
    </font>
    <font>
      <b/>
      <u/>
      <sz val="11"/>
      <color theme="10"/>
      <name val="Angsana New"/>
      <family val="1"/>
    </font>
    <font>
      <sz val="14"/>
      <color rgb="FFFF0000"/>
      <name val="Angsana New"/>
      <family val="1"/>
    </font>
    <font>
      <sz val="10"/>
      <color theme="1"/>
      <name val="Calibri"/>
      <family val="2"/>
      <charset val="222"/>
      <scheme val="minor"/>
    </font>
    <font>
      <sz val="14"/>
      <color rgb="FF002060"/>
      <name val="Angsana New"/>
      <family val="1"/>
    </font>
    <font>
      <u/>
      <sz val="14"/>
      <color theme="10"/>
      <name val="Angsana New"/>
      <family val="1"/>
      <charset val="222"/>
    </font>
    <font>
      <sz val="14"/>
      <name val="Angsana New"/>
      <family val="1"/>
    </font>
    <font>
      <b/>
      <sz val="14"/>
      <color rgb="FFFF0000"/>
      <name val="Angsana New"/>
      <family val="1"/>
    </font>
    <font>
      <b/>
      <sz val="14"/>
      <color rgb="FF000000"/>
      <name val="Angsana New"/>
      <family val="1"/>
    </font>
    <font>
      <sz val="11"/>
      <color theme="1"/>
      <name val="Angsana New"/>
      <family val="1"/>
    </font>
    <font>
      <sz val="14"/>
      <color rgb="FFEE0000"/>
      <name val="Angsana New"/>
      <family val="1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CF0F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/>
      <right/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0">
    <xf numFmtId="0" fontId="0" fillId="0" borderId="0"/>
    <xf numFmtId="0" fontId="7" fillId="0" borderId="0" applyNumberFormat="0" applyFill="0" applyBorder="0" applyAlignment="0" applyProtection="0"/>
    <xf numFmtId="0" fontId="12" fillId="0" borderId="0">
      <alignment vertical="center"/>
    </xf>
    <xf numFmtId="0" fontId="13" fillId="0" borderId="0">
      <alignment vertical="center"/>
    </xf>
    <xf numFmtId="43" fontId="26" fillId="0" borderId="0" applyFont="0" applyFill="0" applyBorder="0" applyAlignment="0" applyProtection="0"/>
    <xf numFmtId="0" fontId="27" fillId="0" borderId="0">
      <alignment vertical="center"/>
    </xf>
    <xf numFmtId="0" fontId="12" fillId="0" borderId="0">
      <alignment vertical="center"/>
    </xf>
    <xf numFmtId="0" fontId="1" fillId="0" borderId="0"/>
    <xf numFmtId="0" fontId="32" fillId="0" borderId="0" applyNumberFormat="0" applyFill="0" applyBorder="0" applyAlignment="0" applyProtection="0"/>
    <xf numFmtId="164" fontId="26" fillId="0" borderId="0" applyFont="0" applyFill="0" applyBorder="0" applyAlignment="0" applyProtection="0"/>
  </cellStyleXfs>
  <cellXfs count="367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3" fillId="0" borderId="7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4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164" fontId="3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5" xfId="0" applyNumberFormat="1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164" fontId="3" fillId="0" borderId="9" xfId="0" applyNumberFormat="1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4" fontId="3" fillId="0" borderId="0" xfId="0" applyNumberFormat="1" applyFont="1" applyAlignment="1">
      <alignment horizontal="right"/>
    </xf>
    <xf numFmtId="0" fontId="6" fillId="0" borderId="0" xfId="0" applyFont="1"/>
    <xf numFmtId="0" fontId="9" fillId="0" borderId="0" xfId="0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4" fontId="10" fillId="0" borderId="0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4" fontId="15" fillId="2" borderId="1" xfId="0" applyNumberFormat="1" applyFont="1" applyFill="1" applyBorder="1" applyAlignment="1">
      <alignment horizontal="center" vertical="center"/>
    </xf>
    <xf numFmtId="4" fontId="15" fillId="3" borderId="1" xfId="0" applyNumberFormat="1" applyFont="1" applyFill="1" applyBorder="1" applyAlignment="1">
      <alignment horizontal="center" vertical="center"/>
    </xf>
    <xf numFmtId="4" fontId="15" fillId="2" borderId="16" xfId="0" applyNumberFormat="1" applyFont="1" applyFill="1" applyBorder="1" applyAlignment="1">
      <alignment horizontal="center" vertical="center"/>
    </xf>
    <xf numFmtId="4" fontId="15" fillId="2" borderId="14" xfId="0" applyNumberFormat="1" applyFont="1" applyFill="1" applyBorder="1" applyAlignment="1">
      <alignment horizontal="center" vertical="center"/>
    </xf>
    <xf numFmtId="3" fontId="11" fillId="0" borderId="0" xfId="3" applyNumberFormat="1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3" fillId="0" borderId="12" xfId="0" applyFont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164" fontId="14" fillId="4" borderId="1" xfId="3" applyNumberFormat="1" applyFont="1" applyFill="1" applyBorder="1" applyAlignment="1">
      <alignment horizontal="center" vertical="center"/>
    </xf>
    <xf numFmtId="3" fontId="14" fillId="4" borderId="1" xfId="3" applyNumberFormat="1" applyFont="1" applyFill="1" applyBorder="1" applyAlignment="1">
      <alignment horizontal="center" vertical="center"/>
    </xf>
    <xf numFmtId="4" fontId="15" fillId="4" borderId="1" xfId="0" applyNumberFormat="1" applyFont="1" applyFill="1" applyBorder="1" applyAlignment="1">
      <alignment horizontal="center" vertical="center"/>
    </xf>
    <xf numFmtId="4" fontId="15" fillId="4" borderId="12" xfId="0" applyNumberFormat="1" applyFont="1" applyFill="1" applyBorder="1" applyAlignment="1">
      <alignment horizontal="center" vertical="center"/>
    </xf>
    <xf numFmtId="4" fontId="15" fillId="4" borderId="13" xfId="0" applyNumberFormat="1" applyFont="1" applyFill="1" applyBorder="1" applyAlignment="1">
      <alignment horizontal="center" vertical="center"/>
    </xf>
    <xf numFmtId="0" fontId="21" fillId="0" borderId="0" xfId="0" applyFont="1"/>
    <xf numFmtId="0" fontId="22" fillId="4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7" fillId="4" borderId="1" xfId="1" applyFill="1" applyBorder="1" applyAlignment="1">
      <alignment horizontal="center" vertical="center"/>
    </xf>
    <xf numFmtId="0" fontId="0" fillId="0" borderId="1" xfId="0" applyBorder="1"/>
    <xf numFmtId="0" fontId="21" fillId="0" borderId="0" xfId="0" applyFont="1" applyAlignment="1">
      <alignment horizontal="center"/>
    </xf>
    <xf numFmtId="0" fontId="25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2" fontId="15" fillId="4" borderId="1" xfId="0" applyNumberFormat="1" applyFont="1" applyFill="1" applyBorder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43" fontId="3" fillId="0" borderId="0" xfId="0" applyNumberFormat="1" applyFont="1" applyAlignment="1">
      <alignment horizontal="right"/>
    </xf>
    <xf numFmtId="0" fontId="15" fillId="4" borderId="1" xfId="0" applyFont="1" applyFill="1" applyBorder="1" applyAlignment="1">
      <alignment horizontal="center"/>
    </xf>
    <xf numFmtId="165" fontId="15" fillId="4" borderId="1" xfId="0" applyNumberFormat="1" applyFont="1" applyFill="1" applyBorder="1" applyAlignment="1">
      <alignment horizontal="center" vertical="center"/>
    </xf>
    <xf numFmtId="164" fontId="14" fillId="4" borderId="1" xfId="3" applyNumberFormat="1" applyFont="1" applyFill="1" applyBorder="1" applyAlignment="1">
      <alignment horizontal="right" vertical="center"/>
    </xf>
    <xf numFmtId="43" fontId="15" fillId="4" borderId="1" xfId="4" applyFont="1" applyFill="1" applyBorder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4" fontId="29" fillId="2" borderId="1" xfId="0" applyNumberFormat="1" applyFont="1" applyFill="1" applyBorder="1" applyAlignment="1">
      <alignment horizontal="center" vertical="center"/>
    </xf>
    <xf numFmtId="4" fontId="29" fillId="3" borderId="1" xfId="0" applyNumberFormat="1" applyFont="1" applyFill="1" applyBorder="1" applyAlignment="1">
      <alignment horizontal="center" vertical="center"/>
    </xf>
    <xf numFmtId="4" fontId="29" fillId="2" borderId="16" xfId="0" applyNumberFormat="1" applyFont="1" applyFill="1" applyBorder="1" applyAlignment="1">
      <alignment horizontal="center" vertical="center"/>
    </xf>
    <xf numFmtId="4" fontId="29" fillId="2" borderId="14" xfId="0" applyNumberFormat="1" applyFont="1" applyFill="1" applyBorder="1" applyAlignment="1">
      <alignment horizontal="center" vertical="center"/>
    </xf>
    <xf numFmtId="0" fontId="28" fillId="0" borderId="1" xfId="0" applyFont="1" applyBorder="1"/>
    <xf numFmtId="0" fontId="28" fillId="0" borderId="0" xfId="0" applyFont="1"/>
    <xf numFmtId="4" fontId="28" fillId="0" borderId="0" xfId="0" applyNumberFormat="1" applyFont="1" applyAlignment="1">
      <alignment horizontal="center" vertical="center"/>
    </xf>
    <xf numFmtId="3" fontId="31" fillId="0" borderId="0" xfId="3" applyNumberFormat="1" applyFont="1" applyAlignment="1">
      <alignment horizontal="center" vertical="center"/>
    </xf>
    <xf numFmtId="4" fontId="29" fillId="0" borderId="0" xfId="0" applyNumberFormat="1" applyFont="1" applyAlignment="1">
      <alignment horizontal="center" vertical="center"/>
    </xf>
    <xf numFmtId="4" fontId="30" fillId="0" borderId="0" xfId="1" applyNumberFormat="1" applyFont="1" applyBorder="1" applyAlignment="1">
      <alignment horizontal="center" vertical="center"/>
    </xf>
    <xf numFmtId="0" fontId="28" fillId="4" borderId="0" xfId="0" applyFont="1" applyFill="1" applyAlignment="1">
      <alignment horizontal="center" vertical="center"/>
    </xf>
    <xf numFmtId="0" fontId="31" fillId="0" borderId="0" xfId="0" applyFont="1" applyAlignment="1">
      <alignment vertical="center"/>
    </xf>
    <xf numFmtId="0" fontId="28" fillId="0" borderId="11" xfId="0" applyFont="1" applyBorder="1" applyAlignment="1">
      <alignment horizontal="center" vertical="center"/>
    </xf>
    <xf numFmtId="4" fontId="28" fillId="0" borderId="1" xfId="0" applyNumberFormat="1" applyFont="1" applyBorder="1" applyAlignment="1">
      <alignment horizontal="center" vertical="center"/>
    </xf>
    <xf numFmtId="3" fontId="31" fillId="0" borderId="1" xfId="3" applyNumberFormat="1" applyFont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28" fillId="4" borderId="11" xfId="0" applyFont="1" applyFill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43" fontId="15" fillId="4" borderId="1" xfId="4" applyFont="1" applyFill="1" applyBorder="1" applyAlignment="1">
      <alignment horizontal="center" vertical="center"/>
    </xf>
    <xf numFmtId="43" fontId="9" fillId="4" borderId="1" xfId="4" applyFont="1" applyFill="1" applyBorder="1" applyAlignment="1">
      <alignment horizontal="center" vertical="center"/>
    </xf>
    <xf numFmtId="43" fontId="14" fillId="4" borderId="1" xfId="4" applyFont="1" applyFill="1" applyBorder="1" applyAlignment="1">
      <alignment horizontal="center" vertical="center"/>
    </xf>
    <xf numFmtId="1" fontId="28" fillId="0" borderId="0" xfId="4" applyNumberFormat="1" applyFont="1" applyAlignment="1">
      <alignment horizontal="center" vertical="center"/>
    </xf>
    <xf numFmtId="4" fontId="9" fillId="4" borderId="0" xfId="0" applyNumberFormat="1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3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4" fontId="35" fillId="8" borderId="12" xfId="1" applyNumberFormat="1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4" fontId="35" fillId="4" borderId="12" xfId="1" applyNumberFormat="1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 vertical="center"/>
    </xf>
    <xf numFmtId="4" fontId="34" fillId="4" borderId="12" xfId="1" applyNumberFormat="1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4" fontId="33" fillId="0" borderId="0" xfId="0" applyNumberFormat="1" applyFont="1" applyAlignment="1">
      <alignment horizontal="center" vertical="center"/>
    </xf>
    <xf numFmtId="4" fontId="35" fillId="0" borderId="0" xfId="1" applyNumberFormat="1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4" fontId="7" fillId="4" borderId="1" xfId="1" applyNumberFormat="1" applyFill="1" applyBorder="1" applyAlignment="1">
      <alignment horizontal="center" vertical="center"/>
    </xf>
    <xf numFmtId="4" fontId="18" fillId="4" borderId="1" xfId="0" applyNumberFormat="1" applyFont="1" applyFill="1" applyBorder="1" applyAlignment="1">
      <alignment horizontal="center" vertical="center"/>
    </xf>
    <xf numFmtId="164" fontId="36" fillId="8" borderId="1" xfId="3" applyNumberFormat="1" applyFont="1" applyFill="1" applyBorder="1" applyAlignment="1">
      <alignment horizontal="center" vertical="center"/>
    </xf>
    <xf numFmtId="4" fontId="18" fillId="8" borderId="12" xfId="0" applyNumberFormat="1" applyFont="1" applyFill="1" applyBorder="1" applyAlignment="1">
      <alignment horizontal="center" vertical="center"/>
    </xf>
    <xf numFmtId="164" fontId="36" fillId="4" borderId="1" xfId="3" applyNumberFormat="1" applyFont="1" applyFill="1" applyBorder="1" applyAlignment="1">
      <alignment horizontal="center" vertical="center"/>
    </xf>
    <xf numFmtId="3" fontId="36" fillId="4" borderId="1" xfId="3" applyNumberFormat="1" applyFont="1" applyFill="1" applyBorder="1" applyAlignment="1">
      <alignment horizontal="center" vertical="center"/>
    </xf>
    <xf numFmtId="4" fontId="18" fillId="4" borderId="16" xfId="0" applyNumberFormat="1" applyFont="1" applyFill="1" applyBorder="1" applyAlignment="1">
      <alignment horizontal="center" vertical="center"/>
    </xf>
    <xf numFmtId="4" fontId="18" fillId="4" borderId="12" xfId="0" applyNumberFormat="1" applyFont="1" applyFill="1" applyBorder="1" applyAlignment="1">
      <alignment horizontal="center" vertical="center"/>
    </xf>
    <xf numFmtId="43" fontId="18" fillId="4" borderId="1" xfId="4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166" fontId="38" fillId="4" borderId="1" xfId="4" applyNumberFormat="1" applyFont="1" applyFill="1" applyBorder="1" applyAlignment="1">
      <alignment horizontal="center" vertical="center"/>
    </xf>
    <xf numFmtId="43" fontId="38" fillId="4" borderId="1" xfId="4" applyFont="1" applyFill="1" applyBorder="1" applyAlignment="1">
      <alignment horizontal="center" vertical="center"/>
    </xf>
    <xf numFmtId="43" fontId="39" fillId="4" borderId="1" xfId="4" applyFont="1" applyFill="1" applyBorder="1" applyAlignment="1">
      <alignment horizontal="center" vertical="center"/>
    </xf>
    <xf numFmtId="43" fontId="40" fillId="4" borderId="1" xfId="4" applyFont="1" applyFill="1" applyBorder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4" fontId="28" fillId="8" borderId="1" xfId="0" applyNumberFormat="1" applyFont="1" applyFill="1" applyBorder="1" applyAlignment="1">
      <alignment horizontal="center" vertical="center"/>
    </xf>
    <xf numFmtId="4" fontId="9" fillId="4" borderId="1" xfId="0" applyNumberFormat="1" applyFont="1" applyFill="1" applyBorder="1" applyAlignment="1">
      <alignment horizontal="center" vertical="center"/>
    </xf>
    <xf numFmtId="43" fontId="38" fillId="9" borderId="1" xfId="4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4" fontId="34" fillId="0" borderId="0" xfId="1" applyNumberFormat="1" applyFont="1" applyBorder="1" applyAlignment="1">
      <alignment horizontal="center" vertical="center"/>
    </xf>
    <xf numFmtId="0" fontId="26" fillId="4" borderId="1" xfId="0" applyFont="1" applyFill="1" applyBorder="1"/>
    <xf numFmtId="0" fontId="32" fillId="4" borderId="12" xfId="8" applyFill="1" applyBorder="1" applyAlignment="1">
      <alignment horizontal="center"/>
    </xf>
    <xf numFmtId="0" fontId="30" fillId="0" borderId="12" xfId="1" applyFont="1" applyBorder="1" applyAlignment="1">
      <alignment horizontal="center"/>
    </xf>
    <xf numFmtId="0" fontId="28" fillId="8" borderId="1" xfId="0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/>
    </xf>
    <xf numFmtId="4" fontId="33" fillId="4" borderId="1" xfId="0" applyNumberFormat="1" applyFont="1" applyFill="1" applyBorder="1" applyAlignment="1">
      <alignment horizontal="center" vertical="center"/>
    </xf>
    <xf numFmtId="4" fontId="33" fillId="4" borderId="16" xfId="0" applyNumberFormat="1" applyFont="1" applyFill="1" applyBorder="1" applyAlignment="1">
      <alignment horizontal="center" vertical="center"/>
    </xf>
    <xf numFmtId="4" fontId="33" fillId="4" borderId="14" xfId="0" applyNumberFormat="1" applyFont="1" applyFill="1" applyBorder="1" applyAlignment="1">
      <alignment horizontal="center" vertical="center"/>
    </xf>
    <xf numFmtId="3" fontId="18" fillId="4" borderId="1" xfId="0" applyNumberFormat="1" applyFont="1" applyFill="1" applyBorder="1" applyAlignment="1">
      <alignment horizontal="center" vertical="center"/>
    </xf>
    <xf numFmtId="0" fontId="33" fillId="4" borderId="12" xfId="0" applyFont="1" applyFill="1" applyBorder="1" applyAlignment="1">
      <alignment vertical="center"/>
    </xf>
    <xf numFmtId="0" fontId="33" fillId="4" borderId="1" xfId="0" applyFont="1" applyFill="1" applyBorder="1" applyAlignment="1">
      <alignment vertical="center"/>
    </xf>
    <xf numFmtId="4" fontId="18" fillId="4" borderId="0" xfId="0" applyNumberFormat="1" applyFont="1" applyFill="1" applyAlignment="1">
      <alignment horizontal="center" vertical="center"/>
    </xf>
    <xf numFmtId="3" fontId="36" fillId="4" borderId="0" xfId="3" applyNumberFormat="1" applyFont="1" applyFill="1" applyAlignment="1">
      <alignment horizontal="center" vertical="center"/>
    </xf>
    <xf numFmtId="4" fontId="33" fillId="4" borderId="0" xfId="0" applyNumberFormat="1" applyFont="1" applyFill="1" applyAlignment="1">
      <alignment horizontal="center" vertical="center"/>
    </xf>
    <xf numFmtId="4" fontId="35" fillId="4" borderId="0" xfId="1" applyNumberFormat="1" applyFont="1" applyFill="1" applyBorder="1" applyAlignment="1">
      <alignment horizontal="center" vertical="center"/>
    </xf>
    <xf numFmtId="4" fontId="34" fillId="4" borderId="0" xfId="1" applyNumberFormat="1" applyFont="1" applyFill="1" applyBorder="1" applyAlignment="1">
      <alignment horizontal="center" vertical="center"/>
    </xf>
    <xf numFmtId="0" fontId="36" fillId="4" borderId="1" xfId="6" applyFont="1" applyFill="1" applyBorder="1" applyAlignment="1">
      <alignment horizontal="center" vertical="center"/>
    </xf>
    <xf numFmtId="164" fontId="18" fillId="4" borderId="1" xfId="6" applyNumberFormat="1" applyFont="1" applyFill="1" applyBorder="1">
      <alignment vertical="center"/>
    </xf>
    <xf numFmtId="3" fontId="36" fillId="4" borderId="1" xfId="6" applyNumberFormat="1" applyFont="1" applyFill="1" applyBorder="1" applyAlignment="1">
      <alignment horizontal="center" vertical="center"/>
    </xf>
    <xf numFmtId="4" fontId="18" fillId="4" borderId="13" xfId="0" applyNumberFormat="1" applyFont="1" applyFill="1" applyBorder="1" applyAlignment="1">
      <alignment horizontal="center" vertical="center"/>
    </xf>
    <xf numFmtId="166" fontId="18" fillId="4" borderId="1" xfId="4" applyNumberFormat="1" applyFont="1" applyFill="1" applyBorder="1" applyAlignment="1">
      <alignment horizontal="center" vertical="center"/>
    </xf>
    <xf numFmtId="3" fontId="18" fillId="4" borderId="14" xfId="0" applyNumberFormat="1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43" fontId="36" fillId="4" borderId="12" xfId="4" applyFont="1" applyFill="1" applyBorder="1" applyAlignment="1">
      <alignment vertical="center"/>
    </xf>
    <xf numFmtId="0" fontId="43" fillId="0" borderId="1" xfId="0" applyFont="1" applyBorder="1"/>
    <xf numFmtId="43" fontId="18" fillId="4" borderId="1" xfId="4" applyFont="1" applyFill="1" applyBorder="1" applyAlignment="1">
      <alignment vertical="center"/>
    </xf>
    <xf numFmtId="43" fontId="36" fillId="4" borderId="1" xfId="4" applyFont="1" applyFill="1" applyBorder="1" applyAlignment="1">
      <alignment horizontal="center" vertical="center"/>
    </xf>
    <xf numFmtId="4" fontId="32" fillId="4" borderId="12" xfId="8" applyNumberFormat="1" applyFill="1" applyBorder="1" applyAlignment="1">
      <alignment horizontal="center" vertical="center"/>
    </xf>
    <xf numFmtId="4" fontId="37" fillId="4" borderId="1" xfId="0" applyNumberFormat="1" applyFont="1" applyFill="1" applyBorder="1" applyAlignment="1">
      <alignment horizontal="center" vertical="center"/>
    </xf>
    <xf numFmtId="4" fontId="35" fillId="4" borderId="1" xfId="1" applyNumberFormat="1" applyFont="1" applyFill="1" applyBorder="1" applyAlignment="1">
      <alignment horizontal="center" vertical="top"/>
    </xf>
    <xf numFmtId="0" fontId="35" fillId="4" borderId="1" xfId="1" applyFont="1" applyFill="1" applyBorder="1" applyAlignment="1">
      <alignment horizontal="center" vertical="top"/>
    </xf>
    <xf numFmtId="43" fontId="41" fillId="4" borderId="12" xfId="4" applyFont="1" applyFill="1" applyBorder="1" applyAlignment="1">
      <alignment horizontal="center" vertical="center"/>
    </xf>
    <xf numFmtId="164" fontId="36" fillId="4" borderId="1" xfId="6" applyNumberFormat="1" applyFont="1" applyFill="1" applyBorder="1" applyAlignment="1">
      <alignment horizontal="center" vertical="center"/>
    </xf>
    <xf numFmtId="43" fontId="18" fillId="4" borderId="12" xfId="4" applyFont="1" applyFill="1" applyBorder="1" applyAlignment="1">
      <alignment horizontal="center" vertical="center"/>
    </xf>
    <xf numFmtId="0" fontId="18" fillId="4" borderId="15" xfId="6" applyFont="1" applyFill="1" applyBorder="1" applyAlignment="1">
      <alignment horizontal="center" vertical="center"/>
    </xf>
    <xf numFmtId="3" fontId="18" fillId="4" borderId="1" xfId="6" applyNumberFormat="1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44" fillId="4" borderId="1" xfId="0" applyFont="1" applyFill="1" applyBorder="1" applyAlignment="1">
      <alignment horizontal="center" vertical="center"/>
    </xf>
    <xf numFmtId="0" fontId="45" fillId="4" borderId="1" xfId="1" applyFont="1" applyFill="1" applyBorder="1" applyAlignment="1">
      <alignment horizontal="center"/>
    </xf>
    <xf numFmtId="0" fontId="7" fillId="4" borderId="1" xfId="1" applyFill="1" applyBorder="1" applyAlignment="1">
      <alignment horizontal="center"/>
    </xf>
    <xf numFmtId="0" fontId="7" fillId="4" borderId="11" xfId="1" applyFill="1" applyBorder="1" applyAlignment="1">
      <alignment horizontal="center" vertical="top"/>
    </xf>
    <xf numFmtId="4" fontId="36" fillId="4" borderId="1" xfId="3" applyNumberFormat="1" applyFont="1" applyFill="1" applyBorder="1" applyAlignment="1">
      <alignment horizontal="center" vertical="center"/>
    </xf>
    <xf numFmtId="4" fontId="35" fillId="4" borderId="1" xfId="1" applyNumberFormat="1" applyFont="1" applyFill="1" applyBorder="1" applyAlignment="1">
      <alignment horizontal="center" vertical="center"/>
    </xf>
    <xf numFmtId="4" fontId="7" fillId="4" borderId="1" xfId="1" applyNumberFormat="1" applyFill="1" applyBorder="1" applyAlignment="1">
      <alignment horizontal="center" vertical="top"/>
    </xf>
    <xf numFmtId="0" fontId="7" fillId="4" borderId="1" xfId="1" applyFill="1" applyBorder="1" applyAlignment="1">
      <alignment horizontal="center" vertical="top"/>
    </xf>
    <xf numFmtId="4" fontId="42" fillId="4" borderId="1" xfId="0" applyNumberFormat="1" applyFont="1" applyFill="1" applyBorder="1" applyAlignment="1">
      <alignment horizontal="center" vertical="center"/>
    </xf>
    <xf numFmtId="4" fontId="46" fillId="4" borderId="12" xfId="0" applyNumberFormat="1" applyFont="1" applyFill="1" applyBorder="1" applyAlignment="1">
      <alignment horizontal="center" vertical="center"/>
    </xf>
    <xf numFmtId="0" fontId="28" fillId="4" borderId="1" xfId="0" applyFont="1" applyFill="1" applyBorder="1"/>
    <xf numFmtId="164" fontId="31" fillId="4" borderId="1" xfId="3" applyNumberFormat="1" applyFont="1" applyFill="1" applyBorder="1" applyAlignment="1">
      <alignment horizontal="left" vertical="top"/>
    </xf>
    <xf numFmtId="3" fontId="31" fillId="4" borderId="1" xfId="3" applyNumberFormat="1" applyFont="1" applyFill="1" applyBorder="1" applyAlignment="1">
      <alignment horizontal="center" vertical="center"/>
    </xf>
    <xf numFmtId="4" fontId="28" fillId="4" borderId="1" xfId="0" applyNumberFormat="1" applyFont="1" applyFill="1" applyBorder="1" applyAlignment="1">
      <alignment horizontal="center" vertical="center"/>
    </xf>
    <xf numFmtId="0" fontId="35" fillId="0" borderId="1" xfId="1" applyFont="1" applyBorder="1" applyAlignment="1">
      <alignment horizontal="center"/>
    </xf>
    <xf numFmtId="0" fontId="7" fillId="0" borderId="1" xfId="1" applyBorder="1" applyAlignment="1">
      <alignment horizontal="center"/>
    </xf>
    <xf numFmtId="0" fontId="35" fillId="4" borderId="1" xfId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4" fontId="18" fillId="2" borderId="1" xfId="0" applyNumberFormat="1" applyFont="1" applyFill="1" applyBorder="1" applyAlignment="1">
      <alignment horizontal="center" vertical="center"/>
    </xf>
    <xf numFmtId="4" fontId="18" fillId="3" borderId="11" xfId="0" applyNumberFormat="1" applyFont="1" applyFill="1" applyBorder="1" applyAlignment="1">
      <alignment horizontal="center" vertical="center"/>
    </xf>
    <xf numFmtId="4" fontId="18" fillId="2" borderId="11" xfId="0" applyNumberFormat="1" applyFont="1" applyFill="1" applyBorder="1" applyAlignment="1">
      <alignment horizontal="center" vertical="center"/>
    </xf>
    <xf numFmtId="4" fontId="18" fillId="2" borderId="14" xfId="0" applyNumberFormat="1" applyFont="1" applyFill="1" applyBorder="1" applyAlignment="1">
      <alignment horizontal="center" vertical="center"/>
    </xf>
    <xf numFmtId="4" fontId="18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166" fontId="18" fillId="4" borderId="1" xfId="9" applyNumberFormat="1" applyFont="1" applyFill="1" applyBorder="1" applyAlignment="1">
      <alignment horizontal="center" vertical="center"/>
    </xf>
    <xf numFmtId="164" fontId="18" fillId="4" borderId="1" xfId="6" applyNumberFormat="1" applyFont="1" applyFill="1" applyBorder="1" applyAlignment="1">
      <alignment horizontal="right" vertical="center"/>
    </xf>
    <xf numFmtId="3" fontId="36" fillId="4" borderId="15" xfId="6" applyNumberFormat="1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vertical="center"/>
    </xf>
    <xf numFmtId="0" fontId="0" fillId="5" borderId="1" xfId="0" applyFill="1" applyBorder="1"/>
    <xf numFmtId="0" fontId="42" fillId="4" borderId="11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vertical="center"/>
    </xf>
    <xf numFmtId="0" fontId="0" fillId="4" borderId="1" xfId="0" applyFill="1" applyBorder="1"/>
    <xf numFmtId="0" fontId="18" fillId="5" borderId="1" xfId="0" applyFont="1" applyFill="1" applyBorder="1"/>
    <xf numFmtId="164" fontId="18" fillId="5" borderId="1" xfId="0" applyNumberFormat="1" applyFont="1" applyFill="1" applyBorder="1"/>
    <xf numFmtId="4" fontId="18" fillId="4" borderId="20" xfId="0" applyNumberFormat="1" applyFont="1" applyFill="1" applyBorder="1" applyAlignment="1">
      <alignment horizontal="center" vertical="center"/>
    </xf>
    <xf numFmtId="4" fontId="18" fillId="4" borderId="2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18" fillId="9" borderId="1" xfId="0" applyFont="1" applyFill="1" applyBorder="1" applyAlignment="1">
      <alignment horizontal="center" vertical="center"/>
    </xf>
    <xf numFmtId="164" fontId="36" fillId="8" borderId="1" xfId="6" applyNumberFormat="1" applyFont="1" applyFill="1" applyBorder="1" applyAlignment="1">
      <alignment horizontal="center" vertical="center"/>
    </xf>
    <xf numFmtId="3" fontId="36" fillId="8" borderId="1" xfId="6" applyNumberFormat="1" applyFont="1" applyFill="1" applyBorder="1" applyAlignment="1">
      <alignment horizontal="center" vertical="center"/>
    </xf>
    <xf numFmtId="3" fontId="18" fillId="8" borderId="1" xfId="0" applyNumberFormat="1" applyFont="1" applyFill="1" applyBorder="1" applyAlignment="1">
      <alignment horizontal="center" vertical="center"/>
    </xf>
    <xf numFmtId="4" fontId="18" fillId="8" borderId="1" xfId="0" applyNumberFormat="1" applyFont="1" applyFill="1" applyBorder="1" applyAlignment="1">
      <alignment horizontal="center" vertical="center"/>
    </xf>
    <xf numFmtId="4" fontId="18" fillId="8" borderId="6" xfId="0" applyNumberFormat="1" applyFont="1" applyFill="1" applyBorder="1" applyAlignment="1">
      <alignment horizontal="center" vertical="center"/>
    </xf>
    <xf numFmtId="4" fontId="18" fillId="8" borderId="11" xfId="0" applyNumberFormat="1" applyFont="1" applyFill="1" applyBorder="1" applyAlignment="1">
      <alignment horizontal="center" vertical="center"/>
    </xf>
    <xf numFmtId="0" fontId="18" fillId="8" borderId="15" xfId="0" applyFont="1" applyFill="1" applyBorder="1" applyAlignment="1">
      <alignment horizontal="center" vertical="center"/>
    </xf>
    <xf numFmtId="43" fontId="14" fillId="4" borderId="15" xfId="4" applyFont="1" applyFill="1" applyBorder="1" applyAlignment="1">
      <alignment horizontal="center" vertical="center"/>
    </xf>
    <xf numFmtId="4" fontId="14" fillId="4" borderId="1" xfId="3" applyNumberFormat="1" applyFont="1" applyFill="1" applyBorder="1" applyAlignment="1">
      <alignment horizontal="center" vertical="center"/>
    </xf>
    <xf numFmtId="4" fontId="46" fillId="8" borderId="12" xfId="0" applyNumberFormat="1" applyFont="1" applyFill="1" applyBorder="1" applyAlignment="1">
      <alignment horizontal="center" vertical="center"/>
    </xf>
    <xf numFmtId="0" fontId="36" fillId="4" borderId="1" xfId="6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left"/>
    </xf>
    <xf numFmtId="0" fontId="18" fillId="4" borderId="1" xfId="0" applyFont="1" applyFill="1" applyBorder="1" applyAlignment="1">
      <alignment horizontal="left" vertical="center"/>
    </xf>
    <xf numFmtId="0" fontId="36" fillId="4" borderId="1" xfId="6" quotePrefix="1" applyFont="1" applyFill="1" applyBorder="1" applyAlignment="1">
      <alignment horizontal="left" vertical="center"/>
    </xf>
    <xf numFmtId="0" fontId="18" fillId="4" borderId="11" xfId="0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left" vertical="center"/>
    </xf>
    <xf numFmtId="0" fontId="18" fillId="8" borderId="11" xfId="0" applyFont="1" applyFill="1" applyBorder="1" applyAlignment="1">
      <alignment horizontal="left" vertical="center"/>
    </xf>
    <xf numFmtId="0" fontId="36" fillId="4" borderId="12" xfId="6" applyFont="1" applyFill="1" applyBorder="1" applyAlignment="1">
      <alignment horizontal="left" vertical="center"/>
    </xf>
    <xf numFmtId="43" fontId="18" fillId="8" borderId="12" xfId="4" applyFont="1" applyFill="1" applyBorder="1" applyAlignment="1">
      <alignment vertical="center"/>
    </xf>
    <xf numFmtId="0" fontId="18" fillId="8" borderId="12" xfId="0" applyFont="1" applyFill="1" applyBorder="1" applyAlignment="1">
      <alignment horizontal="center" vertical="center"/>
    </xf>
    <xf numFmtId="4" fontId="18" fillId="8" borderId="13" xfId="0" applyNumberFormat="1" applyFont="1" applyFill="1" applyBorder="1" applyAlignment="1">
      <alignment horizontal="center" vertical="center"/>
    </xf>
    <xf numFmtId="0" fontId="36" fillId="8" borderId="1" xfId="6" applyFont="1" applyFill="1" applyBorder="1" applyAlignment="1">
      <alignment horizontal="left" vertical="center"/>
    </xf>
    <xf numFmtId="0" fontId="36" fillId="8" borderId="1" xfId="6" applyFont="1" applyFill="1" applyBorder="1" applyAlignment="1">
      <alignment horizontal="center" vertical="center"/>
    </xf>
    <xf numFmtId="164" fontId="18" fillId="8" borderId="1" xfId="6" applyNumberFormat="1" applyFont="1" applyFill="1" applyBorder="1">
      <alignment vertical="center"/>
    </xf>
    <xf numFmtId="43" fontId="33" fillId="4" borderId="1" xfId="4" applyFont="1" applyFill="1" applyBorder="1" applyAlignment="1">
      <alignment horizontal="center" vertical="center"/>
    </xf>
    <xf numFmtId="43" fontId="47" fillId="4" borderId="1" xfId="4" applyFont="1" applyFill="1" applyBorder="1" applyAlignment="1">
      <alignment horizontal="center" vertical="center"/>
    </xf>
    <xf numFmtId="43" fontId="48" fillId="4" borderId="1" xfId="4" applyFont="1" applyFill="1" applyBorder="1" applyAlignment="1">
      <alignment horizontal="center" vertical="center"/>
    </xf>
    <xf numFmtId="43" fontId="42" fillId="4" borderId="1" xfId="4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left"/>
    </xf>
    <xf numFmtId="0" fontId="15" fillId="8" borderId="1" xfId="0" applyFont="1" applyFill="1" applyBorder="1" applyAlignment="1">
      <alignment horizontal="center"/>
    </xf>
    <xf numFmtId="164" fontId="14" fillId="8" borderId="1" xfId="3" applyNumberFormat="1" applyFont="1" applyFill="1" applyBorder="1" applyAlignment="1">
      <alignment horizontal="center" vertical="center"/>
    </xf>
    <xf numFmtId="43" fontId="15" fillId="8" borderId="1" xfId="4" applyFont="1" applyFill="1" applyBorder="1" applyAlignment="1">
      <alignment horizontal="center" vertical="center"/>
    </xf>
    <xf numFmtId="4" fontId="15" fillId="8" borderId="1" xfId="0" applyNumberFormat="1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4" fontId="15" fillId="8" borderId="12" xfId="0" applyNumberFormat="1" applyFont="1" applyFill="1" applyBorder="1" applyAlignment="1">
      <alignment horizontal="center" vertical="center"/>
    </xf>
    <xf numFmtId="164" fontId="14" fillId="8" borderId="1" xfId="3" applyNumberFormat="1" applyFont="1" applyFill="1" applyBorder="1" applyAlignment="1">
      <alignment horizontal="right" vertical="center"/>
    </xf>
    <xf numFmtId="43" fontId="14" fillId="8" borderId="1" xfId="4" applyFont="1" applyFill="1" applyBorder="1" applyAlignment="1">
      <alignment horizontal="center" vertical="center"/>
    </xf>
    <xf numFmtId="3" fontId="14" fillId="8" borderId="1" xfId="3" applyNumberFormat="1" applyFont="1" applyFill="1" applyBorder="1" applyAlignment="1">
      <alignment horizontal="center" vertical="center"/>
    </xf>
    <xf numFmtId="0" fontId="46" fillId="8" borderId="1" xfId="0" applyFont="1" applyFill="1" applyBorder="1" applyAlignment="1">
      <alignment horizontal="left" vertical="center"/>
    </xf>
    <xf numFmtId="43" fontId="15" fillId="8" borderId="1" xfId="4" applyFont="1" applyFill="1" applyBorder="1" applyAlignment="1">
      <alignment horizontal="right" vertical="center"/>
    </xf>
    <xf numFmtId="0" fontId="25" fillId="8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/>
    </xf>
    <xf numFmtId="4" fontId="24" fillId="4" borderId="1" xfId="1" applyNumberFormat="1" applyFont="1" applyFill="1" applyBorder="1" applyAlignment="1">
      <alignment horizontal="center" vertical="center"/>
    </xf>
    <xf numFmtId="4" fontId="23" fillId="4" borderId="1" xfId="1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164" fontId="9" fillId="9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44" fillId="9" borderId="1" xfId="0" applyFont="1" applyFill="1" applyBorder="1" applyAlignment="1">
      <alignment horizontal="center" vertical="center"/>
    </xf>
    <xf numFmtId="4" fontId="7" fillId="9" borderId="1" xfId="1" applyNumberFormat="1" applyFill="1" applyBorder="1" applyAlignment="1">
      <alignment horizontal="center" vertical="center"/>
    </xf>
    <xf numFmtId="4" fontId="35" fillId="9" borderId="1" xfId="1" applyNumberFormat="1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vertical="center"/>
    </xf>
    <xf numFmtId="0" fontId="0" fillId="9" borderId="1" xfId="0" applyFill="1" applyBorder="1"/>
    <xf numFmtId="4" fontId="18" fillId="10" borderId="1" xfId="0" applyNumberFormat="1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44" fillId="10" borderId="1" xfId="0" applyFont="1" applyFill="1" applyBorder="1" applyAlignment="1">
      <alignment horizontal="center" vertical="center"/>
    </xf>
    <xf numFmtId="164" fontId="18" fillId="10" borderId="1" xfId="6" applyNumberFormat="1" applyFont="1" applyFill="1" applyBorder="1" applyAlignment="1">
      <alignment horizontal="right" vertical="center"/>
    </xf>
    <xf numFmtId="4" fontId="42" fillId="10" borderId="1" xfId="0" applyNumberFormat="1" applyFont="1" applyFill="1" applyBorder="1" applyAlignment="1">
      <alignment horizontal="center" vertical="center"/>
    </xf>
    <xf numFmtId="4" fontId="18" fillId="10" borderId="12" xfId="0" applyNumberFormat="1" applyFont="1" applyFill="1" applyBorder="1" applyAlignment="1">
      <alignment horizontal="center" vertical="center"/>
    </xf>
    <xf numFmtId="4" fontId="46" fillId="10" borderId="12" xfId="0" applyNumberFormat="1" applyFont="1" applyFill="1" applyBorder="1" applyAlignment="1">
      <alignment horizontal="center" vertical="center"/>
    </xf>
    <xf numFmtId="4" fontId="7" fillId="10" borderId="1" xfId="1" applyNumberFormat="1" applyFill="1" applyBorder="1" applyAlignment="1">
      <alignment horizontal="center" vertical="center"/>
    </xf>
    <xf numFmtId="4" fontId="35" fillId="10" borderId="1" xfId="1" applyNumberFormat="1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vertical="center"/>
    </xf>
    <xf numFmtId="0" fontId="0" fillId="10" borderId="1" xfId="0" applyFill="1" applyBorder="1"/>
    <xf numFmtId="164" fontId="18" fillId="10" borderId="12" xfId="6" applyNumberFormat="1" applyFont="1" applyFill="1" applyBorder="1" applyAlignment="1">
      <alignment horizontal="right" vertical="center"/>
    </xf>
    <xf numFmtId="4" fontId="46" fillId="8" borderId="6" xfId="0" applyNumberFormat="1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/>
    </xf>
    <xf numFmtId="0" fontId="18" fillId="4" borderId="22" xfId="0" applyFont="1" applyFill="1" applyBorder="1" applyAlignment="1">
      <alignment horizontal="left"/>
    </xf>
    <xf numFmtId="0" fontId="18" fillId="4" borderId="19" xfId="0" applyFont="1" applyFill="1" applyBorder="1" applyAlignment="1">
      <alignment horizontal="center"/>
    </xf>
    <xf numFmtId="0" fontId="18" fillId="4" borderId="14" xfId="0" applyFont="1" applyFill="1" applyBorder="1" applyAlignment="1">
      <alignment horizontal="left"/>
    </xf>
    <xf numFmtId="0" fontId="18" fillId="0" borderId="1" xfId="0" applyFont="1" applyBorder="1"/>
    <xf numFmtId="166" fontId="36" fillId="4" borderId="1" xfId="4" applyNumberFormat="1" applyFont="1" applyFill="1" applyBorder="1" applyAlignment="1">
      <alignment horizontal="center" vertical="center"/>
    </xf>
    <xf numFmtId="166" fontId="18" fillId="4" borderId="1" xfId="0" applyNumberFormat="1" applyFont="1" applyFill="1" applyBorder="1" applyAlignment="1">
      <alignment horizontal="center" vertical="center"/>
    </xf>
    <xf numFmtId="166" fontId="36" fillId="4" borderId="1" xfId="6" applyNumberFormat="1" applyFont="1" applyFill="1" applyBorder="1" applyAlignment="1">
      <alignment horizontal="center" vertical="center"/>
    </xf>
    <xf numFmtId="166" fontId="36" fillId="8" borderId="1" xfId="6" applyNumberFormat="1" applyFont="1" applyFill="1" applyBorder="1" applyAlignment="1">
      <alignment horizontal="center" vertical="center"/>
    </xf>
    <xf numFmtId="166" fontId="18" fillId="8" borderId="1" xfId="0" applyNumberFormat="1" applyFont="1" applyFill="1" applyBorder="1" applyAlignment="1">
      <alignment horizontal="center" vertical="center"/>
    </xf>
    <xf numFmtId="166" fontId="42" fillId="4" borderId="1" xfId="0" applyNumberFormat="1" applyFont="1" applyFill="1" applyBorder="1" applyAlignment="1">
      <alignment horizontal="center" vertical="center"/>
    </xf>
    <xf numFmtId="166" fontId="42" fillId="8" borderId="1" xfId="0" applyNumberFormat="1" applyFont="1" applyFill="1" applyBorder="1" applyAlignment="1">
      <alignment horizontal="center" vertical="center"/>
    </xf>
    <xf numFmtId="3" fontId="18" fillId="4" borderId="12" xfId="0" applyNumberFormat="1" applyFont="1" applyFill="1" applyBorder="1" applyAlignment="1">
      <alignment horizontal="center" vertical="center"/>
    </xf>
    <xf numFmtId="3" fontId="18" fillId="8" borderId="12" xfId="0" applyNumberFormat="1" applyFont="1" applyFill="1" applyBorder="1" applyAlignment="1">
      <alignment horizontal="center" vertical="center"/>
    </xf>
    <xf numFmtId="164" fontId="49" fillId="9" borderId="1" xfId="6" applyNumberFormat="1" applyFont="1" applyFill="1" applyBorder="1" applyAlignment="1">
      <alignment horizontal="right" vertical="center"/>
    </xf>
    <xf numFmtId="3" fontId="49" fillId="9" borderId="1" xfId="6" applyNumberFormat="1" applyFont="1" applyFill="1" applyBorder="1" applyAlignment="1">
      <alignment horizontal="right" vertical="center"/>
    </xf>
    <xf numFmtId="167" fontId="49" fillId="9" borderId="1" xfId="6" applyNumberFormat="1" applyFont="1" applyFill="1" applyBorder="1" applyAlignment="1">
      <alignment horizontal="right" vertical="center"/>
    </xf>
    <xf numFmtId="164" fontId="49" fillId="5" borderId="1" xfId="0" applyNumberFormat="1" applyFont="1" applyFill="1" applyBorder="1"/>
    <xf numFmtId="167" fontId="49" fillId="5" borderId="1" xfId="0" applyNumberFormat="1" applyFont="1" applyFill="1" applyBorder="1"/>
    <xf numFmtId="4" fontId="46" fillId="4" borderId="1" xfId="0" applyNumberFormat="1" applyFont="1" applyFill="1" applyBorder="1" applyAlignment="1">
      <alignment horizontal="center" vertical="center"/>
    </xf>
    <xf numFmtId="0" fontId="46" fillId="8" borderId="1" xfId="0" applyFont="1" applyFill="1" applyBorder="1" applyAlignment="1">
      <alignment horizontal="center" vertical="center"/>
    </xf>
    <xf numFmtId="0" fontId="46" fillId="8" borderId="1" xfId="6" applyFont="1" applyFill="1" applyBorder="1" applyAlignment="1">
      <alignment horizontal="left" vertical="center"/>
    </xf>
    <xf numFmtId="0" fontId="46" fillId="8" borderId="1" xfId="6" applyFont="1" applyFill="1" applyBorder="1" applyAlignment="1">
      <alignment horizontal="center" vertical="center"/>
    </xf>
    <xf numFmtId="164" fontId="46" fillId="8" borderId="1" xfId="6" applyNumberFormat="1" applyFont="1" applyFill="1" applyBorder="1">
      <alignment vertical="center"/>
    </xf>
    <xf numFmtId="166" fontId="46" fillId="8" borderId="1" xfId="6" applyNumberFormat="1" applyFont="1" applyFill="1" applyBorder="1" applyAlignment="1">
      <alignment horizontal="center" vertical="center"/>
    </xf>
    <xf numFmtId="4" fontId="46" fillId="8" borderId="1" xfId="0" applyNumberFormat="1" applyFont="1" applyFill="1" applyBorder="1" applyAlignment="1">
      <alignment horizontal="center" vertical="center"/>
    </xf>
    <xf numFmtId="3" fontId="46" fillId="8" borderId="1" xfId="6" applyNumberFormat="1" applyFont="1" applyFill="1" applyBorder="1" applyAlignment="1">
      <alignment horizontal="center" vertical="center"/>
    </xf>
    <xf numFmtId="4" fontId="46" fillId="8" borderId="13" xfId="0" applyNumberFormat="1" applyFont="1" applyFill="1" applyBorder="1" applyAlignment="1">
      <alignment horizontal="center" vertical="center"/>
    </xf>
    <xf numFmtId="3" fontId="28" fillId="0" borderId="1" xfId="0" applyNumberFormat="1" applyFont="1" applyBorder="1" applyAlignment="1">
      <alignment horizontal="center" vertical="center"/>
    </xf>
    <xf numFmtId="3" fontId="15" fillId="4" borderId="1" xfId="0" applyNumberFormat="1" applyFont="1" applyFill="1" applyBorder="1" applyAlignment="1">
      <alignment horizontal="center" vertical="center"/>
    </xf>
    <xf numFmtId="3" fontId="28" fillId="8" borderId="1" xfId="0" applyNumberFormat="1" applyFont="1" applyFill="1" applyBorder="1" applyAlignment="1">
      <alignment horizontal="center" vertical="center"/>
    </xf>
    <xf numFmtId="3" fontId="18" fillId="8" borderId="11" xfId="0" applyNumberFormat="1" applyFont="1" applyFill="1" applyBorder="1" applyAlignment="1">
      <alignment horizontal="center" vertical="center"/>
    </xf>
    <xf numFmtId="3" fontId="18" fillId="4" borderId="11" xfId="0" applyNumberFormat="1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/>
    </xf>
    <xf numFmtId="164" fontId="18" fillId="8" borderId="1" xfId="6" applyNumberFormat="1" applyFont="1" applyFill="1" applyBorder="1" applyAlignment="1">
      <alignment horizontal="right" vertical="center"/>
    </xf>
    <xf numFmtId="3" fontId="36" fillId="8" borderId="15" xfId="6" applyNumberFormat="1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42" fillId="8" borderId="11" xfId="0" applyFont="1" applyFill="1" applyBorder="1" applyAlignment="1">
      <alignment horizontal="center" vertical="center"/>
    </xf>
    <xf numFmtId="0" fontId="36" fillId="8" borderId="1" xfId="6" quotePrefix="1" applyFont="1" applyFill="1" applyBorder="1" applyAlignment="1">
      <alignment horizontal="left" vertical="center"/>
    </xf>
    <xf numFmtId="0" fontId="36" fillId="8" borderId="1" xfId="6" quotePrefix="1" applyFont="1" applyFill="1" applyBorder="1" applyAlignment="1">
      <alignment horizontal="center" vertical="center"/>
    </xf>
    <xf numFmtId="166" fontId="18" fillId="8" borderId="1" xfId="4" applyNumberFormat="1" applyFont="1" applyFill="1" applyBorder="1" applyAlignment="1">
      <alignment horizontal="center" vertical="center"/>
    </xf>
    <xf numFmtId="3" fontId="18" fillId="8" borderId="0" xfId="0" applyNumberFormat="1" applyFont="1" applyFill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4" fontId="18" fillId="4" borderId="6" xfId="0" applyNumberFormat="1" applyFont="1" applyFill="1" applyBorder="1" applyAlignment="1">
      <alignment horizontal="center" vertical="center"/>
    </xf>
    <xf numFmtId="4" fontId="18" fillId="10" borderId="13" xfId="0" applyNumberFormat="1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35" fillId="4" borderId="12" xfId="1" applyFont="1" applyFill="1" applyBorder="1" applyAlignment="1">
      <alignment horizontal="center" vertical="center"/>
    </xf>
    <xf numFmtId="4" fontId="7" fillId="4" borderId="13" xfId="1" applyNumberForma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4" fontId="18" fillId="4" borderId="11" xfId="0" applyNumberFormat="1" applyFont="1" applyFill="1" applyBorder="1" applyAlignment="1">
      <alignment horizontal="center" vertical="center"/>
    </xf>
    <xf numFmtId="4" fontId="18" fillId="4" borderId="17" xfId="0" applyNumberFormat="1" applyFont="1" applyFill="1" applyBorder="1" applyAlignment="1">
      <alignment horizontal="center" vertical="center"/>
    </xf>
    <xf numFmtId="4" fontId="42" fillId="8" borderId="1" xfId="0" applyNumberFormat="1" applyFont="1" applyFill="1" applyBorder="1" applyAlignment="1">
      <alignment horizontal="center" vertical="center"/>
    </xf>
    <xf numFmtId="4" fontId="50" fillId="4" borderId="12" xfId="0" applyNumberFormat="1" applyFont="1" applyFill="1" applyBorder="1" applyAlignment="1">
      <alignment horizontal="center" vertical="center"/>
    </xf>
    <xf numFmtId="0" fontId="0" fillId="8" borderId="1" xfId="0" applyFill="1" applyBorder="1"/>
    <xf numFmtId="4" fontId="42" fillId="4" borderId="0" xfId="0" applyNumberFormat="1" applyFont="1" applyFill="1" applyAlignment="1">
      <alignment horizontal="center" vertical="center"/>
    </xf>
    <xf numFmtId="164" fontId="47" fillId="4" borderId="12" xfId="0" applyNumberFormat="1" applyFont="1" applyFill="1" applyBorder="1" applyAlignment="1">
      <alignment vertical="center"/>
    </xf>
    <xf numFmtId="164" fontId="42" fillId="11" borderId="1" xfId="0" applyNumberFormat="1" applyFont="1" applyFill="1" applyBorder="1"/>
    <xf numFmtId="0" fontId="7" fillId="4" borderId="12" xfId="1" applyFill="1" applyBorder="1" applyAlignment="1">
      <alignment horizontal="center" vertical="center"/>
    </xf>
    <xf numFmtId="0" fontId="35" fillId="4" borderId="1" xfId="1" applyFont="1" applyFill="1" applyBorder="1" applyAlignment="1">
      <alignment horizontal="center" vertical="center"/>
    </xf>
    <xf numFmtId="0" fontId="7" fillId="0" borderId="1" xfId="1" applyBorder="1"/>
    <xf numFmtId="0" fontId="7" fillId="4" borderId="1" xfId="1" applyFill="1" applyBorder="1" applyAlignment="1">
      <alignment horizontal="left" vertical="center"/>
    </xf>
    <xf numFmtId="0" fontId="7" fillId="4" borderId="1" xfId="1" applyFill="1" applyBorder="1" applyAlignment="1">
      <alignment horizontal="left"/>
    </xf>
    <xf numFmtId="0" fontId="7" fillId="8" borderId="1" xfId="1" applyFill="1" applyBorder="1" applyAlignment="1">
      <alignment horizontal="left"/>
    </xf>
    <xf numFmtId="0" fontId="29" fillId="0" borderId="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33" fillId="4" borderId="11" xfId="0" applyFont="1" applyFill="1" applyBorder="1" applyAlignment="1">
      <alignment horizontal="center" vertical="center"/>
    </xf>
    <xf numFmtId="0" fontId="33" fillId="4" borderId="4" xfId="0" applyFont="1" applyFill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4" fontId="7" fillId="0" borderId="1" xfId="1" applyNumberFormat="1" applyBorder="1" applyAlignment="1">
      <alignment horizontal="center" vertical="center"/>
    </xf>
  </cellXfs>
  <cellStyles count="10">
    <cellStyle name="Comma" xfId="4" builtinId="3"/>
    <cellStyle name="Comma 2" xfId="9" xr:uid="{6D7B0036-0C0D-45C7-9B53-8F1B752071C5}"/>
    <cellStyle name="Hyperlink" xfId="1" builtinId="8"/>
    <cellStyle name="Hyperlink 2" xfId="8" xr:uid="{9900E88D-1B1F-4968-94CD-DE87632AC46A}"/>
    <cellStyle name="Normal" xfId="0" builtinId="0"/>
    <cellStyle name="Normal 2" xfId="7" xr:uid="{CBB70E89-F8CE-4BB4-AFC9-DDF61E6E75B9}"/>
    <cellStyle name="ปกติ 2" xfId="2" xr:uid="{A28DE7C5-26A0-49F8-AF2F-ADF0C16D6761}"/>
    <cellStyle name="ปกติ 2 2" xfId="5" xr:uid="{14021560-61B2-42EE-9585-7E5D75238840}"/>
    <cellStyle name="ปกติ 3" xfId="3" xr:uid="{60B8AE1B-2D97-471D-BF1C-38B16EC30856}"/>
    <cellStyle name="ปกติ 3 2" xfId="6" xr:uid="{6F23D49F-4810-4DB1-A87D-487CE783F156}"/>
  </cellStyles>
  <dxfs count="0"/>
  <tableStyles count="0" defaultTableStyle="TableStyleMedium2" defaultPivotStyle="PivotStyleLight16"/>
  <colors>
    <mruColors>
      <color rgb="FFECF0F8"/>
      <color rgb="FFDAE2F2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otonmany2006@gmail.com" TargetMode="External"/><Relationship Id="rId2" Type="http://schemas.openxmlformats.org/officeDocument/2006/relationships/hyperlink" Target="mailto:tuffruif@gmail.com" TargetMode="External"/><Relationship Id="rId1" Type="http://schemas.openxmlformats.org/officeDocument/2006/relationships/hyperlink" Target="mailto:muhamadhasit062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tunwit2458@gmail.com" TargetMode="External"/><Relationship Id="rId4" Type="http://schemas.openxmlformats.org/officeDocument/2006/relationships/hyperlink" Target="mailto:suphachaiteamkhuntod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noum2004o@icloud.com" TargetMode="External"/><Relationship Id="rId13" Type="http://schemas.openxmlformats.org/officeDocument/2006/relationships/hyperlink" Target="mailto:krisarasangtong@gmail.com" TargetMode="External"/><Relationship Id="rId3" Type="http://schemas.openxmlformats.org/officeDocument/2006/relationships/hyperlink" Target="mailto:megapa7791@gmail.com" TargetMode="External"/><Relationship Id="rId7" Type="http://schemas.openxmlformats.org/officeDocument/2006/relationships/hyperlink" Target="mailto:paeng6236@gmail.com" TargetMode="External"/><Relationship Id="rId12" Type="http://schemas.openxmlformats.org/officeDocument/2006/relationships/hyperlink" Target="mailto:vandasou@gmail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minnyminny2548@icloud.com" TargetMode="External"/><Relationship Id="rId16" Type="http://schemas.openxmlformats.org/officeDocument/2006/relationships/hyperlink" Target="mailto:tunwit2458@gmail.com" TargetMode="External"/><Relationship Id="rId1" Type="http://schemas.openxmlformats.org/officeDocument/2006/relationships/hyperlink" Target="mailto:meedee3988@gmail.com" TargetMode="External"/><Relationship Id="rId6" Type="http://schemas.openxmlformats.org/officeDocument/2006/relationships/hyperlink" Target="mailto:phonniphakusonkhum2524@gmail.com" TargetMode="External"/><Relationship Id="rId11" Type="http://schemas.openxmlformats.org/officeDocument/2006/relationships/hyperlink" Target="mailto:jaecharinrut@gmail.com" TargetMode="External"/><Relationship Id="rId5" Type="http://schemas.openxmlformats.org/officeDocument/2006/relationships/hyperlink" Target="mailto:fkanda05@gmail.com" TargetMode="External"/><Relationship Id="rId15" Type="http://schemas.openxmlformats.org/officeDocument/2006/relationships/hyperlink" Target="mailto:starsidtilad@gmail.com" TargetMode="External"/><Relationship Id="rId10" Type="http://schemas.openxmlformats.org/officeDocument/2006/relationships/hyperlink" Target="mailto:ladsadakanhawong@gmail.com" TargetMode="External"/><Relationship Id="rId4" Type="http://schemas.openxmlformats.org/officeDocument/2006/relationships/hyperlink" Target="mailto:Kaewtaeiei555@gmall.com" TargetMode="External"/><Relationship Id="rId9" Type="http://schemas.openxmlformats.org/officeDocument/2006/relationships/hyperlink" Target="mailto:skhotxai@gmail.com" TargetMode="External"/><Relationship Id="rId14" Type="http://schemas.openxmlformats.org/officeDocument/2006/relationships/hyperlink" Target="mailto:samayphone155207@icloud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hiburndxkkaew8@gmail.com" TargetMode="External"/><Relationship Id="rId13" Type="http://schemas.openxmlformats.org/officeDocument/2006/relationships/hyperlink" Target="mailto:nankaythweoo945@gmail.com" TargetMode="External"/><Relationship Id="rId3" Type="http://schemas.openxmlformats.org/officeDocument/2006/relationships/hyperlink" Target="mailto:puangmalysiounheuang@gmail.com" TargetMode="External"/><Relationship Id="rId7" Type="http://schemas.openxmlformats.org/officeDocument/2006/relationships/hyperlink" Target="mailto:kimook2006@gmail.com" TargetMode="External"/><Relationship Id="rId12" Type="http://schemas.openxmlformats.org/officeDocument/2006/relationships/hyperlink" Target="mailto:ttppongg@gmail.com" TargetMode="External"/><Relationship Id="rId2" Type="http://schemas.openxmlformats.org/officeDocument/2006/relationships/hyperlink" Target="mailto:2222srinna@gmail.com" TargetMode="External"/><Relationship Id="rId1" Type="http://schemas.openxmlformats.org/officeDocument/2006/relationships/hyperlink" Target="mailto:buppe1984@gmail.com" TargetMode="External"/><Relationship Id="rId6" Type="http://schemas.openxmlformats.org/officeDocument/2006/relationships/hyperlink" Target="mailto:tahcc2013@gmail.com" TargetMode="External"/><Relationship Id="rId11" Type="http://schemas.openxmlformats.org/officeDocument/2006/relationships/hyperlink" Target="mailto:ffdca789@gmail.com" TargetMode="External"/><Relationship Id="rId5" Type="http://schemas.openxmlformats.org/officeDocument/2006/relationships/hyperlink" Target="mailto:thilasakkounlavong@gmail.com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mailto:kaewpraseirthpxk@gmail.com" TargetMode="External"/><Relationship Id="rId4" Type="http://schemas.openxmlformats.org/officeDocument/2006/relationships/hyperlink" Target="mailto:don.dn01@icloud.com" TargetMode="External"/><Relationship Id="rId9" Type="http://schemas.openxmlformats.org/officeDocument/2006/relationships/hyperlink" Target="mailto:boobel1ofstar@gmail.com" TargetMode="External"/><Relationship Id="rId14" Type="http://schemas.openxmlformats.org/officeDocument/2006/relationships/hyperlink" Target="mailto:tunwit2458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upuksa2527@gmail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erhh5500@gmail.com" TargetMode="External"/><Relationship Id="rId1" Type="http://schemas.openxmlformats.org/officeDocument/2006/relationships/hyperlink" Target="mailto:su17072536@gmail.com" TargetMode="External"/><Relationship Id="rId6" Type="http://schemas.openxmlformats.org/officeDocument/2006/relationships/hyperlink" Target="mailto:tunwit2458@gmail.com" TargetMode="External"/><Relationship Id="rId5" Type="http://schemas.openxmlformats.org/officeDocument/2006/relationships/hyperlink" Target="mailto:pranomsomang552@gmail.com" TargetMode="External"/><Relationship Id="rId4" Type="http://schemas.openxmlformats.org/officeDocument/2006/relationships/hyperlink" Target="mailto:iopeeop998899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oa492142@gmail.com" TargetMode="External"/><Relationship Id="rId13" Type="http://schemas.openxmlformats.org/officeDocument/2006/relationships/hyperlink" Target="mailto:sakhone.5006@gmail.com" TargetMode="External"/><Relationship Id="rId3" Type="http://schemas.openxmlformats.org/officeDocument/2006/relationships/hyperlink" Target="mailto:thiphwrrnpinkaew11@gmail.com" TargetMode="External"/><Relationship Id="rId7" Type="http://schemas.openxmlformats.org/officeDocument/2006/relationships/hyperlink" Target="mailto:da405355@gmail.com" TargetMode="External"/><Relationship Id="rId12" Type="http://schemas.openxmlformats.org/officeDocument/2006/relationships/hyperlink" Target="mailto:chiyasensaenh@gmail.com" TargetMode="External"/><Relationship Id="rId2" Type="http://schemas.openxmlformats.org/officeDocument/2006/relationships/hyperlink" Target="mailto:tengmo347@gmail.com" TargetMode="External"/><Relationship Id="rId16" Type="http://schemas.openxmlformats.org/officeDocument/2006/relationships/printerSettings" Target="../printerSettings/printerSettings5.bin"/><Relationship Id="rId1" Type="http://schemas.openxmlformats.org/officeDocument/2006/relationships/hyperlink" Target="mailto:sornsornpansin@gmail.com" TargetMode="External"/><Relationship Id="rId6" Type="http://schemas.openxmlformats.org/officeDocument/2006/relationships/hyperlink" Target="mailto:junji15102019@gmail.com" TargetMode="External"/><Relationship Id="rId11" Type="http://schemas.openxmlformats.org/officeDocument/2006/relationships/hyperlink" Target="mailto:kakant7948@gmail.com" TargetMode="External"/><Relationship Id="rId5" Type="http://schemas.openxmlformats.org/officeDocument/2006/relationships/hyperlink" Target="mailto:rungaruninta04@gmail.com" TargetMode="External"/><Relationship Id="rId15" Type="http://schemas.openxmlformats.org/officeDocument/2006/relationships/hyperlink" Target="mailto:worrapon453@gmail.com" TargetMode="External"/><Relationship Id="rId10" Type="http://schemas.openxmlformats.org/officeDocument/2006/relationships/hyperlink" Target="mailto:pinpin03092000@gmail.com" TargetMode="External"/><Relationship Id="rId4" Type="http://schemas.openxmlformats.org/officeDocument/2006/relationships/hyperlink" Target="mailto:thxngm71@gmail.com" TargetMode="External"/><Relationship Id="rId9" Type="http://schemas.openxmlformats.org/officeDocument/2006/relationships/hyperlink" Target="mailto:sakdasattaram@gmail.com" TargetMode="External"/><Relationship Id="rId14" Type="http://schemas.openxmlformats.org/officeDocument/2006/relationships/hyperlink" Target="mailto:tunwit2458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B6FB-A23B-451E-8963-645A0910DDC2}">
  <dimension ref="A1:AB27"/>
  <sheetViews>
    <sheetView topLeftCell="H1" zoomScale="174" zoomScaleNormal="100" workbookViewId="0">
      <selection activeCell="T3" sqref="T3"/>
    </sheetView>
  </sheetViews>
  <sheetFormatPr baseColWidth="10" defaultColWidth="7.5" defaultRowHeight="18"/>
  <cols>
    <col min="1" max="1" width="4.83203125" style="82" customWidth="1"/>
    <col min="2" max="2" width="15.6640625" style="82" customWidth="1"/>
    <col min="3" max="3" width="4.5" style="82" bestFit="1" customWidth="1"/>
    <col min="4" max="4" width="6.5" style="82" customWidth="1"/>
    <col min="5" max="5" width="8.83203125" style="82" customWidth="1"/>
    <col min="6" max="6" width="6.33203125" style="82" customWidth="1"/>
    <col min="7" max="7" width="6.1640625" style="82" customWidth="1"/>
    <col min="8" max="8" width="7.6640625" style="82" customWidth="1"/>
    <col min="9" max="9" width="6.33203125" style="82" customWidth="1"/>
    <col min="10" max="10" width="11.83203125" style="82" customWidth="1"/>
    <col min="11" max="11" width="9.1640625" style="82" customWidth="1"/>
    <col min="12" max="12" width="8.5" style="82" customWidth="1"/>
    <col min="13" max="13" width="12" style="82" customWidth="1"/>
    <col min="14" max="14" width="9.1640625" style="82" customWidth="1"/>
    <col min="15" max="16" width="4.1640625" style="82" customWidth="1"/>
    <col min="17" max="17" width="8.33203125" style="82" customWidth="1"/>
    <col min="18" max="18" width="12.5" style="82" customWidth="1"/>
    <col min="19" max="19" width="8.83203125" style="82" bestFit="1" customWidth="1"/>
    <col min="20" max="20" width="29.5" style="82" bestFit="1" customWidth="1"/>
    <col min="21" max="26" width="8.6640625" style="82" customWidth="1"/>
    <col min="27" max="27" width="7.5" style="82"/>
    <col min="28" max="28" width="7.6640625" style="82" bestFit="1" customWidth="1"/>
    <col min="29" max="16384" width="7.5" style="82"/>
  </cols>
  <sheetData>
    <row r="1" spans="1:28" ht="22" customHeight="1">
      <c r="A1" s="353"/>
      <c r="B1" s="354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8" ht="22" customHeight="1">
      <c r="A2" s="86" t="s">
        <v>12</v>
      </c>
      <c r="B2" s="86" t="s">
        <v>5</v>
      </c>
      <c r="C2" s="86" t="s">
        <v>22</v>
      </c>
      <c r="D2" s="86" t="s">
        <v>7</v>
      </c>
      <c r="E2" s="87" t="s">
        <v>6</v>
      </c>
      <c r="F2" s="87" t="s">
        <v>8</v>
      </c>
      <c r="G2" s="88" t="s">
        <v>0</v>
      </c>
      <c r="H2" s="88" t="s">
        <v>1</v>
      </c>
      <c r="I2" s="87" t="s">
        <v>2</v>
      </c>
      <c r="J2" s="88" t="s">
        <v>3</v>
      </c>
      <c r="K2" s="89" t="s">
        <v>4</v>
      </c>
      <c r="L2" s="88" t="s">
        <v>9</v>
      </c>
      <c r="M2" s="87" t="s">
        <v>27</v>
      </c>
      <c r="N2" s="88" t="s">
        <v>33</v>
      </c>
      <c r="O2" s="88" t="s">
        <v>28</v>
      </c>
      <c r="P2" s="87" t="s">
        <v>48</v>
      </c>
      <c r="Q2" s="88" t="s">
        <v>29</v>
      </c>
      <c r="R2" s="88" t="s">
        <v>24</v>
      </c>
      <c r="S2" s="90" t="s">
        <v>10</v>
      </c>
      <c r="T2" s="86" t="s">
        <v>25</v>
      </c>
      <c r="U2" s="88" t="s">
        <v>38</v>
      </c>
      <c r="V2" s="88" t="s">
        <v>42</v>
      </c>
      <c r="W2" s="88" t="s">
        <v>39</v>
      </c>
      <c r="X2" s="88" t="s">
        <v>40</v>
      </c>
      <c r="Y2" s="88" t="s">
        <v>41</v>
      </c>
      <c r="Z2" s="88" t="s">
        <v>51</v>
      </c>
      <c r="AA2" s="83" t="s">
        <v>49</v>
      </c>
      <c r="AB2" s="83" t="s">
        <v>68</v>
      </c>
    </row>
    <row r="3" spans="1:28" ht="22" customHeight="1">
      <c r="A3" s="74">
        <v>1017</v>
      </c>
      <c r="B3" s="232">
        <v>1</v>
      </c>
      <c r="C3" s="91">
        <v>2</v>
      </c>
      <c r="D3" s="91">
        <v>3</v>
      </c>
      <c r="E3" s="100">
        <v>4</v>
      </c>
      <c r="F3" s="232">
        <v>5</v>
      </c>
      <c r="G3" s="91">
        <v>6</v>
      </c>
      <c r="H3" s="91">
        <v>7</v>
      </c>
      <c r="I3" s="100">
        <v>8</v>
      </c>
      <c r="J3" s="232">
        <v>9</v>
      </c>
      <c r="K3" s="91">
        <v>10</v>
      </c>
      <c r="L3" s="91">
        <v>11</v>
      </c>
      <c r="M3" s="100">
        <v>12</v>
      </c>
      <c r="N3" s="232">
        <v>13</v>
      </c>
      <c r="O3" s="91">
        <v>14</v>
      </c>
      <c r="P3" s="91">
        <v>15</v>
      </c>
      <c r="Q3" s="100">
        <v>16</v>
      </c>
      <c r="R3" s="232">
        <v>17</v>
      </c>
      <c r="S3" s="91">
        <v>18</v>
      </c>
      <c r="T3" s="349" t="s">
        <v>270</v>
      </c>
      <c r="U3" s="100">
        <v>20</v>
      </c>
      <c r="V3" s="232">
        <v>21</v>
      </c>
      <c r="W3" s="91">
        <v>22</v>
      </c>
      <c r="X3" s="91">
        <v>23</v>
      </c>
      <c r="Y3" s="100">
        <v>24</v>
      </c>
      <c r="Z3" s="232">
        <v>25</v>
      </c>
      <c r="AA3" s="99"/>
      <c r="AB3" s="103">
        <v>60</v>
      </c>
    </row>
    <row r="4" spans="1:28" ht="22" customHeight="1">
      <c r="A4" s="74">
        <v>1006</v>
      </c>
      <c r="B4" s="234" t="s">
        <v>179</v>
      </c>
      <c r="C4" s="74" t="s">
        <v>112</v>
      </c>
      <c r="D4" s="193" t="s">
        <v>62</v>
      </c>
      <c r="E4" s="194">
        <v>11500</v>
      </c>
      <c r="F4" s="195"/>
      <c r="G4" s="319"/>
      <c r="H4" s="196">
        <v>5750</v>
      </c>
      <c r="I4" s="196"/>
      <c r="J4" s="196"/>
      <c r="K4" s="196"/>
      <c r="L4" s="196"/>
      <c r="M4" s="196"/>
      <c r="N4" s="133"/>
      <c r="O4" s="133"/>
      <c r="P4" s="196"/>
      <c r="Q4" s="133">
        <v>200</v>
      </c>
      <c r="R4" s="127">
        <v>6500</v>
      </c>
      <c r="S4" s="100">
        <f t="shared" ref="S4:S8" si="0">E4+F4+G4-H4-I4-J4-M4+O4+P4+Q4+R4+N4</f>
        <v>12450</v>
      </c>
      <c r="T4" s="126" t="s">
        <v>258</v>
      </c>
      <c r="U4" s="99"/>
      <c r="V4" s="99"/>
      <c r="W4" s="99"/>
      <c r="X4" s="99"/>
      <c r="Y4" s="99"/>
      <c r="Z4" s="99"/>
      <c r="AA4" s="99"/>
      <c r="AB4" s="103"/>
    </row>
    <row r="5" spans="1:28" ht="22" customHeight="1">
      <c r="A5" s="74">
        <v>1019</v>
      </c>
      <c r="B5" s="232" t="s">
        <v>171</v>
      </c>
      <c r="C5" s="91" t="s">
        <v>96</v>
      </c>
      <c r="D5" s="91" t="s">
        <v>62</v>
      </c>
      <c r="E5" s="100">
        <v>11500</v>
      </c>
      <c r="F5" s="100"/>
      <c r="G5" s="318"/>
      <c r="H5" s="100">
        <v>5750</v>
      </c>
      <c r="I5" s="101"/>
      <c r="J5" s="100"/>
      <c r="K5" s="100"/>
      <c r="L5" s="100"/>
      <c r="M5" s="100"/>
      <c r="N5" s="127"/>
      <c r="O5" s="133"/>
      <c r="P5" s="100"/>
      <c r="Q5" s="133">
        <v>500</v>
      </c>
      <c r="R5" s="127">
        <v>5000</v>
      </c>
      <c r="S5" s="100">
        <f t="shared" si="0"/>
        <v>11250</v>
      </c>
      <c r="T5" s="197" t="s">
        <v>99</v>
      </c>
      <c r="U5" s="84"/>
      <c r="V5" s="84"/>
      <c r="W5" s="84"/>
      <c r="X5" s="84"/>
      <c r="Y5" s="84"/>
      <c r="Z5" s="84"/>
      <c r="AA5" s="84"/>
      <c r="AB5" s="102"/>
    </row>
    <row r="6" spans="1:28" ht="22" customHeight="1">
      <c r="A6" s="74">
        <v>1020</v>
      </c>
      <c r="B6" s="234" t="s">
        <v>172</v>
      </c>
      <c r="C6" s="91" t="s">
        <v>114</v>
      </c>
      <c r="D6" s="91" t="s">
        <v>62</v>
      </c>
      <c r="E6" s="100">
        <v>11500</v>
      </c>
      <c r="F6" s="100"/>
      <c r="G6" s="318"/>
      <c r="H6" s="100">
        <v>5750</v>
      </c>
      <c r="I6" s="101"/>
      <c r="J6" s="100"/>
      <c r="K6" s="100"/>
      <c r="L6" s="100"/>
      <c r="M6" s="100"/>
      <c r="N6" s="74"/>
      <c r="O6" s="133"/>
      <c r="P6" s="100"/>
      <c r="Q6" s="133">
        <v>200</v>
      </c>
      <c r="R6" s="74">
        <v>6000</v>
      </c>
      <c r="S6" s="100">
        <f t="shared" si="0"/>
        <v>11950</v>
      </c>
      <c r="T6" s="198" t="s">
        <v>144</v>
      </c>
      <c r="U6" s="84"/>
      <c r="V6" s="84"/>
      <c r="W6" s="84"/>
      <c r="X6" s="84"/>
      <c r="Y6" s="84"/>
      <c r="Z6" s="84"/>
      <c r="AA6" s="84"/>
      <c r="AB6" s="102"/>
    </row>
    <row r="7" spans="1:28" ht="22" customHeight="1">
      <c r="A7" s="74">
        <v>1021</v>
      </c>
      <c r="B7" s="235" t="s">
        <v>173</v>
      </c>
      <c r="C7" s="91" t="s">
        <v>92</v>
      </c>
      <c r="D7" s="91" t="s">
        <v>62</v>
      </c>
      <c r="E7" s="100">
        <v>11500</v>
      </c>
      <c r="F7" s="100"/>
      <c r="G7" s="318"/>
      <c r="H7" s="100">
        <v>5750</v>
      </c>
      <c r="I7" s="101"/>
      <c r="J7" s="100">
        <v>500</v>
      </c>
      <c r="K7" s="100">
        <v>0</v>
      </c>
      <c r="L7" s="100"/>
      <c r="M7" s="100"/>
      <c r="N7" s="127"/>
      <c r="O7" s="133"/>
      <c r="P7" s="100"/>
      <c r="Q7" s="133">
        <v>200</v>
      </c>
      <c r="R7" s="127">
        <v>6500</v>
      </c>
      <c r="S7" s="100">
        <f t="shared" si="0"/>
        <v>11950</v>
      </c>
      <c r="T7" s="199" t="s">
        <v>107</v>
      </c>
      <c r="U7" s="84"/>
      <c r="V7" s="84"/>
      <c r="W7" s="84"/>
      <c r="X7" s="84"/>
      <c r="Y7" s="84"/>
      <c r="Z7" s="84"/>
      <c r="AA7" s="84"/>
      <c r="AB7" s="102"/>
    </row>
    <row r="8" spans="1:28" ht="22" customHeight="1">
      <c r="A8" s="74">
        <v>1022</v>
      </c>
      <c r="B8" s="235" t="s">
        <v>174</v>
      </c>
      <c r="C8" s="91" t="s">
        <v>91</v>
      </c>
      <c r="D8" s="91" t="s">
        <v>62</v>
      </c>
      <c r="E8" s="100">
        <v>11500</v>
      </c>
      <c r="F8" s="100"/>
      <c r="G8" s="318">
        <v>500</v>
      </c>
      <c r="H8" s="100">
        <v>5750</v>
      </c>
      <c r="I8" s="101"/>
      <c r="J8" s="100"/>
      <c r="K8" s="100"/>
      <c r="L8" s="100"/>
      <c r="M8" s="100"/>
      <c r="N8" s="127"/>
      <c r="O8" s="133"/>
      <c r="P8" s="100"/>
      <c r="Q8" s="133">
        <v>0</v>
      </c>
      <c r="R8" s="127">
        <v>7000</v>
      </c>
      <c r="S8" s="100">
        <f t="shared" si="0"/>
        <v>13250</v>
      </c>
      <c r="T8" s="175"/>
      <c r="U8" s="84"/>
      <c r="V8" s="84"/>
      <c r="W8" s="84"/>
      <c r="X8" s="84"/>
      <c r="Y8" s="84"/>
      <c r="Z8" s="84"/>
      <c r="AA8" s="84"/>
      <c r="AB8" s="102"/>
    </row>
    <row r="9" spans="1:28" ht="22" customHeight="1">
      <c r="A9" s="149"/>
      <c r="B9" s="149"/>
      <c r="C9" s="149"/>
      <c r="D9" s="149"/>
      <c r="E9" s="141">
        <f t="shared" ref="E9:S9" si="1">SUM(E3:E8)</f>
        <v>57504</v>
      </c>
      <c r="F9" s="141">
        <f t="shared" si="1"/>
        <v>5</v>
      </c>
      <c r="G9" s="320">
        <f t="shared" si="1"/>
        <v>506</v>
      </c>
      <c r="H9" s="141">
        <f t="shared" si="1"/>
        <v>28757</v>
      </c>
      <c r="I9" s="141">
        <f t="shared" si="1"/>
        <v>8</v>
      </c>
      <c r="J9" s="141">
        <f t="shared" si="1"/>
        <v>509</v>
      </c>
      <c r="K9" s="141">
        <f t="shared" si="1"/>
        <v>10</v>
      </c>
      <c r="L9" s="141">
        <f t="shared" si="1"/>
        <v>11</v>
      </c>
      <c r="M9" s="141">
        <f t="shared" si="1"/>
        <v>12</v>
      </c>
      <c r="N9" s="141">
        <f t="shared" si="1"/>
        <v>13</v>
      </c>
      <c r="O9" s="141">
        <f t="shared" si="1"/>
        <v>14</v>
      </c>
      <c r="P9" s="141">
        <f t="shared" si="1"/>
        <v>15</v>
      </c>
      <c r="Q9" s="141">
        <f t="shared" si="1"/>
        <v>1116</v>
      </c>
      <c r="R9" s="141">
        <f t="shared" si="1"/>
        <v>31017</v>
      </c>
      <c r="S9" s="141">
        <f t="shared" si="1"/>
        <v>60868</v>
      </c>
      <c r="U9" s="84"/>
      <c r="V9" s="84"/>
      <c r="W9" s="84"/>
      <c r="X9" s="84"/>
      <c r="Y9" s="84"/>
      <c r="Z9" s="84"/>
      <c r="AA9" s="84"/>
      <c r="AB9" s="102"/>
    </row>
    <row r="10" spans="1:28" ht="22" customHeight="1">
      <c r="A10" s="84">
        <v>7</v>
      </c>
      <c r="B10" s="91" t="s">
        <v>170</v>
      </c>
      <c r="C10" s="91"/>
      <c r="D10" s="91"/>
      <c r="E10" s="100">
        <v>4000</v>
      </c>
      <c r="F10" s="100"/>
      <c r="G10" s="100"/>
      <c r="H10" s="100"/>
      <c r="I10" s="101"/>
      <c r="J10" s="100"/>
      <c r="K10" s="100"/>
      <c r="L10" s="100"/>
      <c r="M10" s="100"/>
      <c r="N10" s="100"/>
      <c r="O10" s="100"/>
      <c r="P10" s="100"/>
      <c r="Q10" s="100"/>
      <c r="R10" s="100"/>
      <c r="S10" s="100">
        <v>4000</v>
      </c>
      <c r="T10" s="147"/>
      <c r="U10" s="84"/>
      <c r="V10" s="84"/>
      <c r="W10" s="84"/>
      <c r="X10" s="84"/>
      <c r="Y10" s="84"/>
      <c r="Z10" s="84"/>
      <c r="AA10" s="84"/>
      <c r="AB10" s="102"/>
    </row>
    <row r="11" spans="1:28" ht="22" customHeight="1">
      <c r="A11" s="84">
        <v>8</v>
      </c>
      <c r="B11" s="91" t="s">
        <v>79</v>
      </c>
      <c r="C11" s="91"/>
      <c r="D11" s="91"/>
      <c r="E11" s="100">
        <f>1250+2000</f>
        <v>3250</v>
      </c>
      <c r="F11" s="100"/>
      <c r="G11" s="100"/>
      <c r="H11" s="100"/>
      <c r="I11" s="101"/>
      <c r="J11" s="100"/>
      <c r="K11" s="100"/>
      <c r="L11" s="100"/>
      <c r="M11" s="100"/>
      <c r="N11" s="100"/>
      <c r="O11" s="100"/>
      <c r="P11" s="100"/>
      <c r="Q11" s="100"/>
      <c r="R11" s="100"/>
      <c r="S11" s="100">
        <f t="shared" ref="S11:S12" si="2">E11+F11+G11-H11-I11-J11-M11+O11+P11+Q11+R11</f>
        <v>3250</v>
      </c>
      <c r="T11" s="148"/>
      <c r="U11" s="84"/>
      <c r="V11" s="84"/>
      <c r="W11" s="84"/>
      <c r="X11" s="84"/>
      <c r="Y11" s="84"/>
      <c r="Z11" s="84"/>
      <c r="AA11" s="84"/>
      <c r="AB11" s="102"/>
    </row>
    <row r="12" spans="1:28" ht="22" customHeight="1">
      <c r="A12" s="84">
        <v>9</v>
      </c>
      <c r="B12" s="91" t="s">
        <v>78</v>
      </c>
      <c r="C12" s="91"/>
      <c r="D12" s="91"/>
      <c r="E12" s="100">
        <f>5000+6000</f>
        <v>11000</v>
      </c>
      <c r="F12" s="100"/>
      <c r="G12" s="100"/>
      <c r="H12" s="100"/>
      <c r="I12" s="101"/>
      <c r="J12" s="100"/>
      <c r="K12" s="100"/>
      <c r="L12" s="100"/>
      <c r="M12" s="100"/>
      <c r="N12" s="100"/>
      <c r="O12" s="100"/>
      <c r="P12" s="100"/>
      <c r="Q12" s="100"/>
      <c r="R12" s="100"/>
      <c r="S12" s="100">
        <f t="shared" si="2"/>
        <v>11000</v>
      </c>
      <c r="T12" s="148"/>
      <c r="U12" s="84"/>
      <c r="V12" s="84"/>
      <c r="W12" s="84"/>
      <c r="X12" s="84"/>
      <c r="Y12" s="84"/>
      <c r="Z12" s="84"/>
      <c r="AA12" s="84"/>
      <c r="AB12" s="102"/>
    </row>
    <row r="13" spans="1:28" ht="22" customHeight="1">
      <c r="A13" s="104"/>
      <c r="B13" s="92"/>
      <c r="C13" s="92"/>
      <c r="D13" s="92"/>
      <c r="E13" s="93">
        <f>SUM(E9:E12)</f>
        <v>75754</v>
      </c>
      <c r="F13" s="93"/>
      <c r="G13" s="93"/>
      <c r="H13" s="93"/>
      <c r="I13" s="94"/>
      <c r="J13" s="93"/>
      <c r="K13" s="93"/>
      <c r="L13" s="93"/>
      <c r="M13" s="93"/>
      <c r="N13" s="93"/>
      <c r="O13" s="93"/>
      <c r="P13" s="95"/>
      <c r="Q13" s="93"/>
      <c r="R13" s="93">
        <f>SUM(R3:R12)</f>
        <v>62034</v>
      </c>
      <c r="S13" s="93">
        <f>S9+S10+S11+S12</f>
        <v>79118</v>
      </c>
      <c r="T13" s="96"/>
      <c r="AB13" s="97"/>
    </row>
    <row r="14" spans="1:28" ht="22" customHeight="1">
      <c r="E14" s="96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5"/>
      <c r="Q14" s="93"/>
      <c r="R14" s="93"/>
      <c r="S14" s="93"/>
      <c r="T14" s="96"/>
      <c r="AB14" s="97"/>
    </row>
    <row r="15" spans="1:28" ht="22" customHeight="1">
      <c r="E15" s="108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5"/>
      <c r="Q15" s="93"/>
      <c r="R15" s="93"/>
      <c r="S15" s="93"/>
      <c r="T15" s="93"/>
      <c r="AB15" s="97"/>
    </row>
    <row r="16" spans="1:28" ht="22" customHeight="1">
      <c r="D16" s="93"/>
      <c r="E16" s="93"/>
      <c r="G16" s="93"/>
      <c r="H16" s="93"/>
      <c r="I16" s="93"/>
      <c r="J16" s="93"/>
      <c r="K16" s="93"/>
      <c r="L16" s="93"/>
      <c r="M16" s="93"/>
      <c r="N16" s="93"/>
      <c r="O16" s="93"/>
      <c r="P16" s="95"/>
      <c r="Q16" s="93"/>
      <c r="R16" s="93"/>
      <c r="S16" s="93"/>
      <c r="T16" s="96"/>
      <c r="AB16" s="97"/>
    </row>
    <row r="17" spans="2:28" ht="22" customHeight="1"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5"/>
      <c r="Q17" s="93"/>
      <c r="R17" s="93"/>
      <c r="S17" s="93"/>
      <c r="T17" s="108"/>
      <c r="AB17" s="97"/>
    </row>
    <row r="18" spans="2:28" ht="22" customHeight="1">
      <c r="B18" s="97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5"/>
      <c r="Q18" s="93"/>
      <c r="R18" s="93"/>
      <c r="S18" s="93"/>
      <c r="T18" s="96"/>
      <c r="AB18" s="97"/>
    </row>
    <row r="19" spans="2:28" ht="22" customHeight="1">
      <c r="B19" s="98"/>
      <c r="C19" s="97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5"/>
      <c r="Q19" s="93"/>
      <c r="R19" s="93"/>
      <c r="S19" s="93"/>
      <c r="T19" s="96"/>
      <c r="AB19" s="97"/>
    </row>
    <row r="20" spans="2:28" ht="22" customHeight="1">
      <c r="S20" s="93"/>
      <c r="T20" s="96"/>
      <c r="AB20" s="97"/>
    </row>
    <row r="21" spans="2:28" ht="22.5" customHeight="1"/>
    <row r="22" spans="2:28" ht="22.5" customHeight="1"/>
    <row r="23" spans="2:28" ht="22.5" customHeight="1"/>
    <row r="24" spans="2:28" ht="22.5" customHeight="1"/>
    <row r="25" spans="2:28" ht="22.5" customHeight="1"/>
    <row r="26" spans="2:28" ht="22.5" customHeight="1"/>
    <row r="27" spans="2:28" ht="22.5" customHeight="1"/>
  </sheetData>
  <mergeCells count="1">
    <mergeCell ref="A1:B1"/>
  </mergeCells>
  <hyperlinks>
    <hyperlink ref="T5" r:id="rId1" xr:uid="{1D72CDBB-AB22-47A1-8FE8-3CC6588E973B}"/>
    <hyperlink ref="T7" r:id="rId2" xr:uid="{6FFC1530-5F46-4B0B-95B6-51380F7EEF20}"/>
    <hyperlink ref="T6" r:id="rId3" xr:uid="{AB572744-2A2E-449F-854E-CD061005F6E3}"/>
    <hyperlink ref="T4" r:id="rId4" xr:uid="{CEA2D444-7E1F-4990-841C-D6630D25B2DC}"/>
    <hyperlink ref="T3" r:id="rId5" xr:uid="{BFE0CAAD-8EDB-474F-B231-E50F47640450}"/>
  </hyperlinks>
  <pageMargins left="0.45" right="0.45" top="0.75" bottom="0.75" header="0.3" footer="0.3"/>
  <pageSetup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2AA9-4506-EC43-96A0-E9B6D7E62CFE}">
  <dimension ref="A1:AC43"/>
  <sheetViews>
    <sheetView showGridLines="0" topLeftCell="J1" zoomScaleNormal="100" zoomScaleSheetLayoutView="100" workbookViewId="0">
      <selection activeCell="T3" sqref="T3"/>
    </sheetView>
  </sheetViews>
  <sheetFormatPr baseColWidth="10" defaultColWidth="7.5" defaultRowHeight="21"/>
  <cols>
    <col min="1" max="1" width="5" style="110" customWidth="1"/>
    <col min="2" max="2" width="15.83203125" style="110" customWidth="1"/>
    <col min="3" max="3" width="5.1640625" style="125" customWidth="1"/>
    <col min="4" max="4" width="6.83203125" style="110" customWidth="1"/>
    <col min="5" max="5" width="10.6640625" style="110" bestFit="1" customWidth="1"/>
    <col min="6" max="6" width="8.33203125" style="110" customWidth="1"/>
    <col min="7" max="7" width="8.1640625" style="110" bestFit="1" customWidth="1"/>
    <col min="8" max="8" width="9" style="110" bestFit="1" customWidth="1"/>
    <col min="9" max="9" width="8.1640625" style="110" customWidth="1"/>
    <col min="10" max="10" width="13.6640625" style="110" customWidth="1"/>
    <col min="11" max="11" width="14" style="110" customWidth="1"/>
    <col min="12" max="12" width="11.33203125" style="110" customWidth="1"/>
    <col min="13" max="13" width="15.83203125" style="110" customWidth="1"/>
    <col min="14" max="14" width="8.5" style="110" customWidth="1"/>
    <col min="15" max="15" width="11.83203125" style="110" customWidth="1"/>
    <col min="16" max="16" width="3.6640625" style="110" customWidth="1"/>
    <col min="17" max="17" width="8.1640625" style="110" customWidth="1"/>
    <col min="18" max="18" width="9.33203125" style="110" customWidth="1"/>
    <col min="19" max="19" width="9.83203125" style="110" bestFit="1" customWidth="1"/>
    <col min="20" max="20" width="29.33203125" style="110" bestFit="1" customWidth="1"/>
    <col min="21" max="21" width="8.6640625" style="110" bestFit="1" customWidth="1"/>
    <col min="22" max="22" width="9.6640625" style="110" bestFit="1" customWidth="1"/>
    <col min="23" max="23" width="11.1640625" style="110" bestFit="1" customWidth="1"/>
    <col min="24" max="24" width="9.6640625" style="110" bestFit="1" customWidth="1"/>
    <col min="25" max="25" width="13.6640625" style="110" bestFit="1" customWidth="1"/>
    <col min="26" max="26" width="11.5" style="110" bestFit="1" customWidth="1"/>
    <col min="27" max="27" width="5.33203125" style="110" bestFit="1" customWidth="1"/>
    <col min="28" max="28" width="9.1640625" style="110" bestFit="1" customWidth="1"/>
    <col min="29" max="16384" width="7.5" style="110"/>
  </cols>
  <sheetData>
    <row r="1" spans="1:29">
      <c r="A1" s="355" t="s">
        <v>88</v>
      </c>
      <c r="B1" s="356"/>
      <c r="C1" s="150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4"/>
      <c r="V1" s="114"/>
      <c r="W1" s="114"/>
      <c r="X1" s="114"/>
      <c r="Y1" s="114"/>
      <c r="Z1" s="114"/>
      <c r="AA1" s="114"/>
      <c r="AB1" s="114"/>
    </row>
    <row r="2" spans="1:29">
      <c r="A2" s="116" t="s">
        <v>12</v>
      </c>
      <c r="B2" s="116" t="s">
        <v>5</v>
      </c>
      <c r="C2" s="116" t="s">
        <v>22</v>
      </c>
      <c r="D2" s="116" t="s">
        <v>7</v>
      </c>
      <c r="E2" s="151" t="s">
        <v>6</v>
      </c>
      <c r="F2" s="151" t="s">
        <v>8</v>
      </c>
      <c r="G2" s="151" t="s">
        <v>0</v>
      </c>
      <c r="H2" s="151" t="s">
        <v>1</v>
      </c>
      <c r="I2" s="151" t="s">
        <v>2</v>
      </c>
      <c r="J2" s="151" t="s">
        <v>3</v>
      </c>
      <c r="K2" s="152" t="s">
        <v>4</v>
      </c>
      <c r="L2" s="151" t="s">
        <v>9</v>
      </c>
      <c r="M2" s="151" t="s">
        <v>27</v>
      </c>
      <c r="N2" s="151" t="s">
        <v>33</v>
      </c>
      <c r="O2" s="151" t="s">
        <v>28</v>
      </c>
      <c r="P2" s="151" t="s">
        <v>48</v>
      </c>
      <c r="Q2" s="151" t="s">
        <v>29</v>
      </c>
      <c r="R2" s="151" t="s">
        <v>24</v>
      </c>
      <c r="S2" s="153" t="s">
        <v>10</v>
      </c>
      <c r="T2" s="116" t="s">
        <v>25</v>
      </c>
      <c r="U2" s="151" t="s">
        <v>38</v>
      </c>
      <c r="V2" s="151" t="s">
        <v>42</v>
      </c>
      <c r="W2" s="151" t="s">
        <v>39</v>
      </c>
      <c r="X2" s="151" t="s">
        <v>40</v>
      </c>
      <c r="Y2" s="151" t="s">
        <v>41</v>
      </c>
      <c r="Z2" s="151" t="s">
        <v>51</v>
      </c>
      <c r="AA2" s="74" t="s">
        <v>49</v>
      </c>
      <c r="AB2" s="74" t="s">
        <v>68</v>
      </c>
    </row>
    <row r="3" spans="1:29">
      <c r="A3" s="74">
        <v>1001</v>
      </c>
      <c r="B3" s="234">
        <v>1</v>
      </c>
      <c r="C3" s="74">
        <v>2</v>
      </c>
      <c r="D3" s="162">
        <v>3</v>
      </c>
      <c r="E3" s="234">
        <v>4</v>
      </c>
      <c r="F3" s="74">
        <v>5</v>
      </c>
      <c r="G3" s="162">
        <v>6</v>
      </c>
      <c r="H3" s="234">
        <v>7</v>
      </c>
      <c r="I3" s="74">
        <v>8</v>
      </c>
      <c r="J3" s="162">
        <v>9</v>
      </c>
      <c r="K3" s="234">
        <v>10</v>
      </c>
      <c r="L3" s="74">
        <v>11</v>
      </c>
      <c r="M3" s="162">
        <v>12</v>
      </c>
      <c r="N3" s="234">
        <v>13</v>
      </c>
      <c r="O3" s="74">
        <v>14</v>
      </c>
      <c r="P3" s="162">
        <v>15</v>
      </c>
      <c r="Q3" s="234">
        <v>16</v>
      </c>
      <c r="R3" s="74">
        <v>17</v>
      </c>
      <c r="S3" s="162">
        <v>18</v>
      </c>
      <c r="T3" s="350" t="s">
        <v>270</v>
      </c>
      <c r="U3" s="74">
        <v>20</v>
      </c>
      <c r="V3" s="162">
        <v>21</v>
      </c>
      <c r="W3" s="234">
        <v>22</v>
      </c>
      <c r="X3" s="74">
        <v>23</v>
      </c>
      <c r="Y3" s="162">
        <v>24</v>
      </c>
      <c r="Z3" s="234">
        <v>25</v>
      </c>
      <c r="AA3" s="74"/>
      <c r="AB3" s="74">
        <v>50</v>
      </c>
    </row>
    <row r="4" spans="1:29">
      <c r="A4" s="74">
        <v>1002</v>
      </c>
      <c r="B4" s="234" t="s">
        <v>175</v>
      </c>
      <c r="C4" s="74" t="s">
        <v>58</v>
      </c>
      <c r="D4" s="162" t="s">
        <v>66</v>
      </c>
      <c r="E4" s="178">
        <v>12360</v>
      </c>
      <c r="F4" s="164">
        <v>1000</v>
      </c>
      <c r="G4" s="127">
        <v>500</v>
      </c>
      <c r="H4" s="127">
        <v>6000</v>
      </c>
      <c r="I4" s="164">
        <v>600</v>
      </c>
      <c r="J4" s="127"/>
      <c r="K4" s="127"/>
      <c r="L4" s="127"/>
      <c r="M4" s="127"/>
      <c r="N4" s="154"/>
      <c r="O4" s="127"/>
      <c r="P4" s="133"/>
      <c r="Q4" s="133">
        <v>375</v>
      </c>
      <c r="R4" s="127">
        <v>6813</v>
      </c>
      <c r="S4" s="127">
        <f t="shared" ref="S4:S18" si="0">E4+F4+G4-H4-I4-J4+L4-M4+N4+O4+Q4+R4+P4</f>
        <v>14448</v>
      </c>
      <c r="T4" s="126" t="s">
        <v>108</v>
      </c>
      <c r="U4" s="74"/>
      <c r="V4" s="74"/>
      <c r="W4" s="74"/>
      <c r="X4" s="74"/>
      <c r="Y4" s="74"/>
      <c r="Z4" s="74"/>
      <c r="AA4" s="74"/>
      <c r="AB4" s="74">
        <v>50</v>
      </c>
    </row>
    <row r="5" spans="1:29">
      <c r="A5" s="74">
        <v>1003</v>
      </c>
      <c r="B5" s="234" t="s">
        <v>176</v>
      </c>
      <c r="C5" s="74" t="s">
        <v>86</v>
      </c>
      <c r="D5" s="162" t="s">
        <v>66</v>
      </c>
      <c r="E5" s="178">
        <v>11500</v>
      </c>
      <c r="F5" s="164"/>
      <c r="G5" s="127">
        <v>500</v>
      </c>
      <c r="H5" s="127">
        <v>5750</v>
      </c>
      <c r="I5" s="127">
        <v>575</v>
      </c>
      <c r="J5" s="127"/>
      <c r="K5" s="132"/>
      <c r="L5" s="127"/>
      <c r="M5" s="127"/>
      <c r="N5" s="154"/>
      <c r="O5" s="127"/>
      <c r="P5" s="133"/>
      <c r="Q5" s="133">
        <v>300</v>
      </c>
      <c r="R5" s="127">
        <v>4301</v>
      </c>
      <c r="S5" s="127">
        <f t="shared" si="0"/>
        <v>10276</v>
      </c>
      <c r="T5" s="126" t="s">
        <v>87</v>
      </c>
      <c r="U5" s="74"/>
      <c r="V5" s="74"/>
      <c r="W5" s="74"/>
      <c r="X5" s="74"/>
      <c r="Y5" s="74"/>
      <c r="Z5" s="74"/>
      <c r="AA5" s="74" t="s">
        <v>50</v>
      </c>
      <c r="AB5" s="74">
        <v>60</v>
      </c>
    </row>
    <row r="6" spans="1:29" s="114" customFormat="1">
      <c r="A6" s="74">
        <v>1004</v>
      </c>
      <c r="B6" s="234" t="s">
        <v>177</v>
      </c>
      <c r="C6" s="116" t="s">
        <v>81</v>
      </c>
      <c r="D6" s="180" t="s">
        <v>125</v>
      </c>
      <c r="E6" s="134">
        <v>11500</v>
      </c>
      <c r="F6" s="74"/>
      <c r="G6" s="127">
        <v>500</v>
      </c>
      <c r="H6" s="127">
        <v>5750</v>
      </c>
      <c r="I6" s="74">
        <v>575</v>
      </c>
      <c r="J6" s="74"/>
      <c r="K6" s="74"/>
      <c r="L6" s="74"/>
      <c r="M6" s="127"/>
      <c r="N6" s="154"/>
      <c r="O6" s="127"/>
      <c r="P6" s="133"/>
      <c r="Q6" s="133">
        <v>325</v>
      </c>
      <c r="R6" s="127">
        <v>6188</v>
      </c>
      <c r="S6" s="127">
        <f t="shared" si="0"/>
        <v>12188</v>
      </c>
      <c r="T6" s="184" t="s">
        <v>82</v>
      </c>
      <c r="U6" s="74"/>
      <c r="V6" s="74"/>
      <c r="W6" s="74"/>
      <c r="X6" s="74"/>
      <c r="Y6" s="74"/>
      <c r="Z6" s="74"/>
      <c r="AA6" s="74"/>
      <c r="AB6" s="74"/>
    </row>
    <row r="7" spans="1:29" s="118" customFormat="1">
      <c r="A7" s="74">
        <v>1005</v>
      </c>
      <c r="B7" s="234" t="s">
        <v>178</v>
      </c>
      <c r="C7" s="116" t="s">
        <v>123</v>
      </c>
      <c r="D7" s="162" t="s">
        <v>64</v>
      </c>
      <c r="E7" s="134">
        <v>12500</v>
      </c>
      <c r="F7" s="74">
        <v>1500</v>
      </c>
      <c r="G7" s="127">
        <v>500</v>
      </c>
      <c r="H7" s="127">
        <v>6000</v>
      </c>
      <c r="I7" s="74"/>
      <c r="J7" s="74"/>
      <c r="K7" s="74"/>
      <c r="L7" s="74"/>
      <c r="M7" s="127"/>
      <c r="N7" s="154"/>
      <c r="O7" s="127"/>
      <c r="P7" s="133"/>
      <c r="Q7" s="133">
        <v>700</v>
      </c>
      <c r="R7" s="127">
        <v>5500</v>
      </c>
      <c r="S7" s="127">
        <f t="shared" si="0"/>
        <v>14700</v>
      </c>
      <c r="T7" s="185" t="s">
        <v>129</v>
      </c>
      <c r="W7" s="116"/>
      <c r="X7" s="116"/>
      <c r="Y7" s="116"/>
      <c r="Z7" s="116"/>
      <c r="AA7" s="116" t="s">
        <v>50</v>
      </c>
      <c r="AB7" s="116">
        <v>60</v>
      </c>
    </row>
    <row r="8" spans="1:29" s="114" customFormat="1">
      <c r="A8" s="112">
        <v>1007</v>
      </c>
      <c r="B8" s="237" t="s">
        <v>180</v>
      </c>
      <c r="C8" s="112" t="s">
        <v>145</v>
      </c>
      <c r="D8" s="112" t="s">
        <v>117</v>
      </c>
      <c r="E8" s="222">
        <v>11500</v>
      </c>
      <c r="F8" s="223"/>
      <c r="G8" s="225">
        <v>500</v>
      </c>
      <c r="H8" s="225">
        <v>5750</v>
      </c>
      <c r="I8" s="227"/>
      <c r="J8" s="227"/>
      <c r="K8" s="225"/>
      <c r="L8" s="227"/>
      <c r="M8" s="225"/>
      <c r="N8" s="224"/>
      <c r="O8" s="225"/>
      <c r="P8" s="226"/>
      <c r="Q8" s="129">
        <v>400</v>
      </c>
      <c r="R8" s="112">
        <v>3500</v>
      </c>
      <c r="S8" s="225">
        <f t="shared" si="0"/>
        <v>10150</v>
      </c>
      <c r="T8" s="126" t="s">
        <v>152</v>
      </c>
      <c r="W8" s="74"/>
      <c r="X8" s="74"/>
      <c r="Y8" s="74"/>
      <c r="Z8" s="74"/>
      <c r="AA8" s="74"/>
      <c r="AB8" s="74"/>
    </row>
    <row r="9" spans="1:29" s="114" customFormat="1">
      <c r="A9" s="74">
        <v>1073</v>
      </c>
      <c r="B9" s="234" t="s">
        <v>249</v>
      </c>
      <c r="C9" s="74" t="s">
        <v>70</v>
      </c>
      <c r="D9" s="338"/>
      <c r="E9" s="178">
        <f>5750+1050</f>
        <v>6800</v>
      </c>
      <c r="F9" s="164"/>
      <c r="G9" s="191">
        <v>0</v>
      </c>
      <c r="H9" s="127">
        <v>5750</v>
      </c>
      <c r="I9" s="339"/>
      <c r="J9" s="339"/>
      <c r="K9" s="340"/>
      <c r="L9" s="339"/>
      <c r="M9" s="127"/>
      <c r="N9" s="154"/>
      <c r="O9" s="127"/>
      <c r="P9" s="333"/>
      <c r="Q9" s="133">
        <v>0</v>
      </c>
      <c r="R9" s="74">
        <v>0</v>
      </c>
      <c r="S9" s="225">
        <f t="shared" si="0"/>
        <v>1050</v>
      </c>
      <c r="T9" s="126" t="s">
        <v>259</v>
      </c>
      <c r="W9" s="74"/>
      <c r="X9" s="74"/>
      <c r="Y9" s="74"/>
      <c r="Z9" s="74"/>
      <c r="AA9" s="74"/>
      <c r="AB9" s="74"/>
    </row>
    <row r="10" spans="1:29" s="114" customFormat="1">
      <c r="A10" s="112">
        <v>1008</v>
      </c>
      <c r="B10" s="237" t="s">
        <v>181</v>
      </c>
      <c r="C10" s="112" t="s">
        <v>146</v>
      </c>
      <c r="D10" s="228" t="s">
        <v>118</v>
      </c>
      <c r="E10" s="222">
        <v>11500</v>
      </c>
      <c r="F10" s="223"/>
      <c r="G10" s="341">
        <v>0</v>
      </c>
      <c r="H10" s="225">
        <v>5750</v>
      </c>
      <c r="I10" s="227"/>
      <c r="J10" s="227"/>
      <c r="K10" s="225"/>
      <c r="L10" s="227"/>
      <c r="M10" s="225">
        <v>49</v>
      </c>
      <c r="N10" s="224"/>
      <c r="O10" s="225"/>
      <c r="P10" s="226"/>
      <c r="Q10" s="129">
        <v>0</v>
      </c>
      <c r="R10" s="112">
        <v>2000</v>
      </c>
      <c r="S10" s="225">
        <f t="shared" si="0"/>
        <v>7701</v>
      </c>
      <c r="T10" s="126" t="s">
        <v>153</v>
      </c>
      <c r="W10" s="74"/>
      <c r="X10" s="74"/>
      <c r="Y10" s="74"/>
      <c r="Z10" s="74"/>
      <c r="AA10" s="74"/>
      <c r="AB10" s="74"/>
    </row>
    <row r="11" spans="1:29" s="114" customFormat="1">
      <c r="A11" s="74">
        <v>1009</v>
      </c>
      <c r="B11" s="234" t="s">
        <v>182</v>
      </c>
      <c r="C11" s="74" t="s">
        <v>126</v>
      </c>
      <c r="D11" s="180" t="s">
        <v>229</v>
      </c>
      <c r="E11" s="134">
        <v>11500</v>
      </c>
      <c r="F11" s="74">
        <v>1500</v>
      </c>
      <c r="G11" s="127">
        <v>500</v>
      </c>
      <c r="H11" s="127">
        <v>5750</v>
      </c>
      <c r="I11" s="74">
        <v>575</v>
      </c>
      <c r="J11" s="74"/>
      <c r="K11" s="74"/>
      <c r="L11" s="74"/>
      <c r="M11" s="127"/>
      <c r="N11" s="154"/>
      <c r="O11" s="127"/>
      <c r="P11" s="74"/>
      <c r="Q11" s="133">
        <v>700</v>
      </c>
      <c r="R11" s="74">
        <v>4375</v>
      </c>
      <c r="S11" s="127">
        <f t="shared" si="0"/>
        <v>12250</v>
      </c>
      <c r="T11" s="126" t="s">
        <v>230</v>
      </c>
      <c r="U11" s="74"/>
      <c r="V11" s="74"/>
      <c r="W11" s="74"/>
      <c r="X11" s="74"/>
      <c r="Y11" s="74"/>
      <c r="Z11" s="74"/>
      <c r="AA11" s="74" t="s">
        <v>50</v>
      </c>
      <c r="AB11" s="74">
        <v>60</v>
      </c>
      <c r="AC11" s="114" t="s">
        <v>124</v>
      </c>
    </row>
    <row r="12" spans="1:29" s="114" customFormat="1">
      <c r="A12" s="74">
        <v>1010</v>
      </c>
      <c r="B12" s="234" t="s">
        <v>183</v>
      </c>
      <c r="C12" s="74" t="s">
        <v>109</v>
      </c>
      <c r="D12" s="74" t="s">
        <v>127</v>
      </c>
      <c r="E12" s="178">
        <v>11500</v>
      </c>
      <c r="F12" s="181">
        <v>1500</v>
      </c>
      <c r="G12" s="127">
        <v>500</v>
      </c>
      <c r="H12" s="127">
        <v>5750</v>
      </c>
      <c r="I12" s="181"/>
      <c r="J12" s="127"/>
      <c r="K12" s="127"/>
      <c r="L12" s="127"/>
      <c r="M12" s="127"/>
      <c r="N12" s="154"/>
      <c r="O12" s="127"/>
      <c r="P12" s="133"/>
      <c r="Q12" s="133">
        <v>700</v>
      </c>
      <c r="R12" s="74">
        <v>7500</v>
      </c>
      <c r="S12" s="127">
        <f t="shared" si="0"/>
        <v>15950</v>
      </c>
      <c r="T12" s="189" t="s">
        <v>260</v>
      </c>
      <c r="U12" s="74"/>
      <c r="V12" s="74"/>
      <c r="W12" s="74"/>
      <c r="X12" s="74"/>
      <c r="Y12" s="74"/>
      <c r="Z12" s="74"/>
      <c r="AA12" s="74" t="s">
        <v>50</v>
      </c>
      <c r="AB12" s="74">
        <v>50</v>
      </c>
    </row>
    <row r="13" spans="1:29" s="115" customFormat="1">
      <c r="A13" s="74">
        <v>1011</v>
      </c>
      <c r="B13" s="234" t="s">
        <v>184</v>
      </c>
      <c r="C13" s="74" t="s">
        <v>85</v>
      </c>
      <c r="D13" s="74" t="s">
        <v>127</v>
      </c>
      <c r="E13" s="178">
        <v>11500</v>
      </c>
      <c r="F13" s="164">
        <v>1500</v>
      </c>
      <c r="G13" s="127">
        <v>500</v>
      </c>
      <c r="H13" s="127">
        <v>5750</v>
      </c>
      <c r="I13" s="127"/>
      <c r="J13" s="127"/>
      <c r="K13" s="127"/>
      <c r="L13" s="127"/>
      <c r="M13" s="133"/>
      <c r="N13" s="154"/>
      <c r="O13" s="133"/>
      <c r="P13" s="133"/>
      <c r="Q13" s="133">
        <v>700</v>
      </c>
      <c r="R13" s="74">
        <v>7500</v>
      </c>
      <c r="S13" s="127">
        <f t="shared" si="0"/>
        <v>15950</v>
      </c>
      <c r="T13" s="65" t="s">
        <v>261</v>
      </c>
      <c r="U13" s="114"/>
      <c r="V13" s="114"/>
      <c r="W13" s="74"/>
      <c r="X13" s="74"/>
      <c r="Y13" s="74"/>
      <c r="Z13" s="74"/>
      <c r="AA13" s="74" t="s">
        <v>50</v>
      </c>
      <c r="AB13" s="74">
        <v>60</v>
      </c>
      <c r="AC13" s="114"/>
    </row>
    <row r="14" spans="1:29" s="115" customFormat="1">
      <c r="A14" s="74">
        <v>1012</v>
      </c>
      <c r="B14" s="234" t="s">
        <v>185</v>
      </c>
      <c r="C14" s="74" t="s">
        <v>57</v>
      </c>
      <c r="D14" s="74" t="s">
        <v>127</v>
      </c>
      <c r="E14" s="178">
        <v>11730</v>
      </c>
      <c r="F14" s="164"/>
      <c r="G14" s="127">
        <v>500</v>
      </c>
      <c r="H14" s="154">
        <v>5750</v>
      </c>
      <c r="I14" s="127"/>
      <c r="J14" s="127"/>
      <c r="K14" s="219"/>
      <c r="L14" s="127"/>
      <c r="M14" s="133"/>
      <c r="N14" s="154"/>
      <c r="O14" s="133"/>
      <c r="P14" s="133"/>
      <c r="Q14" s="133">
        <v>350</v>
      </c>
      <c r="R14" s="74">
        <v>5922</v>
      </c>
      <c r="S14" s="127">
        <f t="shared" si="0"/>
        <v>12752</v>
      </c>
      <c r="T14" s="126" t="s">
        <v>262</v>
      </c>
      <c r="U14" s="74"/>
      <c r="V14" s="74"/>
      <c r="W14" s="74"/>
      <c r="X14" s="74"/>
      <c r="Y14" s="74"/>
      <c r="Z14" s="74"/>
      <c r="AA14" s="74" t="s">
        <v>50</v>
      </c>
      <c r="AB14" s="74">
        <v>60</v>
      </c>
      <c r="AC14" s="114"/>
    </row>
    <row r="15" spans="1:29">
      <c r="A15" s="112">
        <v>1014</v>
      </c>
      <c r="B15" s="238" t="s">
        <v>187</v>
      </c>
      <c r="C15" s="112" t="s">
        <v>147</v>
      </c>
      <c r="D15" s="112" t="s">
        <v>127</v>
      </c>
      <c r="E15" s="222">
        <v>11500</v>
      </c>
      <c r="F15" s="223"/>
      <c r="G15" s="225">
        <v>500</v>
      </c>
      <c r="H15" s="321">
        <v>5750</v>
      </c>
      <c r="I15" s="224"/>
      <c r="J15" s="225"/>
      <c r="K15" s="225"/>
      <c r="L15" s="225"/>
      <c r="M15" s="226"/>
      <c r="N15" s="321"/>
      <c r="O15" s="289"/>
      <c r="P15" s="226"/>
      <c r="Q15" s="226">
        <v>350</v>
      </c>
      <c r="R15" s="326">
        <v>2000</v>
      </c>
      <c r="S15" s="225">
        <f t="shared" si="0"/>
        <v>8600</v>
      </c>
      <c r="T15" s="186" t="s">
        <v>263</v>
      </c>
      <c r="U15" s="74"/>
      <c r="V15" s="74"/>
      <c r="W15" s="74"/>
      <c r="X15" s="74"/>
      <c r="Y15" s="74"/>
      <c r="Z15" s="74"/>
      <c r="AA15" s="74"/>
      <c r="AB15" s="74"/>
    </row>
    <row r="16" spans="1:29">
      <c r="A16" s="74">
        <v>1015</v>
      </c>
      <c r="B16" s="236" t="s">
        <v>188</v>
      </c>
      <c r="C16" s="74" t="s">
        <v>115</v>
      </c>
      <c r="D16" s="182" t="s">
        <v>127</v>
      </c>
      <c r="E16" s="178">
        <v>11500</v>
      </c>
      <c r="F16" s="164"/>
      <c r="G16" s="127">
        <v>500</v>
      </c>
      <c r="H16" s="322">
        <v>5750</v>
      </c>
      <c r="I16" s="154"/>
      <c r="J16" s="127"/>
      <c r="K16" s="127"/>
      <c r="L16" s="127"/>
      <c r="M16" s="333"/>
      <c r="N16" s="322"/>
      <c r="O16" s="333"/>
      <c r="P16" s="333"/>
      <c r="Q16" s="333">
        <v>350</v>
      </c>
      <c r="R16" s="182">
        <v>5088</v>
      </c>
      <c r="S16" s="127">
        <f t="shared" si="0"/>
        <v>11688</v>
      </c>
      <c r="T16" s="186" t="s">
        <v>130</v>
      </c>
      <c r="U16" s="74"/>
      <c r="V16" s="74"/>
      <c r="W16" s="74"/>
      <c r="X16" s="74"/>
      <c r="Y16" s="74"/>
      <c r="Z16" s="74"/>
      <c r="AA16" s="74"/>
      <c r="AB16" s="74"/>
    </row>
    <row r="17" spans="1:28" s="114" customFormat="1">
      <c r="A17" s="74">
        <v>1074</v>
      </c>
      <c r="B17" s="236" t="s">
        <v>250</v>
      </c>
      <c r="C17" s="182" t="s">
        <v>251</v>
      </c>
      <c r="D17" s="182"/>
      <c r="E17" s="178">
        <v>11500</v>
      </c>
      <c r="F17" s="164"/>
      <c r="G17" s="191">
        <v>0</v>
      </c>
      <c r="H17" s="322">
        <v>5750</v>
      </c>
      <c r="I17" s="154"/>
      <c r="J17" s="127"/>
      <c r="K17" s="157"/>
      <c r="L17" s="127"/>
      <c r="M17" s="333"/>
      <c r="N17" s="322"/>
      <c r="O17" s="333"/>
      <c r="P17" s="333"/>
      <c r="Q17" s="333">
        <v>0</v>
      </c>
      <c r="R17" s="182">
        <v>0</v>
      </c>
      <c r="S17" s="127">
        <f t="shared" si="0"/>
        <v>5750</v>
      </c>
      <c r="T17" s="186" t="s">
        <v>264</v>
      </c>
      <c r="U17" s="74"/>
      <c r="V17" s="74"/>
      <c r="W17" s="74"/>
      <c r="X17" s="74"/>
      <c r="Y17" s="74"/>
      <c r="Z17" s="74"/>
      <c r="AA17" s="74"/>
      <c r="AB17" s="74"/>
    </row>
    <row r="18" spans="1:28">
      <c r="A18" s="74">
        <v>1016</v>
      </c>
      <c r="B18" s="234" t="s">
        <v>189</v>
      </c>
      <c r="C18" s="74" t="s">
        <v>55</v>
      </c>
      <c r="D18" s="183" t="s">
        <v>128</v>
      </c>
      <c r="E18" s="178">
        <f>16500+2500</f>
        <v>19000</v>
      </c>
      <c r="F18" s="164">
        <v>2500</v>
      </c>
      <c r="G18" s="127">
        <v>500</v>
      </c>
      <c r="H18" s="135">
        <v>6500</v>
      </c>
      <c r="I18" s="127"/>
      <c r="J18" s="127"/>
      <c r="K18" s="218"/>
      <c r="L18" s="127">
        <v>3000</v>
      </c>
      <c r="M18" s="127"/>
      <c r="N18" s="154"/>
      <c r="O18" s="127"/>
      <c r="P18" s="127"/>
      <c r="Q18" s="127">
        <v>2000</v>
      </c>
      <c r="R18" s="74">
        <v>25000</v>
      </c>
      <c r="S18" s="127">
        <f t="shared" si="0"/>
        <v>45500</v>
      </c>
      <c r="T18" s="126" t="s">
        <v>59</v>
      </c>
      <c r="U18" s="74"/>
      <c r="V18" s="74"/>
      <c r="W18" s="74"/>
      <c r="X18" s="74"/>
      <c r="Y18" s="74"/>
      <c r="Z18" s="74"/>
      <c r="AA18" s="74" t="s">
        <v>50</v>
      </c>
      <c r="AB18" s="74">
        <v>50</v>
      </c>
    </row>
    <row r="19" spans="1:28">
      <c r="A19" s="111"/>
      <c r="B19" s="112"/>
      <c r="C19" s="112"/>
      <c r="D19" s="112"/>
      <c r="E19" s="128">
        <f t="shared" ref="E19:S19" si="1">SUM(E3:E18)</f>
        <v>177394</v>
      </c>
      <c r="F19" s="128">
        <f t="shared" si="1"/>
        <v>9505</v>
      </c>
      <c r="G19" s="128">
        <f t="shared" si="1"/>
        <v>6006</v>
      </c>
      <c r="H19" s="128">
        <f t="shared" si="1"/>
        <v>87507</v>
      </c>
      <c r="I19" s="128">
        <f t="shared" si="1"/>
        <v>2333</v>
      </c>
      <c r="J19" s="128">
        <f t="shared" si="1"/>
        <v>9</v>
      </c>
      <c r="K19" s="128">
        <f t="shared" si="1"/>
        <v>10</v>
      </c>
      <c r="L19" s="128">
        <f t="shared" si="1"/>
        <v>3011</v>
      </c>
      <c r="M19" s="128">
        <f t="shared" si="1"/>
        <v>61</v>
      </c>
      <c r="N19" s="128">
        <f t="shared" si="1"/>
        <v>13</v>
      </c>
      <c r="O19" s="128">
        <f t="shared" si="1"/>
        <v>14</v>
      </c>
      <c r="P19" s="128">
        <f t="shared" si="1"/>
        <v>15</v>
      </c>
      <c r="Q19" s="128">
        <f t="shared" si="1"/>
        <v>7266</v>
      </c>
      <c r="R19" s="128">
        <f t="shared" si="1"/>
        <v>85704</v>
      </c>
      <c r="S19" s="128">
        <f t="shared" si="1"/>
        <v>198971</v>
      </c>
      <c r="T19" s="113"/>
      <c r="U19" s="112"/>
      <c r="V19" s="112"/>
      <c r="W19" s="112"/>
      <c r="X19" s="112"/>
      <c r="Y19" s="112"/>
      <c r="Z19" s="112"/>
      <c r="AA19" s="112"/>
      <c r="AB19" s="112"/>
    </row>
    <row r="20" spans="1:28" s="114" customFormat="1">
      <c r="A20" s="116"/>
      <c r="B20" s="74" t="s">
        <v>170</v>
      </c>
      <c r="C20" s="74"/>
      <c r="D20" s="74"/>
      <c r="E20" s="130">
        <v>4000</v>
      </c>
      <c r="F20" s="74"/>
      <c r="G20" s="127"/>
      <c r="H20" s="135"/>
      <c r="I20" s="74"/>
      <c r="J20" s="74"/>
      <c r="K20" s="74"/>
      <c r="L20" s="74"/>
      <c r="M20" s="133">
        <f>(E20/30)*U20 + V20</f>
        <v>0</v>
      </c>
      <c r="N20" s="74"/>
      <c r="O20" s="133"/>
      <c r="P20" s="133">
        <f>Z20*AB20</f>
        <v>0</v>
      </c>
      <c r="Q20" s="74"/>
      <c r="R20" s="134"/>
      <c r="S20" s="127">
        <f>E20+F20+G20-H20-I20-J20+L20-M20+N20+O20+Q20+R20+P20</f>
        <v>4000</v>
      </c>
      <c r="T20" s="119"/>
      <c r="U20" s="74"/>
      <c r="V20" s="74"/>
      <c r="W20" s="74"/>
      <c r="X20" s="74"/>
      <c r="Y20" s="74"/>
      <c r="Z20" s="74"/>
      <c r="AA20" s="74"/>
      <c r="AB20" s="74"/>
    </row>
    <row r="21" spans="1:28" s="120" customFormat="1">
      <c r="A21" s="116">
        <v>20</v>
      </c>
      <c r="B21" s="74" t="s">
        <v>80</v>
      </c>
      <c r="C21" s="74"/>
      <c r="D21" s="74"/>
      <c r="E21" s="130">
        <f>5000+7000</f>
        <v>12000</v>
      </c>
      <c r="F21" s="74"/>
      <c r="G21" s="127"/>
      <c r="H21" s="135"/>
      <c r="I21" s="74"/>
      <c r="J21" s="74"/>
      <c r="K21" s="74"/>
      <c r="L21" s="74"/>
      <c r="M21" s="133">
        <f>(E21/30)*U21 + V21</f>
        <v>0</v>
      </c>
      <c r="N21" s="74"/>
      <c r="O21" s="133"/>
      <c r="P21" s="133">
        <f>Z21*AB21</f>
        <v>0</v>
      </c>
      <c r="Q21" s="74"/>
      <c r="R21" s="134"/>
      <c r="S21" s="127">
        <f>E21+F21+G21-H21-I21-J21+L21-M21+N21+O21+Q21+R21+P21</f>
        <v>12000</v>
      </c>
      <c r="T21" s="119"/>
      <c r="U21" s="74"/>
      <c r="V21" s="74"/>
      <c r="W21" s="74"/>
      <c r="X21" s="74"/>
      <c r="Y21" s="74"/>
      <c r="Z21" s="74"/>
      <c r="AA21" s="74"/>
      <c r="AB21" s="74"/>
    </row>
    <row r="22" spans="1:28" s="120" customFormat="1">
      <c r="A22" s="116">
        <v>21</v>
      </c>
      <c r="B22" s="74" t="s">
        <v>79</v>
      </c>
      <c r="C22" s="74"/>
      <c r="D22" s="74"/>
      <c r="E22" s="130">
        <f>2000+1250</f>
        <v>3250</v>
      </c>
      <c r="F22" s="74"/>
      <c r="G22" s="127"/>
      <c r="H22" s="135"/>
      <c r="I22" s="74"/>
      <c r="J22" s="74"/>
      <c r="K22" s="74"/>
      <c r="L22" s="74"/>
      <c r="M22" s="133">
        <f>(E22/30)*U22 + V22</f>
        <v>0</v>
      </c>
      <c r="N22" s="74"/>
      <c r="O22" s="133"/>
      <c r="P22" s="133">
        <f>Z22*AB22</f>
        <v>0</v>
      </c>
      <c r="Q22" s="74"/>
      <c r="R22" s="134"/>
      <c r="S22" s="127">
        <f>E22+F22+G22-H22-I22-J22+L22-M22+N22+O22+Q22+R22+P22</f>
        <v>3250</v>
      </c>
      <c r="T22" s="119"/>
      <c r="U22" s="74"/>
      <c r="V22" s="74"/>
      <c r="W22" s="74"/>
      <c r="X22" s="74"/>
      <c r="Y22" s="74"/>
      <c r="Z22" s="74"/>
      <c r="AA22" s="74"/>
      <c r="AB22" s="74"/>
    </row>
    <row r="23" spans="1:28" s="120" customFormat="1">
      <c r="A23" s="116">
        <v>22</v>
      </c>
      <c r="B23" s="74" t="s">
        <v>78</v>
      </c>
      <c r="C23" s="116"/>
      <c r="D23" s="116"/>
      <c r="E23" s="135">
        <f>5000+6000</f>
        <v>11000</v>
      </c>
      <c r="F23" s="74"/>
      <c r="G23" s="74"/>
      <c r="H23" s="135"/>
      <c r="I23" s="74"/>
      <c r="J23" s="74"/>
      <c r="K23" s="74"/>
      <c r="L23" s="74"/>
      <c r="M23" s="133">
        <f>(E23/30)*U23 + V23</f>
        <v>0</v>
      </c>
      <c r="N23" s="74"/>
      <c r="O23" s="74"/>
      <c r="P23" s="133">
        <f>Z23*AB23</f>
        <v>0</v>
      </c>
      <c r="Q23" s="74"/>
      <c r="R23" s="134"/>
      <c r="S23" s="127">
        <f>E23+F23+G23-H23-I23-J23+L23-M23+N23+O23+Q23+R23+P23</f>
        <v>11000</v>
      </c>
      <c r="T23" s="155"/>
      <c r="U23" s="74"/>
      <c r="V23" s="156"/>
      <c r="W23" s="156"/>
      <c r="X23" s="156"/>
      <c r="Y23" s="156"/>
      <c r="Z23" s="116"/>
      <c r="AA23" s="156"/>
      <c r="AB23" s="74">
        <v>50</v>
      </c>
    </row>
    <row r="24" spans="1:28">
      <c r="A24" s="114"/>
      <c r="B24" s="114"/>
      <c r="C24" s="114"/>
      <c r="D24" s="114"/>
      <c r="E24" s="157">
        <f>E19+E21+E22+E23</f>
        <v>203644</v>
      </c>
      <c r="F24" s="157">
        <f t="shared" ref="F24:R24" si="2">F19+F21+F22+F23</f>
        <v>9505</v>
      </c>
      <c r="G24" s="157">
        <f t="shared" si="2"/>
        <v>6006</v>
      </c>
      <c r="H24" s="157">
        <f t="shared" si="2"/>
        <v>87507</v>
      </c>
      <c r="I24" s="157">
        <f t="shared" si="2"/>
        <v>2333</v>
      </c>
      <c r="J24" s="157">
        <f t="shared" si="2"/>
        <v>9</v>
      </c>
      <c r="K24" s="157">
        <f t="shared" si="2"/>
        <v>10</v>
      </c>
      <c r="L24" s="157">
        <f t="shared" si="2"/>
        <v>3011</v>
      </c>
      <c r="M24" s="157">
        <f t="shared" si="2"/>
        <v>61</v>
      </c>
      <c r="N24" s="157">
        <f t="shared" si="2"/>
        <v>13</v>
      </c>
      <c r="O24" s="157">
        <f t="shared" si="2"/>
        <v>14</v>
      </c>
      <c r="P24" s="157">
        <f t="shared" si="2"/>
        <v>15</v>
      </c>
      <c r="Q24" s="157">
        <f t="shared" si="2"/>
        <v>7266</v>
      </c>
      <c r="R24" s="157">
        <f t="shared" si="2"/>
        <v>85704</v>
      </c>
      <c r="S24" s="344">
        <f>S19+S20+S21+S22+S23-S18</f>
        <v>183721</v>
      </c>
      <c r="T24" s="160"/>
      <c r="U24" s="114"/>
      <c r="V24" s="114"/>
      <c r="W24" s="114"/>
      <c r="X24" s="114"/>
      <c r="Y24" s="114"/>
      <c r="Z24" s="114"/>
      <c r="AA24" s="114"/>
      <c r="AB24" s="114"/>
    </row>
    <row r="25" spans="1:28">
      <c r="O25" s="110" t="s">
        <v>252</v>
      </c>
    </row>
    <row r="32" spans="1:28">
      <c r="A32" s="114"/>
      <c r="B32" s="114"/>
      <c r="C32" s="114"/>
      <c r="D32" s="114"/>
      <c r="E32" s="157"/>
      <c r="F32" s="157"/>
      <c r="G32" s="157"/>
      <c r="H32" s="114"/>
      <c r="I32" s="157"/>
      <c r="J32" s="157"/>
      <c r="K32" s="157"/>
      <c r="L32" s="157"/>
      <c r="M32" s="157"/>
      <c r="N32" s="157"/>
      <c r="O32" s="157"/>
      <c r="P32" s="159"/>
      <c r="Q32" s="157"/>
      <c r="R32" s="157"/>
      <c r="S32" s="157"/>
      <c r="T32" s="160"/>
      <c r="U32" s="114"/>
      <c r="V32" s="114"/>
      <c r="W32" s="114"/>
      <c r="X32" s="114"/>
      <c r="Y32" s="114"/>
      <c r="Z32" s="114"/>
      <c r="AA32" s="114"/>
      <c r="AB32" s="114"/>
    </row>
    <row r="33" spans="1:28">
      <c r="A33" s="114"/>
      <c r="B33" s="114"/>
      <c r="C33" s="114"/>
      <c r="D33" s="114"/>
      <c r="E33" s="157"/>
      <c r="F33" s="157"/>
      <c r="G33" s="157"/>
      <c r="H33" s="157"/>
      <c r="I33" s="158"/>
      <c r="J33" s="157"/>
      <c r="K33" s="157"/>
      <c r="L33" s="157"/>
      <c r="M33" s="157"/>
      <c r="N33" s="157"/>
      <c r="O33" s="157"/>
      <c r="P33" s="159"/>
      <c r="Q33" s="157"/>
      <c r="R33" s="157"/>
      <c r="S33" s="157"/>
      <c r="T33" s="160"/>
      <c r="U33" s="114"/>
      <c r="V33" s="114"/>
      <c r="W33" s="114"/>
      <c r="X33" s="114"/>
      <c r="Y33" s="114"/>
      <c r="Z33" s="114"/>
      <c r="AA33" s="114"/>
      <c r="AB33" s="114"/>
    </row>
    <row r="34" spans="1:28">
      <c r="A34" s="114"/>
      <c r="B34" s="114"/>
      <c r="C34" s="114"/>
      <c r="D34" s="114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9"/>
      <c r="Q34" s="157"/>
      <c r="R34" s="157"/>
      <c r="S34" s="157"/>
      <c r="T34" s="160"/>
      <c r="U34" s="114"/>
      <c r="V34" s="114"/>
      <c r="W34" s="114"/>
      <c r="X34" s="114"/>
      <c r="Y34" s="114"/>
      <c r="Z34" s="114"/>
      <c r="AA34" s="114"/>
      <c r="AB34" s="114"/>
    </row>
    <row r="35" spans="1:28">
      <c r="A35" s="114"/>
      <c r="B35" s="114"/>
      <c r="C35" s="114"/>
      <c r="D35" s="161"/>
      <c r="E35" s="157"/>
      <c r="F35" s="146"/>
      <c r="G35" s="114"/>
      <c r="H35" s="157"/>
      <c r="I35" s="157"/>
      <c r="J35" s="157"/>
      <c r="K35" s="157"/>
      <c r="L35" s="157"/>
      <c r="M35" s="157"/>
      <c r="N35" s="157"/>
      <c r="O35" s="157"/>
      <c r="P35" s="159"/>
      <c r="Q35" s="157"/>
      <c r="R35" s="157"/>
      <c r="S35" s="157"/>
      <c r="T35" s="157"/>
      <c r="U35" s="114"/>
      <c r="V35" s="114"/>
      <c r="W35" s="114"/>
      <c r="X35" s="114"/>
      <c r="Y35" s="114"/>
      <c r="Z35" s="114"/>
      <c r="AA35" s="114"/>
      <c r="AB35" s="114"/>
    </row>
    <row r="36" spans="1:28">
      <c r="C36" s="110"/>
      <c r="E36" s="121"/>
      <c r="F36" s="145"/>
      <c r="G36" s="121"/>
      <c r="H36" s="121"/>
      <c r="I36" s="121"/>
      <c r="J36" s="121"/>
      <c r="K36" s="121"/>
      <c r="L36" s="121"/>
      <c r="M36" s="121"/>
      <c r="N36" s="121"/>
      <c r="O36" s="121"/>
      <c r="P36" s="122"/>
      <c r="Q36" s="121"/>
      <c r="R36" s="121"/>
      <c r="S36" s="121"/>
      <c r="T36" s="123"/>
    </row>
    <row r="37" spans="1:28">
      <c r="C37" s="110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2"/>
      <c r="Q37" s="121"/>
      <c r="R37" s="121"/>
      <c r="S37" s="121"/>
      <c r="T37" s="121"/>
    </row>
    <row r="38" spans="1:28">
      <c r="C38" s="110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2"/>
      <c r="Q38" s="121"/>
      <c r="R38" s="121"/>
      <c r="S38" s="121"/>
      <c r="T38" s="121"/>
    </row>
    <row r="39" spans="1:28">
      <c r="B39" s="114"/>
      <c r="C39" s="110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2"/>
      <c r="Q39" s="121"/>
      <c r="R39" s="121"/>
      <c r="S39" s="121"/>
      <c r="T39" s="123"/>
    </row>
    <row r="40" spans="1:28">
      <c r="B40" s="124"/>
      <c r="C40" s="114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2"/>
      <c r="Q40" s="121"/>
      <c r="R40" s="121"/>
      <c r="S40" s="121"/>
      <c r="T40" s="123"/>
    </row>
    <row r="41" spans="1:28">
      <c r="C41" s="110"/>
      <c r="S41" s="121"/>
      <c r="T41" s="123"/>
    </row>
    <row r="42" spans="1:28">
      <c r="C42" s="110"/>
    </row>
    <row r="43" spans="1:28">
      <c r="C43" s="110"/>
    </row>
  </sheetData>
  <mergeCells count="1">
    <mergeCell ref="A1:B1"/>
  </mergeCells>
  <hyperlinks>
    <hyperlink ref="T5" r:id="rId1" xr:uid="{317535F5-7E12-4AC6-9F18-F33B4D46D0D8}"/>
    <hyperlink ref="T13" r:id="rId2" xr:uid="{CDA4DF0A-957B-4543-AA46-478D1698CAE7}"/>
    <hyperlink ref="T4" r:id="rId3" xr:uid="{A9376523-C62A-4B31-9EC0-6F9C3EC84C15}"/>
    <hyperlink ref="T6" r:id="rId4" xr:uid="{558033D8-199C-4E10-900B-7F68A5BFD95C}"/>
    <hyperlink ref="T7" r:id="rId5" xr:uid="{73ACD32D-B38F-40FE-8BF5-23AB6E79149F}"/>
    <hyperlink ref="T11" r:id="rId6" xr:uid="{31DE6EFC-97B6-413E-B761-84FC6CC7B37E}"/>
    <hyperlink ref="T15" r:id="rId7" xr:uid="{A5F95FE5-17EA-4722-A6B7-6370FE00D086}"/>
    <hyperlink ref="T8" r:id="rId8" xr:uid="{B9BB017C-7D02-4491-AFC3-ACB2FFD21940}"/>
    <hyperlink ref="T10" r:id="rId9" xr:uid="{DE0CEEF0-0049-4161-B9D7-CFE30F6C01DA}"/>
    <hyperlink ref="T16" r:id="rId10" xr:uid="{86909951-1E0E-48E7-A9EC-BA27F3FA251D}"/>
    <hyperlink ref="T18" r:id="rId11" xr:uid="{8581F381-E560-4911-BDA5-C8B7FE8B7597}"/>
    <hyperlink ref="T9" r:id="rId12" xr:uid="{3B6FBBBB-6940-491B-B803-F89B339F77E8}"/>
    <hyperlink ref="T17" r:id="rId13" xr:uid="{84DAFD85-CD2A-4BEC-821E-BBDC150AEB92}"/>
    <hyperlink ref="T12" r:id="rId14" xr:uid="{541D1284-D134-4C98-894B-2A9FFAB1A42C}"/>
    <hyperlink ref="T14" r:id="rId15" xr:uid="{719E3BFE-CF1B-4142-892A-1117DC519660}"/>
    <hyperlink ref="T3" r:id="rId16" xr:uid="{C985CD3C-B06F-AC41-A828-F474B7EB601B}"/>
  </hyperlinks>
  <pageMargins left="0.08" right="0" top="0.14000000000000001" bottom="0" header="0.06" footer="0.08"/>
  <pageSetup paperSize="9" orientation="landscape" horizontalDpi="360" verticalDpi="360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E36E-B56C-41F6-8E37-0BA2033543E7}">
  <dimension ref="A2:AB39"/>
  <sheetViews>
    <sheetView zoomScale="168" zoomScaleNormal="85" workbookViewId="0">
      <selection activeCell="B4" sqref="B4"/>
    </sheetView>
  </sheetViews>
  <sheetFormatPr baseColWidth="10" defaultColWidth="7.5" defaultRowHeight="19"/>
  <cols>
    <col min="1" max="1" width="5.6640625" style="140" customWidth="1"/>
    <col min="2" max="2" width="14.6640625" style="28" customWidth="1"/>
    <col min="3" max="3" width="7.6640625" style="28" customWidth="1"/>
    <col min="4" max="4" width="7.83203125" style="28" customWidth="1"/>
    <col min="5" max="5" width="10" style="28" bestFit="1" customWidth="1"/>
    <col min="6" max="6" width="6.6640625" style="28" customWidth="1"/>
    <col min="7" max="7" width="7" style="28" customWidth="1"/>
    <col min="8" max="8" width="9" style="33" customWidth="1"/>
    <col min="9" max="9" width="7.33203125" style="28" customWidth="1"/>
    <col min="10" max="10" width="17.83203125" style="28" customWidth="1"/>
    <col min="11" max="11" width="7.5" style="28" customWidth="1"/>
    <col min="12" max="12" width="13.6640625" style="28" customWidth="1"/>
    <col min="13" max="13" width="6.1640625" style="28" customWidth="1"/>
    <col min="14" max="14" width="2.6640625" style="28" customWidth="1"/>
    <col min="15" max="15" width="1.83203125" style="28" customWidth="1"/>
    <col min="16" max="16" width="2.5" style="28" customWidth="1"/>
    <col min="17" max="17" width="9.5" style="28" customWidth="1"/>
    <col min="18" max="18" width="10.1640625" style="28" customWidth="1"/>
    <col min="19" max="19" width="10" style="28" bestFit="1" customWidth="1"/>
    <col min="20" max="20" width="30.6640625" style="28" bestFit="1" customWidth="1"/>
    <col min="21" max="21" width="2.5" style="28" customWidth="1"/>
    <col min="22" max="22" width="3.1640625" style="28" customWidth="1"/>
    <col min="23" max="23" width="2.33203125" style="28" customWidth="1"/>
    <col min="24" max="24" width="2.1640625" style="28" customWidth="1"/>
    <col min="25" max="26" width="8.6640625" style="28" customWidth="1"/>
    <col min="27" max="27" width="7.5" style="47"/>
    <col min="28" max="28" width="3.1640625" style="28" customWidth="1"/>
    <col min="29" max="16384" width="7.5" style="28"/>
  </cols>
  <sheetData>
    <row r="2" spans="1:28" ht="22" customHeight="1">
      <c r="A2" s="136" t="s">
        <v>12</v>
      </c>
      <c r="B2" s="246" t="s">
        <v>5</v>
      </c>
      <c r="C2" s="246" t="s">
        <v>22</v>
      </c>
      <c r="D2" s="246" t="s">
        <v>7</v>
      </c>
      <c r="E2" s="246" t="s">
        <v>6</v>
      </c>
      <c r="F2" s="246" t="s">
        <v>8</v>
      </c>
      <c r="G2" s="246" t="s">
        <v>0</v>
      </c>
      <c r="H2" s="246" t="s">
        <v>1</v>
      </c>
      <c r="I2" s="246" t="s">
        <v>2</v>
      </c>
      <c r="J2" s="246" t="s">
        <v>3</v>
      </c>
      <c r="K2" s="246" t="s">
        <v>4</v>
      </c>
      <c r="L2" s="246" t="s">
        <v>9</v>
      </c>
      <c r="M2" s="246" t="s">
        <v>27</v>
      </c>
      <c r="N2" s="246" t="s">
        <v>33</v>
      </c>
      <c r="O2" s="246" t="s">
        <v>28</v>
      </c>
      <c r="P2" s="246" t="s">
        <v>48</v>
      </c>
      <c r="Q2" s="246" t="s">
        <v>29</v>
      </c>
      <c r="R2" s="246" t="s">
        <v>24</v>
      </c>
      <c r="S2" s="246" t="s">
        <v>10</v>
      </c>
      <c r="T2" s="137" t="s">
        <v>25</v>
      </c>
      <c r="U2" s="137" t="s">
        <v>38</v>
      </c>
      <c r="V2" s="137" t="s">
        <v>42</v>
      </c>
      <c r="W2" s="137" t="s">
        <v>39</v>
      </c>
      <c r="X2" s="137" t="s">
        <v>40</v>
      </c>
      <c r="Y2" s="137" t="s">
        <v>41</v>
      </c>
      <c r="Z2" s="137" t="s">
        <v>51</v>
      </c>
      <c r="AA2" s="137" t="s">
        <v>49</v>
      </c>
      <c r="AB2" s="137" t="s">
        <v>68</v>
      </c>
    </row>
    <row r="3" spans="1:28" s="33" customFormat="1" ht="22" customHeight="1">
      <c r="A3" s="74">
        <v>1023</v>
      </c>
      <c r="B3" s="239">
        <v>1</v>
      </c>
      <c r="C3" s="290">
        <v>2</v>
      </c>
      <c r="D3" s="162">
        <v>3</v>
      </c>
      <c r="E3" s="163">
        <v>4</v>
      </c>
      <c r="F3" s="239">
        <v>5</v>
      </c>
      <c r="G3" s="290">
        <v>6</v>
      </c>
      <c r="H3" s="162">
        <v>7</v>
      </c>
      <c r="I3" s="163">
        <v>8</v>
      </c>
      <c r="J3" s="239">
        <v>9</v>
      </c>
      <c r="K3" s="290">
        <v>10</v>
      </c>
      <c r="L3" s="162">
        <v>11</v>
      </c>
      <c r="M3" s="163">
        <v>12</v>
      </c>
      <c r="N3" s="239">
        <v>13</v>
      </c>
      <c r="O3" s="290">
        <v>14</v>
      </c>
      <c r="P3" s="162">
        <v>15</v>
      </c>
      <c r="Q3" s="163">
        <v>16</v>
      </c>
      <c r="R3" s="239">
        <v>17</v>
      </c>
      <c r="S3" s="290">
        <v>18</v>
      </c>
      <c r="T3" s="65" t="s">
        <v>270</v>
      </c>
      <c r="U3" s="163">
        <v>20</v>
      </c>
      <c r="V3" s="239">
        <v>21</v>
      </c>
      <c r="W3" s="290">
        <v>22</v>
      </c>
      <c r="X3" s="162">
        <v>23</v>
      </c>
      <c r="Y3" s="163">
        <v>24</v>
      </c>
      <c r="Z3" s="239">
        <v>25</v>
      </c>
      <c r="AA3" s="137" t="s">
        <v>50</v>
      </c>
      <c r="AB3" s="137">
        <v>50</v>
      </c>
    </row>
    <row r="4" spans="1:28" s="144" customFormat="1" ht="22" customHeight="1">
      <c r="A4" s="74">
        <v>1024</v>
      </c>
      <c r="B4" s="291" t="s">
        <v>190</v>
      </c>
      <c r="C4" s="292" t="s">
        <v>94</v>
      </c>
      <c r="D4" s="74" t="s">
        <v>117</v>
      </c>
      <c r="E4" s="163">
        <v>12500</v>
      </c>
      <c r="F4" s="296">
        <v>1500</v>
      </c>
      <c r="G4" s="127">
        <v>500</v>
      </c>
      <c r="H4" s="127">
        <v>6000</v>
      </c>
      <c r="I4" s="74">
        <v>625</v>
      </c>
      <c r="J4" s="74"/>
      <c r="K4" s="74"/>
      <c r="L4" s="74"/>
      <c r="M4" s="133"/>
      <c r="N4" s="74"/>
      <c r="O4" s="133"/>
      <c r="P4" s="133"/>
      <c r="Q4" s="192">
        <v>800</v>
      </c>
      <c r="R4" s="74">
        <v>7500</v>
      </c>
      <c r="S4" s="165">
        <f t="shared" ref="S4:S19" si="0">E4+F4+G4-H4-I4-J4+L4-M4+N4+O4+Q4+R4+P4</f>
        <v>16175</v>
      </c>
      <c r="T4" s="189" t="s">
        <v>134</v>
      </c>
      <c r="U4" s="143" t="e">
        <f>#REF!</f>
        <v>#REF!</v>
      </c>
      <c r="V4" s="143"/>
      <c r="W4" s="143"/>
      <c r="X4" s="143"/>
      <c r="Y4" s="143"/>
      <c r="Z4" s="143"/>
      <c r="AA4" s="143" t="s">
        <v>50</v>
      </c>
      <c r="AB4" s="143">
        <v>50</v>
      </c>
    </row>
    <row r="5" spans="1:28" s="33" customFormat="1" ht="22" customHeight="1">
      <c r="A5" s="74">
        <v>1025</v>
      </c>
      <c r="B5" s="293" t="s">
        <v>191</v>
      </c>
      <c r="C5" s="207" t="s">
        <v>93</v>
      </c>
      <c r="D5" s="162" t="s">
        <v>117</v>
      </c>
      <c r="E5" s="163">
        <v>12500</v>
      </c>
      <c r="F5" s="297"/>
      <c r="G5" s="127">
        <v>500</v>
      </c>
      <c r="H5" s="127">
        <v>6000</v>
      </c>
      <c r="I5" s="127"/>
      <c r="J5" s="166"/>
      <c r="K5" s="167"/>
      <c r="L5" s="127"/>
      <c r="M5" s="133">
        <v>0</v>
      </c>
      <c r="N5" s="133"/>
      <c r="O5" s="133"/>
      <c r="P5" s="133"/>
      <c r="Q5" s="192">
        <v>450</v>
      </c>
      <c r="R5" s="127">
        <v>7500</v>
      </c>
      <c r="S5" s="165">
        <f t="shared" si="0"/>
        <v>14950</v>
      </c>
      <c r="T5" s="175" t="s">
        <v>103</v>
      </c>
      <c r="U5" s="137" t="e">
        <f>#REF!</f>
        <v>#REF!</v>
      </c>
      <c r="V5" s="137"/>
      <c r="W5" s="137"/>
      <c r="X5" s="137"/>
      <c r="Y5" s="137"/>
      <c r="Z5" s="137"/>
      <c r="AA5" s="137" t="s">
        <v>50</v>
      </c>
      <c r="AB5" s="137">
        <v>50</v>
      </c>
    </row>
    <row r="6" spans="1:28" s="33" customFormat="1" ht="20.5" customHeight="1">
      <c r="A6" s="112">
        <v>1026</v>
      </c>
      <c r="B6" s="328" t="s">
        <v>192</v>
      </c>
      <c r="C6" s="329" t="s">
        <v>119</v>
      </c>
      <c r="D6" s="244" t="s">
        <v>117</v>
      </c>
      <c r="E6" s="245">
        <v>12000</v>
      </c>
      <c r="F6" s="298"/>
      <c r="G6" s="127">
        <v>500</v>
      </c>
      <c r="H6" s="225">
        <v>6000</v>
      </c>
      <c r="I6" s="225"/>
      <c r="J6" s="330"/>
      <c r="K6" s="331"/>
      <c r="L6" s="225"/>
      <c r="M6" s="129">
        <v>0</v>
      </c>
      <c r="N6" s="129"/>
      <c r="O6" s="129"/>
      <c r="P6" s="129"/>
      <c r="Q6" s="129">
        <v>400</v>
      </c>
      <c r="R6" s="225">
        <v>6000</v>
      </c>
      <c r="S6" s="242">
        <f t="shared" si="0"/>
        <v>12900</v>
      </c>
      <c r="T6" s="189" t="s">
        <v>150</v>
      </c>
      <c r="U6" s="137">
        <v>0</v>
      </c>
      <c r="V6" s="137"/>
      <c r="W6" s="137"/>
      <c r="X6" s="137"/>
      <c r="Y6" s="137"/>
      <c r="Z6" s="137"/>
      <c r="AA6" s="137"/>
      <c r="AB6" s="137"/>
    </row>
    <row r="7" spans="1:28" s="33" customFormat="1" ht="22" customHeight="1">
      <c r="A7" s="310">
        <v>1028</v>
      </c>
      <c r="B7" s="311" t="s">
        <v>193</v>
      </c>
      <c r="C7" s="312" t="s">
        <v>168</v>
      </c>
      <c r="D7" s="312" t="s">
        <v>120</v>
      </c>
      <c r="E7" s="313">
        <v>12000</v>
      </c>
      <c r="F7" s="314"/>
      <c r="G7" s="127">
        <v>500</v>
      </c>
      <c r="H7" s="225">
        <v>6000</v>
      </c>
      <c r="I7" s="316"/>
      <c r="J7" s="315"/>
      <c r="K7" s="315"/>
      <c r="L7" s="315"/>
      <c r="M7" s="231">
        <v>0</v>
      </c>
      <c r="N7" s="129"/>
      <c r="O7" s="129"/>
      <c r="P7" s="231"/>
      <c r="Q7" s="129">
        <v>400</v>
      </c>
      <c r="R7" s="225">
        <v>2000</v>
      </c>
      <c r="S7" s="317">
        <f t="shared" si="0"/>
        <v>8900</v>
      </c>
      <c r="T7" s="189" t="s">
        <v>265</v>
      </c>
      <c r="U7" s="137"/>
      <c r="V7" s="137"/>
      <c r="W7" s="137"/>
      <c r="X7" s="137"/>
      <c r="Y7" s="137"/>
      <c r="Z7" s="137"/>
      <c r="AA7" s="137"/>
      <c r="AB7" s="137"/>
    </row>
    <row r="8" spans="1:28" s="33" customFormat="1" ht="22" customHeight="1">
      <c r="A8" s="112">
        <v>1029</v>
      </c>
      <c r="B8" s="243" t="s">
        <v>194</v>
      </c>
      <c r="C8" s="244" t="s">
        <v>113</v>
      </c>
      <c r="D8" s="244" t="s">
        <v>120</v>
      </c>
      <c r="E8" s="245">
        <v>12000</v>
      </c>
      <c r="F8" s="298"/>
      <c r="G8" s="127">
        <v>500</v>
      </c>
      <c r="H8" s="225">
        <v>6000</v>
      </c>
      <c r="I8" s="223"/>
      <c r="J8" s="225"/>
      <c r="K8" s="225"/>
      <c r="L8" s="225"/>
      <c r="M8" s="129">
        <v>0</v>
      </c>
      <c r="N8" s="129"/>
      <c r="O8" s="129"/>
      <c r="P8" s="129"/>
      <c r="Q8" s="129">
        <v>400</v>
      </c>
      <c r="R8" s="225">
        <v>7250</v>
      </c>
      <c r="S8" s="242">
        <f t="shared" si="0"/>
        <v>14150</v>
      </c>
      <c r="T8" s="189" t="s">
        <v>135</v>
      </c>
      <c r="U8" s="137">
        <v>0</v>
      </c>
      <c r="V8" s="137"/>
      <c r="W8" s="137"/>
      <c r="X8" s="137"/>
      <c r="Y8" s="137"/>
      <c r="Z8" s="137"/>
      <c r="AA8" s="137" t="s">
        <v>50</v>
      </c>
      <c r="AB8" s="137">
        <v>60</v>
      </c>
    </row>
    <row r="9" spans="1:28" s="33" customFormat="1" ht="22" customHeight="1">
      <c r="A9" s="74">
        <v>1030</v>
      </c>
      <c r="B9" s="232" t="s">
        <v>195</v>
      </c>
      <c r="C9" s="74" t="s">
        <v>141</v>
      </c>
      <c r="D9" s="162"/>
      <c r="E9" s="163">
        <v>12000</v>
      </c>
      <c r="F9" s="297"/>
      <c r="G9" s="127">
        <v>500</v>
      </c>
      <c r="H9" s="127">
        <v>6000</v>
      </c>
      <c r="I9" s="164"/>
      <c r="J9" s="127"/>
      <c r="K9" s="127"/>
      <c r="L9" s="127"/>
      <c r="M9" s="133">
        <v>0</v>
      </c>
      <c r="N9" s="133"/>
      <c r="O9" s="133"/>
      <c r="P9" s="133"/>
      <c r="Q9" s="133">
        <v>400</v>
      </c>
      <c r="R9" s="127">
        <v>3500</v>
      </c>
      <c r="S9" s="165">
        <f t="shared" si="0"/>
        <v>10400</v>
      </c>
      <c r="T9" s="189" t="s">
        <v>136</v>
      </c>
      <c r="U9" s="137"/>
      <c r="V9" s="137"/>
      <c r="W9" s="137"/>
      <c r="X9" s="137"/>
      <c r="Y9" s="137"/>
      <c r="Z9" s="137"/>
      <c r="AA9" s="137"/>
      <c r="AB9" s="137"/>
    </row>
    <row r="10" spans="1:28" s="33" customFormat="1" ht="22" customHeight="1">
      <c r="A10" s="112">
        <v>1031</v>
      </c>
      <c r="B10" s="237" t="s">
        <v>196</v>
      </c>
      <c r="C10" s="112" t="s">
        <v>121</v>
      </c>
      <c r="D10" s="112" t="s">
        <v>116</v>
      </c>
      <c r="E10" s="245">
        <v>12000</v>
      </c>
      <c r="F10" s="299"/>
      <c r="G10" s="127">
        <v>500</v>
      </c>
      <c r="H10" s="225">
        <v>6000</v>
      </c>
      <c r="I10" s="112"/>
      <c r="J10" s="112"/>
      <c r="K10" s="112"/>
      <c r="L10" s="112"/>
      <c r="M10" s="129">
        <v>0</v>
      </c>
      <c r="N10" s="112"/>
      <c r="O10" s="129"/>
      <c r="P10" s="129"/>
      <c r="Q10" s="231">
        <v>425</v>
      </c>
      <c r="R10" s="112">
        <v>6000</v>
      </c>
      <c r="S10" s="242">
        <f t="shared" si="0"/>
        <v>12925</v>
      </c>
      <c r="T10" s="189" t="s">
        <v>266</v>
      </c>
      <c r="U10" s="137" t="e">
        <f>#REF!</f>
        <v>#REF!</v>
      </c>
      <c r="V10" s="137"/>
      <c r="W10" s="137"/>
      <c r="X10" s="137"/>
      <c r="Y10" s="137"/>
      <c r="Z10" s="137"/>
      <c r="AA10" s="137" t="s">
        <v>50</v>
      </c>
      <c r="AB10" s="137">
        <v>50</v>
      </c>
    </row>
    <row r="11" spans="1:28" s="33" customFormat="1" ht="22" customHeight="1">
      <c r="A11" s="74">
        <v>1067</v>
      </c>
      <c r="B11" s="234" t="s">
        <v>231</v>
      </c>
      <c r="C11" s="332" t="s">
        <v>232</v>
      </c>
      <c r="D11" s="74"/>
      <c r="E11" s="163">
        <v>12000</v>
      </c>
      <c r="F11" s="296"/>
      <c r="G11" s="127">
        <v>500</v>
      </c>
      <c r="H11" s="127">
        <v>6000</v>
      </c>
      <c r="I11" s="74"/>
      <c r="J11" s="74"/>
      <c r="K11" s="74"/>
      <c r="L11" s="74"/>
      <c r="M11" s="133"/>
      <c r="N11" s="74"/>
      <c r="O11" s="133"/>
      <c r="P11" s="133"/>
      <c r="Q11" s="192">
        <v>350</v>
      </c>
      <c r="R11" s="74">
        <v>1000</v>
      </c>
      <c r="S11" s="334">
        <f t="shared" si="0"/>
        <v>7850</v>
      </c>
      <c r="T11" s="189" t="s">
        <v>267</v>
      </c>
      <c r="U11" s="137"/>
      <c r="V11" s="137"/>
      <c r="W11" s="137"/>
      <c r="X11" s="137"/>
      <c r="Y11" s="137"/>
      <c r="Z11" s="137"/>
      <c r="AA11" s="137"/>
      <c r="AB11" s="137"/>
    </row>
    <row r="12" spans="1:28" s="33" customFormat="1" ht="22" customHeight="1">
      <c r="A12" s="74">
        <v>1032</v>
      </c>
      <c r="B12" s="234" t="s">
        <v>197</v>
      </c>
      <c r="C12" s="74" t="s">
        <v>142</v>
      </c>
      <c r="D12" s="74"/>
      <c r="E12" s="163">
        <v>12000</v>
      </c>
      <c r="F12" s="296">
        <v>500</v>
      </c>
      <c r="G12" s="127">
        <v>500</v>
      </c>
      <c r="H12" s="127">
        <v>6000</v>
      </c>
      <c r="I12" s="74"/>
      <c r="J12" s="74"/>
      <c r="K12" s="74"/>
      <c r="L12" s="74"/>
      <c r="M12" s="133">
        <v>0</v>
      </c>
      <c r="N12" s="74"/>
      <c r="O12" s="133"/>
      <c r="P12" s="133"/>
      <c r="Q12" s="133">
        <v>400</v>
      </c>
      <c r="R12" s="74">
        <v>3500</v>
      </c>
      <c r="S12" s="165">
        <f t="shared" si="0"/>
        <v>10900</v>
      </c>
      <c r="T12" s="189" t="s">
        <v>151</v>
      </c>
      <c r="U12" s="137"/>
      <c r="V12" s="137"/>
      <c r="W12" s="137"/>
      <c r="X12" s="137"/>
      <c r="Y12" s="137"/>
      <c r="Z12" s="137"/>
      <c r="AA12" s="137"/>
      <c r="AB12" s="137"/>
    </row>
    <row r="13" spans="1:28" s="33" customFormat="1" ht="22" customHeight="1">
      <c r="A13" s="74">
        <v>1033</v>
      </c>
      <c r="B13" s="234" t="s">
        <v>198</v>
      </c>
      <c r="C13" s="162" t="s">
        <v>83</v>
      </c>
      <c r="D13" s="162"/>
      <c r="E13" s="163">
        <v>12000</v>
      </c>
      <c r="F13" s="295">
        <v>4000</v>
      </c>
      <c r="G13" s="127">
        <v>500</v>
      </c>
      <c r="H13" s="127">
        <v>6000</v>
      </c>
      <c r="I13" s="74"/>
      <c r="J13" s="127"/>
      <c r="K13" s="132"/>
      <c r="L13" s="154">
        <v>2000</v>
      </c>
      <c r="M13" s="133">
        <v>0</v>
      </c>
      <c r="N13" s="74"/>
      <c r="O13" s="133"/>
      <c r="P13" s="133"/>
      <c r="Q13" s="192">
        <v>1500</v>
      </c>
      <c r="R13" s="74">
        <v>7500</v>
      </c>
      <c r="S13" s="165">
        <f>E13+F13+G13-H13-I13-J13+L13-M13+N13+O13+Q13+R13+P13</f>
        <v>21500</v>
      </c>
      <c r="T13" s="189" t="s">
        <v>84</v>
      </c>
      <c r="U13" s="137"/>
      <c r="V13" s="137"/>
      <c r="W13" s="137"/>
      <c r="X13" s="137"/>
      <c r="Y13" s="137"/>
      <c r="Z13" s="137"/>
      <c r="AA13" s="137"/>
      <c r="AB13" s="137"/>
    </row>
    <row r="14" spans="1:28" s="33" customFormat="1" ht="22" customHeight="1">
      <c r="A14" s="74">
        <v>1034</v>
      </c>
      <c r="B14" s="234" t="s">
        <v>199</v>
      </c>
      <c r="C14" s="74" t="s">
        <v>61</v>
      </c>
      <c r="D14" s="74" t="s">
        <v>122</v>
      </c>
      <c r="E14" s="163">
        <v>12300</v>
      </c>
      <c r="F14" s="166">
        <v>2500</v>
      </c>
      <c r="G14" s="127">
        <v>500</v>
      </c>
      <c r="H14" s="127">
        <v>6000</v>
      </c>
      <c r="I14" s="74"/>
      <c r="J14" s="134"/>
      <c r="K14" s="134"/>
      <c r="L14" s="74"/>
      <c r="M14" s="133">
        <v>0</v>
      </c>
      <c r="N14" s="74"/>
      <c r="O14" s="133"/>
      <c r="P14" s="133"/>
      <c r="Q14" s="192">
        <v>750</v>
      </c>
      <c r="R14" s="74">
        <v>6500</v>
      </c>
      <c r="S14" s="165">
        <f t="shared" si="0"/>
        <v>16550</v>
      </c>
      <c r="T14" s="189" t="s">
        <v>137</v>
      </c>
      <c r="U14" s="137" t="e">
        <f>#REF!</f>
        <v>#REF!</v>
      </c>
      <c r="V14" s="137"/>
      <c r="W14" s="137"/>
      <c r="X14" s="137"/>
      <c r="Y14" s="137"/>
      <c r="Z14" s="137"/>
      <c r="AA14" s="137"/>
      <c r="AB14" s="137"/>
    </row>
    <row r="15" spans="1:28" s="33" customFormat="1" ht="21">
      <c r="A15" s="74">
        <v>1035</v>
      </c>
      <c r="B15" s="234" t="s">
        <v>200</v>
      </c>
      <c r="C15" s="74" t="s">
        <v>90</v>
      </c>
      <c r="D15" s="74" t="s">
        <v>67</v>
      </c>
      <c r="E15" s="163">
        <v>12000</v>
      </c>
      <c r="F15" s="296"/>
      <c r="G15" s="127">
        <v>500</v>
      </c>
      <c r="H15" s="127">
        <v>6000</v>
      </c>
      <c r="I15" s="74">
        <v>600</v>
      </c>
      <c r="J15" s="134"/>
      <c r="K15" s="134"/>
      <c r="L15" s="74"/>
      <c r="M15" s="133">
        <v>0</v>
      </c>
      <c r="N15" s="74"/>
      <c r="O15" s="133"/>
      <c r="P15" s="133"/>
      <c r="Q15" s="192">
        <v>400</v>
      </c>
      <c r="R15" s="74">
        <v>6500</v>
      </c>
      <c r="S15" s="165">
        <f t="shared" si="0"/>
        <v>12800</v>
      </c>
      <c r="T15" s="189" t="s">
        <v>102</v>
      </c>
      <c r="U15" s="137"/>
      <c r="V15" s="137"/>
      <c r="W15" s="137"/>
      <c r="X15" s="137"/>
      <c r="Y15" s="137"/>
      <c r="Z15" s="137"/>
      <c r="AA15" s="137"/>
      <c r="AB15" s="137"/>
    </row>
    <row r="16" spans="1:28" s="33" customFormat="1" ht="21">
      <c r="A16" s="74">
        <v>1036</v>
      </c>
      <c r="B16" s="234" t="s">
        <v>201</v>
      </c>
      <c r="C16" s="74" t="s">
        <v>77</v>
      </c>
      <c r="D16" s="74" t="s">
        <v>67</v>
      </c>
      <c r="E16" s="171">
        <v>12000</v>
      </c>
      <c r="F16" s="296"/>
      <c r="G16" s="127">
        <v>500</v>
      </c>
      <c r="H16" s="127">
        <v>6000</v>
      </c>
      <c r="I16" s="74"/>
      <c r="J16" s="134"/>
      <c r="K16" s="134"/>
      <c r="L16" s="74"/>
      <c r="M16" s="133">
        <v>0</v>
      </c>
      <c r="N16" s="74"/>
      <c r="O16" s="133"/>
      <c r="P16" s="74"/>
      <c r="Q16" s="192">
        <v>400</v>
      </c>
      <c r="R16" s="74">
        <v>7400</v>
      </c>
      <c r="S16" s="165">
        <f>E16+F16+G16-H16-I16-J16+L16-M16+N16+O16+Q16+R16+P16</f>
        <v>14300</v>
      </c>
      <c r="T16" s="190" t="s">
        <v>138</v>
      </c>
      <c r="U16" s="137"/>
      <c r="V16" s="137"/>
      <c r="W16" s="137"/>
      <c r="X16" s="137"/>
      <c r="Y16" s="137"/>
      <c r="Z16" s="137"/>
      <c r="AA16" s="137"/>
      <c r="AB16" s="137"/>
    </row>
    <row r="17" spans="1:28" s="33" customFormat="1" ht="17" customHeight="1">
      <c r="A17" s="74">
        <v>1037</v>
      </c>
      <c r="B17" s="234" t="s">
        <v>202</v>
      </c>
      <c r="C17" s="74" t="s">
        <v>111</v>
      </c>
      <c r="D17" s="74" t="s">
        <v>67</v>
      </c>
      <c r="E17" s="171">
        <v>12000</v>
      </c>
      <c r="F17" s="300"/>
      <c r="G17" s="191">
        <v>0</v>
      </c>
      <c r="H17" s="127">
        <v>6000</v>
      </c>
      <c r="I17" s="74">
        <v>600</v>
      </c>
      <c r="J17" s="74"/>
      <c r="K17" s="74"/>
      <c r="L17" s="74"/>
      <c r="M17" s="133">
        <v>0</v>
      </c>
      <c r="N17" s="74"/>
      <c r="O17" s="133"/>
      <c r="P17" s="74"/>
      <c r="Q17" s="192">
        <v>350</v>
      </c>
      <c r="R17" s="74">
        <v>7300</v>
      </c>
      <c r="S17" s="165">
        <f t="shared" si="0"/>
        <v>13050</v>
      </c>
      <c r="T17" s="176" t="s">
        <v>139</v>
      </c>
      <c r="U17" s="137"/>
      <c r="V17" s="137"/>
      <c r="W17" s="137"/>
      <c r="X17" s="137"/>
      <c r="Y17" s="137"/>
      <c r="Z17" s="137"/>
      <c r="AA17" s="137"/>
      <c r="AB17" s="137"/>
    </row>
    <row r="18" spans="1:28" s="33" customFormat="1" ht="17" customHeight="1">
      <c r="A18" s="112">
        <v>1038</v>
      </c>
      <c r="B18" s="237" t="s">
        <v>203</v>
      </c>
      <c r="C18" s="112" t="s">
        <v>143</v>
      </c>
      <c r="D18" s="112"/>
      <c r="E18" s="240">
        <v>12000</v>
      </c>
      <c r="F18" s="301"/>
      <c r="G18" s="191">
        <v>0</v>
      </c>
      <c r="H18" s="225">
        <v>6000</v>
      </c>
      <c r="I18" s="112"/>
      <c r="J18" s="112"/>
      <c r="K18" s="112"/>
      <c r="L18" s="112"/>
      <c r="M18" s="129">
        <v>0</v>
      </c>
      <c r="N18" s="112"/>
      <c r="O18" s="129"/>
      <c r="P18" s="241"/>
      <c r="Q18" s="231">
        <v>350</v>
      </c>
      <c r="R18" s="112">
        <v>1600</v>
      </c>
      <c r="S18" s="242">
        <f t="shared" si="0"/>
        <v>7950</v>
      </c>
      <c r="T18" s="190" t="s">
        <v>140</v>
      </c>
      <c r="U18" s="137"/>
      <c r="V18" s="137"/>
      <c r="W18" s="137"/>
      <c r="X18" s="137"/>
      <c r="Y18" s="137"/>
      <c r="Z18" s="137"/>
      <c r="AA18" s="137"/>
      <c r="AB18" s="137"/>
    </row>
    <row r="19" spans="1:28" s="33" customFormat="1" ht="17" customHeight="1">
      <c r="A19" s="74">
        <v>1039</v>
      </c>
      <c r="B19" s="234" t="s">
        <v>204</v>
      </c>
      <c r="C19" s="74" t="s">
        <v>104</v>
      </c>
      <c r="D19" s="74" t="s">
        <v>67</v>
      </c>
      <c r="E19" s="169">
        <v>12000</v>
      </c>
      <c r="F19" s="296"/>
      <c r="G19" s="127">
        <v>500</v>
      </c>
      <c r="H19" s="127">
        <v>6000</v>
      </c>
      <c r="I19" s="74"/>
      <c r="J19" s="74"/>
      <c r="K19" s="74"/>
      <c r="L19" s="74"/>
      <c r="M19" s="133">
        <v>0</v>
      </c>
      <c r="N19" s="74"/>
      <c r="O19" s="133"/>
      <c r="P19" s="133"/>
      <c r="Q19" s="192">
        <v>400</v>
      </c>
      <c r="R19" s="74">
        <v>7500</v>
      </c>
      <c r="S19" s="165">
        <f t="shared" si="0"/>
        <v>14400</v>
      </c>
      <c r="T19" s="65" t="s">
        <v>110</v>
      </c>
      <c r="U19" s="137"/>
      <c r="V19" s="137"/>
      <c r="W19" s="137"/>
      <c r="X19" s="137"/>
      <c r="Y19" s="137"/>
      <c r="Z19" s="137"/>
      <c r="AA19" s="137"/>
      <c r="AB19" s="137"/>
    </row>
    <row r="20" spans="1:28" s="33" customFormat="1" ht="11.5" customHeight="1">
      <c r="A20" s="136"/>
      <c r="B20" s="246"/>
      <c r="C20" s="246"/>
      <c r="D20" s="246"/>
      <c r="E20" s="248"/>
      <c r="F20" s="246"/>
      <c r="G20" s="246"/>
      <c r="H20" s="247"/>
      <c r="I20" s="246"/>
      <c r="J20" s="247"/>
      <c r="K20" s="246"/>
      <c r="L20" s="246"/>
      <c r="M20" s="246">
        <f t="shared" ref="M20" si="1">(E20/30)*U20 + V20</f>
        <v>0</v>
      </c>
      <c r="N20" s="246"/>
      <c r="O20" s="246"/>
      <c r="P20" s="246">
        <f t="shared" ref="P20" si="2">Z20*AB20</f>
        <v>0</v>
      </c>
      <c r="Q20" s="246"/>
      <c r="R20" s="246"/>
      <c r="S20" s="246">
        <f t="shared" ref="S20" si="3">E20+F20+G20-H20-I20-J20+L20-M20+N20+O20+Q20+R20+P20</f>
        <v>0</v>
      </c>
      <c r="T20" s="190"/>
      <c r="U20" s="137">
        <v>0</v>
      </c>
      <c r="V20" s="137"/>
      <c r="W20" s="137"/>
      <c r="X20" s="137"/>
      <c r="Y20" s="137"/>
      <c r="Z20" s="137"/>
      <c r="AA20" s="137" t="s">
        <v>50</v>
      </c>
      <c r="AB20" s="137">
        <v>60</v>
      </c>
    </row>
    <row r="21" spans="1:28" s="33" customFormat="1" ht="17" customHeight="1">
      <c r="A21" s="136"/>
      <c r="B21" s="137"/>
      <c r="C21" s="137"/>
      <c r="D21" s="137"/>
      <c r="E21" s="137">
        <f>SUM(E3:E20)</f>
        <v>193304</v>
      </c>
      <c r="F21" s="137">
        <f>SUM(F3:F20)</f>
        <v>8505</v>
      </c>
      <c r="G21" s="137">
        <f>SUM(G3:G20)</f>
        <v>7006</v>
      </c>
      <c r="H21" s="139">
        <f>SUM(H3:H20)</f>
        <v>96007</v>
      </c>
      <c r="I21" s="138">
        <f>SUM(I3:I20)</f>
        <v>1833</v>
      </c>
      <c r="J21" s="138">
        <f t="shared" ref="J21:K21" si="4">SUM(J3:J20)</f>
        <v>9</v>
      </c>
      <c r="K21" s="138">
        <f t="shared" si="4"/>
        <v>10</v>
      </c>
      <c r="L21" s="137"/>
      <c r="M21" s="137">
        <f>SUM(M3:M20)</f>
        <v>12</v>
      </c>
      <c r="N21" s="137">
        <f>SUM(N3:N20)</f>
        <v>13</v>
      </c>
      <c r="O21" s="137">
        <f>SUM(O3:O20)</f>
        <v>14</v>
      </c>
      <c r="P21" s="137"/>
      <c r="Q21" s="137">
        <f>SUM(Q3:Q20)</f>
        <v>8191</v>
      </c>
      <c r="R21" s="137">
        <f>SUM(R3:R20)</f>
        <v>88567</v>
      </c>
      <c r="S21" s="137">
        <f>SUM(S3:S20)</f>
        <v>209718</v>
      </c>
      <c r="T21" s="65"/>
      <c r="U21" s="137"/>
      <c r="V21" s="137"/>
      <c r="W21" s="137"/>
      <c r="X21" s="137"/>
      <c r="Y21" s="137"/>
      <c r="Z21" s="137"/>
      <c r="AA21" s="137"/>
      <c r="AB21" s="137"/>
    </row>
    <row r="22" spans="1:28" s="33" customFormat="1" ht="17" customHeight="1">
      <c r="A22" s="166"/>
      <c r="B22" s="134" t="s">
        <v>170</v>
      </c>
      <c r="C22" s="134"/>
      <c r="D22" s="134"/>
      <c r="E22" s="134">
        <v>4000</v>
      </c>
      <c r="F22" s="134"/>
      <c r="G22" s="134"/>
      <c r="H22" s="249"/>
      <c r="I22" s="172"/>
      <c r="J22" s="249"/>
      <c r="K22" s="134"/>
      <c r="L22" s="134"/>
      <c r="M22" s="179"/>
      <c r="N22" s="134"/>
      <c r="O22" s="179"/>
      <c r="P22" s="179"/>
      <c r="Q22" s="134"/>
      <c r="R22" s="134"/>
      <c r="S22" s="127">
        <f>E22+F22+G22-H22-I22-J22+L22-M22+N22+O22+Q22+R22+P22</f>
        <v>4000</v>
      </c>
      <c r="T22" s="177"/>
      <c r="U22" s="137"/>
      <c r="V22" s="137"/>
      <c r="W22" s="137"/>
      <c r="X22" s="137"/>
      <c r="Y22" s="137"/>
      <c r="Z22" s="137"/>
      <c r="AA22" s="137"/>
      <c r="AB22" s="137"/>
    </row>
    <row r="23" spans="1:28" ht="22" customHeight="1">
      <c r="A23" s="116"/>
      <c r="B23" s="74" t="s">
        <v>80</v>
      </c>
      <c r="C23" s="74"/>
      <c r="D23" s="74"/>
      <c r="E23" s="130">
        <f>5000+7000</f>
        <v>12000</v>
      </c>
      <c r="F23" s="74"/>
      <c r="G23" s="127"/>
      <c r="H23" s="135"/>
      <c r="I23" s="74"/>
      <c r="J23" s="74"/>
      <c r="K23" s="74"/>
      <c r="L23" s="74"/>
      <c r="M23" s="133">
        <f>(E23/30)*U23 + V23</f>
        <v>0</v>
      </c>
      <c r="N23" s="74"/>
      <c r="O23" s="133"/>
      <c r="P23" s="133">
        <f>Z23*AB23</f>
        <v>0</v>
      </c>
      <c r="Q23" s="74"/>
      <c r="R23" s="134"/>
      <c r="S23" s="127">
        <f>E23+F23+G23-H23-I23-J23+L23-M23+N23+O23+Q23+R23+P23</f>
        <v>12000</v>
      </c>
      <c r="T23" s="119"/>
      <c r="U23" s="137"/>
      <c r="V23" s="137"/>
      <c r="W23" s="137"/>
      <c r="X23" s="137"/>
      <c r="Y23" s="137"/>
      <c r="Z23" s="137"/>
      <c r="AA23" s="137"/>
      <c r="AB23" s="137"/>
    </row>
    <row r="24" spans="1:28" ht="22" customHeight="1">
      <c r="A24" s="116"/>
      <c r="B24" s="74" t="s">
        <v>79</v>
      </c>
      <c r="C24" s="74"/>
      <c r="D24" s="74"/>
      <c r="E24" s="130">
        <f>3000+1250</f>
        <v>4250</v>
      </c>
      <c r="F24" s="74"/>
      <c r="G24" s="127"/>
      <c r="H24" s="135"/>
      <c r="I24" s="74"/>
      <c r="J24" s="74"/>
      <c r="K24" s="74"/>
      <c r="L24" s="74"/>
      <c r="M24" s="133">
        <f>(E24/30)*U24 + V24</f>
        <v>0</v>
      </c>
      <c r="N24" s="74"/>
      <c r="O24" s="133"/>
      <c r="P24" s="133">
        <f>Z24*AB24</f>
        <v>0</v>
      </c>
      <c r="Q24" s="74"/>
      <c r="R24" s="134"/>
      <c r="S24" s="127">
        <f>E24+F24+G24-H24-I24-J24+L24-M24+N24+O24+Q24+R24+P24</f>
        <v>4250</v>
      </c>
      <c r="T24" s="119"/>
      <c r="U24" s="137"/>
      <c r="V24" s="137"/>
      <c r="W24" s="137"/>
      <c r="X24" s="137"/>
      <c r="Y24" s="137"/>
      <c r="Z24" s="137"/>
      <c r="AA24" s="137"/>
      <c r="AB24" s="137"/>
    </row>
    <row r="25" spans="1:28" ht="22" customHeight="1">
      <c r="A25" s="116"/>
      <c r="B25" s="74" t="s">
        <v>78</v>
      </c>
      <c r="C25" s="116"/>
      <c r="D25" s="116"/>
      <c r="E25" s="135">
        <f>5000+7000</f>
        <v>12000</v>
      </c>
      <c r="F25" s="74"/>
      <c r="G25" s="74"/>
      <c r="H25" s="135"/>
      <c r="I25" s="74"/>
      <c r="J25" s="74"/>
      <c r="K25" s="74"/>
      <c r="L25" s="74"/>
      <c r="M25" s="133">
        <f>(E25/30)*U25 + V25</f>
        <v>0</v>
      </c>
      <c r="N25" s="74"/>
      <c r="O25" s="74"/>
      <c r="P25" s="133">
        <f>Z25*AB25</f>
        <v>0</v>
      </c>
      <c r="Q25" s="74"/>
      <c r="R25" s="134"/>
      <c r="S25" s="127">
        <f>E25+F25+G25-H25-I25-J25+L25-M25+N25+O25+Q25+R25+P25</f>
        <v>12000</v>
      </c>
      <c r="T25" s="345">
        <f>S21+S22+S23+S24+S25</f>
        <v>241968</v>
      </c>
    </row>
    <row r="26" spans="1:28" ht="22" customHeight="1">
      <c r="B26" s="110"/>
      <c r="C26" s="110"/>
      <c r="D26" s="110"/>
      <c r="E26" s="121"/>
      <c r="F26" s="121"/>
      <c r="G26" s="121"/>
      <c r="H26" s="294"/>
      <c r="I26" s="121"/>
      <c r="J26" s="121"/>
      <c r="K26" s="121"/>
      <c r="L26" s="121"/>
      <c r="M26" s="121"/>
      <c r="N26" s="121"/>
      <c r="O26" s="121"/>
      <c r="P26" s="122"/>
      <c r="Q26" s="121"/>
      <c r="R26" s="121"/>
      <c r="S26" s="121"/>
      <c r="T26" s="29"/>
    </row>
    <row r="27" spans="1:28" ht="22" customHeight="1">
      <c r="E27" s="29"/>
      <c r="F27" s="29"/>
      <c r="G27" s="29"/>
      <c r="H27" s="170"/>
      <c r="I27" s="29"/>
      <c r="J27" s="29"/>
      <c r="K27" s="29"/>
      <c r="L27" s="29"/>
      <c r="M27" s="29"/>
      <c r="N27" s="29"/>
      <c r="O27" s="29"/>
      <c r="P27" s="49"/>
      <c r="Q27" s="29"/>
      <c r="R27" s="29"/>
      <c r="S27" s="29"/>
      <c r="T27" s="30"/>
    </row>
    <row r="28" spans="1:28" ht="22" customHeight="1">
      <c r="E28" s="29"/>
      <c r="F28" s="29"/>
      <c r="G28" s="29"/>
      <c r="H28" s="109"/>
      <c r="I28" s="29"/>
      <c r="J28" s="29"/>
      <c r="K28" s="29"/>
      <c r="L28" s="29"/>
      <c r="M28" s="29"/>
      <c r="N28" s="29"/>
      <c r="O28" s="29"/>
      <c r="P28" s="49"/>
      <c r="Q28" s="29"/>
      <c r="R28" s="29"/>
      <c r="S28" s="29"/>
      <c r="T28" s="29"/>
    </row>
    <row r="29" spans="1:28" ht="22" customHeight="1">
      <c r="E29" s="29"/>
      <c r="F29" s="29"/>
      <c r="G29" s="29"/>
      <c r="H29" s="109"/>
      <c r="I29" s="29"/>
      <c r="J29" s="29"/>
      <c r="K29" s="29"/>
      <c r="L29" s="29"/>
      <c r="M29" s="29"/>
      <c r="N29" s="29"/>
      <c r="O29" s="29"/>
      <c r="P29" s="49"/>
      <c r="Q29" s="29"/>
      <c r="R29" s="29"/>
      <c r="S29" s="29"/>
      <c r="T29" s="29"/>
    </row>
    <row r="30" spans="1:28" ht="22" customHeight="1">
      <c r="B30" s="33"/>
      <c r="E30" s="29"/>
      <c r="F30" s="29"/>
      <c r="G30" s="29"/>
      <c r="H30" s="109"/>
      <c r="I30" s="29"/>
      <c r="J30" s="29"/>
      <c r="K30" s="29"/>
      <c r="L30" s="29"/>
      <c r="M30" s="29"/>
      <c r="N30" s="29"/>
      <c r="O30" s="29"/>
      <c r="P30" s="49"/>
      <c r="Q30" s="29"/>
      <c r="R30" s="29"/>
      <c r="S30" s="29"/>
      <c r="T30" s="30"/>
    </row>
    <row r="31" spans="1:28" ht="22" customHeight="1">
      <c r="B31" s="34"/>
      <c r="C31" s="33"/>
      <c r="E31" s="29"/>
      <c r="F31" s="29"/>
      <c r="G31" s="29"/>
      <c r="H31" s="109"/>
      <c r="I31" s="29"/>
      <c r="J31" s="29"/>
      <c r="K31" s="29"/>
      <c r="L31" s="29"/>
      <c r="M31" s="29"/>
      <c r="N31" s="29"/>
      <c r="O31" s="29"/>
      <c r="P31" s="49"/>
      <c r="Q31" s="29"/>
      <c r="R31" s="29"/>
      <c r="S31" s="29"/>
      <c r="T31" s="30"/>
    </row>
    <row r="32" spans="1:28" ht="22" customHeight="1">
      <c r="S32" s="29"/>
      <c r="T32" s="30"/>
    </row>
    <row r="33" ht="22.5" customHeight="1"/>
    <row r="34" ht="22.5" customHeight="1"/>
    <row r="35" ht="22.5" customHeight="1"/>
    <row r="36" ht="22.5" customHeight="1"/>
    <row r="37" ht="22.5" customHeight="1"/>
    <row r="38" ht="22.5" customHeight="1"/>
    <row r="39" ht="22.5" customHeight="1"/>
  </sheetData>
  <hyperlinks>
    <hyperlink ref="T19" r:id="rId1" xr:uid="{013243F8-0D4D-4713-B16B-04CFE64BE1B1}"/>
    <hyperlink ref="T11" r:id="rId2" xr:uid="{4CF6161F-01C0-4F5D-8E83-2C3C94727E68}"/>
    <hyperlink ref="T4" r:id="rId3" xr:uid="{8F3AC78B-5144-4C47-9D53-1B3745614369}"/>
    <hyperlink ref="T14" r:id="rId4" xr:uid="{A7EF6800-15AF-4B7E-8275-640FEC5DBC26}"/>
    <hyperlink ref="T6" r:id="rId5" xr:uid="{2F116107-E46C-4313-8D2D-E5C0089B2DD9}"/>
    <hyperlink ref="T5" r:id="rId6" xr:uid="{E9C8F994-3589-4D77-A535-DF1EBC6E278B}"/>
    <hyperlink ref="T15" r:id="rId7" xr:uid="{F8028368-7D99-4E12-B096-E9881E03592E}"/>
    <hyperlink ref="T12" r:id="rId8" xr:uid="{64E6ABA5-0751-4A81-96F0-07EBE4AC1BF1}"/>
    <hyperlink ref="T17" r:id="rId9" display="boobel1ofstar@gmail.com" xr:uid="{336F27D7-407C-46F1-87A5-11E0E9FBB242}"/>
    <hyperlink ref="T13" r:id="rId10" xr:uid="{ABD77219-9ECC-428E-96EE-56B99C93AA8A}"/>
    <hyperlink ref="T16" r:id="rId11" xr:uid="{25A1903D-8D86-4057-A39D-68128F2435C2}"/>
    <hyperlink ref="T18" r:id="rId12" xr:uid="{213A3406-D2D0-4762-A9EB-2C6119107EBD}"/>
    <hyperlink ref="T8" r:id="rId13" xr:uid="{D8B7A629-5BF4-4783-A81F-2A4BFCA86650}"/>
    <hyperlink ref="T3" r:id="rId14" xr:uid="{6C68020F-1744-DB46-B143-F64A06AF7249}"/>
  </hyperlinks>
  <pageMargins left="0.2" right="0.2" top="0" bottom="0" header="0.3" footer="0.3"/>
  <pageSetup orientation="landscape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3B60-2120-4F2B-BEB1-A13B9DDEFE3E}">
  <dimension ref="A1:AB40"/>
  <sheetViews>
    <sheetView zoomScale="229" zoomScaleNormal="85" workbookViewId="0">
      <selection activeCell="T3" sqref="T3"/>
    </sheetView>
  </sheetViews>
  <sheetFormatPr baseColWidth="10" defaultColWidth="7.5" defaultRowHeight="19"/>
  <cols>
    <col min="1" max="1" width="5.5" style="28" customWidth="1"/>
    <col min="2" max="2" width="20.33203125" style="28" customWidth="1"/>
    <col min="3" max="3" width="4.6640625" style="28" bestFit="1" customWidth="1"/>
    <col min="4" max="4" width="7.83203125" style="28" customWidth="1"/>
    <col min="5" max="5" width="9.1640625" style="28" bestFit="1" customWidth="1"/>
    <col min="6" max="6" width="8" style="28" customWidth="1"/>
    <col min="7" max="7" width="7.5" style="28" customWidth="1"/>
    <col min="8" max="8" width="8.1640625" style="28" bestFit="1" customWidth="1"/>
    <col min="9" max="9" width="4.5" style="28" customWidth="1"/>
    <col min="10" max="10" width="13" style="28" customWidth="1"/>
    <col min="11" max="11" width="4.6640625" style="28" customWidth="1"/>
    <col min="12" max="12" width="12.33203125" style="28" customWidth="1"/>
    <col min="13" max="13" width="5" style="28" customWidth="1"/>
    <col min="14" max="14" width="8" style="28" customWidth="1"/>
    <col min="15" max="15" width="8.5" style="28" customWidth="1"/>
    <col min="16" max="16" width="8.5" style="28" bestFit="1" customWidth="1"/>
    <col min="17" max="17" width="7.1640625" style="28" customWidth="1"/>
    <col min="18" max="18" width="8.5" style="28" customWidth="1"/>
    <col min="19" max="19" width="10.1640625" style="28" customWidth="1"/>
    <col min="20" max="20" width="37.6640625" style="28" bestFit="1" customWidth="1"/>
    <col min="21" max="21" width="7.1640625" style="28" bestFit="1" customWidth="1"/>
    <col min="22" max="26" width="8.6640625" style="28" customWidth="1"/>
    <col min="27" max="27" width="7.5" style="47"/>
    <col min="28" max="16384" width="7.5" style="28"/>
  </cols>
  <sheetData>
    <row r="1" spans="1:28" ht="22" customHeight="1">
      <c r="A1" s="357" t="s">
        <v>76</v>
      </c>
      <c r="B1" s="358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</row>
    <row r="2" spans="1:28" ht="22" customHeight="1">
      <c r="A2" s="36" t="s">
        <v>12</v>
      </c>
      <c r="B2" s="36" t="s">
        <v>5</v>
      </c>
      <c r="C2" s="36" t="s">
        <v>22</v>
      </c>
      <c r="D2" s="36" t="s">
        <v>7</v>
      </c>
      <c r="E2" s="37" t="s">
        <v>6</v>
      </c>
      <c r="F2" s="37" t="s">
        <v>8</v>
      </c>
      <c r="G2" s="38" t="s">
        <v>0</v>
      </c>
      <c r="H2" s="38" t="s">
        <v>1</v>
      </c>
      <c r="I2" s="37" t="s">
        <v>2</v>
      </c>
      <c r="J2" s="246" t="s">
        <v>3</v>
      </c>
      <c r="K2" s="39" t="s">
        <v>4</v>
      </c>
      <c r="L2" s="38" t="s">
        <v>9</v>
      </c>
      <c r="M2" s="37" t="s">
        <v>27</v>
      </c>
      <c r="N2" s="38" t="s">
        <v>33</v>
      </c>
      <c r="O2" s="38" t="s">
        <v>28</v>
      </c>
      <c r="P2" s="37" t="s">
        <v>48</v>
      </c>
      <c r="Q2" s="38" t="s">
        <v>29</v>
      </c>
      <c r="R2" s="38" t="s">
        <v>24</v>
      </c>
      <c r="S2" s="40" t="s">
        <v>10</v>
      </c>
      <c r="T2" s="36" t="s">
        <v>25</v>
      </c>
      <c r="U2" s="38" t="s">
        <v>38</v>
      </c>
      <c r="V2" s="38" t="s">
        <v>42</v>
      </c>
      <c r="W2" s="38" t="s">
        <v>39</v>
      </c>
      <c r="X2" s="38" t="s">
        <v>40</v>
      </c>
      <c r="Y2" s="38" t="s">
        <v>41</v>
      </c>
      <c r="Z2" s="38" t="s">
        <v>51</v>
      </c>
      <c r="AA2" s="48" t="s">
        <v>49</v>
      </c>
      <c r="AB2" s="69" t="s">
        <v>68</v>
      </c>
    </row>
    <row r="3" spans="1:28" s="33" customFormat="1" ht="22" customHeight="1">
      <c r="A3" s="74">
        <v>1040</v>
      </c>
      <c r="B3" s="233">
        <v>1</v>
      </c>
      <c r="C3" s="78">
        <v>2</v>
      </c>
      <c r="D3" s="162">
        <v>3</v>
      </c>
      <c r="E3" s="233">
        <v>4</v>
      </c>
      <c r="F3" s="78">
        <v>5</v>
      </c>
      <c r="G3" s="162">
        <v>6</v>
      </c>
      <c r="H3" s="233">
        <v>7</v>
      </c>
      <c r="I3" s="78">
        <v>8</v>
      </c>
      <c r="J3" s="162">
        <v>9</v>
      </c>
      <c r="K3" s="233">
        <v>10</v>
      </c>
      <c r="L3" s="78">
        <v>11</v>
      </c>
      <c r="M3" s="162">
        <v>12</v>
      </c>
      <c r="N3" s="233">
        <v>13</v>
      </c>
      <c r="O3" s="78">
        <v>14</v>
      </c>
      <c r="P3" s="162">
        <v>15</v>
      </c>
      <c r="Q3" s="233">
        <v>16</v>
      </c>
      <c r="R3" s="78">
        <v>17</v>
      </c>
      <c r="S3" s="162">
        <v>18</v>
      </c>
      <c r="T3" s="351" t="s">
        <v>270</v>
      </c>
      <c r="U3" s="233">
        <v>20</v>
      </c>
      <c r="V3" s="78">
        <v>21</v>
      </c>
      <c r="W3" s="162">
        <v>22</v>
      </c>
      <c r="X3" s="233">
        <v>23</v>
      </c>
      <c r="Y3" s="78">
        <v>24</v>
      </c>
      <c r="Z3" s="162">
        <v>25</v>
      </c>
      <c r="AA3" s="72" t="s">
        <v>50</v>
      </c>
      <c r="AB3" s="73">
        <v>60</v>
      </c>
    </row>
    <row r="4" spans="1:28" s="33" customFormat="1" ht="22" customHeight="1">
      <c r="A4" s="74">
        <v>1041</v>
      </c>
      <c r="B4" s="233" t="s">
        <v>205</v>
      </c>
      <c r="C4" s="78" t="s">
        <v>60</v>
      </c>
      <c r="D4" s="162" t="s">
        <v>127</v>
      </c>
      <c r="E4" s="80">
        <v>11730</v>
      </c>
      <c r="F4" s="107">
        <v>1000</v>
      </c>
      <c r="G4" s="127">
        <v>500</v>
      </c>
      <c r="H4" s="127">
        <v>5750</v>
      </c>
      <c r="I4" s="58"/>
      <c r="J4" s="59"/>
      <c r="K4" s="59"/>
      <c r="L4" s="59"/>
      <c r="M4" s="60">
        <f t="shared" ref="M4" si="0">(E4/30)*U4 + V4</f>
        <v>0</v>
      </c>
      <c r="N4" s="302"/>
      <c r="O4" s="133"/>
      <c r="P4" s="133">
        <v>1500</v>
      </c>
      <c r="Q4" s="133">
        <v>375</v>
      </c>
      <c r="R4" s="127">
        <v>15300</v>
      </c>
      <c r="S4" s="105">
        <f>E4+F4+G4-H4-I4-J4+L4-M4+N4+O4+Q4+R4+P4</f>
        <v>24655</v>
      </c>
      <c r="T4" s="117" t="s">
        <v>63</v>
      </c>
      <c r="U4" s="70"/>
      <c r="V4" s="70"/>
      <c r="W4" s="70"/>
      <c r="X4" s="70"/>
      <c r="Y4" s="71"/>
      <c r="Z4" s="71">
        <v>26</v>
      </c>
      <c r="AA4" s="72" t="s">
        <v>50</v>
      </c>
      <c r="AB4" s="73">
        <v>60</v>
      </c>
    </row>
    <row r="5" spans="1:28" s="76" customFormat="1" ht="22" customHeight="1">
      <c r="A5" s="74">
        <v>1013</v>
      </c>
      <c r="B5" s="234" t="s">
        <v>186</v>
      </c>
      <c r="C5" s="74" t="s">
        <v>56</v>
      </c>
      <c r="D5" s="74" t="s">
        <v>218</v>
      </c>
      <c r="E5" s="81">
        <v>11730</v>
      </c>
      <c r="F5" s="105"/>
      <c r="G5" s="127">
        <v>500</v>
      </c>
      <c r="H5" s="154">
        <v>5750</v>
      </c>
      <c r="I5" s="56">
        <v>575</v>
      </c>
      <c r="J5" s="56"/>
      <c r="K5" s="68"/>
      <c r="L5" s="68"/>
      <c r="M5" s="60">
        <f>(E5/30)*U5 + V5</f>
        <v>0</v>
      </c>
      <c r="N5" s="154"/>
      <c r="O5" s="192"/>
      <c r="P5" s="335">
        <v>1440</v>
      </c>
      <c r="Q5" s="74">
        <v>350</v>
      </c>
      <c r="R5" s="127">
        <v>10062</v>
      </c>
      <c r="S5" s="105">
        <f t="shared" ref="S5:S8" si="1">E5+F5+G5-H5-I5-J5+L5-M5+N5+O5+Q5+R5+P5</f>
        <v>17757</v>
      </c>
      <c r="T5" s="186" t="s">
        <v>253</v>
      </c>
      <c r="U5" s="68"/>
      <c r="V5" s="68"/>
      <c r="W5" s="68"/>
      <c r="X5" s="68"/>
      <c r="Y5" s="68"/>
      <c r="Z5" s="68">
        <v>26</v>
      </c>
      <c r="AA5" s="68"/>
      <c r="AB5" s="68">
        <v>60</v>
      </c>
    </row>
    <row r="6" spans="1:28" s="76" customFormat="1" ht="22" customHeight="1">
      <c r="A6" s="74">
        <v>1043</v>
      </c>
      <c r="B6" s="234" t="s">
        <v>207</v>
      </c>
      <c r="C6" s="56" t="s">
        <v>98</v>
      </c>
      <c r="D6" s="162" t="s">
        <v>127</v>
      </c>
      <c r="E6" s="81">
        <v>11500</v>
      </c>
      <c r="F6" s="105"/>
      <c r="G6" s="127">
        <v>500</v>
      </c>
      <c r="H6" s="127">
        <v>5750</v>
      </c>
      <c r="I6" s="56"/>
      <c r="J6" s="56"/>
      <c r="K6" s="68"/>
      <c r="L6" s="68"/>
      <c r="M6" s="60">
        <f>(E6/30)*U6 + V6</f>
        <v>0</v>
      </c>
      <c r="N6" s="302"/>
      <c r="O6" s="133"/>
      <c r="P6" s="133">
        <v>1500</v>
      </c>
      <c r="Q6" s="133">
        <v>375</v>
      </c>
      <c r="R6" s="127">
        <v>17912</v>
      </c>
      <c r="S6" s="105">
        <f t="shared" si="1"/>
        <v>26037</v>
      </c>
      <c r="T6" s="336" t="s">
        <v>97</v>
      </c>
      <c r="U6" s="68"/>
      <c r="V6" s="68"/>
      <c r="W6" s="68"/>
      <c r="X6" s="68"/>
      <c r="Y6" s="68"/>
      <c r="Z6" s="68"/>
      <c r="AA6" s="68"/>
      <c r="AB6" s="68"/>
    </row>
    <row r="7" spans="1:28" s="76" customFormat="1" ht="22" customHeight="1">
      <c r="A7" s="112">
        <v>1044</v>
      </c>
      <c r="B7" s="260" t="s">
        <v>208</v>
      </c>
      <c r="C7" s="255" t="s">
        <v>148</v>
      </c>
      <c r="D7" s="312" t="s">
        <v>127</v>
      </c>
      <c r="E7" s="261">
        <v>11500</v>
      </c>
      <c r="F7" s="253"/>
      <c r="G7" s="225">
        <v>500</v>
      </c>
      <c r="H7" s="225">
        <v>5750</v>
      </c>
      <c r="I7" s="255"/>
      <c r="J7" s="255"/>
      <c r="K7" s="262"/>
      <c r="L7" s="262"/>
      <c r="M7" s="256"/>
      <c r="N7" s="303"/>
      <c r="O7" s="129"/>
      <c r="P7" s="129">
        <v>1500</v>
      </c>
      <c r="Q7" s="129">
        <v>750</v>
      </c>
      <c r="R7" s="225">
        <v>10250</v>
      </c>
      <c r="S7" s="253">
        <f t="shared" si="1"/>
        <v>18750</v>
      </c>
      <c r="T7" s="336" t="s">
        <v>254</v>
      </c>
      <c r="U7" s="68"/>
      <c r="V7" s="68"/>
      <c r="W7" s="68"/>
      <c r="X7" s="68"/>
      <c r="Y7" s="68"/>
      <c r="Z7" s="68"/>
      <c r="AA7" s="68"/>
      <c r="AB7" s="68"/>
    </row>
    <row r="8" spans="1:28" s="110" customFormat="1" ht="21">
      <c r="A8" s="74">
        <v>1045</v>
      </c>
      <c r="B8" s="234" t="s">
        <v>209</v>
      </c>
      <c r="C8" s="74" t="s">
        <v>131</v>
      </c>
      <c r="D8" s="74" t="s">
        <v>127</v>
      </c>
      <c r="E8" s="130">
        <v>11500</v>
      </c>
      <c r="F8" s="74"/>
      <c r="G8" s="127">
        <v>500</v>
      </c>
      <c r="H8" s="127">
        <v>5750</v>
      </c>
      <c r="I8" s="74"/>
      <c r="J8" s="74"/>
      <c r="K8" s="74"/>
      <c r="L8" s="74"/>
      <c r="M8" s="133">
        <f>(E8/30)*U8 + V8</f>
        <v>0</v>
      </c>
      <c r="N8" s="302"/>
      <c r="O8" s="133"/>
      <c r="P8" s="133">
        <v>1500</v>
      </c>
      <c r="Q8" s="192">
        <v>350</v>
      </c>
      <c r="R8" s="127">
        <v>10375</v>
      </c>
      <c r="S8" s="105">
        <f t="shared" si="1"/>
        <v>18475</v>
      </c>
      <c r="T8" s="347" t="s">
        <v>255</v>
      </c>
      <c r="U8" s="74"/>
      <c r="V8" s="74"/>
      <c r="W8" s="74"/>
      <c r="X8" s="74"/>
      <c r="Y8" s="74"/>
      <c r="Z8" s="74"/>
      <c r="AA8" s="74"/>
      <c r="AB8" s="74"/>
    </row>
    <row r="9" spans="1:28" s="33" customFormat="1" ht="22" customHeight="1">
      <c r="A9" s="74">
        <v>1046</v>
      </c>
      <c r="B9" s="233" t="s">
        <v>210</v>
      </c>
      <c r="C9" s="78" t="s">
        <v>72</v>
      </c>
      <c r="D9" s="162" t="s">
        <v>127</v>
      </c>
      <c r="E9" s="80">
        <v>11730</v>
      </c>
      <c r="F9" s="229"/>
      <c r="G9" s="127">
        <v>500</v>
      </c>
      <c r="H9" s="127">
        <v>5750</v>
      </c>
      <c r="I9" s="230">
        <v>575</v>
      </c>
      <c r="J9" s="59"/>
      <c r="K9" s="59"/>
      <c r="L9" s="59"/>
      <c r="M9" s="60">
        <f>(E9/30)*U9 + V9</f>
        <v>0</v>
      </c>
      <c r="N9" s="302"/>
      <c r="O9" s="133"/>
      <c r="P9" s="133">
        <v>1500</v>
      </c>
      <c r="Q9" s="133">
        <v>200</v>
      </c>
      <c r="R9" s="127">
        <v>14850</v>
      </c>
      <c r="S9" s="105">
        <f t="shared" ref="S9:S10" si="2">E9+F9+G9-H9-I9-J9+L9-M9+N9+O9+Q9+R9+P9</f>
        <v>22455</v>
      </c>
      <c r="T9" s="188" t="s">
        <v>73</v>
      </c>
      <c r="U9" s="70"/>
      <c r="V9" s="74"/>
      <c r="W9" s="74"/>
      <c r="X9" s="74"/>
      <c r="Y9" s="74"/>
      <c r="Z9" s="74">
        <v>26</v>
      </c>
      <c r="AA9" s="72" t="s">
        <v>50</v>
      </c>
      <c r="AB9" s="73">
        <v>60</v>
      </c>
    </row>
    <row r="10" spans="1:28" s="33" customFormat="1" ht="22" customHeight="1">
      <c r="A10" s="112">
        <v>1047</v>
      </c>
      <c r="B10" s="237" t="s">
        <v>211</v>
      </c>
      <c r="C10" s="251" t="s">
        <v>149</v>
      </c>
      <c r="D10" s="244" t="s">
        <v>127</v>
      </c>
      <c r="E10" s="257">
        <v>11500</v>
      </c>
      <c r="F10" s="258"/>
      <c r="G10" s="225">
        <v>500</v>
      </c>
      <c r="H10" s="225">
        <v>5750</v>
      </c>
      <c r="I10" s="259"/>
      <c r="J10" s="254"/>
      <c r="K10" s="254"/>
      <c r="L10" s="254"/>
      <c r="M10" s="256"/>
      <c r="N10" s="224"/>
      <c r="O10" s="129"/>
      <c r="P10" s="129">
        <v>1500</v>
      </c>
      <c r="Q10" s="129">
        <v>250</v>
      </c>
      <c r="R10" s="225">
        <v>5513</v>
      </c>
      <c r="S10" s="253">
        <f t="shared" si="2"/>
        <v>13513</v>
      </c>
      <c r="T10" s="188" t="s">
        <v>256</v>
      </c>
      <c r="U10" s="70"/>
      <c r="V10" s="73"/>
      <c r="W10" s="73"/>
      <c r="X10" s="73"/>
      <c r="Y10" s="71"/>
      <c r="Z10" s="71">
        <v>26</v>
      </c>
      <c r="AA10" s="72" t="s">
        <v>50</v>
      </c>
      <c r="AB10" s="73">
        <v>60</v>
      </c>
    </row>
    <row r="11" spans="1:28" s="33" customFormat="1" ht="22" customHeight="1">
      <c r="A11" s="74">
        <v>1048</v>
      </c>
      <c r="B11" s="234" t="s">
        <v>212</v>
      </c>
      <c r="C11" s="56" t="s">
        <v>70</v>
      </c>
      <c r="D11" s="74" t="s">
        <v>219</v>
      </c>
      <c r="E11" s="81">
        <v>11500</v>
      </c>
      <c r="F11" s="106">
        <v>1500</v>
      </c>
      <c r="G11" s="127">
        <v>500</v>
      </c>
      <c r="H11" s="127">
        <v>5750</v>
      </c>
      <c r="I11" s="142"/>
      <c r="J11" s="73"/>
      <c r="K11" s="73"/>
      <c r="L11" s="73"/>
      <c r="M11" s="60"/>
      <c r="N11" s="154"/>
      <c r="O11" s="133"/>
      <c r="P11" s="133">
        <v>1500</v>
      </c>
      <c r="Q11" s="133">
        <v>600</v>
      </c>
      <c r="R11" s="74">
        <v>15400</v>
      </c>
      <c r="S11" s="105">
        <f>E11+F11+G11-H11-I11-J11+L11-M11+N11+O11+Q11+R11+P11</f>
        <v>25250</v>
      </c>
      <c r="T11" s="348" t="s">
        <v>75</v>
      </c>
      <c r="U11" s="70"/>
      <c r="V11" s="73"/>
      <c r="W11" s="73"/>
      <c r="X11" s="73"/>
      <c r="Y11" s="73"/>
      <c r="Z11" s="73">
        <v>23</v>
      </c>
      <c r="AA11" s="72" t="s">
        <v>50</v>
      </c>
      <c r="AB11" s="73">
        <v>60</v>
      </c>
    </row>
    <row r="12" spans="1:28" s="33" customFormat="1" ht="22" customHeight="1">
      <c r="A12" s="74">
        <v>1049</v>
      </c>
      <c r="B12" s="234" t="s">
        <v>213</v>
      </c>
      <c r="C12" s="56" t="s">
        <v>71</v>
      </c>
      <c r="D12" s="162" t="s">
        <v>219</v>
      </c>
      <c r="E12" s="81">
        <v>11500</v>
      </c>
      <c r="F12" s="106">
        <v>1500</v>
      </c>
      <c r="G12" s="127">
        <v>0</v>
      </c>
      <c r="H12" s="127">
        <v>5750</v>
      </c>
      <c r="I12" s="142">
        <v>575</v>
      </c>
      <c r="J12" s="73"/>
      <c r="K12" s="73"/>
      <c r="L12" s="73"/>
      <c r="M12" s="60">
        <f>(E12/30)*U13 + V13</f>
        <v>0</v>
      </c>
      <c r="N12" s="154"/>
      <c r="O12" s="133"/>
      <c r="P12" s="127">
        <v>1380</v>
      </c>
      <c r="Q12" s="342">
        <v>0</v>
      </c>
      <c r="R12" s="74">
        <v>14812</v>
      </c>
      <c r="S12" s="105">
        <f>E12+F12+G12-H12-I12-J12+L12-M12+N12+O12+Q12+R12+P12</f>
        <v>22867</v>
      </c>
      <c r="T12" s="348" t="s">
        <v>74</v>
      </c>
      <c r="U12" s="73"/>
      <c r="V12" s="73"/>
      <c r="W12" s="73"/>
      <c r="X12" s="73"/>
      <c r="Y12" s="73"/>
      <c r="Z12" s="73">
        <v>25</v>
      </c>
      <c r="AA12" s="73"/>
      <c r="AB12" s="73">
        <v>60</v>
      </c>
    </row>
    <row r="13" spans="1:28" s="33" customFormat="1" ht="22" customHeight="1">
      <c r="A13" s="74">
        <v>1050</v>
      </c>
      <c r="B13" s="233" t="s">
        <v>214</v>
      </c>
      <c r="C13" s="78" t="s">
        <v>89</v>
      </c>
      <c r="D13" s="162" t="s">
        <v>127</v>
      </c>
      <c r="E13" s="57">
        <v>11500</v>
      </c>
      <c r="F13" s="105"/>
      <c r="G13" s="127">
        <v>0</v>
      </c>
      <c r="H13" s="127">
        <v>5750</v>
      </c>
      <c r="I13" s="59"/>
      <c r="J13" s="56"/>
      <c r="K13" s="56"/>
      <c r="L13" s="56"/>
      <c r="M13" s="60"/>
      <c r="N13" s="154"/>
      <c r="O13" s="133"/>
      <c r="P13" s="127">
        <v>1320</v>
      </c>
      <c r="Q13" s="133">
        <v>300</v>
      </c>
      <c r="R13" s="74">
        <v>12575</v>
      </c>
      <c r="S13" s="59">
        <f>E13+F13+G13-H13-I13-J13+L13-M13+N13+O13+Q13+R13+P13</f>
        <v>19945</v>
      </c>
      <c r="T13" s="188" t="s">
        <v>106</v>
      </c>
      <c r="U13" s="73"/>
      <c r="V13" s="73"/>
      <c r="W13" s="73"/>
      <c r="X13" s="73"/>
      <c r="Y13" s="73"/>
      <c r="Z13" s="73">
        <v>26</v>
      </c>
      <c r="AA13" s="73"/>
      <c r="AB13" s="73">
        <v>60</v>
      </c>
    </row>
    <row r="14" spans="1:28" s="33" customFormat="1" ht="22" customHeight="1">
      <c r="A14" s="112">
        <v>1051</v>
      </c>
      <c r="B14" s="250" t="s">
        <v>215</v>
      </c>
      <c r="C14" s="251" t="s">
        <v>217</v>
      </c>
      <c r="D14" s="112" t="s">
        <v>220</v>
      </c>
      <c r="E14" s="252">
        <v>11500</v>
      </c>
      <c r="F14" s="253"/>
      <c r="G14" s="225">
        <v>500</v>
      </c>
      <c r="H14" s="225">
        <v>5750</v>
      </c>
      <c r="I14" s="254"/>
      <c r="J14" s="255"/>
      <c r="K14" s="255"/>
      <c r="L14" s="255"/>
      <c r="M14" s="256"/>
      <c r="N14" s="224"/>
      <c r="O14" s="129"/>
      <c r="P14" s="225">
        <v>1500</v>
      </c>
      <c r="Q14" s="129">
        <v>350</v>
      </c>
      <c r="R14" s="112">
        <v>5513</v>
      </c>
      <c r="S14" s="254">
        <f>E14+F14+G14-H14-I14-J14+L14-M14+N14+O14+Q14+R14+P14</f>
        <v>13613</v>
      </c>
      <c r="T14" s="126" t="s">
        <v>257</v>
      </c>
      <c r="U14" s="73"/>
      <c r="V14" s="73"/>
      <c r="W14" s="73"/>
      <c r="X14" s="73"/>
      <c r="Y14" s="73"/>
      <c r="Z14" s="73"/>
      <c r="AA14" s="73"/>
      <c r="AB14" s="73"/>
    </row>
    <row r="15" spans="1:28" s="33" customFormat="1" ht="22" customHeight="1">
      <c r="A15" s="74">
        <v>1052</v>
      </c>
      <c r="B15" s="233" t="s">
        <v>216</v>
      </c>
      <c r="C15" s="78" t="s">
        <v>132</v>
      </c>
      <c r="D15" s="162" t="s">
        <v>127</v>
      </c>
      <c r="E15" s="57">
        <v>12000</v>
      </c>
      <c r="F15" s="105"/>
      <c r="G15" s="127">
        <v>500</v>
      </c>
      <c r="H15" s="309">
        <v>6000</v>
      </c>
      <c r="I15" s="59"/>
      <c r="J15" s="56"/>
      <c r="K15" s="56"/>
      <c r="L15" s="56"/>
      <c r="M15" s="60"/>
      <c r="N15" s="154"/>
      <c r="O15" s="133"/>
      <c r="P15" s="127">
        <v>1500</v>
      </c>
      <c r="Q15" s="192">
        <v>250</v>
      </c>
      <c r="R15" s="74">
        <v>9113</v>
      </c>
      <c r="S15" s="59">
        <f>E15+F15+G15-H15-I15-J15+L15-M15+N15+O15+Q15+R15+P15</f>
        <v>17363</v>
      </c>
      <c r="T15" s="188" t="s">
        <v>133</v>
      </c>
      <c r="U15" s="70"/>
      <c r="V15" s="74"/>
      <c r="W15" s="74"/>
      <c r="X15" s="74"/>
      <c r="Y15" s="74"/>
      <c r="Z15" s="74">
        <v>17</v>
      </c>
      <c r="AA15" s="72"/>
      <c r="AB15" s="73">
        <v>50</v>
      </c>
    </row>
    <row r="16" spans="1:28" s="33" customFormat="1" ht="22" customHeight="1">
      <c r="A16" s="56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173"/>
      <c r="U16" s="70"/>
      <c r="V16" s="74"/>
      <c r="W16" s="74"/>
      <c r="X16" s="74"/>
      <c r="Y16" s="74"/>
      <c r="Z16" s="74"/>
      <c r="AA16" s="72"/>
      <c r="AB16" s="73"/>
    </row>
    <row r="17" spans="1:28" s="114" customFormat="1" ht="21">
      <c r="A17" s="56"/>
      <c r="B17" s="74"/>
      <c r="C17" s="74"/>
      <c r="D17" s="78"/>
      <c r="E17" s="130"/>
      <c r="F17" s="131"/>
      <c r="G17" s="127"/>
      <c r="H17" s="127"/>
      <c r="I17" s="187"/>
      <c r="J17" s="127"/>
      <c r="K17" s="127"/>
      <c r="L17" s="127"/>
      <c r="M17" s="127"/>
      <c r="N17" s="127"/>
      <c r="O17" s="127"/>
      <c r="P17" s="127"/>
      <c r="Q17" s="174"/>
      <c r="R17" s="134"/>
      <c r="S17" s="127"/>
      <c r="T17" s="117"/>
      <c r="U17" s="74"/>
      <c r="V17" s="74"/>
      <c r="W17" s="74"/>
      <c r="X17" s="74"/>
      <c r="Y17" s="74"/>
      <c r="Z17" s="74"/>
      <c r="AA17" s="74" t="s">
        <v>50</v>
      </c>
      <c r="AB17" s="74">
        <v>50</v>
      </c>
    </row>
    <row r="18" spans="1:28">
      <c r="A18" s="266"/>
      <c r="B18" s="266"/>
      <c r="C18" s="266"/>
      <c r="D18" s="266"/>
      <c r="E18" s="267">
        <f t="shared" ref="E18:R18" si="3">SUM(E3:E17)</f>
        <v>139194</v>
      </c>
      <c r="F18" s="267">
        <f t="shared" si="3"/>
        <v>4005</v>
      </c>
      <c r="G18" s="267">
        <f t="shared" si="3"/>
        <v>5006</v>
      </c>
      <c r="H18" s="267">
        <f t="shared" si="3"/>
        <v>69257</v>
      </c>
      <c r="I18" s="267">
        <f t="shared" si="3"/>
        <v>1733</v>
      </c>
      <c r="J18" s="267">
        <f t="shared" si="3"/>
        <v>9</v>
      </c>
      <c r="K18" s="267">
        <f t="shared" si="3"/>
        <v>10</v>
      </c>
      <c r="L18" s="267">
        <f t="shared" si="3"/>
        <v>11</v>
      </c>
      <c r="M18" s="267">
        <f t="shared" si="3"/>
        <v>12</v>
      </c>
      <c r="N18" s="267">
        <f t="shared" si="3"/>
        <v>13</v>
      </c>
      <c r="O18" s="267">
        <f t="shared" si="3"/>
        <v>14</v>
      </c>
      <c r="P18" s="267">
        <f t="shared" si="3"/>
        <v>17655</v>
      </c>
      <c r="Q18" s="267">
        <f t="shared" si="3"/>
        <v>4166</v>
      </c>
      <c r="R18" s="267">
        <f t="shared" si="3"/>
        <v>141692</v>
      </c>
      <c r="S18" s="267">
        <f>SUM(S3:S17)</f>
        <v>240698</v>
      </c>
      <c r="T18" s="268"/>
      <c r="U18" s="268"/>
      <c r="V18" s="268"/>
      <c r="W18" s="268"/>
      <c r="X18" s="268"/>
      <c r="Y18" s="268"/>
      <c r="Z18" s="268"/>
      <c r="AA18" s="269"/>
      <c r="AB18" s="268"/>
    </row>
    <row r="19" spans="1:28">
      <c r="A19" s="73"/>
      <c r="B19" s="73" t="s">
        <v>170</v>
      </c>
      <c r="C19" s="73"/>
      <c r="D19" s="73"/>
      <c r="E19" s="270">
        <v>4000</v>
      </c>
      <c r="F19" s="270"/>
      <c r="G19" s="270"/>
      <c r="H19" s="270"/>
      <c r="I19" s="270"/>
      <c r="J19" s="270"/>
      <c r="K19" s="270"/>
      <c r="L19" s="270"/>
      <c r="M19" s="270"/>
      <c r="N19" s="270"/>
      <c r="O19" s="270"/>
      <c r="P19" s="270"/>
      <c r="Q19" s="270"/>
      <c r="R19" s="270"/>
      <c r="S19" s="61">
        <f t="shared" ref="S19:S22" si="4">E19+F19+G19-H19-I19-J19+L19-M19+N19+O19+Q19+R19+P19</f>
        <v>4000</v>
      </c>
      <c r="T19" s="73"/>
      <c r="U19" s="73"/>
      <c r="V19" s="73"/>
      <c r="W19" s="73"/>
      <c r="X19" s="73"/>
      <c r="Y19" s="73"/>
      <c r="Z19" s="73"/>
      <c r="AA19" s="72"/>
      <c r="AB19" s="73"/>
    </row>
    <row r="20" spans="1:28" s="33" customFormat="1" ht="22" customHeight="1">
      <c r="A20" s="56"/>
      <c r="B20" s="263" t="s">
        <v>65</v>
      </c>
      <c r="C20" s="263"/>
      <c r="D20" s="263"/>
      <c r="E20" s="57">
        <f>5000+7000</f>
        <v>12000</v>
      </c>
      <c r="F20" s="105"/>
      <c r="G20" s="79"/>
      <c r="H20" s="75"/>
      <c r="I20" s="56"/>
      <c r="J20" s="56"/>
      <c r="K20" s="56"/>
      <c r="L20" s="56"/>
      <c r="M20" s="60"/>
      <c r="N20" s="56"/>
      <c r="O20" s="75"/>
      <c r="P20" s="60"/>
      <c r="Q20" s="56"/>
      <c r="R20" s="105"/>
      <c r="S20" s="61">
        <f t="shared" si="4"/>
        <v>12000</v>
      </c>
      <c r="T20" s="264"/>
      <c r="U20" s="70"/>
      <c r="V20" s="74"/>
      <c r="W20" s="74"/>
      <c r="X20" s="74"/>
      <c r="Y20" s="74"/>
      <c r="Z20" s="74"/>
      <c r="AA20" s="72"/>
      <c r="AB20" s="73"/>
    </row>
    <row r="21" spans="1:28" s="33" customFormat="1" ht="22" customHeight="1">
      <c r="A21" s="56"/>
      <c r="B21" s="263" t="s">
        <v>79</v>
      </c>
      <c r="C21" s="263"/>
      <c r="D21" s="263"/>
      <c r="E21" s="57">
        <f>2000+1250</f>
        <v>3250</v>
      </c>
      <c r="F21" s="105"/>
      <c r="G21" s="79"/>
      <c r="H21" s="75"/>
      <c r="I21" s="56"/>
      <c r="J21" s="56"/>
      <c r="K21" s="56"/>
      <c r="L21" s="56"/>
      <c r="M21" s="60"/>
      <c r="N21" s="56"/>
      <c r="O21" s="75"/>
      <c r="P21" s="60"/>
      <c r="Q21" s="56"/>
      <c r="R21" s="105"/>
      <c r="S21" s="61">
        <f t="shared" si="4"/>
        <v>3250</v>
      </c>
      <c r="T21" s="264"/>
      <c r="U21" s="70"/>
      <c r="V21" s="74"/>
      <c r="W21" s="74"/>
      <c r="X21" s="74"/>
      <c r="Y21" s="74"/>
      <c r="Z21" s="74"/>
      <c r="AA21" s="72"/>
      <c r="AB21" s="73"/>
    </row>
    <row r="22" spans="1:28" s="33" customFormat="1" ht="22" customHeight="1">
      <c r="A22" s="56"/>
      <c r="B22" s="263" t="s">
        <v>78</v>
      </c>
      <c r="C22" s="263"/>
      <c r="D22" s="263"/>
      <c r="E22" s="57">
        <f>5000+6000</f>
        <v>11000</v>
      </c>
      <c r="F22" s="105"/>
      <c r="G22" s="79"/>
      <c r="H22" s="75"/>
      <c r="I22" s="56"/>
      <c r="J22" s="56"/>
      <c r="K22" s="56"/>
      <c r="L22" s="56"/>
      <c r="M22" s="60"/>
      <c r="N22" s="56"/>
      <c r="O22" s="56"/>
      <c r="P22" s="60">
        <f t="shared" ref="P22" si="5">Z22*AB22</f>
        <v>0</v>
      </c>
      <c r="Q22" s="56"/>
      <c r="R22" s="105"/>
      <c r="S22" s="61">
        <f t="shared" si="4"/>
        <v>11000</v>
      </c>
      <c r="T22" s="265"/>
      <c r="U22" s="70"/>
      <c r="V22" s="74"/>
      <c r="W22" s="74"/>
      <c r="X22" s="74"/>
      <c r="Y22" s="74"/>
      <c r="Z22" s="74"/>
      <c r="AA22" s="72" t="s">
        <v>50</v>
      </c>
      <c r="AB22" s="73">
        <v>60</v>
      </c>
    </row>
    <row r="23" spans="1:28" ht="22" customHeight="1">
      <c r="A23" s="35"/>
      <c r="B23" s="67"/>
      <c r="C23" s="67"/>
      <c r="D23" s="67"/>
      <c r="E23" s="29">
        <f t="shared" ref="E23:R23" si="6">E18+E20+E21+E22</f>
        <v>165444</v>
      </c>
      <c r="F23" s="29">
        <f t="shared" si="6"/>
        <v>4005</v>
      </c>
      <c r="G23" s="29">
        <f t="shared" si="6"/>
        <v>5006</v>
      </c>
      <c r="H23" s="29">
        <f t="shared" si="6"/>
        <v>69257</v>
      </c>
      <c r="I23" s="29">
        <f t="shared" si="6"/>
        <v>1733</v>
      </c>
      <c r="J23" s="29">
        <f t="shared" si="6"/>
        <v>9</v>
      </c>
      <c r="K23" s="29">
        <f t="shared" si="6"/>
        <v>10</v>
      </c>
      <c r="L23" s="29">
        <f t="shared" si="6"/>
        <v>11</v>
      </c>
      <c r="M23" s="29">
        <f t="shared" si="6"/>
        <v>12</v>
      </c>
      <c r="N23" s="29">
        <f t="shared" si="6"/>
        <v>13</v>
      </c>
      <c r="O23" s="29">
        <f t="shared" si="6"/>
        <v>14</v>
      </c>
      <c r="P23" s="29">
        <f t="shared" si="6"/>
        <v>17655</v>
      </c>
      <c r="Q23" s="29">
        <f t="shared" si="6"/>
        <v>4166</v>
      </c>
      <c r="R23" s="29">
        <f t="shared" si="6"/>
        <v>141692</v>
      </c>
      <c r="S23" s="29">
        <f>S18+S19+S20+S21+S22</f>
        <v>270948</v>
      </c>
      <c r="T23" s="30"/>
      <c r="W23" s="28">
        <f>SUM(W3:W22)</f>
        <v>22</v>
      </c>
    </row>
    <row r="24" spans="1:28" ht="22" customHeight="1">
      <c r="A24" s="35"/>
      <c r="B24" s="62"/>
      <c r="C24" s="62"/>
      <c r="D24" s="62"/>
      <c r="E24" s="29"/>
      <c r="F24" s="29"/>
      <c r="G24" s="29"/>
      <c r="H24" s="29"/>
      <c r="I24" s="41"/>
      <c r="J24" s="29"/>
      <c r="K24" s="29"/>
      <c r="L24" s="29"/>
      <c r="M24" s="29"/>
      <c r="N24" s="29"/>
      <c r="O24" s="29"/>
      <c r="P24" s="49"/>
      <c r="Q24" s="29"/>
      <c r="R24" s="29"/>
      <c r="S24" s="29"/>
      <c r="T24" s="30"/>
    </row>
    <row r="25" spans="1:28" ht="22" customHeight="1">
      <c r="A25" s="35"/>
      <c r="B25" s="62"/>
      <c r="C25" s="359" t="s">
        <v>100</v>
      </c>
      <c r="D25" s="359"/>
      <c r="E25" s="359"/>
      <c r="F25" s="359"/>
      <c r="G25" s="29" t="s">
        <v>101</v>
      </c>
      <c r="H25" s="29"/>
      <c r="I25" s="41"/>
      <c r="J25" s="29"/>
      <c r="K25" s="29"/>
      <c r="L25" s="29"/>
      <c r="M25" s="29"/>
      <c r="N25" s="29"/>
      <c r="O25" s="29"/>
      <c r="P25" s="49"/>
      <c r="Q25" s="29"/>
      <c r="R25" s="29"/>
      <c r="S25" s="29"/>
      <c r="T25" s="109"/>
    </row>
    <row r="26" spans="1:28" ht="22" customHeight="1">
      <c r="B26" s="63"/>
      <c r="C26" s="64"/>
      <c r="D26" s="64"/>
      <c r="E26" s="29"/>
      <c r="F26" s="29"/>
      <c r="G26" s="29"/>
      <c r="H26" s="29"/>
      <c r="I26" s="29"/>
      <c r="J26" s="29"/>
      <c r="K26" s="29"/>
      <c r="L26" s="29"/>
      <c r="M26" s="29"/>
      <c r="O26" s="29"/>
      <c r="P26" s="49"/>
      <c r="Q26" s="29"/>
      <c r="R26" s="29"/>
      <c r="S26" s="29"/>
      <c r="T26" s="109"/>
    </row>
    <row r="27" spans="1:28" ht="22" customHeight="1">
      <c r="E27" s="29"/>
      <c r="F27" s="29"/>
      <c r="G27" s="29"/>
      <c r="H27" s="29"/>
      <c r="I27" s="29"/>
      <c r="J27" s="29"/>
      <c r="K27" s="29"/>
      <c r="L27" s="29"/>
      <c r="M27" s="29"/>
      <c r="O27" s="29"/>
      <c r="P27" s="49"/>
      <c r="Q27" s="29"/>
      <c r="R27" s="29"/>
      <c r="S27" s="29"/>
      <c r="T27" s="109"/>
    </row>
    <row r="28" spans="1:28" ht="22" customHeight="1"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49"/>
      <c r="Q28" s="29"/>
      <c r="R28" s="29"/>
      <c r="S28" s="29"/>
      <c r="T28" s="30"/>
    </row>
    <row r="29" spans="1:28" ht="22" customHeight="1"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49"/>
      <c r="Q29" s="29"/>
      <c r="R29" s="29"/>
      <c r="S29" s="29"/>
      <c r="T29" s="29"/>
    </row>
    <row r="30" spans="1:28" ht="22" customHeight="1"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49"/>
      <c r="Q30" s="29"/>
      <c r="R30" s="29"/>
      <c r="S30" s="29"/>
      <c r="T30" s="29"/>
    </row>
    <row r="31" spans="1:28" ht="22" customHeight="1">
      <c r="B31" s="33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49"/>
      <c r="Q31" s="29"/>
      <c r="R31" s="29"/>
      <c r="S31" s="29"/>
      <c r="T31" s="30"/>
    </row>
    <row r="32" spans="1:28" ht="22" customHeight="1">
      <c r="B32" s="34"/>
      <c r="C32" s="33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49"/>
      <c r="Q32" s="29"/>
      <c r="R32" s="29"/>
      <c r="S32" s="29"/>
      <c r="T32" s="30"/>
    </row>
    <row r="33" spans="19:20" ht="22" customHeight="1">
      <c r="S33" s="29"/>
      <c r="T33" s="30"/>
    </row>
    <row r="34" spans="19:20" ht="22.5" customHeight="1"/>
    <row r="35" spans="19:20" ht="22.5" customHeight="1"/>
    <row r="36" spans="19:20" ht="22.5" customHeight="1"/>
    <row r="37" spans="19:20" ht="22.5" customHeight="1"/>
    <row r="38" spans="19:20" ht="22.5" customHeight="1"/>
    <row r="39" spans="19:20" ht="22.5" customHeight="1"/>
    <row r="40" spans="19:20" ht="22.5" customHeight="1"/>
  </sheetData>
  <mergeCells count="2">
    <mergeCell ref="A1:B1"/>
    <mergeCell ref="C25:F25"/>
  </mergeCells>
  <phoneticPr fontId="16" type="noConversion"/>
  <hyperlinks>
    <hyperlink ref="T11" r:id="rId1" xr:uid="{B1673689-6E63-4498-8A5B-EE26622CB44B}"/>
    <hyperlink ref="T12" r:id="rId2" xr:uid="{783692D5-F9CB-4358-B72C-B1E4BA0B389E}"/>
    <hyperlink ref="T13" r:id="rId3" xr:uid="{0177B356-AFDE-42C9-9408-23ACA547BFF3}"/>
    <hyperlink ref="T15" r:id="rId4" xr:uid="{5D054665-016A-49A3-B2D1-D1AA55424674}"/>
    <hyperlink ref="T8" r:id="rId5" xr:uid="{5F4EAACB-B7BD-42DD-BB6F-B1F8392352A9}"/>
    <hyperlink ref="T3" r:id="rId6" xr:uid="{BDF2169A-8F89-F140-B600-5F2A6FE20986}"/>
  </hyperlinks>
  <pageMargins left="0.2" right="0.2" top="0.75" bottom="0.75" header="0.3" footer="0.3"/>
  <pageSetup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4AEAD-7759-40C6-97D0-930393FEFE53}">
  <dimension ref="A2:AC28"/>
  <sheetViews>
    <sheetView tabSelected="1" topLeftCell="M1" zoomScale="177" workbookViewId="0">
      <selection activeCell="T9" sqref="T9"/>
    </sheetView>
  </sheetViews>
  <sheetFormatPr baseColWidth="10" defaultColWidth="8.83203125" defaultRowHeight="15"/>
  <cols>
    <col min="1" max="1" width="13.6640625" customWidth="1"/>
    <col min="2" max="2" width="14.1640625" customWidth="1"/>
    <col min="3" max="3" width="7" customWidth="1"/>
    <col min="5" max="5" width="9.33203125" customWidth="1"/>
    <col min="6" max="6" width="6.5" customWidth="1"/>
    <col min="7" max="7" width="6.6640625" customWidth="1"/>
    <col min="8" max="8" width="8.83203125" customWidth="1"/>
    <col min="9" max="9" width="6.1640625" customWidth="1"/>
    <col min="10" max="10" width="18.6640625" customWidth="1"/>
    <col min="11" max="11" width="7.6640625" customWidth="1"/>
    <col min="12" max="12" width="19.6640625" customWidth="1"/>
    <col min="13" max="13" width="4.6640625" customWidth="1"/>
    <col min="14" max="14" width="6.83203125" customWidth="1"/>
    <col min="15" max="15" width="6.6640625" customWidth="1"/>
    <col min="16" max="17" width="7.1640625" customWidth="1"/>
    <col min="18" max="18" width="8.83203125" customWidth="1"/>
    <col min="19" max="19" width="10.33203125" bestFit="1" customWidth="1"/>
    <col min="20" max="20" width="33.1640625" customWidth="1"/>
    <col min="21" max="21" width="10" bestFit="1" customWidth="1"/>
    <col min="22" max="22" width="9.83203125" customWidth="1"/>
    <col min="23" max="23" width="7.33203125" customWidth="1"/>
    <col min="24" max="24" width="9.6640625" customWidth="1"/>
    <col min="25" max="25" width="7.5" customWidth="1"/>
    <col min="26" max="26" width="11" customWidth="1"/>
  </cols>
  <sheetData>
    <row r="2" spans="1:29" ht="21">
      <c r="A2" s="200" t="s">
        <v>12</v>
      </c>
      <c r="B2" s="200" t="s">
        <v>5</v>
      </c>
      <c r="C2" s="200" t="s">
        <v>22</v>
      </c>
      <c r="D2" s="200" t="s">
        <v>7</v>
      </c>
      <c r="E2" s="201" t="s">
        <v>6</v>
      </c>
      <c r="F2" s="201" t="s">
        <v>8</v>
      </c>
      <c r="G2" s="202" t="s">
        <v>0</v>
      </c>
      <c r="H2" s="202" t="s">
        <v>1</v>
      </c>
      <c r="I2" s="203" t="s">
        <v>2</v>
      </c>
      <c r="J2" s="202" t="s">
        <v>3</v>
      </c>
      <c r="K2" s="204" t="s">
        <v>4</v>
      </c>
      <c r="L2" s="38" t="s">
        <v>9</v>
      </c>
      <c r="M2" s="203" t="s">
        <v>27</v>
      </c>
      <c r="N2" s="202" t="s">
        <v>33</v>
      </c>
      <c r="O2" s="202" t="s">
        <v>28</v>
      </c>
      <c r="P2" s="201" t="s">
        <v>48</v>
      </c>
      <c r="Q2" s="205" t="s">
        <v>29</v>
      </c>
      <c r="R2" s="205" t="s">
        <v>24</v>
      </c>
      <c r="S2" s="204" t="s">
        <v>10</v>
      </c>
      <c r="T2" s="200" t="s">
        <v>25</v>
      </c>
      <c r="U2" s="205" t="s">
        <v>38</v>
      </c>
      <c r="V2" s="205" t="s">
        <v>42</v>
      </c>
      <c r="W2" s="205" t="s">
        <v>39</v>
      </c>
      <c r="X2" s="205" t="s">
        <v>40</v>
      </c>
      <c r="Y2" s="205" t="s">
        <v>41</v>
      </c>
      <c r="Z2" s="205" t="s">
        <v>51</v>
      </c>
      <c r="AA2" s="200" t="s">
        <v>49</v>
      </c>
      <c r="AB2" s="200" t="s">
        <v>68</v>
      </c>
      <c r="AC2" s="206" t="s">
        <v>154</v>
      </c>
    </row>
    <row r="3" spans="1:29" ht="21">
      <c r="A3" s="112">
        <v>1054</v>
      </c>
      <c r="B3" s="250">
        <v>1</v>
      </c>
      <c r="C3" s="323">
        <v>2</v>
      </c>
      <c r="D3" s="244">
        <v>3</v>
      </c>
      <c r="E3" s="324">
        <v>4</v>
      </c>
      <c r="F3" s="250">
        <v>5</v>
      </c>
      <c r="G3" s="323">
        <v>6</v>
      </c>
      <c r="H3" s="244">
        <v>7</v>
      </c>
      <c r="I3" s="324">
        <v>8</v>
      </c>
      <c r="J3" s="250">
        <v>9</v>
      </c>
      <c r="K3" s="323">
        <v>10</v>
      </c>
      <c r="L3" s="244">
        <v>11</v>
      </c>
      <c r="M3" s="324">
        <v>12</v>
      </c>
      <c r="N3" s="250">
        <v>13</v>
      </c>
      <c r="O3" s="323">
        <v>14</v>
      </c>
      <c r="P3" s="250">
        <v>15</v>
      </c>
      <c r="Q3" s="323">
        <v>16</v>
      </c>
      <c r="R3" s="244">
        <v>17</v>
      </c>
      <c r="S3" s="324">
        <v>18</v>
      </c>
      <c r="T3" s="352" t="s">
        <v>270</v>
      </c>
      <c r="U3" s="323">
        <v>20</v>
      </c>
      <c r="V3" s="244">
        <v>21</v>
      </c>
      <c r="W3" s="324">
        <v>22</v>
      </c>
      <c r="X3" s="250">
        <v>23</v>
      </c>
      <c r="Y3" s="323">
        <v>24</v>
      </c>
      <c r="Z3" s="244">
        <v>25</v>
      </c>
      <c r="AA3" s="74" t="s">
        <v>50</v>
      </c>
      <c r="AB3" s="74">
        <v>60</v>
      </c>
      <c r="AC3" s="66"/>
    </row>
    <row r="4" spans="1:29" ht="21">
      <c r="A4" s="74">
        <v>1018</v>
      </c>
      <c r="B4" s="233" t="s">
        <v>271</v>
      </c>
      <c r="C4" s="207" t="s">
        <v>272</v>
      </c>
      <c r="D4" s="162" t="s">
        <v>273</v>
      </c>
      <c r="E4" s="209">
        <v>12360</v>
      </c>
      <c r="F4" s="164">
        <v>2500</v>
      </c>
      <c r="G4" s="191">
        <v>0</v>
      </c>
      <c r="H4" s="127">
        <v>6000</v>
      </c>
      <c r="I4" s="127">
        <v>600</v>
      </c>
      <c r="J4" s="208">
        <v>10000</v>
      </c>
      <c r="K4" s="154">
        <v>2000000</v>
      </c>
      <c r="L4" s="154">
        <v>3800</v>
      </c>
      <c r="M4" s="133"/>
      <c r="N4" s="133"/>
      <c r="O4" s="133"/>
      <c r="P4" s="66">
        <v>1440</v>
      </c>
      <c r="Q4" s="133">
        <v>700</v>
      </c>
      <c r="R4" s="133">
        <v>15000</v>
      </c>
      <c r="S4" s="127">
        <f t="shared" ref="S4:S17" si="0">SUM(E4+F4+G4+L4+N4+O4+P4+Q4+R4)-H4-I4-J4-M4</f>
        <v>19200</v>
      </c>
      <c r="T4" s="366" t="s">
        <v>275</v>
      </c>
      <c r="U4" s="188">
        <v>1</v>
      </c>
      <c r="V4" s="74">
        <v>2</v>
      </c>
      <c r="W4" s="74">
        <v>3</v>
      </c>
      <c r="X4" s="74">
        <v>4</v>
      </c>
      <c r="Y4" s="74">
        <v>5</v>
      </c>
      <c r="Z4" s="74">
        <v>4</v>
      </c>
      <c r="AA4" s="74" t="s">
        <v>274</v>
      </c>
      <c r="AB4" s="74"/>
      <c r="AC4" s="66"/>
    </row>
    <row r="5" spans="1:29" ht="21">
      <c r="A5" s="112">
        <v>1057</v>
      </c>
      <c r="B5" s="250" t="s">
        <v>221</v>
      </c>
      <c r="C5" s="323" t="s">
        <v>228</v>
      </c>
      <c r="D5" s="244" t="s">
        <v>67</v>
      </c>
      <c r="E5" s="324">
        <v>12000</v>
      </c>
      <c r="F5" s="325"/>
      <c r="G5" s="225">
        <v>500</v>
      </c>
      <c r="H5" s="225">
        <v>6000</v>
      </c>
      <c r="I5" s="225"/>
      <c r="J5" s="225"/>
      <c r="K5" s="225"/>
      <c r="L5" s="224"/>
      <c r="M5" s="129"/>
      <c r="N5" s="129"/>
      <c r="O5" s="129"/>
      <c r="P5" s="343">
        <v>1500</v>
      </c>
      <c r="Q5" s="129">
        <v>350</v>
      </c>
      <c r="R5" s="129">
        <v>4050</v>
      </c>
      <c r="S5" s="225">
        <f t="shared" si="0"/>
        <v>12400</v>
      </c>
      <c r="T5" s="337" t="s">
        <v>268</v>
      </c>
      <c r="U5" s="188">
        <v>0</v>
      </c>
      <c r="V5" s="74"/>
      <c r="W5" s="211"/>
      <c r="X5" s="211"/>
      <c r="Y5" s="211"/>
      <c r="Z5" s="211"/>
      <c r="AA5" s="74" t="s">
        <v>50</v>
      </c>
      <c r="AB5" s="74">
        <v>60</v>
      </c>
      <c r="AC5" s="66"/>
    </row>
    <row r="6" spans="1:29" ht="21">
      <c r="A6" s="74">
        <v>1042</v>
      </c>
      <c r="B6" s="234" t="s">
        <v>206</v>
      </c>
      <c r="C6" s="74" t="s">
        <v>69</v>
      </c>
      <c r="D6" s="162" t="s">
        <v>218</v>
      </c>
      <c r="E6" s="209">
        <v>12000</v>
      </c>
      <c r="F6" s="210">
        <v>1500</v>
      </c>
      <c r="G6" s="127">
        <v>500</v>
      </c>
      <c r="H6" s="127">
        <v>6000</v>
      </c>
      <c r="I6" s="127"/>
      <c r="J6" s="127">
        <v>1000</v>
      </c>
      <c r="K6" s="127">
        <v>6000</v>
      </c>
      <c r="L6" s="154">
        <v>2000</v>
      </c>
      <c r="M6" s="133"/>
      <c r="N6" s="133"/>
      <c r="O6" s="133"/>
      <c r="P6" s="66">
        <v>1500</v>
      </c>
      <c r="Q6" s="133">
        <v>700</v>
      </c>
      <c r="R6" s="74">
        <v>13500</v>
      </c>
      <c r="S6" s="127">
        <f t="shared" si="0"/>
        <v>24700</v>
      </c>
      <c r="T6" s="65" t="s">
        <v>243</v>
      </c>
      <c r="U6" s="188"/>
      <c r="V6" s="74"/>
      <c r="W6" s="211"/>
      <c r="X6" s="211"/>
      <c r="Y6" s="211"/>
      <c r="Z6" s="211"/>
      <c r="AA6" s="74"/>
      <c r="AB6" s="74"/>
      <c r="AC6" s="66"/>
    </row>
    <row r="7" spans="1:29" ht="21">
      <c r="A7" s="74">
        <v>1058</v>
      </c>
      <c r="B7" s="234" t="s">
        <v>222</v>
      </c>
      <c r="C7" s="74" t="s">
        <v>155</v>
      </c>
      <c r="D7" s="162" t="s">
        <v>125</v>
      </c>
      <c r="E7" s="163">
        <v>12000</v>
      </c>
      <c r="F7" s="210"/>
      <c r="G7" s="191">
        <v>0</v>
      </c>
      <c r="H7" s="127">
        <v>6000</v>
      </c>
      <c r="I7" s="127">
        <v>0</v>
      </c>
      <c r="J7" s="127"/>
      <c r="K7" s="127"/>
      <c r="L7" s="154">
        <v>0</v>
      </c>
      <c r="M7" s="133">
        <v>0</v>
      </c>
      <c r="N7" s="133"/>
      <c r="O7" s="133"/>
      <c r="P7" s="66">
        <v>1440</v>
      </c>
      <c r="Q7" s="342">
        <v>0</v>
      </c>
      <c r="R7" s="133">
        <v>4950</v>
      </c>
      <c r="S7" s="127">
        <f t="shared" si="0"/>
        <v>12390</v>
      </c>
      <c r="T7" s="126" t="s">
        <v>156</v>
      </c>
      <c r="U7" s="188">
        <v>0</v>
      </c>
      <c r="V7" s="211"/>
      <c r="W7" s="74"/>
      <c r="X7" s="74"/>
      <c r="Y7" s="74"/>
      <c r="Z7" s="74"/>
      <c r="AA7" s="74" t="s">
        <v>50</v>
      </c>
      <c r="AB7" s="74">
        <v>60</v>
      </c>
      <c r="AC7" s="66"/>
    </row>
    <row r="8" spans="1:29" ht="21">
      <c r="A8" s="74">
        <v>1059</v>
      </c>
      <c r="B8" s="234" t="s">
        <v>223</v>
      </c>
      <c r="C8" s="74" t="s">
        <v>157</v>
      </c>
      <c r="D8" s="162" t="s">
        <v>105</v>
      </c>
      <c r="E8" s="209">
        <v>13000</v>
      </c>
      <c r="F8" s="164">
        <v>2500</v>
      </c>
      <c r="G8" s="127">
        <v>500</v>
      </c>
      <c r="H8" s="127">
        <v>6000</v>
      </c>
      <c r="I8" s="127">
        <v>0</v>
      </c>
      <c r="J8" s="208">
        <v>1000</v>
      </c>
      <c r="K8" s="154">
        <v>3000</v>
      </c>
      <c r="L8" s="154">
        <v>2000</v>
      </c>
      <c r="M8" s="133"/>
      <c r="N8" s="133"/>
      <c r="O8" s="133"/>
      <c r="P8" s="66">
        <v>1500</v>
      </c>
      <c r="Q8" s="192">
        <v>750</v>
      </c>
      <c r="R8" s="133">
        <f>7500+4525</f>
        <v>12025</v>
      </c>
      <c r="S8" s="127">
        <f t="shared" si="0"/>
        <v>25275</v>
      </c>
      <c r="T8" s="126" t="s">
        <v>158</v>
      </c>
      <c r="U8" s="188">
        <v>0</v>
      </c>
      <c r="V8" s="74"/>
      <c r="W8" s="74"/>
      <c r="X8" s="74"/>
      <c r="Y8" s="74"/>
      <c r="Z8" s="74"/>
      <c r="AA8" s="74" t="s">
        <v>50</v>
      </c>
      <c r="AB8" s="74">
        <v>60</v>
      </c>
      <c r="AC8" s="212"/>
    </row>
    <row r="9" spans="1:29" ht="21">
      <c r="A9" s="74">
        <v>1061</v>
      </c>
      <c r="B9" s="271" t="s">
        <v>224</v>
      </c>
      <c r="C9" s="74" t="s">
        <v>159</v>
      </c>
      <c r="D9" s="74" t="s">
        <v>160</v>
      </c>
      <c r="E9" s="209">
        <v>12000</v>
      </c>
      <c r="F9" s="74"/>
      <c r="G9" s="127">
        <v>500</v>
      </c>
      <c r="H9" s="127">
        <v>6000</v>
      </c>
      <c r="I9" s="127">
        <v>0</v>
      </c>
      <c r="J9" s="74"/>
      <c r="K9" s="74"/>
      <c r="L9" s="154">
        <v>0</v>
      </c>
      <c r="M9" s="133">
        <v>0</v>
      </c>
      <c r="N9" s="133"/>
      <c r="O9" s="133"/>
      <c r="P9" s="66">
        <v>1500</v>
      </c>
      <c r="Q9" s="192">
        <v>425</v>
      </c>
      <c r="R9" s="133">
        <v>6750</v>
      </c>
      <c r="S9" s="127">
        <f t="shared" si="0"/>
        <v>15175</v>
      </c>
      <c r="T9" s="126" t="s">
        <v>161</v>
      </c>
      <c r="U9" s="188">
        <v>0</v>
      </c>
      <c r="V9" s="211"/>
      <c r="W9" s="211"/>
      <c r="X9" s="211"/>
      <c r="Y9" s="211"/>
      <c r="Z9" s="211"/>
      <c r="AA9" s="74" t="s">
        <v>50</v>
      </c>
      <c r="AB9" s="74">
        <v>60</v>
      </c>
      <c r="AC9" s="66"/>
    </row>
    <row r="10" spans="1:29" ht="21">
      <c r="A10" s="74">
        <v>1062</v>
      </c>
      <c r="B10" s="234" t="s">
        <v>225</v>
      </c>
      <c r="C10" s="74" t="s">
        <v>162</v>
      </c>
      <c r="D10" s="74" t="s">
        <v>163</v>
      </c>
      <c r="E10" s="209">
        <v>12000</v>
      </c>
      <c r="F10" s="168"/>
      <c r="G10" s="127">
        <v>500</v>
      </c>
      <c r="H10" s="127">
        <v>6000</v>
      </c>
      <c r="I10" s="127">
        <v>0</v>
      </c>
      <c r="J10" s="74"/>
      <c r="K10" s="74"/>
      <c r="L10" s="154">
        <v>0</v>
      </c>
      <c r="M10" s="133">
        <v>0</v>
      </c>
      <c r="N10" s="133"/>
      <c r="O10" s="133"/>
      <c r="P10" s="66">
        <v>1500</v>
      </c>
      <c r="Q10" s="192">
        <v>750</v>
      </c>
      <c r="R10" s="133">
        <v>7500</v>
      </c>
      <c r="S10" s="127">
        <f t="shared" si="0"/>
        <v>16250</v>
      </c>
      <c r="T10" s="190" t="s">
        <v>164</v>
      </c>
      <c r="U10" s="188">
        <v>0</v>
      </c>
      <c r="V10" s="211"/>
      <c r="W10" s="211"/>
      <c r="X10" s="211"/>
      <c r="Y10" s="211"/>
      <c r="Z10" s="211"/>
      <c r="AA10" s="74" t="s">
        <v>50</v>
      </c>
      <c r="AB10" s="74">
        <v>60</v>
      </c>
      <c r="AC10" s="66"/>
    </row>
    <row r="11" spans="1:29" ht="21">
      <c r="A11" s="74">
        <v>1063</v>
      </c>
      <c r="B11" s="236" t="s">
        <v>226</v>
      </c>
      <c r="C11" s="182" t="s">
        <v>165</v>
      </c>
      <c r="D11" s="182" t="s">
        <v>120</v>
      </c>
      <c r="E11" s="209">
        <v>12000</v>
      </c>
      <c r="F11" s="213"/>
      <c r="G11" s="127">
        <v>500</v>
      </c>
      <c r="H11" s="127">
        <v>6000</v>
      </c>
      <c r="I11" s="127"/>
      <c r="J11" s="182"/>
      <c r="K11" s="182"/>
      <c r="L11" s="154"/>
      <c r="M11" s="133"/>
      <c r="N11" s="133"/>
      <c r="O11" s="133"/>
      <c r="P11" s="66">
        <v>1500</v>
      </c>
      <c r="Q11" s="133">
        <v>425</v>
      </c>
      <c r="R11" s="133">
        <v>4050</v>
      </c>
      <c r="S11" s="127">
        <f t="shared" si="0"/>
        <v>12475</v>
      </c>
      <c r="T11" s="186" t="s">
        <v>269</v>
      </c>
      <c r="U11" s="188"/>
      <c r="V11" s="214"/>
      <c r="W11" s="214"/>
      <c r="X11" s="214"/>
      <c r="Y11" s="214"/>
      <c r="Z11" s="214"/>
      <c r="AA11" s="74"/>
      <c r="AB11" s="74"/>
      <c r="AC11" s="66"/>
    </row>
    <row r="12" spans="1:29" ht="21">
      <c r="A12" s="112">
        <v>1072</v>
      </c>
      <c r="B12" s="238" t="s">
        <v>233</v>
      </c>
      <c r="C12" s="326" t="s">
        <v>234</v>
      </c>
      <c r="D12" s="326" t="s">
        <v>67</v>
      </c>
      <c r="E12" s="324">
        <v>12000</v>
      </c>
      <c r="F12" s="327"/>
      <c r="G12" s="225">
        <v>500</v>
      </c>
      <c r="H12" s="225">
        <v>3000</v>
      </c>
      <c r="I12" s="225"/>
      <c r="J12" s="326">
        <v>3000</v>
      </c>
      <c r="K12" s="326"/>
      <c r="L12" s="224"/>
      <c r="M12" s="129"/>
      <c r="N12" s="129"/>
      <c r="O12" s="129"/>
      <c r="P12" s="343">
        <v>1500</v>
      </c>
      <c r="Q12" s="129">
        <v>275</v>
      </c>
      <c r="R12" s="129">
        <v>1350</v>
      </c>
      <c r="S12" s="225">
        <f t="shared" si="0"/>
        <v>9625</v>
      </c>
      <c r="T12" s="186" t="s">
        <v>244</v>
      </c>
      <c r="U12" s="188"/>
      <c r="V12" s="214"/>
      <c r="W12" s="214"/>
      <c r="X12" s="214"/>
      <c r="Y12" s="214"/>
      <c r="Z12" s="214"/>
      <c r="AA12" s="74"/>
      <c r="AB12" s="74"/>
      <c r="AC12" s="66"/>
    </row>
    <row r="13" spans="1:29" ht="21">
      <c r="A13" s="112">
        <v>1068</v>
      </c>
      <c r="B13" s="238" t="s">
        <v>235</v>
      </c>
      <c r="C13" s="326" t="s">
        <v>236</v>
      </c>
      <c r="D13" s="326" t="s">
        <v>120</v>
      </c>
      <c r="E13" s="324">
        <v>12000</v>
      </c>
      <c r="F13" s="327"/>
      <c r="G13" s="225">
        <v>500</v>
      </c>
      <c r="H13" s="225">
        <v>6000</v>
      </c>
      <c r="I13" s="225"/>
      <c r="J13" s="326"/>
      <c r="K13" s="326"/>
      <c r="L13" s="224"/>
      <c r="M13" s="129"/>
      <c r="N13" s="129"/>
      <c r="O13" s="129"/>
      <c r="P13" s="343">
        <v>1500</v>
      </c>
      <c r="Q13" s="129">
        <v>300</v>
      </c>
      <c r="R13" s="129">
        <v>1800</v>
      </c>
      <c r="S13" s="225">
        <f t="shared" si="0"/>
        <v>10100</v>
      </c>
      <c r="T13" s="186" t="s">
        <v>245</v>
      </c>
      <c r="U13" s="188"/>
      <c r="V13" s="214"/>
      <c r="W13" s="214"/>
      <c r="X13" s="214"/>
      <c r="Y13" s="214"/>
      <c r="Z13" s="214"/>
      <c r="AA13" s="74"/>
      <c r="AB13" s="74"/>
      <c r="AC13" s="66"/>
    </row>
    <row r="14" spans="1:29" ht="21">
      <c r="A14" s="112">
        <v>1069</v>
      </c>
      <c r="B14" s="238" t="s">
        <v>237</v>
      </c>
      <c r="C14" s="326" t="s">
        <v>238</v>
      </c>
      <c r="D14" s="326" t="s">
        <v>160</v>
      </c>
      <c r="E14" s="324">
        <v>12000</v>
      </c>
      <c r="F14" s="327"/>
      <c r="G14" s="225">
        <v>500</v>
      </c>
      <c r="H14" s="225">
        <v>6000</v>
      </c>
      <c r="I14" s="225"/>
      <c r="J14" s="326"/>
      <c r="K14" s="326"/>
      <c r="L14" s="224"/>
      <c r="M14" s="129"/>
      <c r="N14" s="129"/>
      <c r="O14" s="129"/>
      <c r="P14" s="343">
        <v>1500</v>
      </c>
      <c r="Q14" s="129">
        <v>350</v>
      </c>
      <c r="R14" s="129">
        <v>1800</v>
      </c>
      <c r="S14" s="225">
        <f t="shared" si="0"/>
        <v>10150</v>
      </c>
      <c r="T14" s="186" t="s">
        <v>246</v>
      </c>
      <c r="U14" s="188"/>
      <c r="V14" s="214"/>
      <c r="W14" s="214"/>
      <c r="X14" s="214"/>
      <c r="Y14" s="214"/>
      <c r="Z14" s="214"/>
      <c r="AA14" s="74"/>
      <c r="AB14" s="74"/>
      <c r="AC14" s="66"/>
    </row>
    <row r="15" spans="1:29" ht="21">
      <c r="A15" s="74">
        <v>1070</v>
      </c>
      <c r="B15" s="236" t="s">
        <v>239</v>
      </c>
      <c r="C15" s="182" t="s">
        <v>240</v>
      </c>
      <c r="D15" s="182" t="s">
        <v>67</v>
      </c>
      <c r="E15" s="209">
        <v>12000</v>
      </c>
      <c r="F15" s="213"/>
      <c r="G15" s="191">
        <v>0</v>
      </c>
      <c r="H15" s="127">
        <v>6000</v>
      </c>
      <c r="I15" s="127"/>
      <c r="J15" s="182"/>
      <c r="K15" s="182"/>
      <c r="L15" s="154"/>
      <c r="M15" s="133">
        <v>512</v>
      </c>
      <c r="N15" s="133"/>
      <c r="O15" s="133"/>
      <c r="P15" s="66">
        <v>1200</v>
      </c>
      <c r="Q15" s="342">
        <v>0</v>
      </c>
      <c r="R15" s="342">
        <v>0</v>
      </c>
      <c r="S15" s="127">
        <f t="shared" si="0"/>
        <v>6688</v>
      </c>
      <c r="T15" s="186" t="s">
        <v>247</v>
      </c>
      <c r="U15" s="188"/>
      <c r="V15" s="214"/>
      <c r="W15" s="214"/>
      <c r="X15" s="214"/>
      <c r="Y15" s="214"/>
      <c r="Z15" s="214"/>
      <c r="AA15" s="74"/>
      <c r="AB15" s="74"/>
      <c r="AC15" s="66"/>
    </row>
    <row r="16" spans="1:29" ht="21">
      <c r="A16" s="112">
        <v>1071</v>
      </c>
      <c r="B16" s="238" t="s">
        <v>241</v>
      </c>
      <c r="C16" s="326" t="s">
        <v>242</v>
      </c>
      <c r="D16" s="326" t="s">
        <v>67</v>
      </c>
      <c r="E16" s="324">
        <v>12000</v>
      </c>
      <c r="F16" s="327"/>
      <c r="G16" s="225">
        <v>500</v>
      </c>
      <c r="H16" s="225">
        <v>6000</v>
      </c>
      <c r="I16" s="225"/>
      <c r="J16" s="326"/>
      <c r="K16" s="326"/>
      <c r="L16" s="224"/>
      <c r="M16" s="129"/>
      <c r="N16" s="129"/>
      <c r="O16" s="129"/>
      <c r="P16" s="343">
        <v>1500</v>
      </c>
      <c r="Q16" s="129">
        <v>350</v>
      </c>
      <c r="R16" s="129">
        <v>1800</v>
      </c>
      <c r="S16" s="225">
        <f t="shared" si="0"/>
        <v>10150</v>
      </c>
      <c r="T16" s="186" t="s">
        <v>248</v>
      </c>
      <c r="U16" s="188"/>
      <c r="V16" s="214"/>
      <c r="W16" s="214"/>
      <c r="X16" s="214"/>
      <c r="Y16" s="214"/>
      <c r="Z16" s="214"/>
      <c r="AA16" s="74"/>
      <c r="AB16" s="74"/>
      <c r="AC16" s="66"/>
    </row>
    <row r="17" spans="1:29" ht="21">
      <c r="A17" s="74">
        <v>1066</v>
      </c>
      <c r="B17" s="236" t="s">
        <v>227</v>
      </c>
      <c r="C17" s="182" t="s">
        <v>166</v>
      </c>
      <c r="D17" s="182" t="s">
        <v>163</v>
      </c>
      <c r="E17" s="163">
        <v>12000</v>
      </c>
      <c r="F17" s="213"/>
      <c r="G17" s="127">
        <v>500</v>
      </c>
      <c r="H17" s="127">
        <v>6000</v>
      </c>
      <c r="I17" s="127">
        <v>0</v>
      </c>
      <c r="J17" s="182"/>
      <c r="K17" s="182"/>
      <c r="L17" s="154">
        <v>0</v>
      </c>
      <c r="M17" s="133">
        <v>0</v>
      </c>
      <c r="N17" s="133"/>
      <c r="O17" s="133"/>
      <c r="P17" s="66">
        <v>1500</v>
      </c>
      <c r="Q17" s="192">
        <v>375</v>
      </c>
      <c r="R17" s="133">
        <v>6750</v>
      </c>
      <c r="S17" s="127">
        <f t="shared" si="0"/>
        <v>15125</v>
      </c>
      <c r="T17" s="186" t="s">
        <v>167</v>
      </c>
      <c r="U17" s="188">
        <v>0</v>
      </c>
      <c r="V17" s="214"/>
      <c r="W17" s="214"/>
      <c r="X17" s="214"/>
      <c r="Y17" s="214"/>
      <c r="Z17" s="214"/>
      <c r="AA17" s="74" t="s">
        <v>50</v>
      </c>
      <c r="AB17" s="74">
        <v>60</v>
      </c>
      <c r="AC17" s="215"/>
    </row>
    <row r="18" spans="1:29" ht="21">
      <c r="A18" s="74"/>
      <c r="B18" s="182"/>
      <c r="C18" s="182"/>
      <c r="D18" s="182"/>
      <c r="E18" s="163"/>
      <c r="F18" s="213"/>
      <c r="G18" s="309"/>
      <c r="H18" s="127"/>
      <c r="I18" s="127"/>
      <c r="J18" s="182"/>
      <c r="K18" s="182"/>
      <c r="L18" s="154"/>
      <c r="M18" s="133"/>
      <c r="N18" s="133"/>
      <c r="O18" s="302"/>
      <c r="P18" s="133"/>
      <c r="Q18" s="192"/>
      <c r="R18" s="133"/>
      <c r="S18" s="127"/>
      <c r="T18" s="186"/>
      <c r="U18" s="188"/>
      <c r="V18" s="214"/>
      <c r="W18" s="214"/>
      <c r="X18" s="214"/>
      <c r="Y18" s="214"/>
      <c r="Z18" s="214"/>
      <c r="AA18" s="74"/>
      <c r="AB18" s="74"/>
      <c r="AC18" s="215"/>
    </row>
    <row r="19" spans="1:29" ht="21">
      <c r="A19" s="74"/>
      <c r="B19" s="182"/>
      <c r="C19" s="182"/>
      <c r="D19" s="182"/>
      <c r="E19" s="163"/>
      <c r="F19" s="213"/>
      <c r="G19" s="191"/>
      <c r="H19" s="127"/>
      <c r="I19" s="127"/>
      <c r="J19" s="182"/>
      <c r="K19" s="182"/>
      <c r="L19" s="154"/>
      <c r="M19" s="133"/>
      <c r="N19" s="133"/>
      <c r="O19" s="302"/>
      <c r="P19" s="133"/>
      <c r="Q19" s="192"/>
      <c r="R19" s="133"/>
      <c r="S19" s="127"/>
      <c r="T19" s="186"/>
      <c r="U19" s="188"/>
      <c r="V19" s="214"/>
      <c r="W19" s="214"/>
      <c r="X19" s="214"/>
      <c r="Y19" s="214"/>
      <c r="Z19" s="214"/>
      <c r="AA19" s="74"/>
      <c r="AB19" s="74"/>
      <c r="AC19" s="215"/>
    </row>
    <row r="20" spans="1:29" ht="21">
      <c r="A20" s="221"/>
      <c r="B20" s="221"/>
      <c r="C20" s="221"/>
      <c r="D20" s="272"/>
      <c r="E20" s="304">
        <f t="shared" ref="E20:R20" si="1">SUM(E3:E19)</f>
        <v>169364</v>
      </c>
      <c r="F20" s="304">
        <f t="shared" si="1"/>
        <v>6505</v>
      </c>
      <c r="G20" s="304">
        <f t="shared" si="1"/>
        <v>5506</v>
      </c>
      <c r="H20" s="304">
        <f t="shared" si="1"/>
        <v>81007</v>
      </c>
      <c r="I20" s="304">
        <f t="shared" si="1"/>
        <v>608</v>
      </c>
      <c r="J20" s="306">
        <f t="shared" si="1"/>
        <v>15009</v>
      </c>
      <c r="K20" s="306">
        <f t="shared" si="1"/>
        <v>2009010</v>
      </c>
      <c r="L20" s="305">
        <f t="shared" si="1"/>
        <v>7811</v>
      </c>
      <c r="M20" s="304">
        <f t="shared" si="1"/>
        <v>524</v>
      </c>
      <c r="N20" s="304">
        <f t="shared" si="1"/>
        <v>13</v>
      </c>
      <c r="O20" s="305">
        <f t="shared" si="1"/>
        <v>14</v>
      </c>
      <c r="P20" s="306">
        <f t="shared" si="1"/>
        <v>20595</v>
      </c>
      <c r="Q20" s="304">
        <f t="shared" si="1"/>
        <v>5766</v>
      </c>
      <c r="R20" s="304">
        <f t="shared" si="1"/>
        <v>81342</v>
      </c>
      <c r="S20" s="304">
        <f>SUM(S3:S19)</f>
        <v>199721</v>
      </c>
      <c r="T20" s="273"/>
      <c r="U20" s="274"/>
      <c r="V20" s="275"/>
      <c r="W20" s="275"/>
      <c r="X20" s="275"/>
      <c r="Y20" s="275"/>
      <c r="Z20" s="275"/>
      <c r="AA20" s="221"/>
      <c r="AB20" s="221"/>
      <c r="AC20" s="276"/>
    </row>
    <row r="21" spans="1:29" ht="21">
      <c r="A21" s="278"/>
      <c r="B21" s="278" t="s">
        <v>170</v>
      </c>
      <c r="C21" s="278" t="s">
        <v>170</v>
      </c>
      <c r="D21" s="279"/>
      <c r="E21" s="280">
        <v>4000</v>
      </c>
      <c r="F21" s="280"/>
      <c r="G21" s="280"/>
      <c r="H21" s="280"/>
      <c r="I21" s="280"/>
      <c r="J21" s="280"/>
      <c r="K21" s="280"/>
      <c r="L21" s="280"/>
      <c r="M21" s="288"/>
      <c r="N21" s="288"/>
      <c r="O21" s="288"/>
      <c r="P21" s="288"/>
      <c r="Q21" s="288"/>
      <c r="R21" s="288"/>
      <c r="S21" s="277">
        <f>SUM(E21+F21+G21+L21+N21+O21+P21+R21)-H21-I21-J21-M21</f>
        <v>4000</v>
      </c>
      <c r="T21" s="284"/>
      <c r="U21" s="285"/>
      <c r="V21" s="286"/>
      <c r="W21" s="286"/>
      <c r="X21" s="286"/>
      <c r="Y21" s="286"/>
      <c r="Z21" s="286"/>
      <c r="AA21" s="278"/>
      <c r="AB21" s="278"/>
      <c r="AC21" s="287"/>
    </row>
    <row r="22" spans="1:29" ht="21">
      <c r="A22" s="278"/>
      <c r="B22" s="278" t="s">
        <v>78</v>
      </c>
      <c r="C22" s="278" t="s">
        <v>78</v>
      </c>
      <c r="D22" s="279"/>
      <c r="E22" s="280">
        <f>5000+5000</f>
        <v>10000</v>
      </c>
      <c r="F22" s="278"/>
      <c r="G22" s="281"/>
      <c r="H22" s="277"/>
      <c r="I22" s="277"/>
      <c r="J22" s="278"/>
      <c r="K22" s="277"/>
      <c r="L22" s="277"/>
      <c r="M22" s="282"/>
      <c r="N22" s="282"/>
      <c r="O22" s="282"/>
      <c r="P22" s="282"/>
      <c r="Q22" s="283"/>
      <c r="R22" s="282"/>
      <c r="S22" s="277">
        <f>SUM(E22+F22+G22+L22+N22+O22+P22+R22)-H22-I22-J22-M22</f>
        <v>10000</v>
      </c>
      <c r="T22" s="284"/>
      <c r="U22" s="285"/>
      <c r="V22" s="286"/>
      <c r="W22" s="286"/>
      <c r="X22" s="286"/>
      <c r="Y22" s="286"/>
      <c r="Z22" s="286"/>
      <c r="AA22" s="278"/>
      <c r="AB22" s="278"/>
      <c r="AC22" s="287"/>
    </row>
    <row r="23" spans="1:29" ht="21">
      <c r="A23" s="74"/>
      <c r="B23" s="278" t="s">
        <v>65</v>
      </c>
      <c r="C23" s="278" t="s">
        <v>65</v>
      </c>
      <c r="D23" s="279"/>
      <c r="E23" s="280">
        <f>5000+5000</f>
        <v>10000</v>
      </c>
      <c r="F23" s="278"/>
      <c r="G23" s="281"/>
      <c r="H23" s="277"/>
      <c r="I23" s="277"/>
      <c r="J23" s="278"/>
      <c r="K23" s="277"/>
      <c r="L23" s="277"/>
      <c r="M23" s="282"/>
      <c r="N23" s="282"/>
      <c r="O23" s="282"/>
      <c r="P23" s="282"/>
      <c r="Q23" s="283"/>
      <c r="R23" s="282"/>
      <c r="S23" s="277">
        <f>SUM(E23+F23+G23+L23+N23+O23+P23+R23)-H23-I23-J23-M23</f>
        <v>10000</v>
      </c>
      <c r="T23" s="284"/>
      <c r="U23" s="285"/>
      <c r="V23" s="286"/>
      <c r="W23" s="286"/>
      <c r="X23" s="286"/>
      <c r="Y23" s="286"/>
      <c r="Z23" s="286"/>
      <c r="AA23" s="278"/>
      <c r="AB23" s="278"/>
      <c r="AC23" s="287"/>
    </row>
    <row r="24" spans="1:29" ht="21">
      <c r="A24" s="74"/>
      <c r="B24" s="278" t="s">
        <v>79</v>
      </c>
      <c r="C24" s="278" t="s">
        <v>79</v>
      </c>
      <c r="D24" s="279"/>
      <c r="E24" s="280">
        <f>2000+2000</f>
        <v>4000</v>
      </c>
      <c r="F24" s="278"/>
      <c r="G24" s="281"/>
      <c r="H24" s="277"/>
      <c r="I24" s="277"/>
      <c r="J24" s="278"/>
      <c r="K24" s="277"/>
      <c r="L24" s="277"/>
      <c r="M24" s="282"/>
      <c r="N24" s="282"/>
      <c r="O24" s="282"/>
      <c r="P24" s="282"/>
      <c r="Q24" s="283"/>
      <c r="R24" s="282"/>
      <c r="S24" s="277">
        <f>SUM(E24+F24+G24+L24+N24+O24+P24+R24)-H24-I24-J24-M24</f>
        <v>4000</v>
      </c>
      <c r="T24" s="284"/>
      <c r="U24" s="285"/>
      <c r="V24" s="286"/>
      <c r="W24" s="286"/>
      <c r="X24" s="286"/>
      <c r="Y24" s="286"/>
      <c r="Z24" s="286"/>
      <c r="AA24" s="278"/>
      <c r="AB24" s="278"/>
      <c r="AC24" s="287"/>
    </row>
    <row r="25" spans="1:29" ht="21">
      <c r="A25" s="74"/>
      <c r="B25" s="278"/>
      <c r="C25" s="278"/>
      <c r="D25" s="279"/>
      <c r="E25" s="280"/>
      <c r="F25" s="278"/>
      <c r="G25" s="281"/>
      <c r="H25" s="277"/>
      <c r="I25" s="277"/>
      <c r="J25" s="278"/>
      <c r="K25" s="277"/>
      <c r="L25" s="277"/>
      <c r="M25" s="282"/>
      <c r="N25" s="282"/>
      <c r="O25" s="282"/>
      <c r="P25" s="282"/>
      <c r="Q25" s="283"/>
      <c r="R25" s="282"/>
      <c r="S25" s="277">
        <f>SUM(S22:S24)</f>
        <v>24000</v>
      </c>
      <c r="T25" s="284"/>
      <c r="U25" s="285"/>
      <c r="V25" s="286"/>
      <c r="W25" s="286"/>
      <c r="X25" s="286"/>
      <c r="Y25" s="286"/>
      <c r="Z25" s="286"/>
      <c r="AA25" s="278"/>
      <c r="AB25" s="278"/>
      <c r="AC25" s="287"/>
    </row>
    <row r="26" spans="1:29" ht="21">
      <c r="A26" s="216"/>
      <c r="B26" s="216"/>
      <c r="C26" s="216"/>
      <c r="D26" s="216"/>
      <c r="E26" s="307">
        <f t="shared" ref="E26:P26" si="2">SUM(E3:E19)</f>
        <v>169364</v>
      </c>
      <c r="F26" s="307">
        <f t="shared" si="2"/>
        <v>6505</v>
      </c>
      <c r="G26" s="307">
        <f t="shared" si="2"/>
        <v>5506</v>
      </c>
      <c r="H26" s="307">
        <f t="shared" si="2"/>
        <v>81007</v>
      </c>
      <c r="I26" s="307">
        <f t="shared" si="2"/>
        <v>608</v>
      </c>
      <c r="J26" s="308">
        <f t="shared" si="2"/>
        <v>15009</v>
      </c>
      <c r="K26" s="307">
        <f t="shared" si="2"/>
        <v>2009010</v>
      </c>
      <c r="L26" s="308">
        <f t="shared" si="2"/>
        <v>7811</v>
      </c>
      <c r="M26" s="307">
        <f t="shared" si="2"/>
        <v>524</v>
      </c>
      <c r="N26" s="307">
        <f t="shared" si="2"/>
        <v>13</v>
      </c>
      <c r="O26" s="308">
        <f t="shared" si="2"/>
        <v>14</v>
      </c>
      <c r="P26" s="308">
        <f t="shared" si="2"/>
        <v>20595</v>
      </c>
      <c r="Q26" s="307">
        <f>SUM(Q3:Q19)</f>
        <v>5766</v>
      </c>
      <c r="R26" s="307">
        <f>SUM(R3:R19)</f>
        <v>81342</v>
      </c>
      <c r="S26" s="346">
        <f>S20+S21+S22+S23+S24+S25</f>
        <v>251721</v>
      </c>
      <c r="T26" s="217">
        <f t="shared" ref="T26:AA26" si="3">SUM(T3:T19)</f>
        <v>0</v>
      </c>
      <c r="U26" s="217">
        <f t="shared" si="3"/>
        <v>21</v>
      </c>
      <c r="V26" s="217">
        <f t="shared" si="3"/>
        <v>23</v>
      </c>
      <c r="W26" s="217">
        <f t="shared" si="3"/>
        <v>25</v>
      </c>
      <c r="X26" s="217">
        <f t="shared" si="3"/>
        <v>27</v>
      </c>
      <c r="Y26" s="217">
        <f t="shared" si="3"/>
        <v>29</v>
      </c>
      <c r="Z26" s="217">
        <f t="shared" si="3"/>
        <v>29</v>
      </c>
      <c r="AA26" s="217">
        <f t="shared" si="3"/>
        <v>0</v>
      </c>
      <c r="AB26" s="217"/>
      <c r="AC26" s="66"/>
    </row>
    <row r="27" spans="1:29"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</row>
    <row r="28" spans="1:29">
      <c r="S28" s="220"/>
    </row>
  </sheetData>
  <hyperlinks>
    <hyperlink ref="T17" r:id="rId1" xr:uid="{13CB0939-7216-4CEA-B682-97527DABFBE0}"/>
    <hyperlink ref="T16" r:id="rId2" xr:uid="{EB0F47E6-8D0B-4137-82D3-12E0D5A7D4EF}"/>
    <hyperlink ref="T11" r:id="rId3" xr:uid="{A9409998-E9B0-42ED-8FF8-9C284C799FDC}"/>
    <hyperlink ref="T5" r:id="rId4" xr:uid="{2C480190-3986-483B-8408-0D01779743A8}"/>
    <hyperlink ref="T6" r:id="rId5" xr:uid="{904A27C5-2138-46ED-A265-4ED665AE6865}"/>
    <hyperlink ref="T12" r:id="rId6" xr:uid="{67977EF1-9201-4929-8E95-A097B7BD00F2}"/>
    <hyperlink ref="T15" r:id="rId7" xr:uid="{5E7BA14C-DF52-4F63-9471-F705EFFC0C12}"/>
    <hyperlink ref="T14" r:id="rId8" xr:uid="{EE9B9339-9420-4A30-B72B-046DB85C5FE3}"/>
    <hyperlink ref="T13" r:id="rId9" xr:uid="{DC944ACB-EA75-4838-8376-91FA0BD78FDC}"/>
    <hyperlink ref="T8" r:id="rId10" xr:uid="{C12269CF-65F9-44CA-AE9E-F918A1C57C8A}"/>
    <hyperlink ref="T9" r:id="rId11" xr:uid="{80E034B7-C462-43D4-AB8F-D9363E655A95}"/>
    <hyperlink ref="T7" r:id="rId12" xr:uid="{06095F18-224E-4D75-8129-63051B2D7074}"/>
    <hyperlink ref="T10" r:id="rId13" xr:uid="{32549299-D3B6-4592-8FED-A71EC28C7420}"/>
    <hyperlink ref="T3" r:id="rId14" xr:uid="{2DB0AA6C-A776-DD4B-8717-AF41608E0FB1}"/>
    <hyperlink ref="T4" r:id="rId15" xr:uid="{A2FB0C4F-6864-5E49-BA91-DE19791263BF}"/>
  </hyperlinks>
  <pageMargins left="0" right="0" top="0.74803149606299213" bottom="0.74803149606299213" header="0.31496062992125984" footer="0.31496062992125984"/>
  <pageSetup paperSize="9" orientation="landscape" horizontalDpi="360" verticalDpi="360"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E866-8AF8-4264-91C2-DBD10B5D22B7}">
  <sheetPr>
    <pageSetUpPr fitToPage="1"/>
  </sheetPr>
  <dimension ref="A1:N32"/>
  <sheetViews>
    <sheetView showGridLines="0" zoomScale="92" zoomScaleNormal="115" workbookViewId="0">
      <selection activeCell="G16" sqref="G16"/>
    </sheetView>
  </sheetViews>
  <sheetFormatPr baseColWidth="10" defaultColWidth="9.1640625" defaultRowHeight="16"/>
  <cols>
    <col min="1" max="1" width="1" style="1" customWidth="1"/>
    <col min="2" max="2" width="26.83203125" style="1" customWidth="1"/>
    <col min="3" max="3" width="35.33203125" style="1" customWidth="1"/>
    <col min="4" max="5" width="0.83203125" style="1" customWidth="1"/>
    <col min="6" max="6" width="12.1640625" style="1" customWidth="1"/>
    <col min="7" max="7" width="35.33203125" style="1" customWidth="1"/>
    <col min="8" max="8" width="0.6640625" style="1" customWidth="1"/>
    <col min="9" max="9" width="1" style="1" customWidth="1"/>
    <col min="10" max="10" width="0.83203125" style="1" customWidth="1"/>
    <col min="11" max="11" width="9.1640625" style="1"/>
    <col min="12" max="12" width="12.83203125" style="1" customWidth="1"/>
    <col min="13" max="13" width="4.5" style="1" customWidth="1"/>
    <col min="14" max="14" width="0.83203125" style="1" customWidth="1"/>
    <col min="15" max="16384" width="9.1640625" style="1"/>
  </cols>
  <sheetData>
    <row r="1" spans="1:14" ht="24" customHeight="1">
      <c r="B1" s="1" t="s">
        <v>23</v>
      </c>
      <c r="C1" s="2" t="s">
        <v>11</v>
      </c>
      <c r="D1" s="2"/>
      <c r="E1" s="2"/>
      <c r="G1" s="45"/>
      <c r="H1" s="45"/>
      <c r="I1" s="45"/>
      <c r="J1" s="364" t="s">
        <v>46</v>
      </c>
      <c r="K1" s="364"/>
      <c r="L1" s="364"/>
      <c r="M1" s="364"/>
    </row>
    <row r="2" spans="1:14" ht="24" customHeight="1">
      <c r="C2" s="27" t="s">
        <v>21</v>
      </c>
      <c r="D2" s="27"/>
      <c r="E2" s="27"/>
      <c r="F2" s="27"/>
      <c r="G2" s="45"/>
      <c r="H2" s="45"/>
      <c r="I2" s="45"/>
      <c r="J2" s="365"/>
      <c r="K2" s="365"/>
      <c r="L2" s="50"/>
    </row>
    <row r="3" spans="1:14" ht="24" customHeight="1">
      <c r="C3" s="3" t="s">
        <v>20</v>
      </c>
      <c r="D3" s="3"/>
      <c r="E3" s="3"/>
      <c r="G3" s="45"/>
      <c r="H3" s="45"/>
      <c r="I3" s="45"/>
      <c r="J3" s="45"/>
      <c r="K3" s="45"/>
    </row>
    <row r="4" spans="1:14" ht="24" customHeight="1">
      <c r="B4" s="44" t="s">
        <v>52</v>
      </c>
      <c r="C4" s="51" t="s">
        <v>95</v>
      </c>
      <c r="D4" s="3"/>
      <c r="E4" s="3"/>
    </row>
    <row r="5" spans="1:14" ht="24" customHeight="1">
      <c r="B5" s="3" t="s">
        <v>12</v>
      </c>
      <c r="C5" s="3">
        <v>6</v>
      </c>
      <c r="D5" s="3"/>
      <c r="E5" s="3"/>
    </row>
    <row r="6" spans="1:14" ht="24" customHeight="1">
      <c r="B6" s="3" t="s">
        <v>13</v>
      </c>
      <c r="C6" s="3" t="e">
        <f ca="1">VLOOKUP(C5,INDIRECT(C4&amp;"!A3:AZ51"),2)</f>
        <v>#N/A</v>
      </c>
      <c r="D6" s="3"/>
      <c r="E6" s="3"/>
    </row>
    <row r="7" spans="1:14" ht="24" customHeight="1">
      <c r="B7" s="3" t="s">
        <v>7</v>
      </c>
      <c r="C7" s="3" t="e">
        <f ca="1">IF(VLOOKUP(C5,INDIRECT(C4&amp;"!A3:AZ51"),4)=0,"-",VLOOKUP(C5,INDIRECT(C4&amp;"!A3:AZ51"),4))</f>
        <v>#N/A</v>
      </c>
      <c r="D7" s="3"/>
      <c r="E7" s="3"/>
    </row>
    <row r="8" spans="1:14" ht="24" customHeight="1">
      <c r="B8" s="3" t="s">
        <v>26</v>
      </c>
    </row>
    <row r="9" spans="1:14" ht="24" customHeight="1">
      <c r="A9" s="4"/>
      <c r="B9" s="363" t="s">
        <v>14</v>
      </c>
      <c r="C9" s="363"/>
      <c r="D9" s="43"/>
      <c r="E9" s="42"/>
      <c r="F9" s="363" t="s">
        <v>15</v>
      </c>
      <c r="G9" s="363"/>
      <c r="H9" s="5"/>
      <c r="I9" s="6"/>
      <c r="J9" s="52"/>
      <c r="K9" s="363" t="s">
        <v>43</v>
      </c>
      <c r="L9" s="363"/>
      <c r="M9" s="363"/>
      <c r="N9" s="53"/>
    </row>
    <row r="10" spans="1:14" ht="5.25" customHeight="1">
      <c r="A10" s="6"/>
      <c r="D10" s="8"/>
      <c r="G10" s="9"/>
      <c r="I10" s="6"/>
      <c r="J10" s="6"/>
      <c r="K10" s="54"/>
      <c r="L10" s="55"/>
      <c r="M10" s="55"/>
      <c r="N10" s="8"/>
    </row>
    <row r="11" spans="1:14" ht="24" customHeight="1">
      <c r="A11" s="6"/>
      <c r="B11" s="7" t="s">
        <v>6</v>
      </c>
      <c r="C11" s="12" t="e">
        <f ca="1">VLOOKUP(C5,INDIRECT(C4&amp;"!A3:AZ51"),5)</f>
        <v>#N/A</v>
      </c>
      <c r="D11" s="10"/>
      <c r="E11" s="11"/>
      <c r="F11" s="7" t="s">
        <v>1</v>
      </c>
      <c r="G11" s="12" t="e">
        <f ca="1">IF(VLOOKUP(C5,INDIRECT(C4&amp;"!A3:AZ51"),8)=0,"-",VLOOKUP(C5,INDIRECT(C4&amp;"!A3:AZ51"),8))</f>
        <v>#N/A</v>
      </c>
      <c r="H11" s="11"/>
      <c r="I11" s="6"/>
      <c r="J11" s="6"/>
      <c r="K11" s="7" t="s">
        <v>30</v>
      </c>
      <c r="L11" s="11" t="e">
        <f ca="1">IF(VLOOKUP(C5,INDIRECT(C4&amp;"!A3:AZ51"),21)=0,"-",VLOOKUP(C5,INDIRECT(C4&amp;"!A3:AZ51"),21))</f>
        <v>#N/A</v>
      </c>
      <c r="M11" s="3" t="s">
        <v>44</v>
      </c>
      <c r="N11" s="8"/>
    </row>
    <row r="12" spans="1:14" ht="24" customHeight="1">
      <c r="A12" s="6"/>
      <c r="B12" s="7" t="s">
        <v>8</v>
      </c>
      <c r="C12" s="77" t="e">
        <f ca="1">IF(VLOOKUP(C5,INDIRECT(C4&amp;"!A3:AZ51"),6)=0,"-",VLOOKUP(C5,INDIRECT(C4&amp;"!A3:AZ51"),6))</f>
        <v>#N/A</v>
      </c>
      <c r="D12" s="8"/>
      <c r="F12" s="7" t="s">
        <v>16</v>
      </c>
      <c r="G12" s="12" t="e">
        <f ca="1">IF(VLOOKUP(C5,INDIRECT(C4&amp;"!A3:AZ51"),9)=0,"-",VLOOKUP(C5,INDIRECT(C4&amp;"!A3:AZ51"),9))</f>
        <v>#N/A</v>
      </c>
      <c r="H12" s="11"/>
      <c r="I12" s="6"/>
      <c r="J12" s="6"/>
      <c r="K12" s="7" t="s">
        <v>19</v>
      </c>
      <c r="L12" s="11" t="e">
        <f ca="1">IF(VLOOKUP(C5,INDIRECT(C4&amp;"!A3:AZ51"),22)=0,"-",VLOOKUP(C5,INDIRECT(C4&amp;"!A3:AZ51"),22))</f>
        <v>#N/A</v>
      </c>
      <c r="M12" s="3" t="s">
        <v>45</v>
      </c>
      <c r="N12" s="8"/>
    </row>
    <row r="13" spans="1:14" ht="24" customHeight="1">
      <c r="A13" s="6"/>
      <c r="B13" s="7" t="s">
        <v>0</v>
      </c>
      <c r="C13" s="12" t="e">
        <f ca="1">IF(VLOOKUP(C5,INDIRECT(C4&amp;"!A3:AZ51"),7)=0,"-",VLOOKUP(C5,INDIRECT(C4&amp;"!A3:AZ51"),7))</f>
        <v>#N/A</v>
      </c>
      <c r="D13" s="8"/>
      <c r="F13" s="7" t="s">
        <v>34</v>
      </c>
      <c r="G13" s="12" t="e">
        <f ca="1">IF(VLOOKUP(C5,INDIRECT(C4&amp;"!A3:AZ51"),13)=0,"-",VLOOKUP(C5,INDIRECT(C4&amp;"!A3:AZ51"),13))</f>
        <v>#N/A</v>
      </c>
      <c r="H13" s="11"/>
      <c r="I13" s="6"/>
      <c r="J13" s="6"/>
      <c r="K13" s="7" t="s">
        <v>35</v>
      </c>
      <c r="L13" s="11" t="e">
        <f ca="1">IF(VLOOKUP(C5,INDIRECT(C4&amp;"!A3:AZ51"),23)=0,"-",VLOOKUP(C5,INDIRECT(C4&amp;"!A3:AZ51"),23))</f>
        <v>#N/A</v>
      </c>
      <c r="M13" s="3" t="s">
        <v>44</v>
      </c>
      <c r="N13" s="8"/>
    </row>
    <row r="14" spans="1:14" ht="24" customHeight="1">
      <c r="A14" s="6"/>
      <c r="B14" s="7" t="s">
        <v>32</v>
      </c>
      <c r="C14" s="12" t="e">
        <f ca="1">IF(VLOOKUP(C5,INDIRECT(C4&amp;"!A3:AZ51"),14)=0,"-",VLOOKUP(C5,INDIRECT(C4&amp;"!A3:AZ51"),14))</f>
        <v>#N/A</v>
      </c>
      <c r="D14" s="8"/>
      <c r="F14" s="7" t="s">
        <v>3</v>
      </c>
      <c r="G14" s="12" t="e">
        <f ca="1">IF(VLOOKUP(C5,INDIRECT(C4&amp;"!A3:AZ51"),10)=0,"-",VLOOKUP(C5,INDIRECT(C4&amp;"!A3:AZ51"),10))</f>
        <v>#N/A</v>
      </c>
      <c r="H14" s="11"/>
      <c r="I14" s="6"/>
      <c r="J14" s="6"/>
      <c r="K14" s="7" t="s">
        <v>36</v>
      </c>
      <c r="L14" s="11" t="e">
        <f ca="1">IF(VLOOKUP(C5,INDIRECT(C4&amp;"!A3:AZ51"),24)=0,"-",VLOOKUP(C5,INDIRECT(C4&amp;"!A3:AZ51"),24))</f>
        <v>#N/A</v>
      </c>
      <c r="M14" s="3" t="s">
        <v>44</v>
      </c>
      <c r="N14" s="8"/>
    </row>
    <row r="15" spans="1:14" ht="24" customHeight="1">
      <c r="A15" s="6"/>
      <c r="B15" s="7" t="s">
        <v>29</v>
      </c>
      <c r="C15" s="12" t="e">
        <f ca="1">IF(VLOOKUP(C5,INDIRECT(C4&amp;"!A3:AZ51"),17)=0,"-",VLOOKUP(C5,INDIRECT(C4&amp;"!A3:AZ51"),17))</f>
        <v>#N/A</v>
      </c>
      <c r="D15" s="8"/>
      <c r="F15" s="7" t="s">
        <v>53</v>
      </c>
      <c r="G15" s="12" t="e">
        <f ca="1">IF(VLOOKUP(C5,INDIRECT(C4&amp;"!A3:AZ51"),11)=0,"-",VLOOKUP(C5,INDIRECT(C4&amp;"!A3:AZ51"),11))</f>
        <v>#N/A</v>
      </c>
      <c r="H15" s="11"/>
      <c r="I15" s="6"/>
      <c r="J15" s="6"/>
      <c r="K15" s="7" t="s">
        <v>37</v>
      </c>
      <c r="L15" s="11" t="e">
        <f ca="1">IF(VLOOKUP(C5,INDIRECT(C4&amp;"!A3:AZ51"),25)=0,"-",VLOOKUP(C5,INDIRECT(C4&amp;"!A3:AZ51"),25))</f>
        <v>#N/A</v>
      </c>
      <c r="M15" s="3" t="s">
        <v>44</v>
      </c>
      <c r="N15" s="8"/>
    </row>
    <row r="16" spans="1:14" ht="24" customHeight="1">
      <c r="A16" s="6"/>
      <c r="B16" s="7" t="s">
        <v>31</v>
      </c>
      <c r="C16" s="12" t="e">
        <f ca="1">IF(VLOOKUP(C5,INDIRECT(C4&amp;"!A3:AZ51"),15)=0,"-",VLOOKUP(C5,INDIRECT(C4&amp;"!A3:AZ51"),15))</f>
        <v>#N/A</v>
      </c>
      <c r="D16" s="8"/>
      <c r="H16" s="11"/>
      <c r="I16" s="6"/>
      <c r="J16" s="6"/>
      <c r="K16" s="7" t="s">
        <v>51</v>
      </c>
      <c r="L16" s="11" t="e">
        <f ca="1">IF(VLOOKUP(C5,INDIRECT(C4&amp;"!A3:AZ51"),26)=0,"-",VLOOKUP(C5,INDIRECT(C4&amp;"!A3:AZ51"),26))</f>
        <v>#N/A</v>
      </c>
      <c r="M16" s="3" t="s">
        <v>54</v>
      </c>
      <c r="N16" s="8"/>
    </row>
    <row r="17" spans="1:14" ht="24" customHeight="1">
      <c r="A17" s="6"/>
      <c r="B17" s="7" t="s">
        <v>169</v>
      </c>
      <c r="C17" s="12" t="e">
        <f ca="1">IF(VLOOKUP(C5,INDIRECT(C4&amp;"!A3:AZ51"),12)=0,"-",VLOOKUP(C5,INDIRECT(C4&amp;"!A3:AZ51"),12))</f>
        <v>#N/A</v>
      </c>
      <c r="D17" s="8"/>
      <c r="H17" s="11"/>
      <c r="I17" s="6"/>
      <c r="J17" s="6"/>
      <c r="K17" s="7"/>
      <c r="L17" s="11"/>
      <c r="M17" s="3"/>
      <c r="N17" s="8"/>
    </row>
    <row r="18" spans="1:14" ht="24" customHeight="1">
      <c r="A18" s="6"/>
      <c r="B18" s="7" t="s">
        <v>48</v>
      </c>
      <c r="C18" s="12" t="e">
        <f ca="1">IF(VLOOKUP(C5,INDIRECT(C4&amp;"!A3:AZ51"),16)=0,"-",VLOOKUP(C5,INDIRECT(C4&amp;"!A3:AZ51"),16))</f>
        <v>#N/A</v>
      </c>
      <c r="D18" s="8"/>
      <c r="H18" s="11"/>
      <c r="I18" s="6"/>
      <c r="J18" s="6"/>
      <c r="K18" s="7"/>
      <c r="L18" s="11"/>
      <c r="M18" s="3"/>
      <c r="N18" s="8"/>
    </row>
    <row r="19" spans="1:14" ht="24" customHeight="1">
      <c r="A19" s="6"/>
      <c r="B19" s="7" t="s">
        <v>24</v>
      </c>
      <c r="C19" s="12" t="e">
        <f ca="1">IF(VLOOKUP(C5,INDIRECT(C4&amp;"!A3:AZ51"),18)=0,"-",VLOOKUP(C5,INDIRECT(C4&amp;"!A3:AZ51"),18))</f>
        <v>#N/A</v>
      </c>
      <c r="E19" s="6"/>
      <c r="H19" s="11"/>
      <c r="I19" s="6"/>
      <c r="J19" s="6"/>
      <c r="N19" s="8"/>
    </row>
    <row r="20" spans="1:14" ht="10.5" customHeight="1">
      <c r="A20" s="6"/>
      <c r="B20" s="3"/>
      <c r="C20" s="9"/>
      <c r="D20" s="8"/>
      <c r="F20" s="3"/>
      <c r="G20" s="12"/>
      <c r="H20" s="11"/>
      <c r="I20" s="6"/>
      <c r="J20" s="19"/>
      <c r="K20" s="20"/>
      <c r="L20" s="20"/>
      <c r="M20" s="20"/>
      <c r="N20" s="22"/>
    </row>
    <row r="21" spans="1:14" ht="20.25" customHeight="1">
      <c r="A21" s="13"/>
      <c r="B21" s="14" t="s">
        <v>17</v>
      </c>
      <c r="C21" s="15" t="e">
        <f ca="1">SUM(C11:C20)</f>
        <v>#N/A</v>
      </c>
      <c r="D21" s="16"/>
      <c r="E21" s="13"/>
      <c r="F21" s="14" t="s">
        <v>18</v>
      </c>
      <c r="G21" s="17" t="e">
        <f ca="1">SUM(G11:G14)</f>
        <v>#N/A</v>
      </c>
      <c r="H21" s="18"/>
      <c r="I21" s="6"/>
      <c r="K21" s="31"/>
      <c r="L21" s="32"/>
    </row>
    <row r="22" spans="1:14" ht="2.25" customHeight="1">
      <c r="A22" s="19"/>
      <c r="B22" s="20"/>
      <c r="C22" s="21"/>
      <c r="D22" s="22"/>
      <c r="E22" s="19"/>
      <c r="F22" s="23"/>
      <c r="G22" s="24"/>
      <c r="H22" s="25"/>
      <c r="I22" s="6"/>
      <c r="K22" s="31"/>
      <c r="L22" s="32"/>
    </row>
    <row r="23" spans="1:14" ht="24" customHeight="1">
      <c r="B23" s="7" t="s">
        <v>10</v>
      </c>
      <c r="C23" s="26" t="e">
        <f ca="1">IF(VLOOKUP(C5,INDIRECT(C4&amp;"!A3:AZ51"),19)=0,"-",VLOOKUP(C5,INDIRECT(C4&amp;"!A3:AZ51"),19))</f>
        <v>#N/A</v>
      </c>
    </row>
    <row r="24" spans="1:14" ht="9.75" customHeight="1"/>
    <row r="25" spans="1:14" ht="6.75" customHeight="1"/>
    <row r="26" spans="1:14" ht="24" customHeight="1">
      <c r="A26" s="360" t="s">
        <v>47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1"/>
    </row>
    <row r="27" spans="1:14">
      <c r="A27" s="362"/>
      <c r="B27" s="362"/>
      <c r="C27" s="362"/>
      <c r="D27" s="362"/>
      <c r="E27" s="362"/>
      <c r="F27" s="362"/>
      <c r="G27" s="362"/>
      <c r="H27" s="362"/>
      <c r="I27" s="362"/>
      <c r="J27" s="362"/>
      <c r="K27" s="362"/>
      <c r="L27" s="362"/>
      <c r="M27" s="362"/>
      <c r="N27" s="362"/>
    </row>
    <row r="28" spans="1:14">
      <c r="A28" s="362"/>
      <c r="B28" s="362"/>
      <c r="C28" s="362"/>
      <c r="D28" s="362"/>
      <c r="E28" s="362"/>
      <c r="F28" s="362"/>
      <c r="G28" s="362"/>
      <c r="H28" s="362"/>
      <c r="I28" s="362"/>
      <c r="J28" s="362"/>
      <c r="K28" s="362"/>
      <c r="L28" s="362"/>
      <c r="M28" s="362"/>
      <c r="N28" s="362"/>
    </row>
    <row r="30" spans="1:14">
      <c r="C30" s="44"/>
      <c r="D30" s="46"/>
      <c r="E30" s="44"/>
      <c r="F30" s="46"/>
    </row>
    <row r="31" spans="1:14">
      <c r="C31" s="44"/>
      <c r="E31" s="44"/>
      <c r="F31" s="46"/>
    </row>
    <row r="32" spans="1:14">
      <c r="C32" s="44"/>
      <c r="D32" s="46"/>
      <c r="E32" s="46"/>
      <c r="F32" s="46"/>
    </row>
  </sheetData>
  <mergeCells count="6">
    <mergeCell ref="A26:N28"/>
    <mergeCell ref="B9:C9"/>
    <mergeCell ref="F9:G9"/>
    <mergeCell ref="K9:M9"/>
    <mergeCell ref="J1:M1"/>
    <mergeCell ref="J2:K2"/>
  </mergeCells>
  <dataValidations count="2">
    <dataValidation type="list" allowBlank="1" showInputMessage="1" showErrorMessage="1" sqref="C4" xr:uid="{A0A6CDA9-746C-434B-863A-ED2C54D7E146}">
      <formula1>"Dตุ๊กแกอวกาศสามัคคี,Dตุ๊กแกอวกาศรามอินทรา,DButcher,Dครัวกลาง"</formula1>
    </dataValidation>
    <dataValidation type="list" allowBlank="1" showInputMessage="1" showErrorMessage="1" sqref="C5" xr:uid="{D617D4DA-20C2-4FCC-A2F1-0B656C7A08CA}">
      <formula1>"1,2,3,4,5,6,7,8,9,10,11,12,13,14,15,16,17,18,19,20,21,22,23,24,25,26,27,28,29,30,31,32,33,34,35,36,37,38,39,40"</formula1>
    </dataValidation>
  </dataValidations>
  <pageMargins left="0.7" right="0.7" top="0.75" bottom="0.75" header="0.3" footer="0.3"/>
  <pageSetup paperSize="9" scale="94" orientation="landscape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E A A B Q S w M E F A A C A A g A F 7 F +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F 7 F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e x f l b z H g L 7 3 g E A A P M E A A A T A B w A R m 9 y b X V s Y X M v U 2 V j d G l v b j E u b S C i G A A o o B Q A A A A A A A A A A A A A A A A A A A A A A A A A A A C l k 0 F r E 0 E U x + + B f I d h T w k s w V 1 N q p Y c N F U U L 0 J S P C R B p s l I l k 5 m Z G a W p o S A O V V L j x V b B U G l C I p g p e L s t 3 k f x Z n Z R C z 4 v H Q P 2 c n / z b z / / / e G 1 W x k M i l I t 3 w n m 9 V K t a I n V L E x u Z u b 0 Y Q p 0 i a c m W q F u A e K J d i v Y M + g e A n 2 A O w b s D / D + g P Y H 2 7 n v d m I 8 c Y T q X Z 3 p N y t 3 c 8 4 a 3 S k M E w Y X Y s 6 t w f b m i k 9 6 O V i L x t s y T 3 B J R 3 r A R Q v Q r s L s K d h f Q z 2 F 9 h v / q 9 9 D d Z C c Q h 2 G e y X j R n X s 6 g e E 5 F z H h O j c l a P y 3 y r y E + 7 E 8 a M i / P / v P P + Q 8 O m 7 W h 1 K o o f Z W L c j s L h a L j o b 1 F D h 6 v O Y L + E c 5 9 D J N f y P K z X / X z m M 5 / Z 7 y l j f w L 7 P Y C 4 n W 9 d l h 7 d c c N 4 r O R U G v a A 0 b E b R O 1 S 4 J j 0 V + U 7 n H d H l F O l 2 x 5 v u O Y L P u + C V Y n x M Q x s u R Y d 4 W E w v / D O X n f k r 1 z S P / 4 9 R Y V + J t W 0 I 3 k + F b 3 9 5 0 z X r g g X z + e R v x 1 3 T X 6 u 7 9 1 o w + 9 5 2 H o C x R F J m 6 1 W 5 O 7 K 2 R E q 9 h c x m U d l g n Q t G z Y z f + n X E f 0 G o j f / 3 R 5 x 3 U C 6 3 E T 0 W 4 i e X M M K C V b A g B O M O M G Q k y Z W a G E F j D v B w B O M P M X I U 4 w 8 x c h T j D y 9 T L 6 o V y u Z u O K X s P k b U E s B A i 0 A F A A C A A g A F 7 F + V k i y 5 f i k A A A A 9 g A A A B I A A A A A A A A A A A A A A A A A A A A A A E N v b m Z p Z y 9 Q Y W N r Y W d l L n h t b F B L A Q I t A B Q A A g A I A B e x f l Y P y u m r p A A A A O k A A A A T A A A A A A A A A A A A A A A A A P A A A A B b Q 2 9 u d G V u d F 9 U e X B l c 1 0 u e G 1 s U E s B A i 0 A F A A C A A g A F 7 F + V v M e A v v e A Q A A 8 w Q A A B M A A A A A A A A A A A A A A A A A 4 Q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g A A A A A A A D g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n V 0 Y 2 h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M w V D E 1 O j A 4 O j A w L j Y w M T U 0 O T V a I i A v P j x F b n R y e S B U e X B l P S J G a W x s Q 2 9 s d W 1 u V H l w Z X M i I F Z h b H V l P S J z Q U F Z R 0 J n Q U F C Z 1 l H Q m d Z R 0 J n W U d C Z 1 l H Q m d Z R 0 J n W U c i I C 8 + P E V u d H J 5 I F R 5 c G U 9 I k Z p b G x D b 2 x 1 b W 5 O Y W 1 l c y I g V m F s d W U 9 I n N b J n F 1 b 3 Q 7 4 L i B 4 L i 4 4 L i h 4 L i e 4 L i y 4 L i e 4 L i x 4 L i Z 4 L i Y 4 L m M I D I 1 N j Y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d G N o Z X I v Q X V 0 b 1 J l b W 9 2 Z W R D b 2 x 1 b W 5 z M S 5 7 4 L i B 4 L i 4 4 L i h 4 L i e 4 L i y 4 L i e 4 L i x 4 L i Z 4 L i Y 4 L m M I D I 1 N j Y s M H 0 m c X V v d D s s J n F 1 b 3 Q 7 U 2 V j d G l v b j E v Q n V 0 Y 2 h l c i 9 B d X R v U m V t b 3 Z l Z E N v b H V t b n M x L n t D b 2 x 1 b W 4 y L D F 9 J n F 1 b 3 Q 7 L C Z x d W 9 0 O 1 N l Y 3 R p b 2 4 x L 0 J 1 d G N o Z X I v Q X V 0 b 1 J l b W 9 2 Z W R D b 2 x 1 b W 5 z M S 5 7 Q 2 9 s d W 1 u M y w y f S Z x d W 9 0 O y w m c X V v d D t T Z W N 0 a W 9 u M S 9 C d X R j a G V y L 0 F 1 d G 9 S Z W 1 v d m V k Q 2 9 s d W 1 u c z E u e 0 N v b H V t b j Q s M 3 0 m c X V v d D s s J n F 1 b 3 Q 7 U 2 V j d G l v b j E v Q n V 0 Y 2 h l c i 9 B d X R v U m V t b 3 Z l Z E N v b H V t b n M x L n t D b 2 x 1 b W 4 1 L D R 9 J n F 1 b 3 Q 7 L C Z x d W 9 0 O 1 N l Y 3 R p b 2 4 x L 0 J 1 d G N o Z X I v Q X V 0 b 1 J l b W 9 2 Z W R D b 2 x 1 b W 5 z M S 5 7 Q 2 9 s d W 1 u N i w 1 f S Z x d W 9 0 O y w m c X V v d D t T Z W N 0 a W 9 u M S 9 C d X R j a G V y L 0 F 1 d G 9 S Z W 1 v d m V k Q 2 9 s d W 1 u c z E u e 0 N v b H V t b j c s N n 0 m c X V v d D s s J n F 1 b 3 Q 7 U 2 V j d G l v b j E v Q n V 0 Y 2 h l c i 9 B d X R v U m V t b 3 Z l Z E N v b H V t b n M x L n t D b 2 x 1 b W 4 4 L D d 9 J n F 1 b 3 Q 7 L C Z x d W 9 0 O 1 N l Y 3 R p b 2 4 x L 0 J 1 d G N o Z X I v Q X V 0 b 1 J l b W 9 2 Z W R D b 2 x 1 b W 5 z M S 5 7 Q 2 9 s d W 1 u O S w 4 f S Z x d W 9 0 O y w m c X V v d D t T Z W N 0 a W 9 u M S 9 C d X R j a G V y L 0 F 1 d G 9 S Z W 1 v d m V k Q 2 9 s d W 1 u c z E u e 0 N v b H V t b j E w L D l 9 J n F 1 b 3 Q 7 L C Z x d W 9 0 O 1 N l Y 3 R p b 2 4 x L 0 J 1 d G N o Z X I v Q X V 0 b 1 J l b W 9 2 Z W R D b 2 x 1 b W 5 z M S 5 7 Q 2 9 s d W 1 u M T E s M T B 9 J n F 1 b 3 Q 7 L C Z x d W 9 0 O 1 N l Y 3 R p b 2 4 x L 0 J 1 d G N o Z X I v Q X V 0 b 1 J l b W 9 2 Z W R D b 2 x 1 b W 5 z M S 5 7 Q 2 9 s d W 1 u M T I s M T F 9 J n F 1 b 3 Q 7 L C Z x d W 9 0 O 1 N l Y 3 R p b 2 4 x L 0 J 1 d G N o Z X I v Q X V 0 b 1 J l b W 9 2 Z W R D b 2 x 1 b W 5 z M S 5 7 Q 2 9 s d W 1 u M T M s M T J 9 J n F 1 b 3 Q 7 L C Z x d W 9 0 O 1 N l Y 3 R p b 2 4 x L 0 J 1 d G N o Z X I v Q X V 0 b 1 J l b W 9 2 Z W R D b 2 x 1 b W 5 z M S 5 7 Q 2 9 s d W 1 u M T Q s M T N 9 J n F 1 b 3 Q 7 L C Z x d W 9 0 O 1 N l Y 3 R p b 2 4 x L 0 J 1 d G N o Z X I v Q X V 0 b 1 J l b W 9 2 Z W R D b 2 x 1 b W 5 z M S 5 7 Q 2 9 s d W 1 u M T U s M T R 9 J n F 1 b 3 Q 7 L C Z x d W 9 0 O 1 N l Y 3 R p b 2 4 x L 0 J 1 d G N o Z X I v Q X V 0 b 1 J l b W 9 2 Z W R D b 2 x 1 b W 5 z M S 5 7 Q 2 9 s d W 1 u M T Y s M T V 9 J n F 1 b 3 Q 7 L C Z x d W 9 0 O 1 N l Y 3 R p b 2 4 x L 0 J 1 d G N o Z X I v Q X V 0 b 1 J l b W 9 2 Z W R D b 2 x 1 b W 5 z M S 5 7 Q 2 9 s d W 1 u M T c s M T Z 9 J n F 1 b 3 Q 7 L C Z x d W 9 0 O 1 N l Y 3 R p b 2 4 x L 0 J 1 d G N o Z X I v Q X V 0 b 1 J l b W 9 2 Z W R D b 2 x 1 b W 5 z M S 5 7 Q 2 9 s d W 1 u M T g s M T d 9 J n F 1 b 3 Q 7 L C Z x d W 9 0 O 1 N l Y 3 R p b 2 4 x L 0 J 1 d G N o Z X I v Q X V 0 b 1 J l b W 9 2 Z W R D b 2 x 1 b W 5 z M S 5 7 Q 2 9 s d W 1 u M T k s M T h 9 J n F 1 b 3 Q 7 L C Z x d W 9 0 O 1 N l Y 3 R p b 2 4 x L 0 J 1 d G N o Z X I v Q X V 0 b 1 J l b W 9 2 Z W R D b 2 x 1 b W 5 z M S 5 7 Q 2 9 s d W 1 u M j A s M T l 9 J n F 1 b 3 Q 7 L C Z x d W 9 0 O 1 N l Y 3 R p b 2 4 x L 0 J 1 d G N o Z X I v Q X V 0 b 1 J l b W 9 2 Z W R D b 2 x 1 b W 5 z M S 5 7 Q 2 9 s d W 1 u M j E s M j B 9 J n F 1 b 3 Q 7 L C Z x d W 9 0 O 1 N l Y 3 R p b 2 4 x L 0 J 1 d G N o Z X I v Q X V 0 b 1 J l b W 9 2 Z W R D b 2 x 1 b W 5 z M S 5 7 Q 2 9 s d W 1 u M j I s M j F 9 J n F 1 b 3 Q 7 L C Z x d W 9 0 O 1 N l Y 3 R p b 2 4 x L 0 J 1 d G N o Z X I v Q X V 0 b 1 J l b W 9 2 Z W R D b 2 x 1 b W 5 z M S 5 7 Q 2 9 s d W 1 u M j M s M j J 9 J n F 1 b 3 Q 7 L C Z x d W 9 0 O 1 N l Y 3 R p b 2 4 x L 0 J 1 d G N o Z X I v Q X V 0 b 1 J l b W 9 2 Z W R D b 2 x 1 b W 5 z M S 5 7 Q 2 9 s d W 1 u M j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C d X R j a G V y L 0 F 1 d G 9 S Z W 1 v d m V k Q 2 9 s d W 1 u c z E u e + C 4 g e C 4 u O C 4 o e C 4 n u C 4 s u C 4 n u C 4 s e C 4 m e C 4 m O C 5 j C A y N T Y 2 L D B 9 J n F 1 b 3 Q 7 L C Z x d W 9 0 O 1 N l Y 3 R p b 2 4 x L 0 J 1 d G N o Z X I v Q X V 0 b 1 J l b W 9 2 Z W R D b 2 x 1 b W 5 z M S 5 7 Q 2 9 s d W 1 u M i w x f S Z x d W 9 0 O y w m c X V v d D t T Z W N 0 a W 9 u M S 9 C d X R j a G V y L 0 F 1 d G 9 S Z W 1 v d m V k Q 2 9 s d W 1 u c z E u e 0 N v b H V t b j M s M n 0 m c X V v d D s s J n F 1 b 3 Q 7 U 2 V j d G l v b j E v Q n V 0 Y 2 h l c i 9 B d X R v U m V t b 3 Z l Z E N v b H V t b n M x L n t D b 2 x 1 b W 4 0 L D N 9 J n F 1 b 3 Q 7 L C Z x d W 9 0 O 1 N l Y 3 R p b 2 4 x L 0 J 1 d G N o Z X I v Q X V 0 b 1 J l b W 9 2 Z W R D b 2 x 1 b W 5 z M S 5 7 Q 2 9 s d W 1 u N S w 0 f S Z x d W 9 0 O y w m c X V v d D t T Z W N 0 a W 9 u M S 9 C d X R j a G V y L 0 F 1 d G 9 S Z W 1 v d m V k Q 2 9 s d W 1 u c z E u e 0 N v b H V t b j Y s N X 0 m c X V v d D s s J n F 1 b 3 Q 7 U 2 V j d G l v b j E v Q n V 0 Y 2 h l c i 9 B d X R v U m V t b 3 Z l Z E N v b H V t b n M x L n t D b 2 x 1 b W 4 3 L D Z 9 J n F 1 b 3 Q 7 L C Z x d W 9 0 O 1 N l Y 3 R p b 2 4 x L 0 J 1 d G N o Z X I v Q X V 0 b 1 J l b W 9 2 Z W R D b 2 x 1 b W 5 z M S 5 7 Q 2 9 s d W 1 u O C w 3 f S Z x d W 9 0 O y w m c X V v d D t T Z W N 0 a W 9 u M S 9 C d X R j a G V y L 0 F 1 d G 9 S Z W 1 v d m V k Q 2 9 s d W 1 u c z E u e 0 N v b H V t b j k s O H 0 m c X V v d D s s J n F 1 b 3 Q 7 U 2 V j d G l v b j E v Q n V 0 Y 2 h l c i 9 B d X R v U m V t b 3 Z l Z E N v b H V t b n M x L n t D b 2 x 1 b W 4 x M C w 5 f S Z x d W 9 0 O y w m c X V v d D t T Z W N 0 a W 9 u M S 9 C d X R j a G V y L 0 F 1 d G 9 S Z W 1 v d m V k Q 2 9 s d W 1 u c z E u e 0 N v b H V t b j E x L D E w f S Z x d W 9 0 O y w m c X V v d D t T Z W N 0 a W 9 u M S 9 C d X R j a G V y L 0 F 1 d G 9 S Z W 1 v d m V k Q 2 9 s d W 1 u c z E u e 0 N v b H V t b j E y L D E x f S Z x d W 9 0 O y w m c X V v d D t T Z W N 0 a W 9 u M S 9 C d X R j a G V y L 0 F 1 d G 9 S Z W 1 v d m V k Q 2 9 s d W 1 u c z E u e 0 N v b H V t b j E z L D E y f S Z x d W 9 0 O y w m c X V v d D t T Z W N 0 a W 9 u M S 9 C d X R j a G V y L 0 F 1 d G 9 S Z W 1 v d m V k Q 2 9 s d W 1 u c z E u e 0 N v b H V t b j E 0 L D E z f S Z x d W 9 0 O y w m c X V v d D t T Z W N 0 a W 9 u M S 9 C d X R j a G V y L 0 F 1 d G 9 S Z W 1 v d m V k Q 2 9 s d W 1 u c z E u e 0 N v b H V t b j E 1 L D E 0 f S Z x d W 9 0 O y w m c X V v d D t T Z W N 0 a W 9 u M S 9 C d X R j a G V y L 0 F 1 d G 9 S Z W 1 v d m V k Q 2 9 s d W 1 u c z E u e 0 N v b H V t b j E 2 L D E 1 f S Z x d W 9 0 O y w m c X V v d D t T Z W N 0 a W 9 u M S 9 C d X R j a G V y L 0 F 1 d G 9 S Z W 1 v d m V k Q 2 9 s d W 1 u c z E u e 0 N v b H V t b j E 3 L D E 2 f S Z x d W 9 0 O y w m c X V v d D t T Z W N 0 a W 9 u M S 9 C d X R j a G V y L 0 F 1 d G 9 S Z W 1 v d m V k Q 2 9 s d W 1 u c z E u e 0 N v b H V t b j E 4 L D E 3 f S Z x d W 9 0 O y w m c X V v d D t T Z W N 0 a W 9 u M S 9 C d X R j a G V y L 0 F 1 d G 9 S Z W 1 v d m V k Q 2 9 s d W 1 u c z E u e 0 N v b H V t b j E 5 L D E 4 f S Z x d W 9 0 O y w m c X V v d D t T Z W N 0 a W 9 u M S 9 C d X R j a G V y L 0 F 1 d G 9 S Z W 1 v d m V k Q 2 9 s d W 1 u c z E u e 0 N v b H V t b j I w L D E 5 f S Z x d W 9 0 O y w m c X V v d D t T Z W N 0 a W 9 u M S 9 C d X R j a G V y L 0 F 1 d G 9 S Z W 1 v d m V k Q 2 9 s d W 1 u c z E u e 0 N v b H V t b j I x L D I w f S Z x d W 9 0 O y w m c X V v d D t T Z W N 0 a W 9 u M S 9 C d X R j a G V y L 0 F 1 d G 9 S Z W 1 v d m V k Q 2 9 s d W 1 u c z E u e 0 N v b H V t b j I y L D I x f S Z x d W 9 0 O y w m c X V v d D t T Z W N 0 a W 9 u M S 9 C d X R j a G V y L 0 F 1 d G 9 S Z W 1 v d m V k Q 2 9 s d W 1 u c z E u e 0 N v b H V t b j I z L D I y f S Z x d W 9 0 O y w m c X V v d D t T Z W N 0 a W 9 u M S 9 C d X R j a G V y L 0 F 1 d G 9 S Z W 1 v d m V k Q 2 9 s d W 1 u c z E u e 0 N v b H V t b j I 0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0 Y 2 h l c i 8 l R T A l Q j k l O D E l R T A l Q j g l Q U I l R T A l Q j g l Q T U l R T A l Q j k l O D g l R T A l Q j g l O D c l R T A l Q j g l O T c l R T A l Q j g l Q j U l R T A l Q j k l O D g l R T A l Q j g l Q T E l R T A l Q j g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X R j a G V y L 0 J 1 d G N o Z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X R j a G V y L y V F M C V C O C V B Q S V F M C V C O S U 4 O C V F M C V C O C V B N y V F M C V C O C U 5 O S V F M C V C O C V B Q i V F M C V C O C V C M S V F M C V C O C V B N y V F M C V C O C U 5 N y V F M C V C O C V C N S V F M C V C O S U 4 O C V F M C V C O S U 4 M C V F M C V C O C V B N S V F M C V C O C V C N y V F M C V C O S U 4 O C V F M C V C O C V B R C V F M C V C O C U 5 O S V F M C V C O C V B M y V F M C V C O C V C M C V F M C V C O C U 5 N C V F M C V C O C V C M S V F M C V C O C U 5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d G N o Z X I v J U U w J U I 5 J T g w J U U w J U I 4 J T l C J U U w J U I 4 J U E 1 J U U w J U I 4 J U I 1 J U U w J U I 5 J T g 4 J U U w J U I 4 J U E y J U U w J U I 4 J T k 5 J U U w J U I 5 J T g x J U U w J U I 4 J T l C J U U w J U I 4 J U E 1 J U U w J U I 4 J T g 3 J U U w J U I 4 J T h B J U U w J U I 4 J T k 5 J U U w J U I 4 J U I 0 J U U w J U I 4 J T k 0 J U U w J U I 5 J T g x J U U w J U I 4 J U E 1 J U U w J U I 5 J T g 5 J U U w J U I 4 J U E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D g z C y P e J 5 P s / / H E n N X y z E A A A A A A g A A A A A A E G Y A A A A B A A A g A A A A S Y t 1 d q N P g k M 5 Y t Z i + + N W D 0 r 4 v B B u P Y X j O W M J V X c 4 L y c A A A A A D o A A A A A C A A A g A A A A 6 d L h R a U e f Y b o 9 s a D j p T V N O F k U P l X T c e 8 n C X P p R 3 U f R p Q A A A A O t B O N i z m X D L l 0 U x f I K b y 8 1 T T O T Z / x m O X 9 g Q N A + 4 f m b W u s x v K 4 n Y A S N 2 x J L r Q F P 5 G 8 g p k l X p w g Y X 8 a 3 o S R s L 5 K U 8 B O K q f y x 7 D 9 8 K w S N P D I l 9 A A A A A 1 b G J s W H 8 r z Z E V z M 4 s M A S l i S q I U p D c F J l Z b b a M K 8 h Z X 2 d T 3 a Y n m j s V w H 1 3 N L V h N S 6 + d a n 7 j f m 7 i f a t 7 G K 4 F n Z I A = = < / D a t a M a s h u p > 
</file>

<file path=customXml/itemProps1.xml><?xml version="1.0" encoding="utf-8"?>
<ds:datastoreItem xmlns:ds="http://schemas.openxmlformats.org/officeDocument/2006/customXml" ds:itemID="{8B027B70-C8A8-462E-A1BC-7807F5A508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Dครัวกลาง</vt:lpstr>
      <vt:lpstr>Dตุ๊กแกอวกาศสามัคคี</vt:lpstr>
      <vt:lpstr>Dตุ๊กแกอวกาศรามอินทรา</vt:lpstr>
      <vt:lpstr>DButcherแจ้งวัฒนะ</vt:lpstr>
      <vt:lpstr>DButcherราชพฤกษ์</vt:lpstr>
      <vt:lpstr>สลิป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Tunwit Minimal</dc:creator>
  <cp:keywords/>
  <dc:description/>
  <cp:lastModifiedBy>Thanut THAPPOTA</cp:lastModifiedBy>
  <cp:revision/>
  <cp:lastPrinted>2025-07-04T06:59:35Z</cp:lastPrinted>
  <dcterms:created xsi:type="dcterms:W3CDTF">2021-12-27T22:27:25Z</dcterms:created>
  <dcterms:modified xsi:type="dcterms:W3CDTF">2025-08-09T14:38:57Z</dcterms:modified>
  <cp:category/>
  <cp:contentStatus/>
</cp:coreProperties>
</file>