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hysics\year 3\Laboratory\RadiationLaws\"/>
    </mc:Choice>
  </mc:AlternateContent>
  <bookViews>
    <workbookView xWindow="0" yWindow="0" windowWidth="15345" windowHeight="4455" firstSheet="2" activeTab="3" xr2:uid="{E36A4192-82D1-4BC2-A8B2-6C11DBAF503D}"/>
  </bookViews>
  <sheets>
    <sheet name="Sheet1" sheetId="1" r:id="rId1"/>
    <sheet name="Non-amplifying run 1 (corr)" sheetId="6" r:id="rId2"/>
    <sheet name="Non-Amplifying" sheetId="2" r:id="rId3"/>
    <sheet name="Non-amplifying run 2" sheetId="4" r:id="rId4"/>
    <sheet name="Amplifying (70dB)" sheetId="3" r:id="rId5"/>
    <sheet name="Amplifying (30dB) corrected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14" i="5"/>
  <c r="B15" i="5"/>
  <c r="B16" i="5"/>
  <c r="D16" i="5" s="1"/>
  <c r="B17" i="5"/>
  <c r="D17" i="5" s="1"/>
  <c r="B18" i="5"/>
  <c r="B19" i="5"/>
  <c r="B20" i="5"/>
  <c r="D20" i="5" s="1"/>
  <c r="B21" i="5"/>
  <c r="D21" i="5" s="1"/>
  <c r="B22" i="5"/>
  <c r="B23" i="5"/>
  <c r="B4" i="5"/>
  <c r="B5" i="5"/>
  <c r="B6" i="5"/>
  <c r="B7" i="5"/>
  <c r="B8" i="5"/>
  <c r="B9" i="5"/>
  <c r="B10" i="5"/>
  <c r="B11" i="5"/>
  <c r="B12" i="5"/>
  <c r="B13" i="5"/>
  <c r="D3" i="5"/>
  <c r="F13" i="6"/>
  <c r="E13" i="6"/>
  <c r="G13" i="6" s="1"/>
  <c r="B13" i="6"/>
  <c r="C13" i="6" s="1"/>
  <c r="F12" i="6"/>
  <c r="E12" i="6"/>
  <c r="G12" i="6" s="1"/>
  <c r="B12" i="6"/>
  <c r="C12" i="6" s="1"/>
  <c r="G11" i="6"/>
  <c r="F11" i="6"/>
  <c r="E11" i="6"/>
  <c r="B11" i="6"/>
  <c r="C11" i="6" s="1"/>
  <c r="F10" i="6"/>
  <c r="E10" i="6"/>
  <c r="G10" i="6" s="1"/>
  <c r="B10" i="6"/>
  <c r="C10" i="6" s="1"/>
  <c r="F9" i="6"/>
  <c r="E9" i="6"/>
  <c r="G9" i="6" s="1"/>
  <c r="B9" i="6"/>
  <c r="C9" i="6" s="1"/>
  <c r="F8" i="6"/>
  <c r="E8" i="6"/>
  <c r="G8" i="6" s="1"/>
  <c r="B8" i="6"/>
  <c r="C8" i="6" s="1"/>
  <c r="G7" i="6"/>
  <c r="F7" i="6"/>
  <c r="E7" i="6"/>
  <c r="B7" i="6"/>
  <c r="C7" i="6" s="1"/>
  <c r="G6" i="6"/>
  <c r="F6" i="6"/>
  <c r="E6" i="6"/>
  <c r="B6" i="6"/>
  <c r="C6" i="6" s="1"/>
  <c r="F5" i="6"/>
  <c r="E5" i="6"/>
  <c r="G5" i="6" s="1"/>
  <c r="B5" i="6"/>
  <c r="C5" i="6" s="1"/>
  <c r="F4" i="6"/>
  <c r="E4" i="6"/>
  <c r="G4" i="6" s="1"/>
  <c r="B4" i="6"/>
  <c r="C4" i="6" s="1"/>
  <c r="G3" i="6"/>
  <c r="F3" i="6"/>
  <c r="E3" i="6"/>
  <c r="B3" i="6"/>
  <c r="C3" i="6" s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3" i="5"/>
  <c r="F16" i="5"/>
  <c r="F17" i="5"/>
  <c r="F18" i="5"/>
  <c r="F19" i="5"/>
  <c r="F20" i="5"/>
  <c r="F21" i="5"/>
  <c r="F22" i="5"/>
  <c r="F23" i="5"/>
  <c r="F10" i="5"/>
  <c r="F11" i="5"/>
  <c r="F12" i="5"/>
  <c r="F13" i="5"/>
  <c r="F14" i="5"/>
  <c r="F15" i="5"/>
  <c r="F9" i="5"/>
  <c r="F4" i="5"/>
  <c r="F5" i="5"/>
  <c r="F6" i="5"/>
  <c r="F7" i="5"/>
  <c r="F8" i="5"/>
  <c r="F3" i="5"/>
  <c r="G23" i="5"/>
  <c r="G22" i="5"/>
  <c r="G21" i="5"/>
  <c r="G20" i="5"/>
  <c r="G19" i="5"/>
  <c r="G18" i="5"/>
  <c r="G17" i="5"/>
  <c r="G16" i="5"/>
  <c r="G15" i="5"/>
  <c r="G14" i="5"/>
  <c r="D23" i="5"/>
  <c r="D22" i="5"/>
  <c r="D19" i="5"/>
  <c r="D18" i="5"/>
  <c r="D15" i="5"/>
  <c r="D14" i="5"/>
  <c r="G13" i="5"/>
  <c r="D13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G4" i="5"/>
  <c r="D4" i="5"/>
  <c r="G3" i="5"/>
  <c r="B13" i="4" l="1"/>
  <c r="C13" i="4" s="1"/>
  <c r="B12" i="4"/>
  <c r="B11" i="4"/>
  <c r="B10" i="4"/>
  <c r="C10" i="4" s="1"/>
  <c r="B9" i="4"/>
  <c r="C9" i="4" s="1"/>
  <c r="B8" i="4"/>
  <c r="B7" i="4"/>
  <c r="C7" i="4" s="1"/>
  <c r="B6" i="4"/>
  <c r="B5" i="4"/>
  <c r="C5" i="4" s="1"/>
  <c r="B4" i="4"/>
  <c r="C11" i="4"/>
  <c r="B3" i="4"/>
  <c r="C3" i="4" s="1"/>
  <c r="C8" i="4"/>
  <c r="E10" i="4"/>
  <c r="G10" i="4" s="1"/>
  <c r="E11" i="4"/>
  <c r="G11" i="4" s="1"/>
  <c r="E13" i="4"/>
  <c r="G13" i="4" s="1"/>
  <c r="E12" i="4"/>
  <c r="G12" i="4" s="1"/>
  <c r="E7" i="4"/>
  <c r="F3" i="4"/>
  <c r="F4" i="4"/>
  <c r="F5" i="4"/>
  <c r="F6" i="4"/>
  <c r="F7" i="4"/>
  <c r="F8" i="4"/>
  <c r="F9" i="4"/>
  <c r="F10" i="4"/>
  <c r="F11" i="4"/>
  <c r="F12" i="4"/>
  <c r="F13" i="4"/>
  <c r="E9" i="4"/>
  <c r="G9" i="4" s="1"/>
  <c r="E4" i="4"/>
  <c r="G4" i="4" s="1"/>
  <c r="E5" i="4"/>
  <c r="G5" i="4" s="1"/>
  <c r="E6" i="4"/>
  <c r="G6" i="4" s="1"/>
  <c r="G7" i="4"/>
  <c r="E8" i="4"/>
  <c r="G8" i="4" s="1"/>
  <c r="E3" i="4"/>
  <c r="G3" i="4" s="1"/>
  <c r="C6" i="4"/>
  <c r="C12" i="4"/>
  <c r="C4" i="4"/>
  <c r="C12" i="3" l="1"/>
  <c r="C11" i="3"/>
  <c r="C10" i="3"/>
  <c r="C9" i="3"/>
  <c r="C8" i="3"/>
  <c r="C7" i="3"/>
  <c r="C6" i="3"/>
  <c r="C5" i="3"/>
  <c r="C4" i="3"/>
  <c r="C3" i="3"/>
  <c r="C2" i="3"/>
  <c r="F12" i="2"/>
  <c r="F11" i="2"/>
  <c r="F10" i="2"/>
  <c r="F9" i="2"/>
  <c r="F8" i="2"/>
  <c r="F7" i="2"/>
  <c r="F3" i="2"/>
  <c r="F4" i="2"/>
  <c r="F5" i="2"/>
  <c r="F6" i="2"/>
  <c r="F2" i="2"/>
  <c r="C3" i="2"/>
  <c r="C4" i="2"/>
  <c r="C5" i="2"/>
  <c r="C6" i="2"/>
  <c r="C7" i="2"/>
  <c r="C8" i="2"/>
  <c r="C9" i="2"/>
  <c r="C10" i="2"/>
  <c r="C11" i="2"/>
  <c r="C12" i="2"/>
  <c r="C2" i="2"/>
  <c r="B3" i="1" l="1"/>
  <c r="B4" i="1"/>
  <c r="B5" i="1"/>
  <c r="B6" i="1"/>
  <c r="B7" i="1"/>
  <c r="B8" i="1"/>
  <c r="B9" i="1"/>
  <c r="B10" i="1"/>
  <c r="B11" i="1"/>
  <c r="H4" i="1"/>
  <c r="H5" i="1"/>
  <c r="H6" i="1"/>
  <c r="H7" i="1"/>
  <c r="H8" i="1"/>
  <c r="H9" i="1"/>
  <c r="H10" i="1"/>
  <c r="H11" i="1"/>
  <c r="H3" i="1"/>
  <c r="F4" i="1"/>
  <c r="F5" i="1"/>
  <c r="F6" i="1"/>
  <c r="F7" i="1"/>
  <c r="F8" i="1"/>
  <c r="F9" i="1"/>
  <c r="F10" i="1"/>
  <c r="F11" i="1"/>
  <c r="F3" i="1"/>
  <c r="I4" i="1"/>
  <c r="I5" i="1"/>
  <c r="I6" i="1"/>
  <c r="I7" i="1"/>
  <c r="I8" i="1"/>
  <c r="I9" i="1"/>
  <c r="I10" i="1"/>
  <c r="I11" i="1"/>
  <c r="I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<sst xmlns="http://schemas.openxmlformats.org/spreadsheetml/2006/main" count="73" uniqueCount="38">
  <si>
    <t>V</t>
  </si>
  <si>
    <t>kOhm</t>
  </si>
  <si>
    <t>A</t>
  </si>
  <si>
    <t>I2</t>
  </si>
  <si>
    <t>R1</t>
  </si>
  <si>
    <t>R4 max</t>
  </si>
  <si>
    <t>R4 min</t>
  </si>
  <si>
    <t>R4 Av</t>
  </si>
  <si>
    <t>I2 err</t>
  </si>
  <si>
    <t>Verr</t>
  </si>
  <si>
    <t>R4err</t>
  </si>
  <si>
    <t>R1err</t>
  </si>
  <si>
    <t>Chi-squared</t>
  </si>
  <si>
    <t>x_d (cm)</t>
  </si>
  <si>
    <t>x_d err (cm)</t>
  </si>
  <si>
    <t>d (cm)</t>
  </si>
  <si>
    <t>derr (cm)</t>
  </si>
  <si>
    <t>I_d (μA)</t>
  </si>
  <si>
    <t>I_d err (μA)</t>
  </si>
  <si>
    <t>I1 (A)</t>
  </si>
  <si>
    <t>V_d (V)</t>
  </si>
  <si>
    <t>V_d err (V)]</t>
  </si>
  <si>
    <t>x_d</t>
  </si>
  <si>
    <t>I_D</t>
  </si>
  <si>
    <t>d</t>
  </si>
  <si>
    <t>x_f</t>
  </si>
  <si>
    <t>cm</t>
  </si>
  <si>
    <t>log(I_D)</t>
  </si>
  <si>
    <t>log(d)</t>
  </si>
  <si>
    <t>I_D err</t>
  </si>
  <si>
    <t>log(I_D) err</t>
  </si>
  <si>
    <t>μA</t>
  </si>
  <si>
    <t>V_D</t>
  </si>
  <si>
    <t>mV</t>
  </si>
  <si>
    <t>V_D err</t>
  </si>
  <si>
    <t>log(V_D)</t>
  </si>
  <si>
    <t>log(V_D) err</t>
  </si>
  <si>
    <t>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</si>
</sst>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43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12/10/18:</a:t>
            </a:r>
            <a:r>
              <a:rPr lang="en-US" baseline="0"/>
              <a:t> IV Characteristic at RT </a:t>
            </a:r>
            <a:endParaRPr lang="en-US"/>
          </a:p>
        </c:rich>
      </c:tx>
      <c:layout>
        <c:manualLayout>
          <c:xMode val="edge"/>
          <c:yMode val="edge"/>
          <c:x val="0.40261581358254006"/>
          <c:y val="2.2409022896022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Sheet1!$I$1:$I$2</c:f>
              <c:strCache>
                <c:ptCount val="2"/>
                <c:pt idx="0">
                  <c:v>R1</c:v>
                </c:pt>
                <c:pt idx="1">
                  <c:v>kOhm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501452512350487"/>
                  <c:y val="-9.01402945992490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Sheet1!$A$3:$A$11</c:f>
              <c:numCache>
                <c:formatCode>General</c:formatCode>
                <c:ptCount val="9"/>
                <c:pt idx="0">
                  <c:v>0.09</c:v>
                </c:pt>
                <c:pt idx="1">
                  <c:v>0.17</c:v>
                </c:pt>
                <c:pt idx="2">
                  <c:v>0.25</c:v>
                </c:pt>
                <c:pt idx="3">
                  <c:v>0.34</c:v>
                </c:pt>
                <c:pt idx="4">
                  <c:v>0.43</c:v>
                </c:pt>
                <c:pt idx="5">
                  <c:v>0.53</c:v>
                </c:pt>
                <c:pt idx="6">
                  <c:v>0.64</c:v>
                </c:pt>
                <c:pt idx="7">
                  <c:v>0.78</c:v>
                </c:pt>
                <c:pt idx="8">
                  <c:v>0.95</c:v>
                </c:pt>
              </c:numCache>
            </c:numRef>
          </c:xVal>
          <c:yVal>
            <c:numRef>
              <c:f>Sheet1!$I$3:$I$11</c:f>
              <c:numCache>
                <c:formatCode>_(* #,##0.00_);_(* \(#,##0.00\);_(* "-"??_);_(@_)</c:formatCode>
                <c:ptCount val="9"/>
                <c:pt idx="0">
                  <c:v>0.5331818181818182</c:v>
                </c:pt>
                <c:pt idx="1">
                  <c:v>0.55136363636363639</c:v>
                </c:pt>
                <c:pt idx="2">
                  <c:v>0.57181818181818178</c:v>
                </c:pt>
                <c:pt idx="3">
                  <c:v>0.59909090909090912</c:v>
                </c:pt>
                <c:pt idx="4">
                  <c:v>0.64090909090909087</c:v>
                </c:pt>
                <c:pt idx="5">
                  <c:v>0.6963636363636363</c:v>
                </c:pt>
                <c:pt idx="6">
                  <c:v>0.77454545454545454</c:v>
                </c:pt>
                <c:pt idx="7">
                  <c:v>0.88818181818181818</c:v>
                </c:pt>
                <c:pt idx="8">
                  <c:v>1.0554545454545454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8-4AA8-84EC-B44E35172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54720"/>
        <c:axId val="315654064"/>
      </c:scatterChart>
      <c:valAx>
        <c:axId val="31565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54064"/>
        <c:crosses val="autoZero"/>
        <c:crossBetween val="midCat"/>
      </c:valAx>
      <c:valAx>
        <c:axId val="3156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5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0</xdr:row>
      <xdr:rowOff>47630</xdr:rowOff>
    </xdr:from>
    <xdr:to>
      <xdr:col>19</xdr:col>
      <xdr:colOff>571500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6AC2D-AAD9-4470-81CD-189D29873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FD759-8490-48CC-BD10-8579784D3DBE}">
  <dimension ref="A1:J13"/>
  <sheetViews>
    <sheetView workbookViewId="0">
      <selection activeCell="H3" sqref="H3"/>
    </sheetView>
  </sheetViews>
  <sheetFormatPr defaultRowHeight="15" x14ac:dyDescent="0.25"/>
  <sheetData>
    <row r="1" spans="1:10" x14ac:dyDescent="0.25">
      <c r="A1" t="s">
        <v>0</v>
      </c>
      <c r="B1" t="s">
        <v>9</v>
      </c>
      <c r="C1" t="s">
        <v>6</v>
      </c>
      <c r="D1" t="s">
        <v>5</v>
      </c>
      <c r="E1" t="s">
        <v>7</v>
      </c>
      <c r="F1" t="s">
        <v>10</v>
      </c>
      <c r="G1" t="s">
        <v>3</v>
      </c>
      <c r="H1" t="s">
        <v>8</v>
      </c>
      <c r="I1" t="s">
        <v>4</v>
      </c>
      <c r="J1" t="s">
        <v>11</v>
      </c>
    </row>
    <row r="2" spans="1:10" x14ac:dyDescent="0.25">
      <c r="A2" t="s">
        <v>0</v>
      </c>
      <c r="B2" t="s">
        <v>9</v>
      </c>
      <c r="C2" t="s">
        <v>1</v>
      </c>
      <c r="D2" t="s">
        <v>1</v>
      </c>
      <c r="E2" t="s">
        <v>1</v>
      </c>
      <c r="G2" t="s">
        <v>2</v>
      </c>
      <c r="H2" t="s">
        <v>2</v>
      </c>
      <c r="I2" t="s">
        <v>1</v>
      </c>
    </row>
    <row r="3" spans="1:10" x14ac:dyDescent="0.25">
      <c r="A3">
        <v>0.09</v>
      </c>
      <c r="B3" s="4">
        <f t="shared" ref="B3:B10" si="0">0.003*A3+0.01</f>
        <v>1.027E-2</v>
      </c>
      <c r="C3">
        <v>58.6</v>
      </c>
      <c r="D3">
        <v>58.7</v>
      </c>
      <c r="E3" s="1">
        <f>0.5*(C3+D3)</f>
        <v>58.650000000000006</v>
      </c>
      <c r="F3">
        <f>D3-C3</f>
        <v>0.10000000000000142</v>
      </c>
      <c r="G3" s="4">
        <v>0.05</v>
      </c>
      <c r="H3" s="3">
        <f>0.006*G3+0.001</f>
        <v>1.2999999999999999E-3</v>
      </c>
      <c r="I3" s="2">
        <f>E3/110</f>
        <v>0.5331818181818182</v>
      </c>
    </row>
    <row r="4" spans="1:10" x14ac:dyDescent="0.25">
      <c r="A4">
        <v>0.17</v>
      </c>
      <c r="B4" s="4">
        <f t="shared" si="0"/>
        <v>1.051E-2</v>
      </c>
      <c r="C4">
        <v>60.1</v>
      </c>
      <c r="D4">
        <v>61.2</v>
      </c>
      <c r="E4">
        <f t="shared" ref="E4:E11" si="1">0.5*(C4+D4)</f>
        <v>60.650000000000006</v>
      </c>
      <c r="F4">
        <f t="shared" ref="F4:F11" si="2">D4-C4</f>
        <v>1.1000000000000014</v>
      </c>
      <c r="G4" s="4">
        <v>0.1</v>
      </c>
      <c r="H4" s="3">
        <f t="shared" ref="H4:H11" si="3">0.006*G4+0.001</f>
        <v>1.6000000000000001E-3</v>
      </c>
      <c r="I4" s="2">
        <f t="shared" ref="I4:I11" si="4">E4/110</f>
        <v>0.55136363636363639</v>
      </c>
    </row>
    <row r="5" spans="1:10" x14ac:dyDescent="0.25">
      <c r="A5">
        <v>0.25</v>
      </c>
      <c r="B5" s="4">
        <f t="shared" si="0"/>
        <v>1.0750000000000001E-2</v>
      </c>
      <c r="C5">
        <v>62.3</v>
      </c>
      <c r="D5">
        <v>63.5</v>
      </c>
      <c r="E5">
        <f t="shared" si="1"/>
        <v>62.9</v>
      </c>
      <c r="F5">
        <f t="shared" si="2"/>
        <v>1.2000000000000028</v>
      </c>
      <c r="G5" s="4">
        <v>0.15</v>
      </c>
      <c r="H5" s="3">
        <f t="shared" si="3"/>
        <v>1.9E-3</v>
      </c>
      <c r="I5" s="2">
        <f t="shared" si="4"/>
        <v>0.57181818181818178</v>
      </c>
    </row>
    <row r="6" spans="1:10" x14ac:dyDescent="0.25">
      <c r="A6">
        <v>0.34</v>
      </c>
      <c r="B6" s="4">
        <f t="shared" si="0"/>
        <v>1.102E-2</v>
      </c>
      <c r="C6">
        <v>65.599999999999994</v>
      </c>
      <c r="D6">
        <v>66.2</v>
      </c>
      <c r="E6">
        <f t="shared" si="1"/>
        <v>65.900000000000006</v>
      </c>
      <c r="F6">
        <f t="shared" si="2"/>
        <v>0.60000000000000853</v>
      </c>
      <c r="G6" s="4">
        <v>0.2</v>
      </c>
      <c r="H6" s="3">
        <f t="shared" si="3"/>
        <v>2.2000000000000001E-3</v>
      </c>
      <c r="I6" s="2">
        <f t="shared" si="4"/>
        <v>0.59909090909090912</v>
      </c>
    </row>
    <row r="7" spans="1:10" x14ac:dyDescent="0.25">
      <c r="A7">
        <v>0.43</v>
      </c>
      <c r="B7" s="4">
        <f t="shared" si="0"/>
        <v>1.129E-2</v>
      </c>
      <c r="C7">
        <v>70.099999999999994</v>
      </c>
      <c r="D7">
        <v>70.900000000000006</v>
      </c>
      <c r="E7">
        <f t="shared" si="1"/>
        <v>70.5</v>
      </c>
      <c r="F7">
        <f t="shared" si="2"/>
        <v>0.80000000000001137</v>
      </c>
      <c r="G7" s="4">
        <v>0.25</v>
      </c>
      <c r="H7" s="3">
        <f t="shared" si="3"/>
        <v>2.5000000000000001E-3</v>
      </c>
      <c r="I7" s="2">
        <f t="shared" si="4"/>
        <v>0.64090909090909087</v>
      </c>
    </row>
    <row r="8" spans="1:10" x14ac:dyDescent="0.25">
      <c r="A8">
        <v>0.53</v>
      </c>
      <c r="B8" s="4">
        <f t="shared" si="0"/>
        <v>1.159E-2</v>
      </c>
      <c r="C8">
        <v>76.3</v>
      </c>
      <c r="D8">
        <v>76.900000000000006</v>
      </c>
      <c r="E8">
        <f t="shared" si="1"/>
        <v>76.599999999999994</v>
      </c>
      <c r="F8">
        <f t="shared" si="2"/>
        <v>0.60000000000000853</v>
      </c>
      <c r="G8" s="4">
        <v>0.3</v>
      </c>
      <c r="H8" s="3">
        <f t="shared" si="3"/>
        <v>2.8E-3</v>
      </c>
      <c r="I8" s="2">
        <f t="shared" si="4"/>
        <v>0.6963636363636363</v>
      </c>
    </row>
    <row r="9" spans="1:10" x14ac:dyDescent="0.25">
      <c r="A9">
        <v>0.64</v>
      </c>
      <c r="B9" s="4">
        <f t="shared" si="0"/>
        <v>1.192E-2</v>
      </c>
      <c r="C9">
        <v>84.9</v>
      </c>
      <c r="D9">
        <v>85.5</v>
      </c>
      <c r="E9">
        <f t="shared" si="1"/>
        <v>85.2</v>
      </c>
      <c r="F9">
        <f t="shared" si="2"/>
        <v>0.59999999999999432</v>
      </c>
      <c r="G9" s="4">
        <v>0.35</v>
      </c>
      <c r="H9" s="3">
        <f t="shared" si="3"/>
        <v>3.0999999999999999E-3</v>
      </c>
      <c r="I9" s="2">
        <f t="shared" si="4"/>
        <v>0.77454545454545454</v>
      </c>
    </row>
    <row r="10" spans="1:10" x14ac:dyDescent="0.25">
      <c r="A10">
        <v>0.78</v>
      </c>
      <c r="B10" s="4">
        <f t="shared" si="0"/>
        <v>1.234E-2</v>
      </c>
      <c r="C10">
        <v>97.4</v>
      </c>
      <c r="D10">
        <v>98</v>
      </c>
      <c r="E10">
        <f t="shared" si="1"/>
        <v>97.7</v>
      </c>
      <c r="F10">
        <f t="shared" si="2"/>
        <v>0.59999999999999432</v>
      </c>
      <c r="G10" s="4">
        <v>0.4</v>
      </c>
      <c r="H10" s="3">
        <f t="shared" si="3"/>
        <v>3.4000000000000002E-3</v>
      </c>
      <c r="I10" s="2">
        <f t="shared" si="4"/>
        <v>0.88818181818181818</v>
      </c>
    </row>
    <row r="11" spans="1:10" x14ac:dyDescent="0.25">
      <c r="A11">
        <v>0.95</v>
      </c>
      <c r="B11" s="4">
        <f>0.003*A11+0.01</f>
        <v>1.285E-2</v>
      </c>
      <c r="C11">
        <v>115.6</v>
      </c>
      <c r="D11">
        <v>116.6</v>
      </c>
      <c r="E11">
        <f t="shared" si="1"/>
        <v>116.1</v>
      </c>
      <c r="F11">
        <f t="shared" si="2"/>
        <v>1</v>
      </c>
      <c r="G11" s="4">
        <v>0.45</v>
      </c>
      <c r="H11" s="3">
        <f t="shared" si="3"/>
        <v>3.7000000000000002E-3</v>
      </c>
      <c r="I11" s="2">
        <f t="shared" si="4"/>
        <v>1.0554545454545454</v>
      </c>
    </row>
    <row r="13" spans="1:10" x14ac:dyDescent="0.25">
      <c r="A13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262D-B4B8-448B-82B6-08AADCA32CC7}">
  <dimension ref="A1:J13"/>
  <sheetViews>
    <sheetView workbookViewId="0">
      <selection activeCell="I1" sqref="I1"/>
    </sheetView>
  </sheetViews>
  <sheetFormatPr defaultRowHeight="15" x14ac:dyDescent="0.25"/>
  <cols>
    <col min="7" max="7" width="11" bestFit="1" customWidth="1"/>
  </cols>
  <sheetData>
    <row r="1" spans="1:10" x14ac:dyDescent="0.25">
      <c r="A1" t="s">
        <v>22</v>
      </c>
      <c r="B1" t="s">
        <v>24</v>
      </c>
      <c r="C1" t="s">
        <v>28</v>
      </c>
      <c r="D1" t="s">
        <v>23</v>
      </c>
      <c r="E1" t="s">
        <v>29</v>
      </c>
      <c r="F1" t="s">
        <v>27</v>
      </c>
      <c r="G1" t="s">
        <v>30</v>
      </c>
      <c r="H1" t="s">
        <v>25</v>
      </c>
      <c r="I1">
        <v>75.099999999999994</v>
      </c>
      <c r="J1" t="s">
        <v>26</v>
      </c>
    </row>
    <row r="2" spans="1:10" x14ac:dyDescent="0.25">
      <c r="A2" t="s">
        <v>26</v>
      </c>
      <c r="B2" t="s">
        <v>26</v>
      </c>
      <c r="D2" t="s">
        <v>31</v>
      </c>
      <c r="E2" t="s">
        <v>31</v>
      </c>
    </row>
    <row r="3" spans="1:10" x14ac:dyDescent="0.25">
      <c r="A3">
        <v>13</v>
      </c>
      <c r="B3">
        <f t="shared" ref="B3:B13" si="0">$I$1-A3+3</f>
        <v>65.099999999999994</v>
      </c>
      <c r="C3">
        <f>LOG10(B3)</f>
        <v>1.8135809885681919</v>
      </c>
      <c r="D3">
        <v>16.22</v>
      </c>
      <c r="E3" s="4">
        <f t="shared" ref="E3:E8" si="1">0.0008*D3+0.12</f>
        <v>0.13297599999999998</v>
      </c>
      <c r="F3" s="6">
        <f t="shared" ref="F3:F13" si="2">LOG10(D3)</f>
        <v>1.2100508498751372</v>
      </c>
      <c r="G3" s="6">
        <f t="shared" ref="G3:G13" si="3">E3/D3</f>
        <v>8.1982737361282355E-3</v>
      </c>
    </row>
    <row r="4" spans="1:10" x14ac:dyDescent="0.25">
      <c r="A4">
        <v>20</v>
      </c>
      <c r="B4">
        <f t="shared" si="0"/>
        <v>58.099999999999994</v>
      </c>
      <c r="C4">
        <f t="shared" ref="C4:C13" si="4">LOG10(B4)</f>
        <v>1.7641761323903307</v>
      </c>
      <c r="D4">
        <v>20.079999999999998</v>
      </c>
      <c r="E4" s="4">
        <f t="shared" si="1"/>
        <v>0.13606399999999999</v>
      </c>
      <c r="F4" s="6">
        <f t="shared" si="2"/>
        <v>1.3027637084729817</v>
      </c>
      <c r="G4" s="6">
        <f t="shared" si="3"/>
        <v>6.7760956175298807E-3</v>
      </c>
    </row>
    <row r="5" spans="1:10" x14ac:dyDescent="0.25">
      <c r="A5">
        <v>30</v>
      </c>
      <c r="B5">
        <f t="shared" si="0"/>
        <v>48.099999999999994</v>
      </c>
      <c r="C5">
        <f t="shared" si="4"/>
        <v>1.6821450763738317</v>
      </c>
      <c r="D5">
        <v>28.65</v>
      </c>
      <c r="E5" s="4">
        <f t="shared" si="1"/>
        <v>0.14291999999999999</v>
      </c>
      <c r="F5" s="6">
        <f t="shared" si="2"/>
        <v>1.4571246263034088</v>
      </c>
      <c r="G5" s="6">
        <f t="shared" si="3"/>
        <v>4.9884816753926701E-3</v>
      </c>
    </row>
    <row r="6" spans="1:10" x14ac:dyDescent="0.25">
      <c r="A6">
        <v>40</v>
      </c>
      <c r="B6">
        <f t="shared" si="0"/>
        <v>38.099999999999994</v>
      </c>
      <c r="C6">
        <f t="shared" si="4"/>
        <v>1.5809249756756192</v>
      </c>
      <c r="D6">
        <v>44.76</v>
      </c>
      <c r="E6" s="4">
        <f t="shared" si="1"/>
        <v>0.155808</v>
      </c>
      <c r="F6" s="6">
        <f t="shared" si="2"/>
        <v>1.6508900778563125</v>
      </c>
      <c r="G6" s="6">
        <f t="shared" si="3"/>
        <v>3.4809651474530835E-3</v>
      </c>
    </row>
    <row r="7" spans="1:10" x14ac:dyDescent="0.25">
      <c r="A7">
        <v>50</v>
      </c>
      <c r="B7">
        <f t="shared" si="0"/>
        <v>28.099999999999994</v>
      </c>
      <c r="C7">
        <f t="shared" si="4"/>
        <v>1.4487063199050798</v>
      </c>
      <c r="D7">
        <v>81.62</v>
      </c>
      <c r="E7" s="4">
        <f t="shared" si="1"/>
        <v>0.18529600000000002</v>
      </c>
      <c r="F7" s="6">
        <f t="shared" si="2"/>
        <v>1.911796590437252</v>
      </c>
      <c r="G7" s="6">
        <f t="shared" si="3"/>
        <v>2.2702278853222249E-3</v>
      </c>
    </row>
    <row r="8" spans="1:10" x14ac:dyDescent="0.25">
      <c r="A8">
        <v>60</v>
      </c>
      <c r="B8">
        <f t="shared" si="0"/>
        <v>18.099999999999994</v>
      </c>
      <c r="C8">
        <f t="shared" si="4"/>
        <v>1.2576785748691843</v>
      </c>
      <c r="D8">
        <v>198.99</v>
      </c>
      <c r="E8" s="4">
        <f t="shared" si="1"/>
        <v>0.279192</v>
      </c>
      <c r="F8" s="6">
        <f t="shared" si="2"/>
        <v>2.2988312520180387</v>
      </c>
      <c r="G8" s="6">
        <f t="shared" si="3"/>
        <v>1.4030453791647822E-3</v>
      </c>
    </row>
    <row r="9" spans="1:10" x14ac:dyDescent="0.25">
      <c r="A9">
        <v>70.900000000000006</v>
      </c>
      <c r="B9">
        <f t="shared" si="0"/>
        <v>7.1999999999999886</v>
      </c>
      <c r="C9">
        <f t="shared" si="4"/>
        <v>0.85733249643126774</v>
      </c>
      <c r="D9">
        <v>1293</v>
      </c>
      <c r="E9" s="5">
        <f>0.0008*D9+12</f>
        <v>13.0344</v>
      </c>
      <c r="F9" s="6">
        <f t="shared" si="2"/>
        <v>3.1115985248803941</v>
      </c>
      <c r="G9" s="6">
        <f t="shared" si="3"/>
        <v>1.0080742459396752E-2</v>
      </c>
    </row>
    <row r="10" spans="1:10" x14ac:dyDescent="0.25">
      <c r="A10">
        <v>65</v>
      </c>
      <c r="B10">
        <f t="shared" si="0"/>
        <v>13.099999999999994</v>
      </c>
      <c r="C10">
        <f t="shared" si="4"/>
        <v>1.117271295655764</v>
      </c>
      <c r="D10">
        <v>382.5</v>
      </c>
      <c r="E10" s="5">
        <f>0.0008*D10+1.2</f>
        <v>1.506</v>
      </c>
      <c r="F10" s="6">
        <f t="shared" si="2"/>
        <v>2.5826314394896364</v>
      </c>
      <c r="G10" s="6">
        <f t="shared" si="3"/>
        <v>3.9372549019607841E-3</v>
      </c>
    </row>
    <row r="11" spans="1:10" x14ac:dyDescent="0.25">
      <c r="A11">
        <v>67.5</v>
      </c>
      <c r="B11">
        <f t="shared" si="0"/>
        <v>10.599999999999994</v>
      </c>
      <c r="C11">
        <f t="shared" si="4"/>
        <v>1.02530586526477</v>
      </c>
      <c r="D11">
        <v>595.70000000000005</v>
      </c>
      <c r="E11" s="5">
        <f>0.0008*D11+1.2</f>
        <v>1.6765600000000001</v>
      </c>
      <c r="F11" s="6">
        <f t="shared" si="2"/>
        <v>2.7750276000988445</v>
      </c>
      <c r="G11" s="6">
        <f t="shared" si="3"/>
        <v>2.8144367970454926E-3</v>
      </c>
    </row>
    <row r="12" spans="1:10" x14ac:dyDescent="0.25">
      <c r="A12">
        <v>55</v>
      </c>
      <c r="B12">
        <f t="shared" si="0"/>
        <v>23.099999999999994</v>
      </c>
      <c r="C12">
        <f t="shared" si="4"/>
        <v>1.3636119798921442</v>
      </c>
      <c r="D12">
        <v>120.12</v>
      </c>
      <c r="E12" s="5">
        <f>0.0008*D12+0.12</f>
        <v>0.21609600000000001</v>
      </c>
      <c r="F12" s="6">
        <f t="shared" si="2"/>
        <v>2.0796153235269434</v>
      </c>
      <c r="G12" s="6">
        <f t="shared" si="3"/>
        <v>1.7990009990009989E-3</v>
      </c>
    </row>
    <row r="13" spans="1:10" x14ac:dyDescent="0.25">
      <c r="A13">
        <v>45</v>
      </c>
      <c r="B13">
        <f t="shared" si="0"/>
        <v>33.099999999999994</v>
      </c>
      <c r="C13">
        <f t="shared" si="4"/>
        <v>1.5198279937757186</v>
      </c>
      <c r="D13">
        <v>59.03</v>
      </c>
      <c r="E13" s="5">
        <f>0.0008*D13+0.12</f>
        <v>0.16722399999999998</v>
      </c>
      <c r="F13" s="6">
        <f t="shared" si="2"/>
        <v>1.7710727832211948</v>
      </c>
      <c r="G13" s="6">
        <f t="shared" si="3"/>
        <v>2.8328646450957139E-3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5CD3-E07B-45CF-AD0F-2ECC3C612F1A}">
  <dimension ref="A1:G12"/>
  <sheetViews>
    <sheetView workbookViewId="0">
      <selection activeCell="G8" sqref="G8"/>
    </sheetView>
  </sheetViews>
  <sheetFormatPr defaultRowHeight="15" x14ac:dyDescent="0.25"/>
  <sheetData>
    <row r="1" spans="1:7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 x14ac:dyDescent="0.25">
      <c r="A2">
        <v>13</v>
      </c>
      <c r="C2">
        <f>75.1-A2</f>
        <v>62.099999999999994</v>
      </c>
      <c r="D2">
        <v>0.1</v>
      </c>
      <c r="E2">
        <v>16.22</v>
      </c>
      <c r="F2">
        <f>0.006*E2+0.01</f>
        <v>0.10731999999999998</v>
      </c>
      <c r="G2">
        <v>1.4490000000000001</v>
      </c>
    </row>
    <row r="3" spans="1:7" x14ac:dyDescent="0.25">
      <c r="A3">
        <v>20</v>
      </c>
      <c r="C3">
        <f t="shared" ref="C3:C12" si="0">75.1-A3</f>
        <v>55.099999999999994</v>
      </c>
      <c r="D3">
        <v>0.1</v>
      </c>
      <c r="E3">
        <v>20.079999999999998</v>
      </c>
      <c r="F3">
        <f t="shared" ref="F3:F6" si="1">0.006*E3+0.01</f>
        <v>0.13047999999999998</v>
      </c>
      <c r="G3">
        <v>1.448</v>
      </c>
    </row>
    <row r="4" spans="1:7" x14ac:dyDescent="0.25">
      <c r="A4">
        <v>30</v>
      </c>
      <c r="C4">
        <f t="shared" si="0"/>
        <v>45.099999999999994</v>
      </c>
      <c r="D4">
        <v>0.1</v>
      </c>
      <c r="E4">
        <v>28.65</v>
      </c>
      <c r="F4">
        <f t="shared" si="1"/>
        <v>0.18190000000000001</v>
      </c>
      <c r="G4">
        <v>1.4470000000000001</v>
      </c>
    </row>
    <row r="5" spans="1:7" x14ac:dyDescent="0.25">
      <c r="A5">
        <v>40</v>
      </c>
      <c r="C5">
        <f t="shared" si="0"/>
        <v>35.099999999999994</v>
      </c>
      <c r="D5">
        <v>0.1</v>
      </c>
      <c r="E5">
        <v>44.76</v>
      </c>
      <c r="F5">
        <f t="shared" si="1"/>
        <v>0.27856000000000003</v>
      </c>
    </row>
    <row r="6" spans="1:7" x14ac:dyDescent="0.25">
      <c r="A6">
        <v>50</v>
      </c>
      <c r="C6">
        <f t="shared" si="0"/>
        <v>25.099999999999994</v>
      </c>
      <c r="D6">
        <v>0.1</v>
      </c>
      <c r="E6">
        <v>81.62</v>
      </c>
      <c r="F6">
        <f t="shared" si="1"/>
        <v>0.49972000000000005</v>
      </c>
    </row>
    <row r="7" spans="1:7" x14ac:dyDescent="0.25">
      <c r="A7">
        <v>60</v>
      </c>
      <c r="C7">
        <f t="shared" si="0"/>
        <v>15.099999999999994</v>
      </c>
      <c r="D7">
        <v>0.1</v>
      </c>
      <c r="E7">
        <v>198.99</v>
      </c>
      <c r="F7">
        <f>0.006*E7+0.01</f>
        <v>1.20394</v>
      </c>
    </row>
    <row r="8" spans="1:7" x14ac:dyDescent="0.25">
      <c r="A8">
        <v>70.900000000000006</v>
      </c>
      <c r="C8">
        <f t="shared" si="0"/>
        <v>4.1999999999999886</v>
      </c>
      <c r="D8">
        <v>0.1</v>
      </c>
      <c r="E8">
        <v>1293</v>
      </c>
      <c r="F8">
        <f>0.006*E8+1</f>
        <v>8.7579999999999991</v>
      </c>
    </row>
    <row r="9" spans="1:7" x14ac:dyDescent="0.25">
      <c r="A9">
        <v>65</v>
      </c>
      <c r="C9">
        <f t="shared" si="0"/>
        <v>10.099999999999994</v>
      </c>
      <c r="D9">
        <v>0.1</v>
      </c>
      <c r="E9">
        <v>382.5</v>
      </c>
      <c r="F9">
        <f>0.006*E9+0.1</f>
        <v>2.395</v>
      </c>
    </row>
    <row r="10" spans="1:7" x14ac:dyDescent="0.25">
      <c r="A10">
        <v>67.5</v>
      </c>
      <c r="C10">
        <f t="shared" si="0"/>
        <v>7.5999999999999943</v>
      </c>
      <c r="D10">
        <v>0.1</v>
      </c>
      <c r="E10">
        <v>595.70000000000005</v>
      </c>
      <c r="F10">
        <f>0.006*E10+0.1</f>
        <v>3.6742000000000004</v>
      </c>
    </row>
    <row r="11" spans="1:7" x14ac:dyDescent="0.25">
      <c r="A11">
        <v>55</v>
      </c>
      <c r="C11">
        <f t="shared" si="0"/>
        <v>20.099999999999994</v>
      </c>
      <c r="D11">
        <v>0.1</v>
      </c>
      <c r="E11">
        <v>120.12</v>
      </c>
      <c r="F11">
        <f>0.006*E11+0.01</f>
        <v>0.73072000000000004</v>
      </c>
    </row>
    <row r="12" spans="1:7" x14ac:dyDescent="0.25">
      <c r="A12">
        <v>45</v>
      </c>
      <c r="C12">
        <f t="shared" si="0"/>
        <v>30.099999999999994</v>
      </c>
      <c r="D12">
        <v>0.1</v>
      </c>
      <c r="E12">
        <v>59.03</v>
      </c>
      <c r="F12">
        <f>0.006*E12+0.01</f>
        <v>0.36418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221C0-650A-4369-841F-CD7D94CECF1F}">
  <dimension ref="A1:J13"/>
  <sheetViews>
    <sheetView tabSelected="1" workbookViewId="0">
      <selection activeCell="I9" sqref="I9"/>
    </sheetView>
  </sheetViews>
  <sheetFormatPr defaultRowHeight="15" x14ac:dyDescent="0.25"/>
  <cols>
    <col min="7" max="7" width="11" bestFit="1" customWidth="1"/>
  </cols>
  <sheetData>
    <row r="1" spans="1:10" x14ac:dyDescent="0.25">
      <c r="A1" t="s">
        <v>22</v>
      </c>
      <c r="B1" t="s">
        <v>24</v>
      </c>
      <c r="C1" t="s">
        <v>28</v>
      </c>
      <c r="D1" t="s">
        <v>23</v>
      </c>
      <c r="E1" t="s">
        <v>29</v>
      </c>
      <c r="F1" t="s">
        <v>27</v>
      </c>
      <c r="G1" t="s">
        <v>30</v>
      </c>
      <c r="H1" t="s">
        <v>25</v>
      </c>
      <c r="I1">
        <v>75.099999999999994</v>
      </c>
      <c r="J1" t="s">
        <v>26</v>
      </c>
    </row>
    <row r="2" spans="1:10" x14ac:dyDescent="0.25">
      <c r="A2" t="s">
        <v>26</v>
      </c>
      <c r="B2" t="s">
        <v>26</v>
      </c>
      <c r="D2" t="s">
        <v>31</v>
      </c>
      <c r="E2" t="s">
        <v>31</v>
      </c>
    </row>
    <row r="3" spans="1:10" x14ac:dyDescent="0.25">
      <c r="A3">
        <v>13</v>
      </c>
      <c r="B3">
        <f t="shared" ref="B3:B13" si="0">$I$1-A3+3</f>
        <v>65.099999999999994</v>
      </c>
      <c r="C3">
        <f>LOG10(B3)</f>
        <v>1.8135809885681919</v>
      </c>
      <c r="D3">
        <v>16.22</v>
      </c>
      <c r="E3" s="4">
        <f t="shared" ref="E3:E8" si="1">0.0008*D3+0.12</f>
        <v>0.13297599999999998</v>
      </c>
      <c r="F3" s="6">
        <f t="shared" ref="F3:F13" si="2">LOG10(D3)</f>
        <v>1.2100508498751372</v>
      </c>
      <c r="G3" s="6">
        <f t="shared" ref="G3:G13" si="3">E3/D3</f>
        <v>8.1982737361282355E-3</v>
      </c>
    </row>
    <row r="4" spans="1:10" x14ac:dyDescent="0.25">
      <c r="A4">
        <v>20</v>
      </c>
      <c r="B4">
        <f t="shared" si="0"/>
        <v>58.099999999999994</v>
      </c>
      <c r="C4">
        <f t="shared" ref="C4:C13" si="4">LOG10(B4)</f>
        <v>1.7641761323903307</v>
      </c>
      <c r="D4">
        <v>20.079999999999998</v>
      </c>
      <c r="E4" s="4">
        <f t="shared" si="1"/>
        <v>0.13606399999999999</v>
      </c>
      <c r="F4" s="6">
        <f t="shared" si="2"/>
        <v>1.3027637084729817</v>
      </c>
      <c r="G4" s="6">
        <f t="shared" si="3"/>
        <v>6.7760956175298807E-3</v>
      </c>
    </row>
    <row r="5" spans="1:10" x14ac:dyDescent="0.25">
      <c r="A5">
        <v>30</v>
      </c>
      <c r="B5">
        <f t="shared" si="0"/>
        <v>48.099999999999994</v>
      </c>
      <c r="C5">
        <f t="shared" si="4"/>
        <v>1.6821450763738317</v>
      </c>
      <c r="D5">
        <v>28.65</v>
      </c>
      <c r="E5" s="4">
        <f t="shared" si="1"/>
        <v>0.14291999999999999</v>
      </c>
      <c r="F5" s="6">
        <f t="shared" si="2"/>
        <v>1.4571246263034088</v>
      </c>
      <c r="G5" s="6">
        <f t="shared" si="3"/>
        <v>4.9884816753926701E-3</v>
      </c>
    </row>
    <row r="6" spans="1:10" x14ac:dyDescent="0.25">
      <c r="A6">
        <v>40</v>
      </c>
      <c r="B6">
        <f t="shared" si="0"/>
        <v>38.099999999999994</v>
      </c>
      <c r="C6">
        <f t="shared" si="4"/>
        <v>1.5809249756756192</v>
      </c>
      <c r="D6">
        <v>44.76</v>
      </c>
      <c r="E6" s="4">
        <f t="shared" si="1"/>
        <v>0.155808</v>
      </c>
      <c r="F6" s="6">
        <f t="shared" si="2"/>
        <v>1.6508900778563125</v>
      </c>
      <c r="G6" s="6">
        <f t="shared" si="3"/>
        <v>3.4809651474530835E-3</v>
      </c>
    </row>
    <row r="7" spans="1:10" x14ac:dyDescent="0.25">
      <c r="A7">
        <v>50</v>
      </c>
      <c r="B7">
        <f t="shared" si="0"/>
        <v>28.099999999999994</v>
      </c>
      <c r="C7">
        <f t="shared" si="4"/>
        <v>1.4487063199050798</v>
      </c>
      <c r="D7">
        <v>81.62</v>
      </c>
      <c r="E7" s="4">
        <f t="shared" si="1"/>
        <v>0.18529600000000002</v>
      </c>
      <c r="F7" s="6">
        <f t="shared" si="2"/>
        <v>1.911796590437252</v>
      </c>
      <c r="G7" s="6">
        <f t="shared" si="3"/>
        <v>2.2702278853222249E-3</v>
      </c>
    </row>
    <row r="8" spans="1:10" x14ac:dyDescent="0.25">
      <c r="A8">
        <v>60</v>
      </c>
      <c r="B8">
        <f t="shared" si="0"/>
        <v>18.099999999999994</v>
      </c>
      <c r="C8">
        <f t="shared" si="4"/>
        <v>1.2576785748691843</v>
      </c>
      <c r="D8">
        <v>198.99</v>
      </c>
      <c r="E8" s="4">
        <f t="shared" si="1"/>
        <v>0.279192</v>
      </c>
      <c r="F8" s="6">
        <f t="shared" si="2"/>
        <v>2.2988312520180387</v>
      </c>
      <c r="G8" s="6">
        <f t="shared" si="3"/>
        <v>1.4030453791647822E-3</v>
      </c>
    </row>
    <row r="9" spans="1:10" x14ac:dyDescent="0.25">
      <c r="A9">
        <v>70.900000000000006</v>
      </c>
      <c r="B9">
        <f t="shared" si="0"/>
        <v>7.1999999999999886</v>
      </c>
      <c r="C9">
        <f t="shared" si="4"/>
        <v>0.85733249643126774</v>
      </c>
      <c r="D9">
        <v>1293</v>
      </c>
      <c r="E9" s="5">
        <f>0.0008*D9+12</f>
        <v>13.0344</v>
      </c>
      <c r="F9" s="6">
        <f t="shared" si="2"/>
        <v>3.1115985248803941</v>
      </c>
      <c r="G9" s="6">
        <f t="shared" si="3"/>
        <v>1.0080742459396752E-2</v>
      </c>
    </row>
    <row r="10" spans="1:10" x14ac:dyDescent="0.25">
      <c r="A10">
        <v>65</v>
      </c>
      <c r="B10">
        <f t="shared" si="0"/>
        <v>13.099999999999994</v>
      </c>
      <c r="C10">
        <f t="shared" si="4"/>
        <v>1.117271295655764</v>
      </c>
      <c r="D10">
        <v>382.5</v>
      </c>
      <c r="E10" s="5">
        <f>0.0008*D10+1.2</f>
        <v>1.506</v>
      </c>
      <c r="F10" s="6">
        <f t="shared" si="2"/>
        <v>2.5826314394896364</v>
      </c>
      <c r="G10" s="6">
        <f t="shared" si="3"/>
        <v>3.9372549019607841E-3</v>
      </c>
    </row>
    <row r="11" spans="1:10" x14ac:dyDescent="0.25">
      <c r="A11">
        <v>67.5</v>
      </c>
      <c r="B11">
        <f t="shared" si="0"/>
        <v>10.599999999999994</v>
      </c>
      <c r="C11">
        <f t="shared" si="4"/>
        <v>1.02530586526477</v>
      </c>
      <c r="D11">
        <v>595.70000000000005</v>
      </c>
      <c r="E11" s="5">
        <f>0.0008*D11+1.2</f>
        <v>1.6765600000000001</v>
      </c>
      <c r="F11" s="6">
        <f t="shared" si="2"/>
        <v>2.7750276000988445</v>
      </c>
      <c r="G11" s="6">
        <f t="shared" si="3"/>
        <v>2.8144367970454926E-3</v>
      </c>
    </row>
    <row r="12" spans="1:10" x14ac:dyDescent="0.25">
      <c r="A12">
        <v>55</v>
      </c>
      <c r="B12">
        <f t="shared" si="0"/>
        <v>23.099999999999994</v>
      </c>
      <c r="C12">
        <f t="shared" si="4"/>
        <v>1.3636119798921442</v>
      </c>
      <c r="D12">
        <v>120.12</v>
      </c>
      <c r="E12" s="5">
        <f>0.0008*D12+0.12</f>
        <v>0.21609600000000001</v>
      </c>
      <c r="F12" s="6">
        <f t="shared" si="2"/>
        <v>2.0796153235269434</v>
      </c>
      <c r="G12" s="6">
        <f t="shared" si="3"/>
        <v>1.7990009990009989E-3</v>
      </c>
    </row>
    <row r="13" spans="1:10" x14ac:dyDescent="0.25">
      <c r="A13">
        <v>45</v>
      </c>
      <c r="B13">
        <f t="shared" si="0"/>
        <v>33.099999999999994</v>
      </c>
      <c r="C13">
        <f t="shared" si="4"/>
        <v>1.5198279937757186</v>
      </c>
      <c r="D13">
        <v>59.03</v>
      </c>
      <c r="E13" s="5">
        <f>0.0008*D13+0.12</f>
        <v>0.16722399999999998</v>
      </c>
      <c r="F13" s="6">
        <f t="shared" si="2"/>
        <v>1.7710727832211948</v>
      </c>
      <c r="G13" s="6">
        <f t="shared" si="3"/>
        <v>2.8328646450957139E-3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6E2C-5DC1-4335-8C5F-90AA2DB1A67E}">
  <dimension ref="A1:G12"/>
  <sheetViews>
    <sheetView workbookViewId="0">
      <selection activeCell="E2" sqref="E2"/>
    </sheetView>
  </sheetViews>
  <sheetFormatPr defaultRowHeight="15" x14ac:dyDescent="0.25"/>
  <cols>
    <col min="1" max="1" width="12.140625" customWidth="1"/>
  </cols>
  <sheetData>
    <row r="1" spans="1:7" x14ac:dyDescent="0.25">
      <c r="A1" t="s">
        <v>13</v>
      </c>
      <c r="B1" t="s">
        <v>14</v>
      </c>
      <c r="C1" t="s">
        <v>15</v>
      </c>
      <c r="D1" t="s">
        <v>16</v>
      </c>
      <c r="E1" t="s">
        <v>20</v>
      </c>
      <c r="F1" t="s">
        <v>21</v>
      </c>
      <c r="G1" t="s">
        <v>19</v>
      </c>
    </row>
    <row r="2" spans="1:7" x14ac:dyDescent="0.25">
      <c r="A2">
        <v>13</v>
      </c>
      <c r="C2">
        <f>75.1-A2</f>
        <v>62.099999999999994</v>
      </c>
      <c r="D2">
        <v>0.1</v>
      </c>
      <c r="E2">
        <v>10.725</v>
      </c>
      <c r="G2">
        <v>1.4490000000000001</v>
      </c>
    </row>
    <row r="3" spans="1:7" x14ac:dyDescent="0.25">
      <c r="A3">
        <v>20</v>
      </c>
      <c r="C3">
        <f t="shared" ref="C3:C8" si="0">75.1-A3</f>
        <v>55.099999999999994</v>
      </c>
      <c r="D3">
        <v>0.1</v>
      </c>
      <c r="E3">
        <v>10.74</v>
      </c>
      <c r="G3">
        <v>1.448</v>
      </c>
    </row>
    <row r="4" spans="1:7" x14ac:dyDescent="0.25">
      <c r="A4">
        <v>30</v>
      </c>
      <c r="C4">
        <f t="shared" si="0"/>
        <v>45.099999999999994</v>
      </c>
      <c r="D4">
        <v>0.1</v>
      </c>
      <c r="E4">
        <v>10.771000000000001</v>
      </c>
      <c r="G4">
        <v>1.4470000000000001</v>
      </c>
    </row>
    <row r="5" spans="1:7" x14ac:dyDescent="0.25">
      <c r="A5">
        <v>40</v>
      </c>
      <c r="C5">
        <f t="shared" si="0"/>
        <v>35.099999999999994</v>
      </c>
      <c r="D5">
        <v>0.1</v>
      </c>
      <c r="E5">
        <v>10.743</v>
      </c>
    </row>
    <row r="6" spans="1:7" x14ac:dyDescent="0.25">
      <c r="A6">
        <v>50</v>
      </c>
      <c r="C6">
        <f t="shared" si="0"/>
        <v>25.099999999999994</v>
      </c>
      <c r="D6">
        <v>0.1</v>
      </c>
      <c r="E6">
        <v>10783</v>
      </c>
    </row>
    <row r="7" spans="1:7" x14ac:dyDescent="0.25">
      <c r="A7">
        <v>60</v>
      </c>
      <c r="C7">
        <f t="shared" si="0"/>
        <v>15.099999999999994</v>
      </c>
      <c r="D7">
        <v>0.1</v>
      </c>
      <c r="E7">
        <v>10.79</v>
      </c>
    </row>
    <row r="8" spans="1:7" x14ac:dyDescent="0.25">
      <c r="A8">
        <v>65</v>
      </c>
      <c r="C8">
        <f t="shared" si="0"/>
        <v>10.099999999999994</v>
      </c>
      <c r="D8">
        <v>0.1</v>
      </c>
      <c r="E8">
        <v>10.791</v>
      </c>
    </row>
    <row r="9" spans="1:7" x14ac:dyDescent="0.25">
      <c r="A9">
        <v>55</v>
      </c>
      <c r="C9">
        <f>75.1-A9</f>
        <v>20.099999999999994</v>
      </c>
      <c r="D9">
        <v>0.1</v>
      </c>
      <c r="E9">
        <v>10.789</v>
      </c>
    </row>
    <row r="10" spans="1:7" x14ac:dyDescent="0.25">
      <c r="A10">
        <v>45</v>
      </c>
      <c r="C10">
        <f>75.1-A10</f>
        <v>30.099999999999994</v>
      </c>
      <c r="D10">
        <v>0.1</v>
      </c>
      <c r="E10">
        <v>10.781000000000001</v>
      </c>
    </row>
    <row r="11" spans="1:7" x14ac:dyDescent="0.25">
      <c r="A11">
        <v>70</v>
      </c>
      <c r="C11">
        <f>75.1-A11</f>
        <v>5.0999999999999943</v>
      </c>
      <c r="D11">
        <v>0.1</v>
      </c>
      <c r="E11">
        <v>10.791</v>
      </c>
    </row>
    <row r="12" spans="1:7" x14ac:dyDescent="0.25">
      <c r="A12">
        <v>40</v>
      </c>
      <c r="C12">
        <f>75.1-A12</f>
        <v>35.099999999999994</v>
      </c>
      <c r="D12">
        <v>0.1</v>
      </c>
      <c r="E12">
        <v>10.779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7324-EE60-4154-81C2-948ECA775344}">
  <dimension ref="A1:K23"/>
  <sheetViews>
    <sheetView topLeftCell="F1" workbookViewId="0">
      <selection activeCell="C3" sqref="C3"/>
    </sheetView>
  </sheetViews>
  <sheetFormatPr defaultRowHeight="15" x14ac:dyDescent="0.25"/>
  <cols>
    <col min="8" max="8" width="11" bestFit="1" customWidth="1"/>
  </cols>
  <sheetData>
    <row r="1" spans="1:11" x14ac:dyDescent="0.25">
      <c r="A1" t="s">
        <v>22</v>
      </c>
      <c r="B1" t="s">
        <v>24</v>
      </c>
      <c r="C1" t="s">
        <v>37</v>
      </c>
      <c r="D1" t="s">
        <v>28</v>
      </c>
      <c r="E1" t="s">
        <v>32</v>
      </c>
      <c r="F1" t="s">
        <v>34</v>
      </c>
      <c r="G1" t="s">
        <v>35</v>
      </c>
      <c r="H1" t="s">
        <v>36</v>
      </c>
      <c r="I1" t="s">
        <v>25</v>
      </c>
      <c r="J1">
        <v>75.099999999999994</v>
      </c>
      <c r="K1" t="s">
        <v>26</v>
      </c>
    </row>
    <row r="2" spans="1:11" x14ac:dyDescent="0.25">
      <c r="A2" t="s">
        <v>26</v>
      </c>
      <c r="B2" t="s">
        <v>26</v>
      </c>
      <c r="E2" t="s">
        <v>33</v>
      </c>
      <c r="F2" t="s">
        <v>33</v>
      </c>
    </row>
    <row r="3" spans="1:11" x14ac:dyDescent="0.25">
      <c r="A3" s="7">
        <v>9.5</v>
      </c>
      <c r="B3" s="7">
        <f>$J$1-A3</f>
        <v>65.599999999999994</v>
      </c>
      <c r="C3" s="7">
        <v>0.2</v>
      </c>
      <c r="D3">
        <f>LOG10(B3)</f>
        <v>1.8169038393756602</v>
      </c>
      <c r="E3" s="6">
        <v>0.17699999999999999</v>
      </c>
      <c r="F3" s="6">
        <f>0.00017*E3+0.0003</f>
        <v>3.3008999999999995E-4</v>
      </c>
      <c r="G3" s="6">
        <f t="shared" ref="G3:G23" si="0">LOG10(E3)</f>
        <v>-0.75202673363819339</v>
      </c>
      <c r="H3" s="6">
        <f>F3/E3</f>
        <v>1.8649152542372879E-3</v>
      </c>
    </row>
    <row r="4" spans="1:11" x14ac:dyDescent="0.25">
      <c r="A4" s="7">
        <v>13</v>
      </c>
      <c r="B4" s="7">
        <f t="shared" ref="B4:B23" si="1">$J$1-A4</f>
        <v>62.099999999999994</v>
      </c>
      <c r="C4" s="7">
        <v>0.2</v>
      </c>
      <c r="D4">
        <f t="shared" ref="D4:D23" si="2">LOG10(B4)</f>
        <v>1.7930916001765802</v>
      </c>
      <c r="E4" s="6">
        <v>0.19589999999999999</v>
      </c>
      <c r="F4" s="6">
        <f t="shared" ref="F4:F23" si="3">0.00017*E4+0.0003</f>
        <v>3.3330299999999996E-4</v>
      </c>
      <c r="G4" s="6">
        <f t="shared" si="0"/>
        <v>-0.70796556400526367</v>
      </c>
      <c r="H4" s="6">
        <f t="shared" ref="H4:H23" si="4">F4/E4</f>
        <v>1.7013935681470136E-3</v>
      </c>
    </row>
    <row r="5" spans="1:11" x14ac:dyDescent="0.25">
      <c r="A5" s="7">
        <v>20</v>
      </c>
      <c r="B5" s="7">
        <f t="shared" si="1"/>
        <v>55.099999999999994</v>
      </c>
      <c r="C5" s="7">
        <v>0.2</v>
      </c>
      <c r="D5">
        <f t="shared" si="2"/>
        <v>1.7411515988517849</v>
      </c>
      <c r="E5" s="6">
        <v>0.2424</v>
      </c>
      <c r="F5" s="6">
        <f t="shared" si="3"/>
        <v>3.4120799999999996E-4</v>
      </c>
      <c r="G5" s="6">
        <f t="shared" si="0"/>
        <v>-0.61546738450575145</v>
      </c>
      <c r="H5" s="6">
        <f t="shared" si="4"/>
        <v>1.4076237623762374E-3</v>
      </c>
    </row>
    <row r="6" spans="1:11" x14ac:dyDescent="0.25">
      <c r="A6" s="7">
        <v>30</v>
      </c>
      <c r="B6" s="7">
        <f t="shared" si="1"/>
        <v>45.099999999999994</v>
      </c>
      <c r="C6" s="7">
        <v>0.2</v>
      </c>
      <c r="D6">
        <f t="shared" si="2"/>
        <v>1.6541765418779604</v>
      </c>
      <c r="E6" s="6">
        <v>0.3483</v>
      </c>
      <c r="F6" s="6">
        <f t="shared" si="3"/>
        <v>3.5921099999999996E-4</v>
      </c>
      <c r="G6" s="6">
        <f t="shared" si="0"/>
        <v>-0.45804652554176373</v>
      </c>
      <c r="H6" s="6">
        <f t="shared" si="4"/>
        <v>1.0313264427217915E-3</v>
      </c>
    </row>
    <row r="7" spans="1:11" x14ac:dyDescent="0.25">
      <c r="A7" s="7">
        <v>40</v>
      </c>
      <c r="B7" s="7">
        <f t="shared" si="1"/>
        <v>35.099999999999994</v>
      </c>
      <c r="C7" s="7">
        <v>0.2</v>
      </c>
      <c r="D7">
        <f t="shared" si="2"/>
        <v>1.5453071164658241</v>
      </c>
      <c r="E7" s="6">
        <v>0.54559999999999997</v>
      </c>
      <c r="F7" s="6">
        <f t="shared" si="3"/>
        <v>3.9275199999999996E-4</v>
      </c>
      <c r="G7" s="6">
        <f t="shared" si="0"/>
        <v>-0.26312563835157754</v>
      </c>
      <c r="H7" s="6">
        <f t="shared" si="4"/>
        <v>7.1985337243401755E-4</v>
      </c>
    </row>
    <row r="8" spans="1:11" x14ac:dyDescent="0.25">
      <c r="A8" s="7">
        <v>45</v>
      </c>
      <c r="B8" s="7">
        <f t="shared" si="1"/>
        <v>30.099999999999994</v>
      </c>
      <c r="C8" s="7">
        <v>0.2</v>
      </c>
      <c r="D8">
        <f t="shared" si="2"/>
        <v>1.4785664955938433</v>
      </c>
      <c r="E8" s="6">
        <v>0.71419999999999995</v>
      </c>
      <c r="F8" s="6">
        <f t="shared" si="3"/>
        <v>4.2141399999999995E-4</v>
      </c>
      <c r="G8" s="6">
        <f t="shared" si="0"/>
        <v>-0.1461801541432369</v>
      </c>
      <c r="H8" s="6">
        <f t="shared" si="4"/>
        <v>5.9005040604872584E-4</v>
      </c>
    </row>
    <row r="9" spans="1:11" x14ac:dyDescent="0.25">
      <c r="A9" s="7">
        <v>50</v>
      </c>
      <c r="B9" s="7">
        <f t="shared" si="1"/>
        <v>25.099999999999994</v>
      </c>
      <c r="C9" s="7">
        <v>0.2</v>
      </c>
      <c r="D9">
        <f t="shared" si="2"/>
        <v>1.399673721481038</v>
      </c>
      <c r="E9" s="3">
        <v>1.0049999999999999</v>
      </c>
      <c r="F9" s="3">
        <f>0.00017*E9+0.003</f>
        <v>3.1708500000000002E-3</v>
      </c>
      <c r="G9" s="6">
        <f t="shared" si="0"/>
        <v>2.1660617565076304E-3</v>
      </c>
      <c r="H9" s="6">
        <f t="shared" si="4"/>
        <v>3.1550746268656721E-3</v>
      </c>
    </row>
    <row r="10" spans="1:11" x14ac:dyDescent="0.25">
      <c r="A10" s="7">
        <v>55</v>
      </c>
      <c r="B10" s="7">
        <f t="shared" si="1"/>
        <v>20.099999999999994</v>
      </c>
      <c r="C10" s="7">
        <v>0.2</v>
      </c>
      <c r="D10">
        <f t="shared" si="2"/>
        <v>1.3031960574204888</v>
      </c>
      <c r="E10" s="3">
        <v>1.53</v>
      </c>
      <c r="F10" s="3">
        <f t="shared" ref="F10:F23" si="5">0.00017*E10+0.003</f>
        <v>3.2601000000000002E-3</v>
      </c>
      <c r="G10" s="6">
        <f t="shared" si="0"/>
        <v>0.18469143081759881</v>
      </c>
      <c r="H10" s="6">
        <f t="shared" si="4"/>
        <v>2.1307843137254902E-3</v>
      </c>
    </row>
    <row r="11" spans="1:11" x14ac:dyDescent="0.25">
      <c r="A11" s="7">
        <v>60</v>
      </c>
      <c r="B11" s="7">
        <f t="shared" si="1"/>
        <v>15.099999999999994</v>
      </c>
      <c r="C11" s="7">
        <v>0.2</v>
      </c>
      <c r="D11">
        <f t="shared" si="2"/>
        <v>1.1789769472931693</v>
      </c>
      <c r="E11" s="3">
        <v>2.73</v>
      </c>
      <c r="F11" s="3">
        <f t="shared" si="5"/>
        <v>3.4640999999999999E-3</v>
      </c>
      <c r="G11" s="6">
        <f t="shared" si="0"/>
        <v>0.43616264704075602</v>
      </c>
      <c r="H11" s="6">
        <f t="shared" si="4"/>
        <v>1.2689010989010989E-3</v>
      </c>
    </row>
    <row r="12" spans="1:11" x14ac:dyDescent="0.25">
      <c r="A12" s="7">
        <v>57.5</v>
      </c>
      <c r="B12" s="7">
        <f t="shared" si="1"/>
        <v>17.599999999999994</v>
      </c>
      <c r="C12" s="7">
        <v>0.2</v>
      </c>
      <c r="D12">
        <f t="shared" si="2"/>
        <v>1.2455126678141497</v>
      </c>
      <c r="E12" s="3">
        <v>1.9890000000000001</v>
      </c>
      <c r="F12" s="3">
        <f t="shared" si="5"/>
        <v>3.3381299999999999E-3</v>
      </c>
      <c r="G12" s="6">
        <f t="shared" si="0"/>
        <v>0.29863478312443559</v>
      </c>
      <c r="H12" s="6">
        <f t="shared" si="4"/>
        <v>1.6782956259426846E-3</v>
      </c>
    </row>
    <row r="13" spans="1:11" x14ac:dyDescent="0.25">
      <c r="A13" s="7">
        <v>62.5</v>
      </c>
      <c r="B13" s="7">
        <f t="shared" si="1"/>
        <v>12.599999999999994</v>
      </c>
      <c r="C13" s="7">
        <v>0.2</v>
      </c>
      <c r="D13">
        <f t="shared" si="2"/>
        <v>1.1003705451175627</v>
      </c>
      <c r="E13" s="3">
        <v>4.0140000000000002</v>
      </c>
      <c r="F13" s="3">
        <f t="shared" si="5"/>
        <v>3.6823800000000003E-3</v>
      </c>
      <c r="G13" s="6">
        <f t="shared" si="0"/>
        <v>0.60357736815146679</v>
      </c>
      <c r="H13" s="6">
        <f t="shared" si="4"/>
        <v>9.1738415545590437E-4</v>
      </c>
    </row>
    <row r="14" spans="1:11" x14ac:dyDescent="0.25">
      <c r="A14" s="7">
        <v>61</v>
      </c>
      <c r="B14" s="7">
        <f>$J$1-A14</f>
        <v>14.099999999999994</v>
      </c>
      <c r="C14" s="7">
        <v>0.2</v>
      </c>
      <c r="D14">
        <f t="shared" si="2"/>
        <v>1.1492191126553797</v>
      </c>
      <c r="E14" s="3">
        <v>3.113</v>
      </c>
      <c r="F14" s="3">
        <f t="shared" si="5"/>
        <v>3.5292100000000001E-3</v>
      </c>
      <c r="G14" s="6">
        <f t="shared" si="0"/>
        <v>0.49317912068251529</v>
      </c>
      <c r="H14" s="6">
        <f t="shared" si="4"/>
        <v>1.1337006103437199E-3</v>
      </c>
    </row>
    <row r="15" spans="1:11" x14ac:dyDescent="0.25">
      <c r="A15" s="7">
        <v>62</v>
      </c>
      <c r="B15" s="7">
        <f t="shared" si="1"/>
        <v>13.099999999999994</v>
      </c>
      <c r="C15" s="7">
        <v>0.2</v>
      </c>
      <c r="D15">
        <f t="shared" si="2"/>
        <v>1.117271295655764</v>
      </c>
      <c r="E15" s="3">
        <v>3.67</v>
      </c>
      <c r="F15" s="3">
        <f t="shared" si="5"/>
        <v>3.6239000000000002E-3</v>
      </c>
      <c r="G15" s="6">
        <f t="shared" si="0"/>
        <v>0.56466606425208932</v>
      </c>
      <c r="H15" s="6">
        <f t="shared" si="4"/>
        <v>9.874386920980928E-4</v>
      </c>
    </row>
    <row r="16" spans="1:11" x14ac:dyDescent="0.25">
      <c r="A16" s="7">
        <v>63</v>
      </c>
      <c r="B16" s="7">
        <f t="shared" si="1"/>
        <v>12.099999999999994</v>
      </c>
      <c r="C16" s="7">
        <v>0.2</v>
      </c>
      <c r="D16">
        <f t="shared" si="2"/>
        <v>1.0827853703164498</v>
      </c>
      <c r="E16" s="3">
        <v>4.4749999999999996</v>
      </c>
      <c r="F16" s="3">
        <f t="shared" si="5"/>
        <v>3.7607500000000002E-3</v>
      </c>
      <c r="G16" s="6">
        <f t="shared" si="0"/>
        <v>0.65079303965193069</v>
      </c>
      <c r="H16" s="6">
        <f t="shared" si="4"/>
        <v>8.403910614525141E-4</v>
      </c>
    </row>
    <row r="17" spans="1:8" x14ac:dyDescent="0.25">
      <c r="A17" s="7">
        <v>64</v>
      </c>
      <c r="B17" s="7">
        <f t="shared" si="1"/>
        <v>11.099999999999994</v>
      </c>
      <c r="C17" s="7">
        <v>0.2</v>
      </c>
      <c r="D17">
        <f t="shared" si="2"/>
        <v>1.0453229787866571</v>
      </c>
      <c r="E17" s="3">
        <v>5.4029999999999996</v>
      </c>
      <c r="F17" s="3">
        <f t="shared" si="5"/>
        <v>3.91851E-3</v>
      </c>
      <c r="G17" s="6">
        <f t="shared" si="0"/>
        <v>0.73263496753919577</v>
      </c>
      <c r="H17" s="6">
        <f t="shared" si="4"/>
        <v>7.2524708495280406E-4</v>
      </c>
    </row>
    <row r="18" spans="1:8" x14ac:dyDescent="0.25">
      <c r="A18" s="7">
        <v>65</v>
      </c>
      <c r="B18" s="7">
        <f t="shared" si="1"/>
        <v>10.099999999999994</v>
      </c>
      <c r="C18" s="7">
        <v>0.2</v>
      </c>
      <c r="D18">
        <f t="shared" si="2"/>
        <v>1.0043213737826424</v>
      </c>
      <c r="E18" s="3">
        <v>6.7549999999999999</v>
      </c>
      <c r="F18" s="3">
        <f t="shared" si="5"/>
        <v>4.1483500000000003E-3</v>
      </c>
      <c r="G18" s="6">
        <f t="shared" si="0"/>
        <v>0.82962535335804943</v>
      </c>
      <c r="H18" s="6">
        <f t="shared" si="4"/>
        <v>6.1411547002220587E-4</v>
      </c>
    </row>
    <row r="19" spans="1:8" x14ac:dyDescent="0.25">
      <c r="A19" s="7">
        <v>66</v>
      </c>
      <c r="B19" s="7">
        <f t="shared" si="1"/>
        <v>9.0999999999999943</v>
      </c>
      <c r="C19" s="7">
        <v>0.2</v>
      </c>
      <c r="D19">
        <f t="shared" si="2"/>
        <v>0.95904139232109331</v>
      </c>
      <c r="E19" s="3">
        <v>8.3089999999999993</v>
      </c>
      <c r="F19" s="3">
        <f t="shared" si="5"/>
        <v>4.4125299999999996E-3</v>
      </c>
      <c r="G19" s="6">
        <f t="shared" si="0"/>
        <v>0.91954875896884802</v>
      </c>
      <c r="H19" s="6">
        <f t="shared" si="4"/>
        <v>5.3105427849320017E-4</v>
      </c>
    </row>
    <row r="20" spans="1:8" x14ac:dyDescent="0.25">
      <c r="A20" s="7">
        <v>67</v>
      </c>
      <c r="B20" s="7">
        <f t="shared" si="1"/>
        <v>8.0999999999999943</v>
      </c>
      <c r="C20" s="7">
        <v>0.2</v>
      </c>
      <c r="D20">
        <f t="shared" si="2"/>
        <v>0.90848501887864941</v>
      </c>
      <c r="E20" s="3">
        <v>10.648999999999999</v>
      </c>
      <c r="F20" s="3">
        <f t="shared" si="5"/>
        <v>4.8103299999999998E-3</v>
      </c>
      <c r="G20" s="6">
        <f t="shared" si="0"/>
        <v>1.0273088270355459</v>
      </c>
      <c r="H20" s="6">
        <f t="shared" si="4"/>
        <v>4.5171659310733403E-4</v>
      </c>
    </row>
    <row r="21" spans="1:8" x14ac:dyDescent="0.25">
      <c r="A21" s="7">
        <v>68</v>
      </c>
      <c r="B21" s="7">
        <f t="shared" si="1"/>
        <v>7.0999999999999943</v>
      </c>
      <c r="C21" s="7">
        <v>0.2</v>
      </c>
      <c r="D21">
        <f t="shared" si="2"/>
        <v>0.85125834871907491</v>
      </c>
      <c r="E21" s="3">
        <v>10.802</v>
      </c>
      <c r="F21" s="3">
        <f t="shared" si="5"/>
        <v>4.8363399999999997E-3</v>
      </c>
      <c r="G21" s="6">
        <f t="shared" si="0"/>
        <v>1.0335041729451746</v>
      </c>
      <c r="H21" s="6">
        <f t="shared" si="4"/>
        <v>4.4772634697278282E-4</v>
      </c>
    </row>
    <row r="22" spans="1:8" x14ac:dyDescent="0.25">
      <c r="A22" s="7">
        <v>69</v>
      </c>
      <c r="B22" s="7">
        <f t="shared" si="1"/>
        <v>6.0999999999999943</v>
      </c>
      <c r="C22" s="7">
        <v>0.2</v>
      </c>
      <c r="D22">
        <f t="shared" si="2"/>
        <v>0.78532983501076659</v>
      </c>
      <c r="E22" s="3">
        <v>10.803000000000001</v>
      </c>
      <c r="F22" s="3">
        <f t="shared" si="5"/>
        <v>4.8365100000000005E-3</v>
      </c>
      <c r="G22" s="6">
        <f t="shared" si="0"/>
        <v>1.0335443760909477</v>
      </c>
      <c r="H22" s="6">
        <f t="shared" si="4"/>
        <v>4.4770063871146906E-4</v>
      </c>
    </row>
    <row r="23" spans="1:8" x14ac:dyDescent="0.25">
      <c r="A23" s="7">
        <v>66.5</v>
      </c>
      <c r="B23" s="7">
        <f t="shared" si="1"/>
        <v>8.5999999999999943</v>
      </c>
      <c r="C23" s="7">
        <v>0.2</v>
      </c>
      <c r="D23">
        <f t="shared" si="2"/>
        <v>0.93449845124356745</v>
      </c>
      <c r="E23" s="3">
        <v>9.4179999999999993</v>
      </c>
      <c r="F23" s="3">
        <f t="shared" si="5"/>
        <v>4.6010600000000006E-3</v>
      </c>
      <c r="G23" s="6">
        <f t="shared" si="0"/>
        <v>0.97395868610670366</v>
      </c>
      <c r="H23" s="6">
        <f t="shared" si="4"/>
        <v>4.8853896793374396E-4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Non-amplifying run 1 (corr)</vt:lpstr>
      <vt:lpstr>Non-Amplifying</vt:lpstr>
      <vt:lpstr>Non-amplifying run 2</vt:lpstr>
      <vt:lpstr>Amplifying (70dB)</vt:lpstr>
      <vt:lpstr>Amplifying (30dB) 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2018-01-11T15:56:26Z</dcterms:created>
  <dcterms:modified xsi:type="dcterms:W3CDTF">2018-02-08T17:16:48Z</dcterms:modified>
</cp:coreProperties>
</file>