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icnas3.cc.ic.ac.uk\ad6315\Year 3\Labs-IC\"/>
    </mc:Choice>
  </mc:AlternateContent>
  <bookViews>
    <workbookView xWindow="930" yWindow="0" windowWidth="19560" windowHeight="8115" tabRatio="687" activeTab="7"/>
  </bookViews>
  <sheets>
    <sheet name="no filter" sheetId="8" r:id="rId1"/>
    <sheet name="no filter (2)" sheetId="13" r:id="rId2"/>
    <sheet name="filter 1 (teal) (2)" sheetId="12" r:id="rId3"/>
    <sheet name="filter 2 (sapphire) (2)" sheetId="11" r:id="rId4"/>
    <sheet name="filter 3 (beige) (2)" sheetId="10" r:id="rId5"/>
    <sheet name="filter 4 (gold) (2)" sheetId="9" r:id="rId6"/>
    <sheet name="filter 5 (red)" sheetId="3" r:id="rId7"/>
    <sheet name="filter 5 (red) run 2" sheetId="14" r:id="rId8"/>
    <sheet name="T-R lookup" sheetId="2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4" l="1"/>
  <c r="P4" i="14"/>
  <c r="P5" i="14"/>
  <c r="P6" i="14"/>
  <c r="P7" i="14"/>
  <c r="P8" i="14"/>
  <c r="P9" i="14"/>
  <c r="P10" i="14"/>
  <c r="P11" i="14"/>
  <c r="P12" i="14"/>
  <c r="P14" i="14"/>
  <c r="P15" i="14"/>
  <c r="P16" i="14"/>
  <c r="P17" i="14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N3" i="14"/>
  <c r="N4" i="14"/>
  <c r="N5" i="14"/>
  <c r="N6" i="14"/>
  <c r="N7" i="14"/>
  <c r="N8" i="14"/>
  <c r="N9" i="14"/>
  <c r="N10" i="14"/>
  <c r="N11" i="14"/>
  <c r="N12" i="14"/>
  <c r="N13" i="14"/>
  <c r="P13" i="14" s="1"/>
  <c r="N14" i="14"/>
  <c r="N15" i="14"/>
  <c r="N16" i="14"/>
  <c r="N17" i="1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E17" i="14"/>
  <c r="G17" i="14" s="1"/>
  <c r="B17" i="14"/>
  <c r="E16" i="14"/>
  <c r="G16" i="14" s="1"/>
  <c r="B16" i="14"/>
  <c r="F16" i="14" s="1"/>
  <c r="H16" i="14" s="1"/>
  <c r="E15" i="14"/>
  <c r="G15" i="14" s="1"/>
  <c r="B15" i="14"/>
  <c r="E14" i="14"/>
  <c r="B14" i="14"/>
  <c r="E13" i="14"/>
  <c r="B13" i="14"/>
  <c r="E12" i="14"/>
  <c r="G12" i="14" s="1"/>
  <c r="B12" i="14"/>
  <c r="E11" i="14"/>
  <c r="G11" i="14" s="1"/>
  <c r="B11" i="14"/>
  <c r="E10" i="14"/>
  <c r="G10" i="14" s="1"/>
  <c r="B10" i="14"/>
  <c r="E9" i="14"/>
  <c r="G9" i="14" s="1"/>
  <c r="B9" i="14"/>
  <c r="E8" i="14"/>
  <c r="B8" i="14"/>
  <c r="E7" i="14"/>
  <c r="G7" i="14" s="1"/>
  <c r="B7" i="14"/>
  <c r="E6" i="14"/>
  <c r="B6" i="14"/>
  <c r="E5" i="14"/>
  <c r="G5" i="14" s="1"/>
  <c r="B5" i="14"/>
  <c r="E4" i="14"/>
  <c r="B4" i="14"/>
  <c r="E3" i="14"/>
  <c r="G3" i="14" s="1"/>
  <c r="B3" i="14"/>
  <c r="N2" i="14"/>
  <c r="M2" i="14"/>
  <c r="O2" i="14" s="1"/>
  <c r="E2" i="14"/>
  <c r="G2" i="14" s="1"/>
  <c r="B2" i="14"/>
  <c r="F13" i="14" l="1"/>
  <c r="H13" i="14" s="1"/>
  <c r="F6" i="14"/>
  <c r="H6" i="14" s="1"/>
  <c r="F4" i="14"/>
  <c r="H4" i="14" s="1"/>
  <c r="P2" i="14"/>
  <c r="G13" i="14"/>
  <c r="I13" i="14" s="1"/>
  <c r="K13" i="14" s="1"/>
  <c r="G6" i="14"/>
  <c r="I6" i="14" s="1"/>
  <c r="F5" i="14"/>
  <c r="H5" i="14" s="1"/>
  <c r="J5" i="14" s="1"/>
  <c r="F8" i="14"/>
  <c r="H8" i="14" s="1"/>
  <c r="F14" i="14"/>
  <c r="H14" i="14" s="1"/>
  <c r="G14" i="14"/>
  <c r="I14" i="14" s="1"/>
  <c r="I3" i="14"/>
  <c r="J16" i="14"/>
  <c r="I16" i="14"/>
  <c r="I10" i="14"/>
  <c r="I12" i="14"/>
  <c r="I9" i="14"/>
  <c r="I11" i="14"/>
  <c r="K14" i="14"/>
  <c r="Q14" i="14" s="1"/>
  <c r="I2" i="14"/>
  <c r="I15" i="14"/>
  <c r="I7" i="14"/>
  <c r="I17" i="14"/>
  <c r="F12" i="14"/>
  <c r="H12" i="14" s="1"/>
  <c r="J12" i="14" s="1"/>
  <c r="F3" i="14"/>
  <c r="H3" i="14" s="1"/>
  <c r="J3" i="14" s="1"/>
  <c r="G4" i="14"/>
  <c r="F2" i="14"/>
  <c r="H2" i="14" s="1"/>
  <c r="J2" i="14" s="1"/>
  <c r="I5" i="14"/>
  <c r="F10" i="14"/>
  <c r="H10" i="14" s="1"/>
  <c r="J10" i="14" s="1"/>
  <c r="F9" i="14"/>
  <c r="H9" i="14" s="1"/>
  <c r="J9" i="14" s="1"/>
  <c r="F17" i="14"/>
  <c r="H17" i="14" s="1"/>
  <c r="J17" i="14" s="1"/>
  <c r="F7" i="14"/>
  <c r="H7" i="14" s="1"/>
  <c r="J7" i="14" s="1"/>
  <c r="G8" i="14"/>
  <c r="F15" i="14"/>
  <c r="H15" i="14" s="1"/>
  <c r="J15" i="14" s="1"/>
  <c r="F11" i="14"/>
  <c r="H11" i="14" s="1"/>
  <c r="J11" i="14" s="1"/>
  <c r="N18" i="13"/>
  <c r="N17" i="13"/>
  <c r="N16" i="13"/>
  <c r="P16" i="13" s="1"/>
  <c r="N15" i="13"/>
  <c r="N14" i="13"/>
  <c r="P14" i="13" s="1"/>
  <c r="N13" i="13"/>
  <c r="P13" i="13" s="1"/>
  <c r="N12" i="13"/>
  <c r="N11" i="13"/>
  <c r="N10" i="13"/>
  <c r="N9" i="13"/>
  <c r="N8" i="13"/>
  <c r="P8" i="13" s="1"/>
  <c r="N7" i="13"/>
  <c r="N6" i="13"/>
  <c r="P6" i="13" s="1"/>
  <c r="N5" i="13"/>
  <c r="P5" i="13" s="1"/>
  <c r="N4" i="13"/>
  <c r="N3" i="13"/>
  <c r="N2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P18" i="13"/>
  <c r="O18" i="13"/>
  <c r="E18" i="13"/>
  <c r="P17" i="13"/>
  <c r="O17" i="13"/>
  <c r="E17" i="13"/>
  <c r="G17" i="13" s="1"/>
  <c r="O16" i="13"/>
  <c r="E16" i="13"/>
  <c r="G16" i="13" s="1"/>
  <c r="P15" i="13"/>
  <c r="O15" i="13"/>
  <c r="E15" i="13"/>
  <c r="G15" i="13" s="1"/>
  <c r="O14" i="13"/>
  <c r="E14" i="13"/>
  <c r="G14" i="13" s="1"/>
  <c r="I14" i="13" s="1"/>
  <c r="O13" i="13"/>
  <c r="E13" i="13"/>
  <c r="P12" i="13"/>
  <c r="O12" i="13"/>
  <c r="E12" i="13"/>
  <c r="G12" i="13" s="1"/>
  <c r="P11" i="13"/>
  <c r="O11" i="13"/>
  <c r="E11" i="13"/>
  <c r="G11" i="13" s="1"/>
  <c r="P10" i="13"/>
  <c r="O10" i="13"/>
  <c r="E10" i="13"/>
  <c r="P9" i="13"/>
  <c r="O9" i="13"/>
  <c r="E9" i="13"/>
  <c r="G9" i="13" s="1"/>
  <c r="O8" i="13"/>
  <c r="E8" i="13"/>
  <c r="G8" i="13" s="1"/>
  <c r="P7" i="13"/>
  <c r="O7" i="13"/>
  <c r="E7" i="13"/>
  <c r="G7" i="13" s="1"/>
  <c r="O6" i="13"/>
  <c r="E6" i="13"/>
  <c r="G6" i="13" s="1"/>
  <c r="O5" i="13"/>
  <c r="E5" i="13"/>
  <c r="G5" i="13" s="1"/>
  <c r="P4" i="13"/>
  <c r="O4" i="13"/>
  <c r="E4" i="13"/>
  <c r="G4" i="13" s="1"/>
  <c r="P3" i="13"/>
  <c r="O3" i="13"/>
  <c r="E3" i="13"/>
  <c r="G3" i="13" s="1"/>
  <c r="P2" i="13"/>
  <c r="O2" i="13"/>
  <c r="E2" i="13"/>
  <c r="Q13" i="14" l="1"/>
  <c r="L13" i="14"/>
  <c r="R13" i="14" s="1"/>
  <c r="J6" i="14"/>
  <c r="J13" i="14"/>
  <c r="J14" i="14"/>
  <c r="L14" i="14"/>
  <c r="R14" i="14" s="1"/>
  <c r="K2" i="14"/>
  <c r="Q2" i="14" s="1"/>
  <c r="K17" i="14"/>
  <c r="Q17" i="14" s="1"/>
  <c r="K9" i="14"/>
  <c r="Q9" i="14" s="1"/>
  <c r="J4" i="14"/>
  <c r="I4" i="14"/>
  <c r="K16" i="14"/>
  <c r="Q16" i="14" s="1"/>
  <c r="K11" i="14"/>
  <c r="Q11" i="14" s="1"/>
  <c r="I8" i="14"/>
  <c r="J8" i="14"/>
  <c r="K5" i="14"/>
  <c r="Q5" i="14" s="1"/>
  <c r="K12" i="14"/>
  <c r="Q12" i="14" s="1"/>
  <c r="K7" i="14"/>
  <c r="Q7" i="14" s="1"/>
  <c r="K6" i="14"/>
  <c r="Q6" i="14" s="1"/>
  <c r="K15" i="14"/>
  <c r="Q15" i="14" s="1"/>
  <c r="K10" i="14"/>
  <c r="Q10" i="14" s="1"/>
  <c r="L10" i="14"/>
  <c r="R10" i="14" s="1"/>
  <c r="K3" i="14"/>
  <c r="Q3" i="14" s="1"/>
  <c r="F8" i="13"/>
  <c r="H8" i="13" s="1"/>
  <c r="F18" i="13"/>
  <c r="H18" i="13" s="1"/>
  <c r="F13" i="13"/>
  <c r="H13" i="13" s="1"/>
  <c r="F10" i="13"/>
  <c r="H10" i="13" s="1"/>
  <c r="F2" i="13"/>
  <c r="H2" i="13" s="1"/>
  <c r="F14" i="13"/>
  <c r="H14" i="13" s="1"/>
  <c r="J14" i="13" s="1"/>
  <c r="F6" i="13"/>
  <c r="H6" i="13" s="1"/>
  <c r="J6" i="13" s="1"/>
  <c r="F7" i="13"/>
  <c r="H7" i="13" s="1"/>
  <c r="I8" i="13"/>
  <c r="J8" i="13"/>
  <c r="I15" i="13"/>
  <c r="I12" i="13"/>
  <c r="I17" i="13"/>
  <c r="I4" i="13"/>
  <c r="K14" i="13"/>
  <c r="Q14" i="13" s="1"/>
  <c r="J7" i="13"/>
  <c r="I9" i="13"/>
  <c r="I11" i="13"/>
  <c r="I16" i="13"/>
  <c r="I3" i="13"/>
  <c r="I5" i="13"/>
  <c r="I7" i="13"/>
  <c r="F12" i="13"/>
  <c r="H12" i="13" s="1"/>
  <c r="J12" i="13" s="1"/>
  <c r="G13" i="13"/>
  <c r="F3" i="13"/>
  <c r="H3" i="13" s="1"/>
  <c r="J3" i="13" s="1"/>
  <c r="I6" i="13"/>
  <c r="G2" i="13"/>
  <c r="F9" i="13"/>
  <c r="H9" i="13" s="1"/>
  <c r="J9" i="13" s="1"/>
  <c r="G10" i="13"/>
  <c r="F17" i="13"/>
  <c r="H17" i="13" s="1"/>
  <c r="J17" i="13" s="1"/>
  <c r="G18" i="13"/>
  <c r="F5" i="13"/>
  <c r="H5" i="13" s="1"/>
  <c r="J5" i="13" s="1"/>
  <c r="F4" i="13"/>
  <c r="H4" i="13" s="1"/>
  <c r="J4" i="13" s="1"/>
  <c r="F11" i="13"/>
  <c r="H11" i="13" s="1"/>
  <c r="J11" i="13" s="1"/>
  <c r="F16" i="13"/>
  <c r="H16" i="13" s="1"/>
  <c r="J16" i="13" s="1"/>
  <c r="F15" i="13"/>
  <c r="H15" i="13" s="1"/>
  <c r="J15" i="13" s="1"/>
  <c r="M2" i="12"/>
  <c r="M3" i="12"/>
  <c r="M4" i="12"/>
  <c r="M5" i="12"/>
  <c r="O5" i="12" s="1"/>
  <c r="M6" i="12"/>
  <c r="O6" i="12" s="1"/>
  <c r="M7" i="12"/>
  <c r="O7" i="12" s="1"/>
  <c r="M8" i="12"/>
  <c r="O8" i="12" s="1"/>
  <c r="M9" i="12"/>
  <c r="O9" i="12" s="1"/>
  <c r="M10" i="12"/>
  <c r="O10" i="12" s="1"/>
  <c r="M11" i="12"/>
  <c r="O11" i="12" s="1"/>
  <c r="M12" i="12"/>
  <c r="O12" i="12" s="1"/>
  <c r="M13" i="12"/>
  <c r="O13" i="12" s="1"/>
  <c r="M14" i="12"/>
  <c r="O14" i="12" s="1"/>
  <c r="M15" i="12"/>
  <c r="O15" i="12" s="1"/>
  <c r="M16" i="12"/>
  <c r="O16" i="12" s="1"/>
  <c r="M17" i="12"/>
  <c r="O17" i="12" s="1"/>
  <c r="M18" i="12"/>
  <c r="O18" i="12" s="1"/>
  <c r="N18" i="12"/>
  <c r="E18" i="12"/>
  <c r="G18" i="12" s="1"/>
  <c r="B18" i="12"/>
  <c r="N17" i="12"/>
  <c r="E17" i="12"/>
  <c r="G17" i="12" s="1"/>
  <c r="B17" i="12"/>
  <c r="N16" i="12"/>
  <c r="E16" i="12"/>
  <c r="G16" i="12" s="1"/>
  <c r="B16" i="12"/>
  <c r="N15" i="12"/>
  <c r="E15" i="12"/>
  <c r="G15" i="12" s="1"/>
  <c r="I15" i="12" s="1"/>
  <c r="B15" i="12"/>
  <c r="N14" i="12"/>
  <c r="E14" i="12"/>
  <c r="G14" i="12" s="1"/>
  <c r="I14" i="12" s="1"/>
  <c r="B14" i="12"/>
  <c r="N13" i="12"/>
  <c r="E13" i="12"/>
  <c r="B13" i="12"/>
  <c r="N12" i="12"/>
  <c r="E12" i="12"/>
  <c r="B12" i="12"/>
  <c r="N11" i="12"/>
  <c r="E11" i="12"/>
  <c r="B11" i="12"/>
  <c r="N10" i="12"/>
  <c r="E10" i="12"/>
  <c r="B10" i="12"/>
  <c r="N9" i="12"/>
  <c r="E9" i="12"/>
  <c r="G9" i="12" s="1"/>
  <c r="B9" i="12"/>
  <c r="N8" i="12"/>
  <c r="E8" i="12"/>
  <c r="G8" i="12" s="1"/>
  <c r="B8" i="12"/>
  <c r="N7" i="12"/>
  <c r="E7" i="12"/>
  <c r="B7" i="12"/>
  <c r="N6" i="12"/>
  <c r="E6" i="12"/>
  <c r="F6" i="12" s="1"/>
  <c r="H6" i="12" s="1"/>
  <c r="B6" i="12"/>
  <c r="N5" i="12"/>
  <c r="E5" i="12"/>
  <c r="G5" i="12" s="1"/>
  <c r="B5" i="12"/>
  <c r="N4" i="12"/>
  <c r="O4" i="12"/>
  <c r="E4" i="12"/>
  <c r="G4" i="12" s="1"/>
  <c r="B4" i="12"/>
  <c r="N3" i="12"/>
  <c r="O3" i="12"/>
  <c r="E3" i="12"/>
  <c r="G3" i="12" s="1"/>
  <c r="B3" i="12"/>
  <c r="N2" i="12"/>
  <c r="O2" i="12"/>
  <c r="E2" i="12"/>
  <c r="B2" i="12"/>
  <c r="M2" i="11"/>
  <c r="M3" i="11"/>
  <c r="M4" i="11"/>
  <c r="M5" i="11"/>
  <c r="M6" i="11"/>
  <c r="O6" i="11" s="1"/>
  <c r="M7" i="11"/>
  <c r="M8" i="11"/>
  <c r="M9" i="11"/>
  <c r="M10" i="11"/>
  <c r="P10" i="11" s="1"/>
  <c r="M11" i="11"/>
  <c r="M12" i="11"/>
  <c r="M13" i="11"/>
  <c r="M14" i="11"/>
  <c r="O14" i="11" s="1"/>
  <c r="M15" i="11"/>
  <c r="P15" i="11" s="1"/>
  <c r="M16" i="11"/>
  <c r="M17" i="11"/>
  <c r="M18" i="11"/>
  <c r="P18" i="11" s="1"/>
  <c r="M19" i="11"/>
  <c r="O8" i="11"/>
  <c r="O9" i="11"/>
  <c r="O16" i="11"/>
  <c r="O17" i="11"/>
  <c r="O4" i="11"/>
  <c r="O12" i="11"/>
  <c r="O19" i="11"/>
  <c r="O11" i="11"/>
  <c r="O3" i="11"/>
  <c r="P5" i="11"/>
  <c r="N19" i="11"/>
  <c r="E19" i="11"/>
  <c r="G19" i="11" s="1"/>
  <c r="B19" i="11"/>
  <c r="N18" i="11"/>
  <c r="E18" i="11"/>
  <c r="B18" i="11"/>
  <c r="N17" i="11"/>
  <c r="E17" i="11"/>
  <c r="F17" i="11" s="1"/>
  <c r="H17" i="11" s="1"/>
  <c r="B17" i="11"/>
  <c r="N16" i="11"/>
  <c r="E16" i="11"/>
  <c r="G16" i="11" s="1"/>
  <c r="B16" i="11"/>
  <c r="N15" i="11"/>
  <c r="E15" i="11"/>
  <c r="B15" i="11"/>
  <c r="N14" i="11"/>
  <c r="E14" i="11"/>
  <c r="G14" i="11" s="1"/>
  <c r="I14" i="11" s="1"/>
  <c r="K14" i="11" s="1"/>
  <c r="L14" i="11" s="1"/>
  <c r="B14" i="11"/>
  <c r="N13" i="11"/>
  <c r="E13" i="11"/>
  <c r="G13" i="11" s="1"/>
  <c r="B13" i="11"/>
  <c r="N12" i="11"/>
  <c r="E12" i="11"/>
  <c r="B12" i="11"/>
  <c r="N11" i="11"/>
  <c r="E11" i="11"/>
  <c r="G11" i="11" s="1"/>
  <c r="B11" i="11"/>
  <c r="N10" i="11"/>
  <c r="E10" i="11"/>
  <c r="B10" i="11"/>
  <c r="N9" i="11"/>
  <c r="E9" i="11"/>
  <c r="G9" i="11" s="1"/>
  <c r="I9" i="11" s="1"/>
  <c r="B9" i="11"/>
  <c r="N8" i="11"/>
  <c r="E8" i="11"/>
  <c r="G8" i="11" s="1"/>
  <c r="B8" i="11"/>
  <c r="N7" i="11"/>
  <c r="E7" i="11"/>
  <c r="G7" i="11" s="1"/>
  <c r="B7" i="11"/>
  <c r="N6" i="11"/>
  <c r="E6" i="11"/>
  <c r="B6" i="11"/>
  <c r="N5" i="11"/>
  <c r="E5" i="11"/>
  <c r="G5" i="11" s="1"/>
  <c r="B5" i="11"/>
  <c r="N4" i="11"/>
  <c r="E4" i="11"/>
  <c r="G4" i="11" s="1"/>
  <c r="I4" i="11" s="1"/>
  <c r="K4" i="11" s="1"/>
  <c r="Q4" i="11" s="1"/>
  <c r="B4" i="11"/>
  <c r="N3" i="11"/>
  <c r="E3" i="11"/>
  <c r="G3" i="11" s="1"/>
  <c r="B3" i="11"/>
  <c r="N2" i="11"/>
  <c r="P2" i="11"/>
  <c r="E2" i="11"/>
  <c r="B2" i="11"/>
  <c r="M2" i="10"/>
  <c r="M3" i="10"/>
  <c r="M4" i="10"/>
  <c r="O4" i="10" s="1"/>
  <c r="M5" i="10"/>
  <c r="M6" i="10"/>
  <c r="M7" i="10"/>
  <c r="M8" i="10"/>
  <c r="M9" i="10"/>
  <c r="M10" i="10"/>
  <c r="O10" i="10" s="1"/>
  <c r="M11" i="10"/>
  <c r="M12" i="10"/>
  <c r="O12" i="10" s="1"/>
  <c r="M13" i="10"/>
  <c r="O13" i="10" s="1"/>
  <c r="M14" i="10"/>
  <c r="M15" i="10"/>
  <c r="M16" i="10"/>
  <c r="M17" i="10"/>
  <c r="O17" i="10" s="1"/>
  <c r="O6" i="10"/>
  <c r="O8" i="10"/>
  <c r="O9" i="10"/>
  <c r="P15" i="10"/>
  <c r="O3" i="10"/>
  <c r="O5" i="10"/>
  <c r="N17" i="10"/>
  <c r="E17" i="10"/>
  <c r="G17" i="10" s="1"/>
  <c r="B17" i="10"/>
  <c r="N16" i="10"/>
  <c r="O16" i="10"/>
  <c r="E16" i="10"/>
  <c r="G16" i="10" s="1"/>
  <c r="B16" i="10"/>
  <c r="N15" i="10"/>
  <c r="E15" i="10"/>
  <c r="B15" i="10"/>
  <c r="N14" i="10"/>
  <c r="O14" i="10"/>
  <c r="G14" i="10"/>
  <c r="E14" i="10"/>
  <c r="B14" i="10"/>
  <c r="N13" i="10"/>
  <c r="E13" i="10"/>
  <c r="G13" i="10" s="1"/>
  <c r="B13" i="10"/>
  <c r="N12" i="10"/>
  <c r="E12" i="10"/>
  <c r="B12" i="10"/>
  <c r="N11" i="10"/>
  <c r="O11" i="10"/>
  <c r="E11" i="10"/>
  <c r="G11" i="10" s="1"/>
  <c r="B11" i="10"/>
  <c r="N10" i="10"/>
  <c r="E10" i="10"/>
  <c r="G10" i="10" s="1"/>
  <c r="B10" i="10"/>
  <c r="N9" i="10"/>
  <c r="E9" i="10"/>
  <c r="G9" i="10" s="1"/>
  <c r="B9" i="10"/>
  <c r="N8" i="10"/>
  <c r="E8" i="10"/>
  <c r="G8" i="10" s="1"/>
  <c r="B8" i="10"/>
  <c r="N7" i="10"/>
  <c r="O7" i="10"/>
  <c r="G7" i="10"/>
  <c r="I7" i="10" s="1"/>
  <c r="E7" i="10"/>
  <c r="B7" i="10"/>
  <c r="N6" i="10"/>
  <c r="E6" i="10"/>
  <c r="G6" i="10" s="1"/>
  <c r="B6" i="10"/>
  <c r="N5" i="10"/>
  <c r="E5" i="10"/>
  <c r="G5" i="10" s="1"/>
  <c r="B5" i="10"/>
  <c r="N4" i="10"/>
  <c r="E4" i="10"/>
  <c r="B4" i="10"/>
  <c r="N3" i="10"/>
  <c r="E3" i="10"/>
  <c r="G3" i="10" s="1"/>
  <c r="B3" i="10"/>
  <c r="N2" i="10"/>
  <c r="O2" i="10"/>
  <c r="E2" i="10"/>
  <c r="G2" i="10" s="1"/>
  <c r="B2" i="10"/>
  <c r="M2" i="9"/>
  <c r="M3" i="9"/>
  <c r="O3" i="9" s="1"/>
  <c r="M4" i="9"/>
  <c r="M5" i="9"/>
  <c r="M6" i="9"/>
  <c r="M7" i="9"/>
  <c r="M8" i="9"/>
  <c r="M9" i="9"/>
  <c r="M10" i="9"/>
  <c r="M11" i="9"/>
  <c r="M12" i="9"/>
  <c r="O12" i="9" s="1"/>
  <c r="M13" i="9"/>
  <c r="M14" i="9"/>
  <c r="M15" i="9"/>
  <c r="O15" i="9" s="1"/>
  <c r="M16" i="9"/>
  <c r="M17" i="9"/>
  <c r="O17" i="9" s="1"/>
  <c r="O8" i="9"/>
  <c r="P2" i="9"/>
  <c r="N17" i="9"/>
  <c r="E17" i="9"/>
  <c r="B17" i="9"/>
  <c r="N16" i="9"/>
  <c r="O16" i="9"/>
  <c r="E16" i="9"/>
  <c r="G16" i="9" s="1"/>
  <c r="B16" i="9"/>
  <c r="N15" i="9"/>
  <c r="E15" i="9"/>
  <c r="B15" i="9"/>
  <c r="N14" i="9"/>
  <c r="O14" i="9"/>
  <c r="E14" i="9"/>
  <c r="G14" i="9" s="1"/>
  <c r="B14" i="9"/>
  <c r="N13" i="9"/>
  <c r="E13" i="9"/>
  <c r="G13" i="9" s="1"/>
  <c r="B13" i="9"/>
  <c r="N12" i="9"/>
  <c r="E12" i="9"/>
  <c r="B12" i="9"/>
  <c r="N11" i="9"/>
  <c r="O11" i="9"/>
  <c r="G11" i="9"/>
  <c r="E11" i="9"/>
  <c r="B11" i="9"/>
  <c r="N10" i="9"/>
  <c r="E10" i="9"/>
  <c r="B10" i="9"/>
  <c r="N9" i="9"/>
  <c r="O9" i="9"/>
  <c r="E9" i="9"/>
  <c r="G9" i="9" s="1"/>
  <c r="B9" i="9"/>
  <c r="N8" i="9"/>
  <c r="E8" i="9"/>
  <c r="G8" i="9" s="1"/>
  <c r="B8" i="9"/>
  <c r="N7" i="9"/>
  <c r="E7" i="9"/>
  <c r="B7" i="9"/>
  <c r="N6" i="9"/>
  <c r="O6" i="9"/>
  <c r="E6" i="9"/>
  <c r="B6" i="9"/>
  <c r="N5" i="9"/>
  <c r="E5" i="9"/>
  <c r="G5" i="9" s="1"/>
  <c r="B5" i="9"/>
  <c r="N4" i="9"/>
  <c r="P4" i="9"/>
  <c r="E4" i="9"/>
  <c r="B4" i="9"/>
  <c r="N3" i="9"/>
  <c r="E3" i="9"/>
  <c r="G3" i="9" s="1"/>
  <c r="B3" i="9"/>
  <c r="N2" i="9"/>
  <c r="E2" i="9"/>
  <c r="B2" i="9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2" i="3"/>
  <c r="P2" i="3" s="1"/>
  <c r="M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" i="3"/>
  <c r="L3" i="3"/>
  <c r="L16" i="14" l="1"/>
  <c r="R16" i="14" s="1"/>
  <c r="L15" i="14"/>
  <c r="R15" i="14" s="1"/>
  <c r="L7" i="14"/>
  <c r="R7" i="14" s="1"/>
  <c r="L3" i="14"/>
  <c r="R3" i="14" s="1"/>
  <c r="L11" i="14"/>
  <c r="R11" i="14" s="1"/>
  <c r="L6" i="14"/>
  <c r="R6" i="14" s="1"/>
  <c r="L9" i="14"/>
  <c r="R9" i="14" s="1"/>
  <c r="L12" i="14"/>
  <c r="R12" i="14" s="1"/>
  <c r="L17" i="14"/>
  <c r="R17" i="14" s="1"/>
  <c r="K4" i="14"/>
  <c r="Q4" i="14" s="1"/>
  <c r="L5" i="14"/>
  <c r="R5" i="14" s="1"/>
  <c r="L2" i="14"/>
  <c r="R2" i="14" s="1"/>
  <c r="K8" i="14"/>
  <c r="Q8" i="14" s="1"/>
  <c r="L8" i="14"/>
  <c r="R8" i="14" s="1"/>
  <c r="K9" i="13"/>
  <c r="Q9" i="13" s="1"/>
  <c r="I2" i="13"/>
  <c r="J2" i="13"/>
  <c r="K17" i="13"/>
  <c r="Q17" i="13" s="1"/>
  <c r="K12" i="13"/>
  <c r="Q12" i="13" s="1"/>
  <c r="K6" i="13"/>
  <c r="Q6" i="13" s="1"/>
  <c r="K16" i="13"/>
  <c r="Q16" i="13" s="1"/>
  <c r="K15" i="13"/>
  <c r="Q15" i="13" s="1"/>
  <c r="L15" i="13"/>
  <c r="R15" i="13" s="1"/>
  <c r="J18" i="13"/>
  <c r="I18" i="13"/>
  <c r="I13" i="13"/>
  <c r="J13" i="13"/>
  <c r="L14" i="13"/>
  <c r="R14" i="13" s="1"/>
  <c r="K5" i="13"/>
  <c r="Q5" i="13" s="1"/>
  <c r="K3" i="13"/>
  <c r="Q3" i="13" s="1"/>
  <c r="L3" i="13"/>
  <c r="R3" i="13" s="1"/>
  <c r="K4" i="13"/>
  <c r="Q4" i="13" s="1"/>
  <c r="K11" i="13"/>
  <c r="Q11" i="13" s="1"/>
  <c r="I10" i="13"/>
  <c r="J10" i="13"/>
  <c r="K7" i="13"/>
  <c r="Q7" i="13" s="1"/>
  <c r="L7" i="13"/>
  <c r="R7" i="13" s="1"/>
  <c r="K8" i="13"/>
  <c r="Q8" i="13" s="1"/>
  <c r="P15" i="12"/>
  <c r="P8" i="12"/>
  <c r="P16" i="12"/>
  <c r="P7" i="12"/>
  <c r="P2" i="12"/>
  <c r="P4" i="12"/>
  <c r="P6" i="12"/>
  <c r="P9" i="12"/>
  <c r="P11" i="12"/>
  <c r="P13" i="12"/>
  <c r="P18" i="12"/>
  <c r="P3" i="12"/>
  <c r="P5" i="12"/>
  <c r="P10" i="12"/>
  <c r="P12" i="12"/>
  <c r="P14" i="12"/>
  <c r="P17" i="12"/>
  <c r="G6" i="12"/>
  <c r="I6" i="12" s="1"/>
  <c r="F7" i="12"/>
  <c r="H7" i="12" s="1"/>
  <c r="J7" i="12" s="1"/>
  <c r="F10" i="12"/>
  <c r="H10" i="12" s="1"/>
  <c r="F12" i="12"/>
  <c r="H12" i="12" s="1"/>
  <c r="F2" i="12"/>
  <c r="H2" i="12" s="1"/>
  <c r="G7" i="12"/>
  <c r="F14" i="12"/>
  <c r="H14" i="12" s="1"/>
  <c r="J14" i="12" s="1"/>
  <c r="F15" i="12"/>
  <c r="H15" i="12" s="1"/>
  <c r="J15" i="12" s="1"/>
  <c r="F11" i="12"/>
  <c r="H11" i="12" s="1"/>
  <c r="F13" i="12"/>
  <c r="H13" i="12" s="1"/>
  <c r="I17" i="12"/>
  <c r="I16" i="12"/>
  <c r="K15" i="12"/>
  <c r="Q15" i="12" s="1"/>
  <c r="L15" i="12"/>
  <c r="R15" i="12" s="1"/>
  <c r="K14" i="12"/>
  <c r="Q14" i="12" s="1"/>
  <c r="I9" i="12"/>
  <c r="I8" i="12"/>
  <c r="I18" i="12"/>
  <c r="I4" i="12"/>
  <c r="I3" i="12"/>
  <c r="I5" i="12"/>
  <c r="F5" i="12"/>
  <c r="H5" i="12" s="1"/>
  <c r="J5" i="12" s="1"/>
  <c r="I7" i="12"/>
  <c r="G13" i="12"/>
  <c r="F3" i="12"/>
  <c r="H3" i="12" s="1"/>
  <c r="J3" i="12" s="1"/>
  <c r="G12" i="12"/>
  <c r="G11" i="12"/>
  <c r="F18" i="12"/>
  <c r="H18" i="12" s="1"/>
  <c r="J18" i="12" s="1"/>
  <c r="G2" i="12"/>
  <c r="F9" i="12"/>
  <c r="H9" i="12" s="1"/>
  <c r="J9" i="12" s="1"/>
  <c r="G10" i="12"/>
  <c r="F17" i="12"/>
  <c r="H17" i="12" s="1"/>
  <c r="J17" i="12" s="1"/>
  <c r="F4" i="12"/>
  <c r="H4" i="12" s="1"/>
  <c r="J4" i="12" s="1"/>
  <c r="F8" i="12"/>
  <c r="H8" i="12" s="1"/>
  <c r="J8" i="12" s="1"/>
  <c r="F16" i="12"/>
  <c r="H16" i="12" s="1"/>
  <c r="J16" i="12" s="1"/>
  <c r="P11" i="11"/>
  <c r="P9" i="11"/>
  <c r="P6" i="11"/>
  <c r="P14" i="11"/>
  <c r="P3" i="11"/>
  <c r="P7" i="11"/>
  <c r="P13" i="11"/>
  <c r="P19" i="11"/>
  <c r="F18" i="11"/>
  <c r="H18" i="11" s="1"/>
  <c r="F6" i="11"/>
  <c r="H6" i="11" s="1"/>
  <c r="O10" i="11"/>
  <c r="O15" i="11"/>
  <c r="P17" i="11"/>
  <c r="P12" i="11"/>
  <c r="O2" i="11"/>
  <c r="O7" i="11"/>
  <c r="O18" i="11"/>
  <c r="P4" i="11"/>
  <c r="G6" i="11"/>
  <c r="I6" i="11" s="1"/>
  <c r="K6" i="11" s="1"/>
  <c r="L6" i="11" s="1"/>
  <c r="F11" i="11"/>
  <c r="H11" i="11" s="1"/>
  <c r="J11" i="11" s="1"/>
  <c r="F10" i="11"/>
  <c r="H10" i="11" s="1"/>
  <c r="F9" i="11"/>
  <c r="H9" i="11" s="1"/>
  <c r="J9" i="11" s="1"/>
  <c r="G10" i="11"/>
  <c r="I10" i="11" s="1"/>
  <c r="K10" i="11" s="1"/>
  <c r="Q10" i="11" s="1"/>
  <c r="F14" i="11"/>
  <c r="H14" i="11" s="1"/>
  <c r="J14" i="11" s="1"/>
  <c r="F15" i="11"/>
  <c r="H15" i="11" s="1"/>
  <c r="F4" i="11"/>
  <c r="H4" i="11" s="1"/>
  <c r="J4" i="11" s="1"/>
  <c r="G15" i="11"/>
  <c r="I15" i="11" s="1"/>
  <c r="F19" i="11"/>
  <c r="H19" i="11" s="1"/>
  <c r="J19" i="11" s="1"/>
  <c r="G18" i="11"/>
  <c r="I18" i="11" s="1"/>
  <c r="F2" i="11"/>
  <c r="H2" i="11" s="1"/>
  <c r="F12" i="11"/>
  <c r="H12" i="11" s="1"/>
  <c r="G17" i="11"/>
  <c r="I17" i="11" s="1"/>
  <c r="K17" i="11" s="1"/>
  <c r="Q17" i="11" s="1"/>
  <c r="F3" i="11"/>
  <c r="H3" i="11" s="1"/>
  <c r="J3" i="11" s="1"/>
  <c r="G2" i="11"/>
  <c r="I2" i="11" s="1"/>
  <c r="K2" i="11" s="1"/>
  <c r="Q2" i="11" s="1"/>
  <c r="F7" i="11"/>
  <c r="H7" i="11" s="1"/>
  <c r="J7" i="11" s="1"/>
  <c r="G12" i="11"/>
  <c r="I12" i="11" s="1"/>
  <c r="K12" i="11" s="1"/>
  <c r="Q12" i="11" s="1"/>
  <c r="I8" i="11"/>
  <c r="I13" i="11"/>
  <c r="I11" i="11"/>
  <c r="I16" i="11"/>
  <c r="I5" i="11"/>
  <c r="I19" i="11"/>
  <c r="I3" i="11"/>
  <c r="K18" i="11"/>
  <c r="Q18" i="11" s="1"/>
  <c r="L4" i="11"/>
  <c r="R4" i="11" s="1"/>
  <c r="P16" i="11"/>
  <c r="F5" i="11"/>
  <c r="H5" i="11" s="1"/>
  <c r="J5" i="11" s="1"/>
  <c r="F13" i="11"/>
  <c r="H13" i="11" s="1"/>
  <c r="J13" i="11" s="1"/>
  <c r="O5" i="11"/>
  <c r="I7" i="11"/>
  <c r="K9" i="11"/>
  <c r="Q9" i="11" s="1"/>
  <c r="O13" i="11"/>
  <c r="P8" i="11"/>
  <c r="Q14" i="11"/>
  <c r="R14" i="11" s="1"/>
  <c r="F8" i="11"/>
  <c r="H8" i="11" s="1"/>
  <c r="J8" i="11" s="1"/>
  <c r="F16" i="11"/>
  <c r="H16" i="11" s="1"/>
  <c r="J16" i="11" s="1"/>
  <c r="P7" i="10"/>
  <c r="P8" i="10"/>
  <c r="P10" i="10"/>
  <c r="P16" i="10"/>
  <c r="P12" i="10"/>
  <c r="F14" i="10"/>
  <c r="H14" i="10" s="1"/>
  <c r="F4" i="10"/>
  <c r="H4" i="10" s="1"/>
  <c r="P6" i="10"/>
  <c r="P11" i="10"/>
  <c r="P3" i="10"/>
  <c r="P5" i="10"/>
  <c r="O15" i="10"/>
  <c r="P2" i="10"/>
  <c r="P4" i="10"/>
  <c r="P9" i="10"/>
  <c r="P13" i="10"/>
  <c r="P14" i="10"/>
  <c r="P17" i="10"/>
  <c r="J6" i="10"/>
  <c r="F15" i="10"/>
  <c r="H15" i="10" s="1"/>
  <c r="F7" i="10"/>
  <c r="H7" i="10" s="1"/>
  <c r="J7" i="10" s="1"/>
  <c r="F12" i="10"/>
  <c r="H12" i="10" s="1"/>
  <c r="G15" i="10"/>
  <c r="I15" i="10" s="1"/>
  <c r="K15" i="10" s="1"/>
  <c r="Q15" i="10" s="1"/>
  <c r="F6" i="10"/>
  <c r="H6" i="10" s="1"/>
  <c r="F17" i="10"/>
  <c r="H17" i="10" s="1"/>
  <c r="J17" i="10" s="1"/>
  <c r="F9" i="10"/>
  <c r="H9" i="10" s="1"/>
  <c r="J9" i="10" s="1"/>
  <c r="I8" i="10"/>
  <c r="I10" i="10"/>
  <c r="I2" i="10"/>
  <c r="K7" i="10"/>
  <c r="Q7" i="10" s="1"/>
  <c r="J14" i="10"/>
  <c r="I16" i="10"/>
  <c r="I17" i="10"/>
  <c r="I9" i="10"/>
  <c r="I11" i="10"/>
  <c r="I13" i="10"/>
  <c r="I3" i="10"/>
  <c r="I5" i="10"/>
  <c r="F13" i="10"/>
  <c r="H13" i="10" s="1"/>
  <c r="J13" i="10" s="1"/>
  <c r="F3" i="10"/>
  <c r="H3" i="10" s="1"/>
  <c r="J3" i="10" s="1"/>
  <c r="G4" i="10"/>
  <c r="I6" i="10"/>
  <c r="F11" i="10"/>
  <c r="H11" i="10" s="1"/>
  <c r="J11" i="10" s="1"/>
  <c r="G12" i="10"/>
  <c r="I14" i="10"/>
  <c r="F2" i="10"/>
  <c r="H2" i="10" s="1"/>
  <c r="J2" i="10" s="1"/>
  <c r="F10" i="10"/>
  <c r="H10" i="10" s="1"/>
  <c r="J10" i="10" s="1"/>
  <c r="F8" i="10"/>
  <c r="H8" i="10" s="1"/>
  <c r="J8" i="10" s="1"/>
  <c r="F16" i="10"/>
  <c r="H16" i="10" s="1"/>
  <c r="J16" i="10" s="1"/>
  <c r="F5" i="10"/>
  <c r="H5" i="10" s="1"/>
  <c r="J5" i="10" s="1"/>
  <c r="P3" i="9"/>
  <c r="P17" i="9"/>
  <c r="P5" i="9"/>
  <c r="P7" i="9"/>
  <c r="P6" i="9"/>
  <c r="O7" i="9"/>
  <c r="P9" i="9"/>
  <c r="P11" i="9"/>
  <c r="P13" i="9"/>
  <c r="P14" i="9"/>
  <c r="O4" i="9"/>
  <c r="P10" i="9"/>
  <c r="P12" i="9"/>
  <c r="O10" i="9"/>
  <c r="P15" i="9"/>
  <c r="O2" i="9"/>
  <c r="F10" i="9"/>
  <c r="H10" i="9" s="1"/>
  <c r="F4" i="9"/>
  <c r="H4" i="9" s="1"/>
  <c r="F12" i="9"/>
  <c r="H12" i="9" s="1"/>
  <c r="F2" i="9"/>
  <c r="H2" i="9" s="1"/>
  <c r="F7" i="9"/>
  <c r="H7" i="9" s="1"/>
  <c r="F15" i="9"/>
  <c r="H15" i="9" s="1"/>
  <c r="F17" i="9"/>
  <c r="H17" i="9" s="1"/>
  <c r="F6" i="9"/>
  <c r="H6" i="9" s="1"/>
  <c r="F11" i="9"/>
  <c r="H11" i="9" s="1"/>
  <c r="J11" i="9" s="1"/>
  <c r="G7" i="9"/>
  <c r="J7" i="9" s="1"/>
  <c r="G6" i="9"/>
  <c r="I6" i="9" s="1"/>
  <c r="K6" i="9" s="1"/>
  <c r="L6" i="9" s="1"/>
  <c r="I9" i="9"/>
  <c r="I3" i="9"/>
  <c r="I14" i="9"/>
  <c r="K14" i="9" s="1"/>
  <c r="L14" i="9" s="1"/>
  <c r="F3" i="9"/>
  <c r="H3" i="9" s="1"/>
  <c r="J3" i="9" s="1"/>
  <c r="F9" i="9"/>
  <c r="H9" i="9" s="1"/>
  <c r="J9" i="9" s="1"/>
  <c r="G10" i="9"/>
  <c r="I10" i="9" s="1"/>
  <c r="K10" i="9" s="1"/>
  <c r="Q10" i="9" s="1"/>
  <c r="G17" i="9"/>
  <c r="I17" i="9" s="1"/>
  <c r="G2" i="9"/>
  <c r="I2" i="9" s="1"/>
  <c r="I11" i="9"/>
  <c r="G12" i="9"/>
  <c r="I12" i="9" s="1"/>
  <c r="K12" i="9" s="1"/>
  <c r="Q12" i="9" s="1"/>
  <c r="G4" i="9"/>
  <c r="I4" i="9" s="1"/>
  <c r="K4" i="9" s="1"/>
  <c r="Q4" i="9" s="1"/>
  <c r="F14" i="9"/>
  <c r="H14" i="9" s="1"/>
  <c r="J14" i="9" s="1"/>
  <c r="G15" i="9"/>
  <c r="J15" i="9" s="1"/>
  <c r="K2" i="9"/>
  <c r="Q2" i="9" s="1"/>
  <c r="I13" i="9"/>
  <c r="I5" i="9"/>
  <c r="I16" i="9"/>
  <c r="I8" i="9"/>
  <c r="P16" i="9"/>
  <c r="F5" i="9"/>
  <c r="H5" i="9" s="1"/>
  <c r="J5" i="9" s="1"/>
  <c r="F13" i="9"/>
  <c r="H13" i="9" s="1"/>
  <c r="J13" i="9" s="1"/>
  <c r="O5" i="9"/>
  <c r="K9" i="9"/>
  <c r="Q9" i="9" s="1"/>
  <c r="O13" i="9"/>
  <c r="P8" i="9"/>
  <c r="F8" i="9"/>
  <c r="H8" i="9" s="1"/>
  <c r="J8" i="9" s="1"/>
  <c r="F16" i="9"/>
  <c r="H16" i="9" s="1"/>
  <c r="J16" i="9" s="1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" i="3"/>
  <c r="M3" i="3"/>
  <c r="O3" i="3" s="1"/>
  <c r="M4" i="3"/>
  <c r="M5" i="3"/>
  <c r="M6" i="3"/>
  <c r="O6" i="3" s="1"/>
  <c r="M7" i="3"/>
  <c r="M8" i="3"/>
  <c r="M9" i="3"/>
  <c r="M10" i="3"/>
  <c r="O10" i="3" s="1"/>
  <c r="M11" i="3"/>
  <c r="M12" i="3"/>
  <c r="M13" i="3"/>
  <c r="M14" i="3"/>
  <c r="P14" i="3" s="1"/>
  <c r="M15" i="3"/>
  <c r="M16" i="3"/>
  <c r="M17" i="3"/>
  <c r="M18" i="3"/>
  <c r="O18" i="3" s="1"/>
  <c r="M19" i="3"/>
  <c r="O4" i="3"/>
  <c r="O5" i="3"/>
  <c r="O7" i="3"/>
  <c r="O8" i="3"/>
  <c r="O9" i="3"/>
  <c r="O11" i="3"/>
  <c r="O12" i="3"/>
  <c r="O13" i="3"/>
  <c r="O15" i="3"/>
  <c r="O16" i="3"/>
  <c r="O17" i="3"/>
  <c r="O19" i="3"/>
  <c r="P4" i="3"/>
  <c r="P5" i="3"/>
  <c r="P7" i="3"/>
  <c r="P8" i="3"/>
  <c r="P9" i="3"/>
  <c r="P11" i="3"/>
  <c r="P12" i="3"/>
  <c r="P13" i="3"/>
  <c r="P15" i="3"/>
  <c r="P16" i="3"/>
  <c r="P17" i="3"/>
  <c r="P19" i="3"/>
  <c r="L4" i="14" l="1"/>
  <c r="R4" i="14" s="1"/>
  <c r="L8" i="13"/>
  <c r="R8" i="13" s="1"/>
  <c r="L12" i="13"/>
  <c r="R12" i="13" s="1"/>
  <c r="L11" i="13"/>
  <c r="R11" i="13" s="1"/>
  <c r="L16" i="13"/>
  <c r="R16" i="13" s="1"/>
  <c r="L17" i="13"/>
  <c r="R17" i="13" s="1"/>
  <c r="L5" i="13"/>
  <c r="R5" i="13" s="1"/>
  <c r="K2" i="13"/>
  <c r="Q2" i="13" s="1"/>
  <c r="K18" i="13"/>
  <c r="Q18" i="13" s="1"/>
  <c r="K10" i="13"/>
  <c r="Q10" i="13" s="1"/>
  <c r="L4" i="13"/>
  <c r="R4" i="13" s="1"/>
  <c r="K13" i="13"/>
  <c r="Q13" i="13" s="1"/>
  <c r="L6" i="13"/>
  <c r="R6" i="13" s="1"/>
  <c r="L9" i="13"/>
  <c r="R9" i="13" s="1"/>
  <c r="J6" i="12"/>
  <c r="L14" i="12"/>
  <c r="R14" i="12" s="1"/>
  <c r="I2" i="12"/>
  <c r="J2" i="12"/>
  <c r="K18" i="12"/>
  <c r="Q18" i="12" s="1"/>
  <c r="J11" i="12"/>
  <c r="I11" i="12"/>
  <c r="K5" i="12"/>
  <c r="Q5" i="12" s="1"/>
  <c r="K16" i="12"/>
  <c r="Q16" i="12" s="1"/>
  <c r="K6" i="12"/>
  <c r="Q6" i="12" s="1"/>
  <c r="K3" i="12"/>
  <c r="Q3" i="12" s="1"/>
  <c r="L3" i="12"/>
  <c r="R3" i="12" s="1"/>
  <c r="K8" i="12"/>
  <c r="Q8" i="12" s="1"/>
  <c r="L8" i="12"/>
  <c r="R8" i="12" s="1"/>
  <c r="K17" i="12"/>
  <c r="Q17" i="12" s="1"/>
  <c r="K7" i="12"/>
  <c r="Q7" i="12" s="1"/>
  <c r="J12" i="12"/>
  <c r="I12" i="12"/>
  <c r="K9" i="12"/>
  <c r="Q9" i="12" s="1"/>
  <c r="I10" i="12"/>
  <c r="J10" i="12"/>
  <c r="J13" i="12"/>
  <c r="I13" i="12"/>
  <c r="K4" i="12"/>
  <c r="Q4" i="12" s="1"/>
  <c r="L4" i="12"/>
  <c r="R4" i="12" s="1"/>
  <c r="J6" i="11"/>
  <c r="J15" i="11"/>
  <c r="Q6" i="11"/>
  <c r="R6" i="11" s="1"/>
  <c r="L12" i="11"/>
  <c r="R12" i="11" s="1"/>
  <c r="J12" i="11"/>
  <c r="J2" i="11"/>
  <c r="J18" i="11"/>
  <c r="J10" i="11"/>
  <c r="J17" i="11"/>
  <c r="K5" i="11"/>
  <c r="Q5" i="11" s="1"/>
  <c r="L2" i="11"/>
  <c r="R2" i="11" s="1"/>
  <c r="L18" i="11"/>
  <c r="R18" i="11" s="1"/>
  <c r="L9" i="11"/>
  <c r="R9" i="11" s="1"/>
  <c r="K13" i="11"/>
  <c r="Q13" i="11" s="1"/>
  <c r="K3" i="11"/>
  <c r="Q3" i="11" s="1"/>
  <c r="L10" i="11"/>
  <c r="R10" i="11" s="1"/>
  <c r="L17" i="11"/>
  <c r="R17" i="11" s="1"/>
  <c r="K16" i="11"/>
  <c r="Q16" i="11" s="1"/>
  <c r="K7" i="11"/>
  <c r="Q7" i="11" s="1"/>
  <c r="K19" i="11"/>
  <c r="Q19" i="11" s="1"/>
  <c r="K11" i="11"/>
  <c r="Q11" i="11" s="1"/>
  <c r="K8" i="11"/>
  <c r="Q8" i="11" s="1"/>
  <c r="K15" i="11"/>
  <c r="Q15" i="11" s="1"/>
  <c r="J15" i="10"/>
  <c r="L7" i="10"/>
  <c r="R7" i="10" s="1"/>
  <c r="K16" i="10"/>
  <c r="Q16" i="10" s="1"/>
  <c r="K14" i="10"/>
  <c r="Q14" i="10" s="1"/>
  <c r="K5" i="10"/>
  <c r="Q5" i="10" s="1"/>
  <c r="K10" i="10"/>
  <c r="Q10" i="10" s="1"/>
  <c r="L10" i="10"/>
  <c r="R10" i="10" s="1"/>
  <c r="J12" i="10"/>
  <c r="I12" i="10"/>
  <c r="K9" i="10"/>
  <c r="Q9" i="10" s="1"/>
  <c r="K11" i="10"/>
  <c r="Q11" i="10" s="1"/>
  <c r="K3" i="10"/>
  <c r="Q3" i="10" s="1"/>
  <c r="J4" i="10"/>
  <c r="I4" i="10"/>
  <c r="L15" i="10"/>
  <c r="R15" i="10" s="1"/>
  <c r="K6" i="10"/>
  <c r="Q6" i="10" s="1"/>
  <c r="K13" i="10"/>
  <c r="Q13" i="10" s="1"/>
  <c r="K17" i="10"/>
  <c r="Q17" i="10" s="1"/>
  <c r="K2" i="10"/>
  <c r="Q2" i="10" s="1"/>
  <c r="K8" i="10"/>
  <c r="Q8" i="10" s="1"/>
  <c r="Q14" i="9"/>
  <c r="R14" i="9" s="1"/>
  <c r="I7" i="9"/>
  <c r="J4" i="9"/>
  <c r="Q6" i="9"/>
  <c r="R6" i="9" s="1"/>
  <c r="J6" i="9"/>
  <c r="L2" i="9"/>
  <c r="R2" i="9" s="1"/>
  <c r="L4" i="9"/>
  <c r="R4" i="9" s="1"/>
  <c r="J12" i="9"/>
  <c r="L10" i="9"/>
  <c r="R10" i="9" s="1"/>
  <c r="K17" i="9"/>
  <c r="Q17" i="9" s="1"/>
  <c r="I15" i="9"/>
  <c r="K15" i="9" s="1"/>
  <c r="Q15" i="9" s="1"/>
  <c r="L12" i="9"/>
  <c r="R12" i="9" s="1"/>
  <c r="K11" i="9"/>
  <c r="Q11" i="9" s="1"/>
  <c r="J10" i="9"/>
  <c r="J17" i="9"/>
  <c r="J2" i="9"/>
  <c r="K3" i="9"/>
  <c r="Q3" i="9" s="1"/>
  <c r="K7" i="9"/>
  <c r="Q7" i="9" s="1"/>
  <c r="K8" i="9"/>
  <c r="Q8" i="9" s="1"/>
  <c r="K13" i="9"/>
  <c r="Q13" i="9" s="1"/>
  <c r="K16" i="9"/>
  <c r="Q16" i="9" s="1"/>
  <c r="K5" i="9"/>
  <c r="Q5" i="9" s="1"/>
  <c r="L9" i="9"/>
  <c r="R9" i="9" s="1"/>
  <c r="P18" i="3"/>
  <c r="P10" i="3"/>
  <c r="P6" i="3"/>
  <c r="O14" i="3"/>
  <c r="O2" i="3"/>
  <c r="L13" i="13" l="1"/>
  <c r="R13" i="13" s="1"/>
  <c r="L10" i="13"/>
  <c r="R10" i="13" s="1"/>
  <c r="L2" i="13"/>
  <c r="R2" i="13" s="1"/>
  <c r="L18" i="13"/>
  <c r="R18" i="13" s="1"/>
  <c r="L17" i="12"/>
  <c r="R17" i="12" s="1"/>
  <c r="L7" i="12"/>
  <c r="R7" i="12" s="1"/>
  <c r="K11" i="12"/>
  <c r="Q11" i="12" s="1"/>
  <c r="K13" i="12"/>
  <c r="Q13" i="12" s="1"/>
  <c r="L6" i="12"/>
  <c r="R6" i="12" s="1"/>
  <c r="L18" i="12"/>
  <c r="R18" i="12" s="1"/>
  <c r="L16" i="12"/>
  <c r="R16" i="12" s="1"/>
  <c r="K12" i="12"/>
  <c r="Q12" i="12" s="1"/>
  <c r="K10" i="12"/>
  <c r="Q10" i="12" s="1"/>
  <c r="L9" i="12"/>
  <c r="R9" i="12" s="1"/>
  <c r="L5" i="12"/>
  <c r="R5" i="12" s="1"/>
  <c r="K2" i="12"/>
  <c r="Q2" i="12" s="1"/>
  <c r="L3" i="11"/>
  <c r="R3" i="11" s="1"/>
  <c r="L19" i="11"/>
  <c r="R19" i="11" s="1"/>
  <c r="L15" i="11"/>
  <c r="R15" i="11" s="1"/>
  <c r="L13" i="11"/>
  <c r="R13" i="11" s="1"/>
  <c r="L8" i="11"/>
  <c r="R8" i="11" s="1"/>
  <c r="L16" i="11"/>
  <c r="R16" i="11" s="1"/>
  <c r="L11" i="11"/>
  <c r="R11" i="11" s="1"/>
  <c r="L7" i="11"/>
  <c r="R7" i="11" s="1"/>
  <c r="L5" i="11"/>
  <c r="R5" i="11" s="1"/>
  <c r="L17" i="10"/>
  <c r="R17" i="10" s="1"/>
  <c r="L5" i="10"/>
  <c r="R5" i="10" s="1"/>
  <c r="L11" i="10"/>
  <c r="R11" i="10" s="1"/>
  <c r="L14" i="10"/>
  <c r="R14" i="10" s="1"/>
  <c r="L16" i="10"/>
  <c r="R16" i="10" s="1"/>
  <c r="L8" i="10"/>
  <c r="R8" i="10" s="1"/>
  <c r="L6" i="10"/>
  <c r="R6" i="10" s="1"/>
  <c r="L3" i="10"/>
  <c r="R3" i="10" s="1"/>
  <c r="L2" i="10"/>
  <c r="R2" i="10" s="1"/>
  <c r="K4" i="10"/>
  <c r="Q4" i="10" s="1"/>
  <c r="L9" i="10"/>
  <c r="R9" i="10" s="1"/>
  <c r="L13" i="10"/>
  <c r="R13" i="10" s="1"/>
  <c r="K12" i="10"/>
  <c r="Q12" i="10" s="1"/>
  <c r="L12" i="10"/>
  <c r="R12" i="10" s="1"/>
  <c r="L3" i="9"/>
  <c r="R3" i="9" s="1"/>
  <c r="L16" i="9"/>
  <c r="R16" i="9" s="1"/>
  <c r="L17" i="9"/>
  <c r="R17" i="9" s="1"/>
  <c r="L11" i="9"/>
  <c r="R11" i="9" s="1"/>
  <c r="L13" i="9"/>
  <c r="R13" i="9" s="1"/>
  <c r="L15" i="9"/>
  <c r="R15" i="9" s="1"/>
  <c r="L8" i="9"/>
  <c r="R8" i="9" s="1"/>
  <c r="L5" i="9"/>
  <c r="R5" i="9" s="1"/>
  <c r="L7" i="9"/>
  <c r="R7" i="9" s="1"/>
  <c r="K4" i="8"/>
  <c r="K5" i="8"/>
  <c r="K8" i="8"/>
  <c r="K9" i="8"/>
  <c r="K12" i="8"/>
  <c r="K13" i="8"/>
  <c r="K16" i="8"/>
  <c r="K17" i="8"/>
  <c r="K6" i="8"/>
  <c r="K7" i="8"/>
  <c r="K10" i="8"/>
  <c r="K11" i="8"/>
  <c r="K14" i="8"/>
  <c r="K15" i="8"/>
  <c r="K18" i="8"/>
  <c r="K3" i="8"/>
  <c r="K2" i="8"/>
  <c r="E18" i="8"/>
  <c r="B18" i="8"/>
  <c r="E17" i="8"/>
  <c r="H17" i="8" s="1"/>
  <c r="B17" i="8"/>
  <c r="E16" i="8"/>
  <c r="H16" i="8" s="1"/>
  <c r="B16" i="8"/>
  <c r="E15" i="8"/>
  <c r="G15" i="8" s="1"/>
  <c r="B15" i="8"/>
  <c r="E14" i="8"/>
  <c r="H14" i="8" s="1"/>
  <c r="B14" i="8"/>
  <c r="E13" i="8"/>
  <c r="H13" i="8" s="1"/>
  <c r="B13" i="8"/>
  <c r="E12" i="8"/>
  <c r="H12" i="8" s="1"/>
  <c r="B12" i="8"/>
  <c r="E11" i="8"/>
  <c r="F11" i="8" s="1"/>
  <c r="B11" i="8"/>
  <c r="E10" i="8"/>
  <c r="B10" i="8"/>
  <c r="E9" i="8"/>
  <c r="H9" i="8" s="1"/>
  <c r="B9" i="8"/>
  <c r="E8" i="8"/>
  <c r="H8" i="8" s="1"/>
  <c r="B8" i="8"/>
  <c r="E7" i="8"/>
  <c r="F7" i="8" s="1"/>
  <c r="B7" i="8"/>
  <c r="E6" i="8"/>
  <c r="H6" i="8" s="1"/>
  <c r="B6" i="8"/>
  <c r="E5" i="8"/>
  <c r="H5" i="8" s="1"/>
  <c r="B5" i="8"/>
  <c r="E4" i="8"/>
  <c r="H4" i="8" s="1"/>
  <c r="B4" i="8"/>
  <c r="E3" i="8"/>
  <c r="B3" i="8"/>
  <c r="B2" i="8"/>
  <c r="L2" i="12" l="1"/>
  <c r="R2" i="12" s="1"/>
  <c r="L10" i="12"/>
  <c r="R10" i="12" s="1"/>
  <c r="L12" i="12"/>
  <c r="R12" i="12" s="1"/>
  <c r="L13" i="12"/>
  <c r="R13" i="12" s="1"/>
  <c r="L11" i="12"/>
  <c r="R11" i="12" s="1"/>
  <c r="L4" i="10"/>
  <c r="R4" i="10" s="1"/>
  <c r="H15" i="8"/>
  <c r="F13" i="8"/>
  <c r="F10" i="8"/>
  <c r="G10" i="8"/>
  <c r="H10" i="8"/>
  <c r="G6" i="8"/>
  <c r="F3" i="8"/>
  <c r="G7" i="8"/>
  <c r="G11" i="8"/>
  <c r="F17" i="8"/>
  <c r="F18" i="8"/>
  <c r="G3" i="8"/>
  <c r="H3" i="8" s="1"/>
  <c r="H11" i="8"/>
  <c r="F5" i="8"/>
  <c r="H7" i="8"/>
  <c r="G14" i="8"/>
  <c r="G18" i="8"/>
  <c r="F6" i="8"/>
  <c r="F9" i="8"/>
  <c r="F14" i="8"/>
  <c r="F4" i="8"/>
  <c r="G5" i="8"/>
  <c r="F8" i="8"/>
  <c r="G9" i="8"/>
  <c r="F12" i="8"/>
  <c r="G13" i="8"/>
  <c r="F16" i="8"/>
  <c r="G17" i="8"/>
  <c r="H18" i="8"/>
  <c r="G4" i="8"/>
  <c r="G8" i="8"/>
  <c r="G12" i="8"/>
  <c r="F15" i="8"/>
  <c r="G16" i="8"/>
  <c r="B19" i="3"/>
  <c r="E19" i="3"/>
  <c r="G19" i="3" s="1"/>
  <c r="I19" i="3" s="1"/>
  <c r="P3" i="3"/>
  <c r="E18" i="3"/>
  <c r="B18" i="3"/>
  <c r="E17" i="3"/>
  <c r="B17" i="3"/>
  <c r="E16" i="3"/>
  <c r="G16" i="3" s="1"/>
  <c r="I16" i="3" s="1"/>
  <c r="B16" i="3"/>
  <c r="E15" i="3"/>
  <c r="B15" i="3"/>
  <c r="E14" i="3"/>
  <c r="G14" i="3" s="1"/>
  <c r="I14" i="3" s="1"/>
  <c r="B14" i="3"/>
  <c r="E13" i="3"/>
  <c r="B13" i="3"/>
  <c r="E12" i="3"/>
  <c r="G12" i="3" s="1"/>
  <c r="I12" i="3" s="1"/>
  <c r="B12" i="3"/>
  <c r="E11" i="3"/>
  <c r="B11" i="3"/>
  <c r="E10" i="3"/>
  <c r="B10" i="3"/>
  <c r="E9" i="3"/>
  <c r="B9" i="3"/>
  <c r="E8" i="3"/>
  <c r="G8" i="3" s="1"/>
  <c r="I8" i="3" s="1"/>
  <c r="B8" i="3"/>
  <c r="E7" i="3"/>
  <c r="G7" i="3" s="1"/>
  <c r="I7" i="3" s="1"/>
  <c r="B7" i="3"/>
  <c r="E6" i="3"/>
  <c r="B6" i="3"/>
  <c r="E5" i="3"/>
  <c r="B5" i="3"/>
  <c r="E4" i="3"/>
  <c r="G4" i="3" s="1"/>
  <c r="I4" i="3" s="1"/>
  <c r="B4" i="3"/>
  <c r="E3" i="3"/>
  <c r="B3" i="3"/>
  <c r="E2" i="3"/>
  <c r="B2" i="3"/>
  <c r="F10" i="3" l="1"/>
  <c r="F3" i="3"/>
  <c r="G3" i="3"/>
  <c r="F11" i="3"/>
  <c r="F19" i="3"/>
  <c r="F18" i="3"/>
  <c r="F2" i="3"/>
  <c r="G2" i="3"/>
  <c r="I2" i="3" s="1"/>
  <c r="F14" i="3"/>
  <c r="F6" i="3"/>
  <c r="F17" i="3"/>
  <c r="F13" i="3"/>
  <c r="F9" i="3"/>
  <c r="F5" i="3"/>
  <c r="F16" i="3"/>
  <c r="F12" i="3"/>
  <c r="F8" i="3"/>
  <c r="F4" i="3"/>
  <c r="G11" i="3"/>
  <c r="I11" i="3" s="1"/>
  <c r="F15" i="3"/>
  <c r="F7" i="3"/>
  <c r="G15" i="3"/>
  <c r="I15" i="3" s="1"/>
  <c r="G18" i="3"/>
  <c r="I18" i="3" s="1"/>
  <c r="G6" i="3"/>
  <c r="I6" i="3" s="1"/>
  <c r="G10" i="3"/>
  <c r="I10" i="3" s="1"/>
  <c r="G5" i="3"/>
  <c r="I5" i="3" s="1"/>
  <c r="G9" i="3"/>
  <c r="I9" i="3" s="1"/>
  <c r="G13" i="3"/>
  <c r="I13" i="3" s="1"/>
  <c r="G17" i="3"/>
  <c r="I17" i="3" s="1"/>
  <c r="I3" i="3" l="1"/>
</calcChain>
</file>

<file path=xl/sharedStrings.xml><?xml version="1.0" encoding="utf-8"?>
<sst xmlns="http://schemas.openxmlformats.org/spreadsheetml/2006/main" count="195" uniqueCount="33">
  <si>
    <t>I1 err</t>
  </si>
  <si>
    <t>V1 err</t>
  </si>
  <si>
    <t>VD</t>
  </si>
  <si>
    <t>VD err</t>
  </si>
  <si>
    <t>R1</t>
  </si>
  <si>
    <t>R1 err</t>
  </si>
  <si>
    <t>TR</t>
  </si>
  <si>
    <t>RT/R293</t>
  </si>
  <si>
    <t>TR (K)</t>
  </si>
  <si>
    <t>R293=</t>
  </si>
  <si>
    <t>&lt;+-</t>
  </si>
  <si>
    <t>TR err</t>
  </si>
  <si>
    <t>using a linear fit for TR vs RT/R293</t>
  </si>
  <si>
    <t>R1/R293</t>
  </si>
  <si>
    <t>V1 (V)</t>
  </si>
  <si>
    <t>I1 (A)</t>
  </si>
  <si>
    <t>Ω</t>
  </si>
  <si>
    <t>Error on fit?</t>
  </si>
  <si>
    <t>Assumed room temperature</t>
  </si>
  <si>
    <t>ln(VD)</t>
  </si>
  <si>
    <t>ln(VD) err</t>
  </si>
  <si>
    <t>-</t>
  </si>
  <si>
    <t>VD (mV)</t>
  </si>
  <si>
    <t>Tres</t>
  </si>
  <si>
    <t>Trad</t>
  </si>
  <si>
    <t>1/Trad</t>
  </si>
  <si>
    <t>Trad err</t>
  </si>
  <si>
    <t>1/Trad err</t>
  </si>
  <si>
    <t>Tres err</t>
  </si>
  <si>
    <t>R1/R293 err</t>
  </si>
  <si>
    <t>VD err (V)</t>
  </si>
  <si>
    <t>VD average (V)</t>
  </si>
  <si>
    <t>VD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</si>
</sst>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"/>
    <numFmt numFmtId="165" formatCode="0.0"/>
    <numFmt numFmtId="166" formatCode="0.0000"/>
    <numFmt numFmtId="167" formatCode="0.0E+00"/>
    <numFmt numFmtId="168" formatCode="0.000E+00"/>
    <numFmt numFmtId="169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0" fillId="0" borderId="0" xfId="0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/>
    <xf numFmtId="1" fontId="0" fillId="0" borderId="0" xfId="0" applyNumberFormat="1"/>
    <xf numFmtId="0" fontId="0" fillId="0" borderId="0" xfId="0"/>
    <xf numFmtId="165" fontId="0" fillId="0" borderId="0" xfId="0" applyNumberFormat="1"/>
    <xf numFmtId="164" fontId="0" fillId="0" borderId="0" xfId="0" applyNumberFormat="1"/>
    <xf numFmtId="11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 filter (2)'!$M$1</c:f>
              <c:strCache>
                <c:ptCount val="1"/>
                <c:pt idx="0">
                  <c:v>VD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strRef>
              <c:f>'no filter (2)'!$I$2:$I$20</c:f>
              <c:strCache>
                <c:ptCount val="19"/>
                <c:pt idx="0">
                  <c:v>#DIV/0!</c:v>
                </c:pt>
                <c:pt idx="1">
                  <c:v>1239.00</c:v>
                </c:pt>
                <c:pt idx="2">
                  <c:v>1341.68</c:v>
                </c:pt>
                <c:pt idx="3">
                  <c:v>1441.98</c:v>
                </c:pt>
                <c:pt idx="4">
                  <c:v>1532.57</c:v>
                </c:pt>
                <c:pt idx="5">
                  <c:v>1610.99</c:v>
                </c:pt>
                <c:pt idx="6">
                  <c:v>1687.43</c:v>
                </c:pt>
                <c:pt idx="7">
                  <c:v>1759.76</c:v>
                </c:pt>
                <c:pt idx="8">
                  <c:v>1829.09</c:v>
                </c:pt>
                <c:pt idx="9">
                  <c:v>1891.32</c:v>
                </c:pt>
                <c:pt idx="10">
                  <c:v>1951.88</c:v>
                </c:pt>
                <c:pt idx="11">
                  <c:v>2011.97</c:v>
                </c:pt>
                <c:pt idx="12">
                  <c:v>2068.06</c:v>
                </c:pt>
                <c:pt idx="13">
                  <c:v>2123.63</c:v>
                </c:pt>
                <c:pt idx="14">
                  <c:v>2178.07</c:v>
                </c:pt>
                <c:pt idx="15">
                  <c:v>2225.94</c:v>
                </c:pt>
                <c:pt idx="16">
                  <c:v>2266.25</c:v>
                </c:pt>
                <c:pt idx="18">
                  <c:v>using a linear fit for TR vs RT/R293</c:v>
                </c:pt>
              </c:strCache>
            </c:strRef>
          </c:xVal>
          <c:yVal>
            <c:numRef>
              <c:f>'no filter (2)'!$M$2:$M$19</c:f>
              <c:numCache>
                <c:formatCode>0</c:formatCode>
                <c:ptCount val="18"/>
                <c:pt idx="0" formatCode="0.00">
                  <c:v>9.6</c:v>
                </c:pt>
                <c:pt idx="1">
                  <c:v>58</c:v>
                </c:pt>
                <c:pt idx="2">
                  <c:v>113</c:v>
                </c:pt>
                <c:pt idx="3">
                  <c:v>198</c:v>
                </c:pt>
                <c:pt idx="4">
                  <c:v>316</c:v>
                </c:pt>
                <c:pt idx="5">
                  <c:v>460</c:v>
                </c:pt>
                <c:pt idx="6">
                  <c:v>648</c:v>
                </c:pt>
                <c:pt idx="7">
                  <c:v>872</c:v>
                </c:pt>
                <c:pt idx="8">
                  <c:v>1139</c:v>
                </c:pt>
                <c:pt idx="9">
                  <c:v>1421</c:v>
                </c:pt>
                <c:pt idx="10">
                  <c:v>1754</c:v>
                </c:pt>
                <c:pt idx="11">
                  <c:v>2134</c:v>
                </c:pt>
                <c:pt idx="12">
                  <c:v>2541</c:v>
                </c:pt>
                <c:pt idx="13">
                  <c:v>2988</c:v>
                </c:pt>
                <c:pt idx="14">
                  <c:v>3492</c:v>
                </c:pt>
                <c:pt idx="15">
                  <c:v>3975</c:v>
                </c:pt>
                <c:pt idx="16">
                  <c:v>4422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94-4504-BB97-3801D98FC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30968"/>
        <c:axId val="500732280"/>
      </c:scatterChart>
      <c:valAx>
        <c:axId val="50073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 /K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32280"/>
        <c:crosses val="autoZero"/>
        <c:crossBetween val="midCat"/>
      </c:valAx>
      <c:valAx>
        <c:axId val="50073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VD /mV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30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'filter 4 (gold) (2)'!$Q$8:$Q$19</c:f>
              <c:numCache>
                <c:formatCode>0.000E+00</c:formatCode>
                <c:ptCount val="12"/>
                <c:pt idx="0">
                  <c:v>5.5339678516668465E-4</c:v>
                </c:pt>
                <c:pt idx="1">
                  <c:v>5.344800216285949E-4</c:v>
                </c:pt>
                <c:pt idx="2">
                  <c:v>5.1746600401302782E-4</c:v>
                </c:pt>
                <c:pt idx="3">
                  <c:v>5.0214876316802108E-4</c:v>
                </c:pt>
                <c:pt idx="4">
                  <c:v>4.8852325085430622E-4</c:v>
                </c:pt>
                <c:pt idx="5">
                  <c:v>4.7589380409124765E-4</c:v>
                </c:pt>
                <c:pt idx="6">
                  <c:v>4.6409895359251032E-4</c:v>
                </c:pt>
                <c:pt idx="7">
                  <c:v>4.5340500902953367E-4</c:v>
                </c:pt>
                <c:pt idx="8">
                  <c:v>4.4366586107120272E-4</c:v>
                </c:pt>
                <c:pt idx="9">
                  <c:v>4.3600326759662278E-4</c:v>
                </c:pt>
              </c:numCache>
            </c:numRef>
          </c:xVal>
          <c:yVal>
            <c:numRef>
              <c:f>'filter 4 (gold) (2)'!$O$8:$O$19</c:f>
              <c:numCache>
                <c:formatCode>0.000</c:formatCode>
                <c:ptCount val="12"/>
                <c:pt idx="0">
                  <c:v>-3.5199809176521222</c:v>
                </c:pt>
                <c:pt idx="1">
                  <c:v>-3.2039872123744502</c:v>
                </c:pt>
                <c:pt idx="2">
                  <c:v>-2.9681171065210177</c:v>
                </c:pt>
                <c:pt idx="3">
                  <c:v>-2.6794627442502974</c:v>
                </c:pt>
                <c:pt idx="4">
                  <c:v>-2.4213686289840126</c:v>
                </c:pt>
                <c:pt idx="5">
                  <c:v>-2.1946279514889535</c:v>
                </c:pt>
                <c:pt idx="6">
                  <c:v>-1.9632597873904263</c:v>
                </c:pt>
                <c:pt idx="7">
                  <c:v>-1.7510014767558872</c:v>
                </c:pt>
                <c:pt idx="8">
                  <c:v>-1.5625543265352499</c:v>
                </c:pt>
                <c:pt idx="9">
                  <c:v>-1.404865746705326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D8-4072-9187-73594ED6D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605583"/>
        <c:axId val="1085545359"/>
      </c:scatterChart>
      <c:valAx>
        <c:axId val="113360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545359"/>
        <c:crosses val="autoZero"/>
        <c:crossBetween val="midCat"/>
      </c:valAx>
      <c:valAx>
        <c:axId val="108554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60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'filter 5 (red)'!$M$1</c:f>
              <c:strCache>
                <c:ptCount val="1"/>
                <c:pt idx="0">
                  <c:v>VD average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strRef>
              <c:f>'filter 5 (red)'!$I$2:$I$20</c:f>
              <c:strCache>
                <c:ptCount val="19"/>
                <c:pt idx="0">
                  <c:v>1241.80</c:v>
                </c:pt>
                <c:pt idx="1">
                  <c:v>1295.58</c:v>
                </c:pt>
                <c:pt idx="2">
                  <c:v>1360.28</c:v>
                </c:pt>
                <c:pt idx="3">
                  <c:v>1398.47</c:v>
                </c:pt>
                <c:pt idx="4">
                  <c:v>1447.14</c:v>
                </c:pt>
                <c:pt idx="5">
                  <c:v>1539.29</c:v>
                </c:pt>
                <c:pt idx="6">
                  <c:v>1615.40</c:v>
                </c:pt>
                <c:pt idx="7">
                  <c:v>1689.46</c:v>
                </c:pt>
                <c:pt idx="8">
                  <c:v>1762.25</c:v>
                </c:pt>
                <c:pt idx="9">
                  <c:v>1827.47</c:v>
                </c:pt>
                <c:pt idx="10">
                  <c:v>1891.00</c:v>
                </c:pt>
                <c:pt idx="11">
                  <c:v>1959.45</c:v>
                </c:pt>
                <c:pt idx="12">
                  <c:v>2011.14</c:v>
                </c:pt>
                <c:pt idx="13">
                  <c:v>2067.00</c:v>
                </c:pt>
                <c:pt idx="14">
                  <c:v>2121.80</c:v>
                </c:pt>
                <c:pt idx="15">
                  <c:v>2178.50</c:v>
                </c:pt>
                <c:pt idx="16">
                  <c:v>2228.58</c:v>
                </c:pt>
                <c:pt idx="17">
                  <c:v>2266.25</c:v>
                </c:pt>
                <c:pt idx="18">
                  <c:v>using a linear fit for TR vs RT/R293</c:v>
                </c:pt>
              </c:strCache>
            </c:strRef>
          </c:xVal>
          <c:yVal>
            <c:numRef>
              <c:f>'filter 5 (red)'!$M$2:$M$19</c:f>
              <c:numCache>
                <c:formatCode>0.0000</c:formatCode>
                <c:ptCount val="18"/>
                <c:pt idx="0">
                  <c:v>7.8599999999999989E-3</c:v>
                </c:pt>
                <c:pt idx="1">
                  <c:v>7.7000000000000002E-3</c:v>
                </c:pt>
                <c:pt idx="2">
                  <c:v>8.5250000000000013E-3</c:v>
                </c:pt>
                <c:pt idx="3">
                  <c:v>1.0925000000000001E-2</c:v>
                </c:pt>
                <c:pt idx="4">
                  <c:v>1.2175000000000002E-2</c:v>
                </c:pt>
                <c:pt idx="5">
                  <c:v>2.0100000000000003E-2</c:v>
                </c:pt>
                <c:pt idx="6">
                  <c:v>2.7375E-2</c:v>
                </c:pt>
                <c:pt idx="7">
                  <c:v>4.1799999999999997E-2</c:v>
                </c:pt>
                <c:pt idx="8">
                  <c:v>6.1249999999999999E-2</c:v>
                </c:pt>
                <c:pt idx="9">
                  <c:v>8.5750000000000007E-2</c:v>
                </c:pt>
                <c:pt idx="10">
                  <c:v>0.11725000000000001</c:v>
                </c:pt>
                <c:pt idx="11">
                  <c:v>0.1595</c:v>
                </c:pt>
                <c:pt idx="12">
                  <c:v>0.20075000000000001</c:v>
                </c:pt>
                <c:pt idx="13">
                  <c:v>0.2555</c:v>
                </c:pt>
                <c:pt idx="14">
                  <c:v>0.316</c:v>
                </c:pt>
                <c:pt idx="15">
                  <c:v>0.4</c:v>
                </c:pt>
                <c:pt idx="16">
                  <c:v>0.48</c:v>
                </c:pt>
                <c:pt idx="17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B-4255-BF5A-23CF2D015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30968"/>
        <c:axId val="500732280"/>
      </c:scatterChart>
      <c:valAx>
        <c:axId val="50073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 /K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32280"/>
        <c:crosses val="autoZero"/>
        <c:crossBetween val="midCat"/>
      </c:valAx>
      <c:valAx>
        <c:axId val="50073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VD /mV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30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'filter 5 (red)'!$Q$8:$Q$19</c:f>
              <c:numCache>
                <c:formatCode>0.000E+00</c:formatCode>
                <c:ptCount val="12"/>
                <c:pt idx="0">
                  <c:v>6.0010115300894364E-4</c:v>
                </c:pt>
                <c:pt idx="1">
                  <c:v>5.7554619372849703E-4</c:v>
                </c:pt>
                <c:pt idx="2">
                  <c:v>5.5329431580256093E-4</c:v>
                </c:pt>
                <c:pt idx="3">
                  <c:v>5.3476685476156155E-4</c:v>
                </c:pt>
                <c:pt idx="4">
                  <c:v>5.1787745009176348E-4</c:v>
                </c:pt>
                <c:pt idx="5">
                  <c:v>5.0083416539780257E-4</c:v>
                </c:pt>
                <c:pt idx="6">
                  <c:v>4.8868749741753589E-4</c:v>
                </c:pt>
                <c:pt idx="7">
                  <c:v>4.7620810422445886E-4</c:v>
                </c:pt>
                <c:pt idx="8">
                  <c:v>4.6457098426860594E-4</c:v>
                </c:pt>
                <c:pt idx="9">
                  <c:v>4.5311208074642987E-4</c:v>
                </c:pt>
                <c:pt idx="10">
                  <c:v>4.4345106769637984E-4</c:v>
                </c:pt>
                <c:pt idx="11">
                  <c:v>4.364522791566424E-4</c:v>
                </c:pt>
              </c:numCache>
            </c:numRef>
          </c:xVal>
          <c:yVal>
            <c:numRef>
              <c:f>'filter 5 (red)'!$O$8:$O$19</c:f>
              <c:numCache>
                <c:formatCode>0.000</c:formatCode>
                <c:ptCount val="12"/>
                <c:pt idx="0">
                  <c:v>-3.5981250908454721</c:v>
                </c:pt>
                <c:pt idx="1">
                  <c:v>-3.1748589394514264</c:v>
                </c:pt>
                <c:pt idx="2">
                  <c:v>-2.7927914295573006</c:v>
                </c:pt>
                <c:pt idx="3">
                  <c:v>-2.4563191929360877</c:v>
                </c:pt>
                <c:pt idx="4">
                  <c:v>-2.1434468716557484</c:v>
                </c:pt>
                <c:pt idx="5">
                  <c:v>-1.8357113567572378</c:v>
                </c:pt>
                <c:pt idx="6">
                  <c:v>-1.605694926155266</c:v>
                </c:pt>
                <c:pt idx="7">
                  <c:v>-1.3645328693383778</c:v>
                </c:pt>
                <c:pt idx="8">
                  <c:v>-1.152013065395225</c:v>
                </c:pt>
                <c:pt idx="9">
                  <c:v>-0.916290731874155</c:v>
                </c:pt>
                <c:pt idx="10">
                  <c:v>-0.73396917508020043</c:v>
                </c:pt>
                <c:pt idx="11">
                  <c:v>-0.59783700075562041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010-48F1-9F0B-6BD2864A2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605583"/>
        <c:axId val="1085545359"/>
      </c:scatterChart>
      <c:valAx>
        <c:axId val="113360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545359"/>
        <c:crosses val="autoZero"/>
        <c:crossBetween val="midCat"/>
      </c:valAx>
      <c:valAx>
        <c:axId val="108554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60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'filter 5 (red) run 2'!$M$1</c:f>
              <c:strCache>
                <c:ptCount val="1"/>
                <c:pt idx="0">
                  <c:v>VD average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strRef>
              <c:f>'filter 5 (red) run 2'!$I$2:$I$20</c:f>
              <c:strCache>
                <c:ptCount val="19"/>
                <c:pt idx="0">
                  <c:v>1239.05</c:v>
                </c:pt>
                <c:pt idx="1">
                  <c:v>1345.81</c:v>
                </c:pt>
                <c:pt idx="2">
                  <c:v>1442.15</c:v>
                </c:pt>
                <c:pt idx="3">
                  <c:v>1530.98</c:v>
                </c:pt>
                <c:pt idx="4">
                  <c:v>1611.07</c:v>
                </c:pt>
                <c:pt idx="5">
                  <c:v>1688.16</c:v>
                </c:pt>
                <c:pt idx="6">
                  <c:v>1758.43</c:v>
                </c:pt>
                <c:pt idx="7">
                  <c:v>1825.30</c:v>
                </c:pt>
                <c:pt idx="8">
                  <c:v>1892.85</c:v>
                </c:pt>
                <c:pt idx="9">
                  <c:v>1954.08</c:v>
                </c:pt>
                <c:pt idx="10">
                  <c:v>2013.52</c:v>
                </c:pt>
                <c:pt idx="11">
                  <c:v>2068.61</c:v>
                </c:pt>
                <c:pt idx="12">
                  <c:v>2122.94</c:v>
                </c:pt>
                <c:pt idx="13">
                  <c:v>2180.43</c:v>
                </c:pt>
                <c:pt idx="14">
                  <c:v>2227.49</c:v>
                </c:pt>
                <c:pt idx="15">
                  <c:v>2266.93</c:v>
                </c:pt>
                <c:pt idx="18">
                  <c:v>using a linear fit for TR vs RT/R293</c:v>
                </c:pt>
              </c:strCache>
            </c:strRef>
          </c:xVal>
          <c:yVal>
            <c:numRef>
              <c:f>'filter 5 (red) run 2'!$M$2:$M$19</c:f>
              <c:numCache>
                <c:formatCode>0.0000</c:formatCode>
                <c:ptCount val="18"/>
                <c:pt idx="0">
                  <c:v>1.1599999999999999E-2</c:v>
                </c:pt>
                <c:pt idx="1">
                  <c:v>1.2800000000000001E-2</c:v>
                </c:pt>
                <c:pt idx="2">
                  <c:v>1.37E-2</c:v>
                </c:pt>
                <c:pt idx="3">
                  <c:v>1.5699999999999999E-2</c:v>
                </c:pt>
                <c:pt idx="4">
                  <c:v>1.8444444444444444E-2</c:v>
                </c:pt>
                <c:pt idx="5">
                  <c:v>2.4399999999999998E-2</c:v>
                </c:pt>
                <c:pt idx="6">
                  <c:v>3.1899999999999998E-2</c:v>
                </c:pt>
                <c:pt idx="7">
                  <c:v>4.0500000000000001E-2</c:v>
                </c:pt>
                <c:pt idx="8">
                  <c:v>5.33E-2</c:v>
                </c:pt>
                <c:pt idx="9">
                  <c:v>6.8400000000000002E-2</c:v>
                </c:pt>
                <c:pt idx="10">
                  <c:v>8.6400000000000005E-2</c:v>
                </c:pt>
                <c:pt idx="11">
                  <c:v>0.1067</c:v>
                </c:pt>
                <c:pt idx="12">
                  <c:v>0.13059999999999999</c:v>
                </c:pt>
                <c:pt idx="13">
                  <c:v>0.16140000000000002</c:v>
                </c:pt>
                <c:pt idx="14">
                  <c:v>0.18909999999999999</c:v>
                </c:pt>
                <c:pt idx="15">
                  <c:v>0.21590000000000001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7D-40A2-BF3D-88D444C00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30968"/>
        <c:axId val="500732280"/>
      </c:scatterChart>
      <c:valAx>
        <c:axId val="50073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 /K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32280"/>
        <c:crosses val="autoZero"/>
        <c:crossBetween val="midCat"/>
      </c:valAx>
      <c:valAx>
        <c:axId val="50073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VD /mV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30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'filter 5 (red) run 2'!$Q$8:$Q$19</c:f>
              <c:numCache>
                <c:formatCode>0.000E+00</c:formatCode>
                <c:ptCount val="12"/>
                <c:pt idx="0">
                  <c:v>5.5441919067657219E-4</c:v>
                </c:pt>
                <c:pt idx="1">
                  <c:v>5.353631583765138E-4</c:v>
                </c:pt>
                <c:pt idx="2">
                  <c:v>5.1740056228059838E-4</c:v>
                </c:pt>
                <c:pt idx="3">
                  <c:v>5.0212879120983291E-4</c:v>
                </c:pt>
                <c:pt idx="4">
                  <c:v>4.8814405703766548E-4</c:v>
                </c:pt>
                <c:pt idx="5">
                  <c:v>4.758593208994224E-4</c:v>
                </c:pt>
                <c:pt idx="6">
                  <c:v>4.6433468608564457E-4</c:v>
                </c:pt>
                <c:pt idx="7">
                  <c:v>4.5273282061547744E-4</c:v>
                </c:pt>
                <c:pt idx="8">
                  <c:v>4.4365845475328048E-4</c:v>
                </c:pt>
                <c:pt idx="9">
                  <c:v>4.3632834376693911E-4</c:v>
                </c:pt>
              </c:numCache>
            </c:numRef>
          </c:xVal>
          <c:yVal>
            <c:numRef>
              <c:f>'filter 5 (red) run 2'!$O$8:$O$19</c:f>
              <c:numCache>
                <c:formatCode>0.000</c:formatCode>
                <c:ptCount val="12"/>
                <c:pt idx="0">
                  <c:v>-3.4451492691913383</c:v>
                </c:pt>
                <c:pt idx="1">
                  <c:v>-3.2064533048696435</c:v>
                </c:pt>
                <c:pt idx="2">
                  <c:v>-2.931818947810338</c:v>
                </c:pt>
                <c:pt idx="3">
                  <c:v>-2.6823824543536321</c:v>
                </c:pt>
                <c:pt idx="4">
                  <c:v>-2.448767603172127</c:v>
                </c:pt>
                <c:pt idx="5">
                  <c:v>-2.2377341206744292</c:v>
                </c:pt>
                <c:pt idx="6">
                  <c:v>-2.0356160621398063</c:v>
                </c:pt>
                <c:pt idx="7">
                  <c:v>-1.8238695231462885</c:v>
                </c:pt>
                <c:pt idx="8">
                  <c:v>-1.6654793033177253</c:v>
                </c:pt>
                <c:pt idx="9">
                  <c:v>-1.5329399414613754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1-4CBA-B8E0-5C9EF05B1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605583"/>
        <c:axId val="1085545359"/>
      </c:scatterChart>
      <c:valAx>
        <c:axId val="113360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545359"/>
        <c:crosses val="autoZero"/>
        <c:crossBetween val="midCat"/>
      </c:valAx>
      <c:valAx>
        <c:axId val="108554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60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R-T Conversion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'T-R lookup'!$B$1</c:f>
              <c:strCache>
                <c:ptCount val="1"/>
                <c:pt idx="0">
                  <c:v>TR (K)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6646325459317584E-2"/>
                  <c:y val="-1.27405949256342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'T-R lookup'!$A$2:$A$19</c:f>
              <c:numCache>
                <c:formatCode>0.00</c:formatCode>
                <c:ptCount val="18"/>
                <c:pt idx="0" formatCode="General">
                  <c:v>3.46</c:v>
                </c:pt>
                <c:pt idx="1">
                  <c:v>4</c:v>
                </c:pt>
                <c:pt idx="2" formatCode="General">
                  <c:v>4.54</c:v>
                </c:pt>
                <c:pt idx="3" formatCode="General">
                  <c:v>5.08</c:v>
                </c:pt>
                <c:pt idx="4" formatCode="General">
                  <c:v>5.65</c:v>
                </c:pt>
                <c:pt idx="5" formatCode="General">
                  <c:v>6.22</c:v>
                </c:pt>
                <c:pt idx="6" formatCode="General">
                  <c:v>6.78</c:v>
                </c:pt>
                <c:pt idx="7" formatCode="General">
                  <c:v>7.36</c:v>
                </c:pt>
                <c:pt idx="8" formatCode="General">
                  <c:v>7.93</c:v>
                </c:pt>
                <c:pt idx="9" formatCode="General">
                  <c:v>8.52</c:v>
                </c:pt>
                <c:pt idx="10" formatCode="General">
                  <c:v>9.1199999999999992</c:v>
                </c:pt>
                <c:pt idx="11" formatCode="General">
                  <c:v>9.7200000000000006</c:v>
                </c:pt>
                <c:pt idx="12" formatCode="General">
                  <c:v>10.33</c:v>
                </c:pt>
                <c:pt idx="13" formatCode="General">
                  <c:v>10.93</c:v>
                </c:pt>
                <c:pt idx="14" formatCode="General">
                  <c:v>11.57</c:v>
                </c:pt>
                <c:pt idx="15" formatCode="General">
                  <c:v>12.19</c:v>
                </c:pt>
                <c:pt idx="16" formatCode="General">
                  <c:v>12.83</c:v>
                </c:pt>
                <c:pt idx="17" formatCode="General">
                  <c:v>13.47</c:v>
                </c:pt>
              </c:numCache>
            </c:numRef>
          </c:xVal>
          <c:yVal>
            <c:numRef>
              <c:f>'T-R lookup'!$B$2:$B$19</c:f>
              <c:numCache>
                <c:formatCode>General</c:formatCode>
                <c:ptCount val="18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  <c:pt idx="11">
                  <c:v>1900</c:v>
                </c:pt>
                <c:pt idx="12">
                  <c:v>2000</c:v>
                </c:pt>
                <c:pt idx="13">
                  <c:v>2100</c:v>
                </c:pt>
                <c:pt idx="14">
                  <c:v>2200</c:v>
                </c:pt>
                <c:pt idx="15">
                  <c:v>2300</c:v>
                </c:pt>
                <c:pt idx="16">
                  <c:v>2400</c:v>
                </c:pt>
                <c:pt idx="17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2-4A1F-8B5C-7E60F1A3F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613935"/>
        <c:axId val="1088493599"/>
      </c:scatterChart>
      <c:valAx>
        <c:axId val="92361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493599"/>
        <c:crosses val="autoZero"/>
        <c:crossBetween val="midCat"/>
      </c:valAx>
      <c:valAx>
        <c:axId val="108849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61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5031185617926791E-3"/>
                  <c:y val="-0.187594358439786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 filter (2)'!$Q$11:$Q$19</c:f>
              <c:numCache>
                <c:formatCode>0.000E+00</c:formatCode>
                <c:ptCount val="9"/>
                <c:pt idx="0">
                  <c:v>5.1779346114787087E-4</c:v>
                </c:pt>
                <c:pt idx="1">
                  <c:v>5.026632945092001E-4</c:v>
                </c:pt>
                <c:pt idx="2">
                  <c:v>4.8849706277674697E-4</c:v>
                </c:pt>
                <c:pt idx="3">
                  <c:v>4.7597798169095415E-4</c:v>
                </c:pt>
                <c:pt idx="4">
                  <c:v>4.6419068507719908E-4</c:v>
                </c:pt>
                <c:pt idx="5">
                  <c:v>4.5319683086736417E-4</c:v>
                </c:pt>
                <c:pt idx="6">
                  <c:v>4.4395036908912046E-4</c:v>
                </c:pt>
                <c:pt idx="7">
                  <c:v>4.364522791566424E-4</c:v>
                </c:pt>
              </c:numCache>
            </c:numRef>
          </c:xVal>
          <c:yVal>
            <c:numRef>
              <c:f>'no filter (2)'!$O$11:$O$19</c:f>
              <c:numCache>
                <c:formatCode>0.000</c:formatCode>
                <c:ptCount val="9"/>
                <c:pt idx="0">
                  <c:v>7.2591161280971006</c:v>
                </c:pt>
                <c:pt idx="1">
                  <c:v>7.4696541729321284</c:v>
                </c:pt>
                <c:pt idx="2">
                  <c:v>7.6657534318616989</c:v>
                </c:pt>
                <c:pt idx="3">
                  <c:v>7.8403129833201639</c:v>
                </c:pt>
                <c:pt idx="4">
                  <c:v>8.0023595462527073</c:v>
                </c:pt>
                <c:pt idx="5">
                  <c:v>8.1582299169594936</c:v>
                </c:pt>
                <c:pt idx="6">
                  <c:v>8.2877800270884325</c:v>
                </c:pt>
                <c:pt idx="7">
                  <c:v>8.3943473614173918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67-4C58-89B5-E0A8F6814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605583"/>
        <c:axId val="1085545359"/>
      </c:scatterChart>
      <c:valAx>
        <c:axId val="113360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545359"/>
        <c:crosses val="autoZero"/>
        <c:crossBetween val="midCat"/>
      </c:valAx>
      <c:valAx>
        <c:axId val="108554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60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'filter 1 (teal) (2)'!$M$1</c:f>
              <c:strCache>
                <c:ptCount val="1"/>
                <c:pt idx="0">
                  <c:v>VD average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strRef>
              <c:f>'filter 1 (teal) (2)'!$I$2:$I$20</c:f>
              <c:strCache>
                <c:ptCount val="19"/>
                <c:pt idx="0">
                  <c:v>#DIV/0!</c:v>
                </c:pt>
                <c:pt idx="1">
                  <c:v>1238.20</c:v>
                </c:pt>
                <c:pt idx="2">
                  <c:v>1346.59</c:v>
                </c:pt>
                <c:pt idx="3">
                  <c:v>1443.27</c:v>
                </c:pt>
                <c:pt idx="4">
                  <c:v>1531.30</c:v>
                </c:pt>
                <c:pt idx="5">
                  <c:v>1597.85</c:v>
                </c:pt>
                <c:pt idx="6">
                  <c:v>1690.19</c:v>
                </c:pt>
                <c:pt idx="7">
                  <c:v>1140.00</c:v>
                </c:pt>
                <c:pt idx="8">
                  <c:v>1827.99</c:v>
                </c:pt>
                <c:pt idx="9">
                  <c:v>1892.60</c:v>
                </c:pt>
                <c:pt idx="10">
                  <c:v>1953.59</c:v>
                </c:pt>
                <c:pt idx="11">
                  <c:v>2011.74</c:v>
                </c:pt>
                <c:pt idx="12">
                  <c:v>2069.13</c:v>
                </c:pt>
                <c:pt idx="13">
                  <c:v>2124.05</c:v>
                </c:pt>
                <c:pt idx="14">
                  <c:v>2177.23</c:v>
                </c:pt>
                <c:pt idx="15">
                  <c:v>2227.87</c:v>
                </c:pt>
                <c:pt idx="16">
                  <c:v>2266.66</c:v>
                </c:pt>
                <c:pt idx="18">
                  <c:v>using a linear fit for TR vs RT/R293</c:v>
                </c:pt>
              </c:strCache>
            </c:strRef>
          </c:xVal>
          <c:yVal>
            <c:numRef>
              <c:f>'filter 1 (teal) (2)'!$M$2:$M$19</c:f>
              <c:numCache>
                <c:formatCode>0.0000</c:formatCode>
                <c:ptCount val="18"/>
                <c:pt idx="0">
                  <c:v>1.2500000000000001E-2</c:v>
                </c:pt>
                <c:pt idx="1">
                  <c:v>1.26E-2</c:v>
                </c:pt>
                <c:pt idx="2">
                  <c:v>1.1900000000000001E-2</c:v>
                </c:pt>
                <c:pt idx="3">
                  <c:v>1.1900000000000001E-2</c:v>
                </c:pt>
                <c:pt idx="4">
                  <c:v>1.17E-2</c:v>
                </c:pt>
                <c:pt idx="5">
                  <c:v>1.0999999999999999E-2</c:v>
                </c:pt>
                <c:pt idx="6">
                  <c:v>1.2727272727272728E-2</c:v>
                </c:pt>
                <c:pt idx="7">
                  <c:v>1.175E-2</c:v>
                </c:pt>
                <c:pt idx="8">
                  <c:v>1.43E-2</c:v>
                </c:pt>
                <c:pt idx="9">
                  <c:v>1.4500000000000001E-2</c:v>
                </c:pt>
                <c:pt idx="10">
                  <c:v>1.4800000000000001E-2</c:v>
                </c:pt>
                <c:pt idx="11">
                  <c:v>1.9300000000000001E-2</c:v>
                </c:pt>
                <c:pt idx="12">
                  <c:v>2.3400000000000001E-2</c:v>
                </c:pt>
                <c:pt idx="13">
                  <c:v>2.3400000000000001E-2</c:v>
                </c:pt>
                <c:pt idx="14">
                  <c:v>2.47E-2</c:v>
                </c:pt>
                <c:pt idx="15">
                  <c:v>2.9700000000000001E-2</c:v>
                </c:pt>
                <c:pt idx="16">
                  <c:v>3.1300000000000001E-2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D-4BF1-BE60-5FFC23CCE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30968"/>
        <c:axId val="500732280"/>
      </c:scatterChart>
      <c:valAx>
        <c:axId val="50073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 /K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32280"/>
        <c:crosses val="autoZero"/>
        <c:crossBetween val="midCat"/>
      </c:valAx>
      <c:valAx>
        <c:axId val="50073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VD /mV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30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5031185617926791E-3"/>
                  <c:y val="-0.187594358439786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'filter 1 (teal) (2)'!$Q$11:$Q$19</c:f>
              <c:numCache>
                <c:formatCode>0.000E+00</c:formatCode>
                <c:ptCount val="9"/>
                <c:pt idx="0">
                  <c:v>5.1746600401302782E-4</c:v>
                </c:pt>
                <c:pt idx="1">
                  <c:v>5.0224747146250038E-4</c:v>
                </c:pt>
                <c:pt idx="2">
                  <c:v>4.8855123573890934E-4</c:v>
                </c:pt>
                <c:pt idx="3">
                  <c:v>4.7574456649794209E-4</c:v>
                </c:pt>
                <c:pt idx="4">
                  <c:v>4.6410512486319441E-4</c:v>
                </c:pt>
                <c:pt idx="5">
                  <c:v>4.5336250583968466E-4</c:v>
                </c:pt>
                <c:pt idx="6">
                  <c:v>4.4358670111154018E-4</c:v>
                </c:pt>
                <c:pt idx="7">
                  <c:v>4.3637737968433291E-4</c:v>
                </c:pt>
              </c:numCache>
            </c:numRef>
          </c:xVal>
          <c:yVal>
            <c:numRef>
              <c:f>'filter 1 (teal) (2)'!$O$11:$O$19</c:f>
              <c:numCache>
                <c:formatCode>0.000</c:formatCode>
                <c:ptCount val="9"/>
                <c:pt idx="0">
                  <c:v>-4.2336066295556085</c:v>
                </c:pt>
                <c:pt idx="1">
                  <c:v>-4.213128098212068</c:v>
                </c:pt>
                <c:pt idx="2">
                  <c:v>-3.9476501830712971</c:v>
                </c:pt>
                <c:pt idx="3">
                  <c:v>-3.7550192566184815</c:v>
                </c:pt>
                <c:pt idx="4">
                  <c:v>-3.7550192566184815</c:v>
                </c:pt>
                <c:pt idx="5">
                  <c:v>-3.7009520353482057</c:v>
                </c:pt>
                <c:pt idx="6">
                  <c:v>-3.5166082331734829</c:v>
                </c:pt>
                <c:pt idx="7">
                  <c:v>-3.4641371814360293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D-4B00-BB5D-1A30370A8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605583"/>
        <c:axId val="1085545359"/>
      </c:scatterChart>
      <c:valAx>
        <c:axId val="113360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545359"/>
        <c:crosses val="autoZero"/>
        <c:crossBetween val="midCat"/>
      </c:valAx>
      <c:valAx>
        <c:axId val="108554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60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'filter 2 (sapphire) (2)'!$M$1</c:f>
              <c:strCache>
                <c:ptCount val="1"/>
                <c:pt idx="0">
                  <c:v>VD average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strRef>
              <c:f>'filter 2 (sapphire) (2)'!$I$2:$I$20</c:f>
              <c:strCache>
                <c:ptCount val="19"/>
                <c:pt idx="0">
                  <c:v>#DIV/0!</c:v>
                </c:pt>
                <c:pt idx="1">
                  <c:v>1237.40</c:v>
                </c:pt>
                <c:pt idx="2">
                  <c:v>1345.49</c:v>
                </c:pt>
                <c:pt idx="3">
                  <c:v>1439.23</c:v>
                </c:pt>
                <c:pt idx="4">
                  <c:v>1532.58</c:v>
                </c:pt>
                <c:pt idx="5">
                  <c:v>1614.05</c:v>
                </c:pt>
                <c:pt idx="6">
                  <c:v>1689.18</c:v>
                </c:pt>
                <c:pt idx="7">
                  <c:v>1760.79</c:v>
                </c:pt>
                <c:pt idx="8">
                  <c:v>1827.46</c:v>
                </c:pt>
                <c:pt idx="9">
                  <c:v>1823.87</c:v>
                </c:pt>
                <c:pt idx="10">
                  <c:v>1891.54</c:v>
                </c:pt>
                <c:pt idx="11">
                  <c:v>1953.35</c:v>
                </c:pt>
                <c:pt idx="12">
                  <c:v>2010.67</c:v>
                </c:pt>
                <c:pt idx="13">
                  <c:v>2068.22</c:v>
                </c:pt>
                <c:pt idx="14">
                  <c:v>2123.16</c:v>
                </c:pt>
                <c:pt idx="15">
                  <c:v>2173.15</c:v>
                </c:pt>
                <c:pt idx="16">
                  <c:v>2227.45</c:v>
                </c:pt>
                <c:pt idx="17">
                  <c:v>2274.10</c:v>
                </c:pt>
                <c:pt idx="18">
                  <c:v>using a linear fit for TR vs RT/R293</c:v>
                </c:pt>
              </c:strCache>
            </c:strRef>
          </c:xVal>
          <c:yVal>
            <c:numRef>
              <c:f>'filter 2 (sapphire) (2)'!$M$2:$M$19</c:f>
              <c:numCache>
                <c:formatCode>0.0000</c:formatCode>
                <c:ptCount val="18"/>
                <c:pt idx="0">
                  <c:v>7.7000000000000002E-3</c:v>
                </c:pt>
                <c:pt idx="1">
                  <c:v>9.0000000000000011E-3</c:v>
                </c:pt>
                <c:pt idx="2">
                  <c:v>0.01</c:v>
                </c:pt>
                <c:pt idx="3">
                  <c:v>1.0166666666666666E-2</c:v>
                </c:pt>
                <c:pt idx="4">
                  <c:v>9.0000000000000011E-3</c:v>
                </c:pt>
                <c:pt idx="5">
                  <c:v>1.0375000000000001E-2</c:v>
                </c:pt>
                <c:pt idx="6">
                  <c:v>1.1800000000000001E-2</c:v>
                </c:pt>
                <c:pt idx="7">
                  <c:v>7.2000000000000007E-3</c:v>
                </c:pt>
                <c:pt idx="8">
                  <c:v>7.6666666666666671E-3</c:v>
                </c:pt>
                <c:pt idx="9">
                  <c:v>1.21E-2</c:v>
                </c:pt>
                <c:pt idx="10">
                  <c:v>1.0909090909090908E-2</c:v>
                </c:pt>
                <c:pt idx="11">
                  <c:v>1.4125E-2</c:v>
                </c:pt>
                <c:pt idx="12">
                  <c:v>1.84E-2</c:v>
                </c:pt>
                <c:pt idx="13">
                  <c:v>2.1000000000000001E-2</c:v>
                </c:pt>
                <c:pt idx="14">
                  <c:v>2.3E-2</c:v>
                </c:pt>
                <c:pt idx="15">
                  <c:v>2.3875E-2</c:v>
                </c:pt>
                <c:pt idx="16">
                  <c:v>3.2600000000000004E-2</c:v>
                </c:pt>
                <c:pt idx="17">
                  <c:v>3.6000000000000004E-2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5-4312-A6AD-555F17FB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30968"/>
        <c:axId val="500732280"/>
      </c:scatterChart>
      <c:valAx>
        <c:axId val="50073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 /K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32280"/>
        <c:crosses val="autoZero"/>
        <c:crossBetween val="midCat"/>
      </c:valAx>
      <c:valAx>
        <c:axId val="50073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VD /mV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30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'filter 2 (sapphire) (2)'!$Q$8:$Q$19</c:f>
              <c:numCache>
                <c:formatCode>0.000E+00</c:formatCode>
                <c:ptCount val="12"/>
                <c:pt idx="0">
                  <c:v>5.7563600216735649E-4</c:v>
                </c:pt>
                <c:pt idx="1">
                  <c:v>5.5372242087543887E-4</c:v>
                </c:pt>
                <c:pt idx="2">
                  <c:v>5.3477099143601711E-4</c:v>
                </c:pt>
                <c:pt idx="3">
                  <c:v>5.3575709421175384E-4</c:v>
                </c:pt>
                <c:pt idx="4">
                  <c:v>5.1773726658920231E-4</c:v>
                </c:pt>
                <c:pt idx="5">
                  <c:v>5.0230683262925341E-4</c:v>
                </c:pt>
                <c:pt idx="6">
                  <c:v>4.8879586017217371E-4</c:v>
                </c:pt>
                <c:pt idx="7">
                  <c:v>4.7594357076441066E-4</c:v>
                </c:pt>
                <c:pt idx="8">
                  <c:v>4.6428875567522133E-4</c:v>
                </c:pt>
                <c:pt idx="9">
                  <c:v>4.5416911292385167E-4</c:v>
                </c:pt>
                <c:pt idx="10">
                  <c:v>4.4366586107120272E-4</c:v>
                </c:pt>
                <c:pt idx="11">
                  <c:v>4.3502093127880867E-4</c:v>
                </c:pt>
              </c:numCache>
            </c:numRef>
          </c:xVal>
          <c:yVal>
            <c:numRef>
              <c:f>'filter 2 (sapphire) (2)'!$O$8:$O$19</c:f>
              <c:numCache>
                <c:formatCode>0.000</c:formatCode>
                <c:ptCount val="12"/>
                <c:pt idx="0">
                  <c:v>-4.4396557475105176</c:v>
                </c:pt>
                <c:pt idx="1">
                  <c:v>-4.9336742529601274</c:v>
                </c:pt>
                <c:pt idx="2">
                  <c:v>-4.8708733517210971</c:v>
                </c:pt>
                <c:pt idx="3">
                  <c:v>-4.4145498263794414</c:v>
                </c:pt>
                <c:pt idx="4">
                  <c:v>-4.5181588089984617</c:v>
                </c:pt>
                <c:pt idx="5">
                  <c:v>-4.2598090019496322</c:v>
                </c:pt>
                <c:pt idx="6">
                  <c:v>-3.9954046143671973</c:v>
                </c:pt>
                <c:pt idx="7">
                  <c:v>-3.8632328412587138</c:v>
                </c:pt>
                <c:pt idx="8">
                  <c:v>-3.7722610630529876</c:v>
                </c:pt>
                <c:pt idx="9">
                  <c:v>-3.7349233926153431</c:v>
                </c:pt>
                <c:pt idx="10">
                  <c:v>-3.423442990609475</c:v>
                </c:pt>
                <c:pt idx="11">
                  <c:v>-3.3242363405260269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A-48B8-A264-2757CB8B7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605583"/>
        <c:axId val="1085545359"/>
      </c:scatterChart>
      <c:valAx>
        <c:axId val="113360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545359"/>
        <c:crosses val="autoZero"/>
        <c:crossBetween val="midCat"/>
      </c:valAx>
      <c:valAx>
        <c:axId val="108554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60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'filter 3 (beige) (2)'!$M$1</c:f>
              <c:strCache>
                <c:ptCount val="1"/>
                <c:pt idx="0">
                  <c:v>VD average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strRef>
              <c:f>'filter 3 (beige) (2)'!$I$2:$I$20</c:f>
              <c:strCache>
                <c:ptCount val="19"/>
                <c:pt idx="0">
                  <c:v>1237.63</c:v>
                </c:pt>
                <c:pt idx="1">
                  <c:v>1346.59</c:v>
                </c:pt>
                <c:pt idx="2">
                  <c:v>1443.01</c:v>
                </c:pt>
                <c:pt idx="3">
                  <c:v>1531.61</c:v>
                </c:pt>
                <c:pt idx="4">
                  <c:v>1612.43</c:v>
                </c:pt>
                <c:pt idx="5">
                  <c:v>1688.74</c:v>
                </c:pt>
                <c:pt idx="6">
                  <c:v>1760.24</c:v>
                </c:pt>
                <c:pt idx="7">
                  <c:v>1828.25</c:v>
                </c:pt>
                <c:pt idx="8">
                  <c:v>1891.80</c:v>
                </c:pt>
                <c:pt idx="9">
                  <c:v>1954.08</c:v>
                </c:pt>
                <c:pt idx="10">
                  <c:v>2012.57</c:v>
                </c:pt>
                <c:pt idx="11">
                  <c:v>2069.13</c:v>
                </c:pt>
                <c:pt idx="12">
                  <c:v>2124.27</c:v>
                </c:pt>
                <c:pt idx="13">
                  <c:v>2175.72</c:v>
                </c:pt>
                <c:pt idx="14">
                  <c:v>2226.99</c:v>
                </c:pt>
                <c:pt idx="15">
                  <c:v>2266.87</c:v>
                </c:pt>
                <c:pt idx="18">
                  <c:v>using a linear fit for TR vs RT/R293</c:v>
                </c:pt>
              </c:strCache>
            </c:strRef>
          </c:xVal>
          <c:yVal>
            <c:numRef>
              <c:f>'filter 3 (beige) (2)'!$M$2:$M$19</c:f>
              <c:numCache>
                <c:formatCode>0.0000</c:formatCode>
                <c:ptCount val="18"/>
                <c:pt idx="0">
                  <c:v>0.01</c:v>
                </c:pt>
                <c:pt idx="1">
                  <c:v>9.5999999999999992E-3</c:v>
                </c:pt>
                <c:pt idx="2">
                  <c:v>1.0999999999999999E-2</c:v>
                </c:pt>
                <c:pt idx="3">
                  <c:v>1.1599999999999999E-2</c:v>
                </c:pt>
                <c:pt idx="4">
                  <c:v>1.0999999999999999E-2</c:v>
                </c:pt>
                <c:pt idx="5">
                  <c:v>1.5800000000000002E-2</c:v>
                </c:pt>
                <c:pt idx="6">
                  <c:v>1.9400000000000001E-2</c:v>
                </c:pt>
                <c:pt idx="7">
                  <c:v>2.1600000000000001E-2</c:v>
                </c:pt>
                <c:pt idx="8">
                  <c:v>2.3199999999999998E-2</c:v>
                </c:pt>
                <c:pt idx="9">
                  <c:v>3.3600000000000005E-2</c:v>
                </c:pt>
                <c:pt idx="10">
                  <c:v>4.0200000000000007E-2</c:v>
                </c:pt>
                <c:pt idx="11">
                  <c:v>5.7799999999999997E-2</c:v>
                </c:pt>
                <c:pt idx="12">
                  <c:v>6.5799999999999997E-2</c:v>
                </c:pt>
                <c:pt idx="13">
                  <c:v>8.0400000000000013E-2</c:v>
                </c:pt>
                <c:pt idx="14">
                  <c:v>0.10059999999999999</c:v>
                </c:pt>
                <c:pt idx="15">
                  <c:v>0.1164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5E-49B4-A920-5E35E5AE6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30968"/>
        <c:axId val="500732280"/>
      </c:scatterChart>
      <c:valAx>
        <c:axId val="50073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 /K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32280"/>
        <c:crosses val="autoZero"/>
        <c:crossBetween val="midCat"/>
      </c:valAx>
      <c:valAx>
        <c:axId val="50073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VD /mV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30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'filter 3 (beige) (2)'!$Q$8:$Q$19</c:f>
              <c:numCache>
                <c:formatCode>0.000E+00</c:formatCode>
                <c:ptCount val="12"/>
                <c:pt idx="0">
                  <c:v>5.5388538248266886E-4</c:v>
                </c:pt>
                <c:pt idx="1">
                  <c:v>5.3455273439194319E-4</c:v>
                </c:pt>
                <c:pt idx="2">
                  <c:v>5.1767180805353721E-4</c:v>
                </c:pt>
                <c:pt idx="3">
                  <c:v>5.0212879120983291E-4</c:v>
                </c:pt>
                <c:pt idx="4">
                  <c:v>4.883606671053489E-4</c:v>
                </c:pt>
                <c:pt idx="5">
                  <c:v>4.7574456649794209E-4</c:v>
                </c:pt>
                <c:pt idx="6">
                  <c:v>4.6405923985413401E-4</c:v>
                </c:pt>
                <c:pt idx="7">
                  <c:v>4.5366019562092304E-4</c:v>
                </c:pt>
                <c:pt idx="8">
                  <c:v>4.437523972848682E-4</c:v>
                </c:pt>
                <c:pt idx="9">
                  <c:v>4.363399395874616E-4</c:v>
                </c:pt>
              </c:numCache>
            </c:numRef>
          </c:xVal>
          <c:yVal>
            <c:numRef>
              <c:f>'filter 3 (beige) (2)'!$O$8:$O$19</c:f>
              <c:numCache>
                <c:formatCode>0.000</c:formatCode>
                <c:ptCount val="12"/>
                <c:pt idx="0">
                  <c:v>-3.9424822129128545</c:v>
                </c:pt>
                <c:pt idx="1">
                  <c:v>-3.8350619642920178</c:v>
                </c:pt>
                <c:pt idx="2">
                  <c:v>-3.7636030003098728</c:v>
                </c:pt>
                <c:pt idx="3">
                  <c:v>-3.3932292120129786</c:v>
                </c:pt>
                <c:pt idx="4">
                  <c:v>-3.2138882833571616</c:v>
                </c:pt>
                <c:pt idx="5">
                  <c:v>-2.8507665033038054</c:v>
                </c:pt>
                <c:pt idx="6">
                  <c:v>-2.7211354406508654</c:v>
                </c:pt>
                <c:pt idx="7">
                  <c:v>-2.5207411027972162</c:v>
                </c:pt>
                <c:pt idx="8">
                  <c:v>-2.2966030213164981</c:v>
                </c:pt>
                <c:pt idx="9">
                  <c:v>-2.1507227436847995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C1-4981-A4A2-8EF19F933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605583"/>
        <c:axId val="1085545359"/>
      </c:scatterChart>
      <c:valAx>
        <c:axId val="113360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545359"/>
        <c:crosses val="autoZero"/>
        <c:crossBetween val="midCat"/>
      </c:valAx>
      <c:valAx>
        <c:axId val="108554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60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'filter 4 (gold) (2)'!$M$1</c:f>
              <c:strCache>
                <c:ptCount val="1"/>
                <c:pt idx="0">
                  <c:v>VD average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strRef>
              <c:f>'filter 4 (gold) (2)'!$I$2:$I$20</c:f>
              <c:strCache>
                <c:ptCount val="19"/>
                <c:pt idx="0">
                  <c:v>1238.03</c:v>
                </c:pt>
                <c:pt idx="1">
                  <c:v>1351.99</c:v>
                </c:pt>
                <c:pt idx="2">
                  <c:v>1446.53</c:v>
                </c:pt>
                <c:pt idx="3">
                  <c:v>1533.22</c:v>
                </c:pt>
                <c:pt idx="4">
                  <c:v>1614.18</c:v>
                </c:pt>
                <c:pt idx="5">
                  <c:v>1689.32</c:v>
                </c:pt>
                <c:pt idx="6">
                  <c:v>1761.90</c:v>
                </c:pt>
                <c:pt idx="7">
                  <c:v>1828.52</c:v>
                </c:pt>
                <c:pt idx="8">
                  <c:v>1892.60</c:v>
                </c:pt>
                <c:pt idx="9">
                  <c:v>1954.00</c:v>
                </c:pt>
                <c:pt idx="10">
                  <c:v>2011.86</c:v>
                </c:pt>
                <c:pt idx="11">
                  <c:v>2068.45</c:v>
                </c:pt>
                <c:pt idx="12">
                  <c:v>2124.08</c:v>
                </c:pt>
                <c:pt idx="13">
                  <c:v>2177.01</c:v>
                </c:pt>
                <c:pt idx="14">
                  <c:v>2227.45</c:v>
                </c:pt>
                <c:pt idx="15">
                  <c:v>2268.71</c:v>
                </c:pt>
                <c:pt idx="18">
                  <c:v>using a linear fit for TR vs RT/R293</c:v>
                </c:pt>
              </c:strCache>
            </c:strRef>
          </c:xVal>
          <c:yVal>
            <c:numRef>
              <c:f>'filter 4 (gold) (2)'!$M$2:$M$19</c:f>
              <c:numCache>
                <c:formatCode>0.0000</c:formatCode>
                <c:ptCount val="18"/>
                <c:pt idx="0">
                  <c:v>1.0400000000000001E-2</c:v>
                </c:pt>
                <c:pt idx="1">
                  <c:v>1.0999999999999999E-2</c:v>
                </c:pt>
                <c:pt idx="2">
                  <c:v>1.32E-2</c:v>
                </c:pt>
                <c:pt idx="3">
                  <c:v>1.4999999999999999E-2</c:v>
                </c:pt>
                <c:pt idx="4">
                  <c:v>1.78E-2</c:v>
                </c:pt>
                <c:pt idx="5">
                  <c:v>2.1600000000000001E-2</c:v>
                </c:pt>
                <c:pt idx="6">
                  <c:v>2.9600000000000001E-2</c:v>
                </c:pt>
                <c:pt idx="7">
                  <c:v>4.0600000000000004E-2</c:v>
                </c:pt>
                <c:pt idx="8">
                  <c:v>5.1400000000000001E-2</c:v>
                </c:pt>
                <c:pt idx="9">
                  <c:v>6.8599999999999994E-2</c:v>
                </c:pt>
                <c:pt idx="10">
                  <c:v>8.8800000000000004E-2</c:v>
                </c:pt>
                <c:pt idx="11">
                  <c:v>0.11140000000000001</c:v>
                </c:pt>
                <c:pt idx="12">
                  <c:v>0.1404</c:v>
                </c:pt>
                <c:pt idx="13">
                  <c:v>0.1736</c:v>
                </c:pt>
                <c:pt idx="14">
                  <c:v>0.20960000000000001</c:v>
                </c:pt>
                <c:pt idx="15">
                  <c:v>0.24540000000000001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77-404A-BC71-E92E31D69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30968"/>
        <c:axId val="500732280"/>
      </c:scatterChart>
      <c:valAx>
        <c:axId val="50073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 /K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32280"/>
        <c:crosses val="autoZero"/>
        <c:crossBetween val="midCat"/>
      </c:valAx>
      <c:valAx>
        <c:axId val="50073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VD /mV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30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21</xdr:row>
      <xdr:rowOff>76200</xdr:rowOff>
    </xdr:from>
    <xdr:to>
      <xdr:col>12</xdr:col>
      <xdr:colOff>138112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F9943E-C44F-4E4B-B51B-5258DB86E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485774</xdr:colOff>
      <xdr:row>19</xdr:row>
      <xdr:rowOff>90486</xdr:rowOff>
    </xdr:from>
    <xdr:to>
      <xdr:col>25</xdr:col>
      <xdr:colOff>371474</xdr:colOff>
      <xdr:row>36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91DD76-D06F-4CD2-9755-422D5A586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21</xdr:row>
      <xdr:rowOff>76200</xdr:rowOff>
    </xdr:from>
    <xdr:to>
      <xdr:col>12</xdr:col>
      <xdr:colOff>138112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F9943E-C44F-4E4B-B51B-5258DB86E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485774</xdr:colOff>
      <xdr:row>19</xdr:row>
      <xdr:rowOff>90486</xdr:rowOff>
    </xdr:from>
    <xdr:to>
      <xdr:col>25</xdr:col>
      <xdr:colOff>371474</xdr:colOff>
      <xdr:row>36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91DD76-D06F-4CD2-9755-422D5A586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21</xdr:row>
      <xdr:rowOff>76200</xdr:rowOff>
    </xdr:from>
    <xdr:to>
      <xdr:col>12</xdr:col>
      <xdr:colOff>138112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F9943E-C44F-4E4B-B51B-5258DB86E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485774</xdr:colOff>
      <xdr:row>19</xdr:row>
      <xdr:rowOff>90486</xdr:rowOff>
    </xdr:from>
    <xdr:to>
      <xdr:col>25</xdr:col>
      <xdr:colOff>371474</xdr:colOff>
      <xdr:row>36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91DD76-D06F-4CD2-9755-422D5A586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21</xdr:row>
      <xdr:rowOff>76200</xdr:rowOff>
    </xdr:from>
    <xdr:to>
      <xdr:col>12</xdr:col>
      <xdr:colOff>138112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F9943E-C44F-4E4B-B51B-5258DB86E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476249</xdr:colOff>
      <xdr:row>17</xdr:row>
      <xdr:rowOff>71436</xdr:rowOff>
    </xdr:from>
    <xdr:to>
      <xdr:col>25</xdr:col>
      <xdr:colOff>361949</xdr:colOff>
      <xdr:row>34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91DD76-D06F-4CD2-9755-422D5A586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21</xdr:row>
      <xdr:rowOff>76200</xdr:rowOff>
    </xdr:from>
    <xdr:to>
      <xdr:col>12</xdr:col>
      <xdr:colOff>138112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F9943E-C44F-4E4B-B51B-5258DB86E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485774</xdr:colOff>
      <xdr:row>19</xdr:row>
      <xdr:rowOff>90486</xdr:rowOff>
    </xdr:from>
    <xdr:to>
      <xdr:col>25</xdr:col>
      <xdr:colOff>371474</xdr:colOff>
      <xdr:row>36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91DD76-D06F-4CD2-9755-422D5A586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21</xdr:row>
      <xdr:rowOff>76200</xdr:rowOff>
    </xdr:from>
    <xdr:to>
      <xdr:col>12</xdr:col>
      <xdr:colOff>138112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F9943E-C44F-4E4B-B51B-5258DB86E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485774</xdr:colOff>
      <xdr:row>19</xdr:row>
      <xdr:rowOff>90486</xdr:rowOff>
    </xdr:from>
    <xdr:to>
      <xdr:col>25</xdr:col>
      <xdr:colOff>371474</xdr:colOff>
      <xdr:row>36</xdr:row>
      <xdr:rowOff>38099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191DD76-D06F-4CD2-9755-422D5A586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21</xdr:row>
      <xdr:rowOff>76200</xdr:rowOff>
    </xdr:from>
    <xdr:to>
      <xdr:col>12</xdr:col>
      <xdr:colOff>138112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F9943E-C44F-4E4B-B51B-5258DB86E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485774</xdr:colOff>
      <xdr:row>19</xdr:row>
      <xdr:rowOff>90486</xdr:rowOff>
    </xdr:from>
    <xdr:to>
      <xdr:col>25</xdr:col>
      <xdr:colOff>371474</xdr:colOff>
      <xdr:row>36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91DD76-D06F-4CD2-9755-422D5A586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2</xdr:row>
      <xdr:rowOff>109537</xdr:rowOff>
    </xdr:from>
    <xdr:to>
      <xdr:col>11</xdr:col>
      <xdr:colOff>561975</xdr:colOff>
      <xdr:row>16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9DD422-34A1-4EB3-AA3A-B2DAB2F08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zoomScale="90" zoomScaleNormal="90" workbookViewId="0">
      <selection activeCell="K2" sqref="K2:K18"/>
    </sheetView>
  </sheetViews>
  <sheetFormatPr defaultRowHeight="15" x14ac:dyDescent="0.25"/>
  <cols>
    <col min="1" max="1" width="9.5703125" style="10" bestFit="1" customWidth="1"/>
    <col min="2" max="9" width="9.140625" style="10"/>
    <col min="10" max="11" width="9.140625" style="10" customWidth="1"/>
    <col min="12" max="16384" width="9.140625" style="10"/>
  </cols>
  <sheetData>
    <row r="1" spans="1:26" x14ac:dyDescent="0.25">
      <c r="A1" s="10" t="s">
        <v>15</v>
      </c>
      <c r="B1" s="10" t="s">
        <v>0</v>
      </c>
      <c r="C1" s="10" t="s">
        <v>14</v>
      </c>
      <c r="D1" s="10" t="s">
        <v>1</v>
      </c>
      <c r="E1" s="10" t="s">
        <v>4</v>
      </c>
      <c r="F1" s="10" t="s">
        <v>5</v>
      </c>
      <c r="G1" s="10" t="s">
        <v>13</v>
      </c>
      <c r="H1" s="10" t="s">
        <v>6</v>
      </c>
      <c r="I1" s="10" t="s">
        <v>11</v>
      </c>
      <c r="J1" s="10" t="s">
        <v>2</v>
      </c>
      <c r="K1" s="10" t="s">
        <v>3</v>
      </c>
      <c r="V1" s="10" t="s">
        <v>9</v>
      </c>
      <c r="W1" s="10">
        <v>0.52800000000000002</v>
      </c>
      <c r="X1" s="10" t="s">
        <v>16</v>
      </c>
      <c r="Y1" s="10" t="s">
        <v>10</v>
      </c>
      <c r="Z1" s="10">
        <v>2E-3</v>
      </c>
    </row>
    <row r="2" spans="1:26" x14ac:dyDescent="0.25">
      <c r="A2" s="12">
        <v>0</v>
      </c>
      <c r="B2" s="12">
        <f>0.006*A2+0.001</f>
        <v>1E-3</v>
      </c>
      <c r="C2" s="12">
        <v>0</v>
      </c>
      <c r="D2" s="10">
        <v>1E-3</v>
      </c>
      <c r="E2" s="10" t="s">
        <v>21</v>
      </c>
      <c r="F2" s="2" t="s">
        <v>21</v>
      </c>
      <c r="G2" s="2" t="s">
        <v>21</v>
      </c>
      <c r="H2" s="2">
        <v>293</v>
      </c>
      <c r="I2" s="2"/>
      <c r="J2" s="2">
        <v>9.6</v>
      </c>
      <c r="K2" s="2">
        <f>0.00017*J2+0.03</f>
        <v>3.1632E-2</v>
      </c>
      <c r="L2" s="2"/>
    </row>
    <row r="3" spans="1:26" x14ac:dyDescent="0.25">
      <c r="A3" s="12">
        <v>0.80400000000000005</v>
      </c>
      <c r="B3" s="12">
        <f>0.006*A3+0.001</f>
        <v>5.8240000000000002E-3</v>
      </c>
      <c r="C3" s="12">
        <v>2.5030000000000001</v>
      </c>
      <c r="D3" s="10">
        <v>1E-3</v>
      </c>
      <c r="E3" s="2">
        <f>C3/A3</f>
        <v>3.1131840796019898</v>
      </c>
      <c r="F3" s="2">
        <f t="shared" ref="F3:F18" si="0">E3*(D3/C3+B3/A3)</f>
        <v>2.3795005074131827E-2</v>
      </c>
      <c r="G3" s="2">
        <f>E3/0.528</f>
        <v>5.8961819689431625</v>
      </c>
      <c r="H3" s="2">
        <f>169.79*G3 + 237.89</f>
        <v>1239.0027365068595</v>
      </c>
      <c r="I3" s="2"/>
      <c r="J3" s="9">
        <v>58</v>
      </c>
      <c r="K3" s="9">
        <f t="shared" ref="K3:K18" si="1">0.00017*J3+3</f>
        <v>3.0098600000000002</v>
      </c>
    </row>
    <row r="4" spans="1:26" x14ac:dyDescent="0.25">
      <c r="A4" s="12">
        <v>0.874</v>
      </c>
      <c r="B4" s="12">
        <f t="shared" ref="B4:B18" si="2">0.006*A4+0.001</f>
        <v>6.2440000000000004E-3</v>
      </c>
      <c r="C4" s="12">
        <v>3</v>
      </c>
      <c r="D4" s="10">
        <v>1E-3</v>
      </c>
      <c r="E4" s="2">
        <f t="shared" ref="E4:E18" si="3">C4/A4</f>
        <v>3.4324942791762014</v>
      </c>
      <c r="F4" s="2">
        <f t="shared" si="0"/>
        <v>2.566646942697506E-2</v>
      </c>
      <c r="G4" s="2">
        <f t="shared" ref="G4:G18" si="4">E4/0.528</f>
        <v>6.5009361348034114</v>
      </c>
      <c r="H4" s="2">
        <f t="shared" ref="H4:H18" si="5">169.79*E4 + 237.89</f>
        <v>820.69320366132717</v>
      </c>
      <c r="I4" s="2"/>
      <c r="J4" s="9">
        <v>113</v>
      </c>
      <c r="K4" s="9">
        <f t="shared" si="1"/>
        <v>3.0192100000000002</v>
      </c>
    </row>
    <row r="5" spans="1:26" x14ac:dyDescent="0.25">
      <c r="A5" s="12">
        <v>0.93500000000000005</v>
      </c>
      <c r="B5" s="12">
        <f t="shared" si="2"/>
        <v>6.6100000000000004E-3</v>
      </c>
      <c r="C5" s="12">
        <v>3.5009999999999999</v>
      </c>
      <c r="D5" s="10">
        <v>1E-3</v>
      </c>
      <c r="E5" s="2">
        <f t="shared" si="3"/>
        <v>3.7443850267379677</v>
      </c>
      <c r="F5" s="2">
        <f t="shared" si="0"/>
        <v>2.7540518745174294E-2</v>
      </c>
      <c r="G5" s="2">
        <f t="shared" si="4"/>
        <v>7.0916383082158472</v>
      </c>
      <c r="H5" s="2">
        <f t="shared" si="5"/>
        <v>873.64913368983946</v>
      </c>
      <c r="I5" s="2"/>
      <c r="J5" s="9">
        <v>198</v>
      </c>
      <c r="K5" s="9">
        <f t="shared" si="1"/>
        <v>3.0336599999999998</v>
      </c>
    </row>
    <row r="6" spans="1:26" x14ac:dyDescent="0.25">
      <c r="A6" s="12">
        <v>0.996</v>
      </c>
      <c r="B6" s="12">
        <f t="shared" si="2"/>
        <v>6.9760000000000004E-3</v>
      </c>
      <c r="C6" s="12">
        <v>4.01</v>
      </c>
      <c r="D6" s="10">
        <v>1E-3</v>
      </c>
      <c r="E6" s="2">
        <f t="shared" si="3"/>
        <v>4.0261044176706822</v>
      </c>
      <c r="F6" s="2">
        <f t="shared" si="0"/>
        <v>2.9202916081998678E-2</v>
      </c>
      <c r="G6" s="2">
        <f t="shared" si="4"/>
        <v>7.6251977607399279</v>
      </c>
      <c r="H6" s="2">
        <f t="shared" si="5"/>
        <v>921.4822690763051</v>
      </c>
      <c r="I6" s="2"/>
      <c r="J6" s="9">
        <v>316</v>
      </c>
      <c r="K6" s="9">
        <f t="shared" si="1"/>
        <v>3.0537200000000002</v>
      </c>
    </row>
    <row r="7" spans="1:26" x14ac:dyDescent="0.25">
      <c r="A7" s="12">
        <v>1.052</v>
      </c>
      <c r="B7" s="12">
        <f t="shared" si="2"/>
        <v>7.3120000000000008E-3</v>
      </c>
      <c r="C7" s="12">
        <v>4.492</v>
      </c>
      <c r="D7" s="10">
        <v>1E-3</v>
      </c>
      <c r="E7" s="2">
        <f t="shared" si="3"/>
        <v>4.2699619771863118</v>
      </c>
      <c r="F7" s="2">
        <f t="shared" si="0"/>
        <v>3.0629241423180905E-2</v>
      </c>
      <c r="G7" s="2">
        <f t="shared" si="4"/>
        <v>8.0870491992164997</v>
      </c>
      <c r="H7" s="2">
        <f t="shared" si="5"/>
        <v>962.88684410646385</v>
      </c>
      <c r="I7" s="2"/>
      <c r="J7" s="9">
        <v>460</v>
      </c>
      <c r="K7" s="9">
        <f t="shared" si="1"/>
        <v>3.0781999999999998</v>
      </c>
    </row>
    <row r="8" spans="1:26" x14ac:dyDescent="0.25">
      <c r="A8" s="12">
        <v>1.109</v>
      </c>
      <c r="B8" s="12">
        <f t="shared" si="2"/>
        <v>7.6540000000000002E-3</v>
      </c>
      <c r="C8" s="12">
        <v>4.9989999999999997</v>
      </c>
      <c r="D8" s="10">
        <v>1E-3</v>
      </c>
      <c r="E8" s="2">
        <f t="shared" si="3"/>
        <v>4.5076645626690706</v>
      </c>
      <c r="F8" s="2">
        <f t="shared" si="0"/>
        <v>3.2012321517285003E-2</v>
      </c>
      <c r="G8" s="2">
        <f t="shared" si="4"/>
        <v>8.5372434899035419</v>
      </c>
      <c r="H8" s="2">
        <f t="shared" si="5"/>
        <v>1003.2463660955815</v>
      </c>
      <c r="I8" s="2"/>
      <c r="J8" s="9">
        <v>648</v>
      </c>
      <c r="K8" s="9">
        <f t="shared" si="1"/>
        <v>3.11016</v>
      </c>
    </row>
    <row r="9" spans="1:26" x14ac:dyDescent="0.25">
      <c r="A9" s="12">
        <v>1.163</v>
      </c>
      <c r="B9" s="12">
        <f t="shared" si="2"/>
        <v>7.9780000000000007E-3</v>
      </c>
      <c r="C9" s="12">
        <v>5.5039999999999996</v>
      </c>
      <c r="D9" s="10">
        <v>1E-3</v>
      </c>
      <c r="E9" s="2">
        <f t="shared" si="3"/>
        <v>4.7325881341358551</v>
      </c>
      <c r="F9" s="2">
        <f t="shared" si="0"/>
        <v>3.3324667355232894E-2</v>
      </c>
      <c r="G9" s="2">
        <f t="shared" si="4"/>
        <v>8.9632351025300281</v>
      </c>
      <c r="H9" s="2">
        <f t="shared" si="5"/>
        <v>1041.4361392949268</v>
      </c>
      <c r="I9" s="2"/>
      <c r="J9" s="9">
        <v>872</v>
      </c>
      <c r="K9" s="9">
        <f t="shared" si="1"/>
        <v>3.1482399999999999</v>
      </c>
    </row>
    <row r="10" spans="1:26" x14ac:dyDescent="0.25">
      <c r="A10" s="12">
        <v>1.216</v>
      </c>
      <c r="B10" s="12">
        <f t="shared" si="2"/>
        <v>8.2960000000000013E-3</v>
      </c>
      <c r="C10" s="12">
        <v>6.0170000000000003</v>
      </c>
      <c r="D10" s="10">
        <v>1E-3</v>
      </c>
      <c r="E10" s="2">
        <f t="shared" si="3"/>
        <v>4.948190789473685</v>
      </c>
      <c r="F10" s="2">
        <f t="shared" si="0"/>
        <v>3.4580749004501393E-2</v>
      </c>
      <c r="G10" s="2">
        <f t="shared" si="4"/>
        <v>9.3715734649122808</v>
      </c>
      <c r="H10" s="2">
        <f t="shared" si="5"/>
        <v>1078.043314144737</v>
      </c>
      <c r="I10" s="2"/>
      <c r="J10" s="9">
        <v>1139</v>
      </c>
      <c r="K10" s="9">
        <f t="shared" si="1"/>
        <v>3.1936300000000002</v>
      </c>
    </row>
    <row r="11" spans="1:26" x14ac:dyDescent="0.25">
      <c r="A11" s="12">
        <v>1.2629999999999999</v>
      </c>
      <c r="B11" s="12">
        <f t="shared" si="2"/>
        <v>8.5779999999999988E-3</v>
      </c>
      <c r="C11" s="12">
        <v>6.4939999999999998</v>
      </c>
      <c r="D11" s="10">
        <v>1E-3</v>
      </c>
      <c r="E11" s="2">
        <f t="shared" si="3"/>
        <v>5.1417260490894696</v>
      </c>
      <c r="F11" s="2">
        <f t="shared" si="0"/>
        <v>3.5713163934354294E-2</v>
      </c>
      <c r="G11" s="2">
        <f t="shared" si="4"/>
        <v>9.7381175172149046</v>
      </c>
      <c r="H11" s="2">
        <f t="shared" si="5"/>
        <v>1110.903665874901</v>
      </c>
      <c r="I11" s="2"/>
      <c r="J11" s="9">
        <v>1421</v>
      </c>
      <c r="K11" s="9">
        <f t="shared" si="1"/>
        <v>3.2415699999999998</v>
      </c>
    </row>
    <row r="12" spans="1:26" x14ac:dyDescent="0.25">
      <c r="A12" s="12">
        <v>1.3120000000000001</v>
      </c>
      <c r="B12" s="12">
        <f t="shared" si="2"/>
        <v>8.8720000000000014E-3</v>
      </c>
      <c r="C12" s="12">
        <v>6.9930000000000003</v>
      </c>
      <c r="D12" s="10">
        <v>1E-3</v>
      </c>
      <c r="E12" s="2">
        <f t="shared" si="3"/>
        <v>5.3300304878048781</v>
      </c>
      <c r="F12" s="2">
        <f t="shared" si="0"/>
        <v>3.6804901286436646E-2</v>
      </c>
      <c r="G12" s="2">
        <f t="shared" si="4"/>
        <v>10.094754711751662</v>
      </c>
      <c r="H12" s="2">
        <f t="shared" si="5"/>
        <v>1142.8758765243902</v>
      </c>
      <c r="I12" s="2"/>
      <c r="J12" s="9">
        <v>1754</v>
      </c>
      <c r="K12" s="9">
        <f t="shared" si="1"/>
        <v>3.2981799999999999</v>
      </c>
    </row>
    <row r="13" spans="1:26" x14ac:dyDescent="0.25">
      <c r="A13" s="12">
        <v>1.36</v>
      </c>
      <c r="B13" s="12">
        <f t="shared" si="2"/>
        <v>9.1600000000000015E-3</v>
      </c>
      <c r="C13" s="12">
        <v>7.5030000000000001</v>
      </c>
      <c r="D13" s="10">
        <v>1E-3</v>
      </c>
      <c r="E13" s="2">
        <f t="shared" si="3"/>
        <v>5.5169117647058821</v>
      </c>
      <c r="F13" s="2">
        <f t="shared" si="0"/>
        <v>3.7893317474048449E-2</v>
      </c>
      <c r="G13" s="2">
        <f t="shared" si="4"/>
        <v>10.44869652406417</v>
      </c>
      <c r="H13" s="2">
        <f t="shared" si="5"/>
        <v>1174.6064485294116</v>
      </c>
      <c r="I13" s="2"/>
      <c r="J13" s="9">
        <v>2134</v>
      </c>
      <c r="K13" s="9">
        <f t="shared" si="1"/>
        <v>3.3627799999999999</v>
      </c>
    </row>
    <row r="14" spans="1:26" x14ac:dyDescent="0.25">
      <c r="A14" s="12">
        <v>1.4059999999999999</v>
      </c>
      <c r="B14" s="12">
        <f t="shared" si="2"/>
        <v>9.4359999999999999E-3</v>
      </c>
      <c r="C14" s="12">
        <v>9.0020000000000007</v>
      </c>
      <c r="D14" s="10">
        <v>1E-3</v>
      </c>
      <c r="E14" s="2">
        <f t="shared" si="3"/>
        <v>6.4025604551920354</v>
      </c>
      <c r="F14" s="2">
        <f t="shared" si="0"/>
        <v>4.3680341717775288E-2</v>
      </c>
      <c r="G14" s="2">
        <f t="shared" si="4"/>
        <v>12.126061468166734</v>
      </c>
      <c r="H14" s="2">
        <f t="shared" si="5"/>
        <v>1324.9807396870556</v>
      </c>
      <c r="I14" s="2"/>
      <c r="J14" s="9">
        <v>2541</v>
      </c>
      <c r="K14" s="9">
        <f t="shared" si="1"/>
        <v>3.4319700000000002</v>
      </c>
    </row>
    <row r="15" spans="1:26" x14ac:dyDescent="0.25">
      <c r="A15" s="12">
        <v>1.45</v>
      </c>
      <c r="B15" s="12">
        <f t="shared" si="2"/>
        <v>9.7000000000000003E-3</v>
      </c>
      <c r="C15" s="12">
        <v>8.5030000000000001</v>
      </c>
      <c r="D15" s="10">
        <v>1E-3</v>
      </c>
      <c r="E15" s="2">
        <f t="shared" si="3"/>
        <v>5.8641379310344828</v>
      </c>
      <c r="F15" s="2">
        <f t="shared" si="0"/>
        <v>3.9918715814506539E-2</v>
      </c>
      <c r="G15" s="2">
        <f t="shared" si="4"/>
        <v>11.10632183908046</v>
      </c>
      <c r="H15" s="2">
        <f t="shared" si="5"/>
        <v>1233.5619793103447</v>
      </c>
      <c r="I15" s="2"/>
      <c r="J15" s="9">
        <v>2988</v>
      </c>
      <c r="K15" s="9">
        <f t="shared" si="1"/>
        <v>3.5079600000000002</v>
      </c>
    </row>
    <row r="16" spans="1:26" x14ac:dyDescent="0.25">
      <c r="A16" s="12">
        <v>1.496</v>
      </c>
      <c r="B16" s="12">
        <f t="shared" si="2"/>
        <v>9.9759999999999988E-3</v>
      </c>
      <c r="C16" s="12">
        <v>9.0259999999999998</v>
      </c>
      <c r="D16" s="10">
        <v>1E-3</v>
      </c>
      <c r="E16" s="2">
        <f t="shared" si="3"/>
        <v>6.0334224598930479</v>
      </c>
      <c r="F16" s="2">
        <f t="shared" si="0"/>
        <v>4.0902020360891071E-2</v>
      </c>
      <c r="G16" s="2">
        <f t="shared" si="4"/>
        <v>11.426936477070166</v>
      </c>
      <c r="H16" s="2">
        <f t="shared" si="5"/>
        <v>1262.3047994652406</v>
      </c>
      <c r="I16" s="2"/>
      <c r="J16" s="9">
        <v>3492</v>
      </c>
      <c r="K16" s="9">
        <f t="shared" si="1"/>
        <v>3.5936400000000002</v>
      </c>
    </row>
    <row r="17" spans="1:11" x14ac:dyDescent="0.25">
      <c r="A17" s="12">
        <v>1.536</v>
      </c>
      <c r="B17" s="12">
        <f t="shared" si="2"/>
        <v>1.0215999999999999E-2</v>
      </c>
      <c r="C17" s="12">
        <v>9.4960000000000004</v>
      </c>
      <c r="D17" s="10">
        <v>1E-3</v>
      </c>
      <c r="E17" s="2">
        <f t="shared" si="3"/>
        <v>6.182291666666667</v>
      </c>
      <c r="F17" s="2">
        <f t="shared" si="0"/>
        <v>4.1769721137152778E-2</v>
      </c>
      <c r="G17" s="2">
        <f t="shared" si="4"/>
        <v>11.708885732323232</v>
      </c>
      <c r="H17" s="2">
        <f t="shared" si="5"/>
        <v>1287.5813020833334</v>
      </c>
      <c r="I17" s="2"/>
      <c r="J17" s="9">
        <v>3975</v>
      </c>
      <c r="K17" s="9">
        <f t="shared" si="1"/>
        <v>3.6757499999999999</v>
      </c>
    </row>
    <row r="18" spans="1:11" x14ac:dyDescent="0.25">
      <c r="A18" s="12">
        <v>1.57</v>
      </c>
      <c r="B18" s="12">
        <f t="shared" si="2"/>
        <v>1.0420000000000002E-2</v>
      </c>
      <c r="C18" s="12">
        <v>9.9030000000000005</v>
      </c>
      <c r="D18" s="10">
        <v>1E-3</v>
      </c>
      <c r="E18" s="2">
        <f t="shared" si="3"/>
        <v>6.3076433121019111</v>
      </c>
      <c r="F18" s="2">
        <f t="shared" si="0"/>
        <v>4.2500409752931165E-2</v>
      </c>
      <c r="G18" s="2">
        <f t="shared" si="4"/>
        <v>11.946294151708164</v>
      </c>
      <c r="H18" s="2">
        <f t="shared" si="5"/>
        <v>1308.8647579617832</v>
      </c>
      <c r="I18" s="2"/>
      <c r="J18" s="9">
        <v>4422</v>
      </c>
      <c r="K18" s="9">
        <f t="shared" si="1"/>
        <v>3.7517399999999999</v>
      </c>
    </row>
    <row r="19" spans="1:11" x14ac:dyDescent="0.25">
      <c r="H19" s="17" t="s">
        <v>12</v>
      </c>
      <c r="I19" s="18" t="s">
        <v>17</v>
      </c>
    </row>
    <row r="20" spans="1:11" x14ac:dyDescent="0.25">
      <c r="H20" s="17"/>
      <c r="I20" s="18"/>
    </row>
    <row r="21" spans="1:11" x14ac:dyDescent="0.25">
      <c r="H21" s="17"/>
    </row>
  </sheetData>
  <mergeCells count="2">
    <mergeCell ref="H19:H21"/>
    <mergeCell ref="I19:I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zoomScaleNormal="100" workbookViewId="0">
      <selection activeCell="L19" sqref="L19"/>
    </sheetView>
  </sheetViews>
  <sheetFormatPr defaultRowHeight="15" x14ac:dyDescent="0.25"/>
  <cols>
    <col min="1" max="1" width="5.7109375" style="10" bestFit="1" customWidth="1"/>
    <col min="2" max="2" width="5.5703125" style="10" bestFit="1" customWidth="1"/>
    <col min="3" max="3" width="6.42578125" style="10" bestFit="1" customWidth="1"/>
    <col min="4" max="4" width="6.28515625" style="10" bestFit="1" customWidth="1"/>
    <col min="5" max="5" width="9.28515625" style="10" customWidth="1"/>
    <col min="6" max="6" width="7.42578125" style="10" customWidth="1"/>
    <col min="7" max="7" width="10.42578125" style="10" customWidth="1"/>
    <col min="8" max="8" width="8.140625" style="10" customWidth="1"/>
    <col min="9" max="9" width="8.5703125" style="10" bestFit="1" customWidth="1"/>
    <col min="10" max="10" width="7.7109375" style="10" bestFit="1" customWidth="1"/>
    <col min="11" max="11" width="6.5703125" style="10" bestFit="1" customWidth="1"/>
    <col min="12" max="12" width="8" style="10" bestFit="1" customWidth="1"/>
    <col min="13" max="13" width="7.28515625" style="13" customWidth="1"/>
    <col min="14" max="14" width="11.28515625" style="10" customWidth="1"/>
    <col min="15" max="15" width="10.140625" style="10" customWidth="1"/>
    <col min="16" max="16" width="9" style="13" customWidth="1"/>
    <col min="17" max="17" width="11" style="10" customWidth="1"/>
    <col min="18" max="18" width="9.7109375" style="10" bestFit="1" customWidth="1"/>
    <col min="19" max="19" width="8.42578125" style="10" bestFit="1" customWidth="1"/>
    <col min="20" max="22" width="4.5703125" style="10" bestFit="1" customWidth="1"/>
    <col min="23" max="23" width="3.5703125" style="10" bestFit="1" customWidth="1"/>
    <col min="24" max="24" width="9.140625" style="10"/>
    <col min="25" max="25" width="6.140625" style="10" bestFit="1" customWidth="1"/>
    <col min="26" max="26" width="6" style="10" bestFit="1" customWidth="1"/>
    <col min="27" max="27" width="3.42578125" style="10" customWidth="1"/>
    <col min="28" max="28" width="3.7109375" style="10" bestFit="1" customWidth="1"/>
    <col min="29" max="29" width="4.42578125" style="10" customWidth="1"/>
    <col min="30" max="30" width="4.5703125" style="10" customWidth="1"/>
    <col min="31" max="16384" width="9.140625" style="10"/>
  </cols>
  <sheetData>
    <row r="1" spans="1:30" x14ac:dyDescent="0.25">
      <c r="A1" s="10" t="s">
        <v>15</v>
      </c>
      <c r="B1" s="10" t="s">
        <v>0</v>
      </c>
      <c r="C1" s="10" t="s">
        <v>14</v>
      </c>
      <c r="D1" s="10" t="s">
        <v>1</v>
      </c>
      <c r="E1" s="10" t="s">
        <v>4</v>
      </c>
      <c r="F1" s="10" t="s">
        <v>5</v>
      </c>
      <c r="G1" s="10" t="s">
        <v>13</v>
      </c>
      <c r="H1" s="10" t="s">
        <v>29</v>
      </c>
      <c r="I1" s="10" t="s">
        <v>23</v>
      </c>
      <c r="J1" s="10" t="s">
        <v>28</v>
      </c>
      <c r="K1" s="10" t="s">
        <v>24</v>
      </c>
      <c r="L1" s="10" t="s">
        <v>26</v>
      </c>
      <c r="M1" s="13" t="s">
        <v>32</v>
      </c>
      <c r="N1" s="10" t="s">
        <v>30</v>
      </c>
      <c r="O1" s="10" t="s">
        <v>19</v>
      </c>
      <c r="P1" s="13" t="s">
        <v>20</v>
      </c>
      <c r="Q1" s="10" t="s">
        <v>25</v>
      </c>
      <c r="R1" s="10" t="s">
        <v>27</v>
      </c>
      <c r="Y1" s="10" t="s">
        <v>9</v>
      </c>
      <c r="Z1" s="10">
        <v>0.52800000000000002</v>
      </c>
      <c r="AA1" s="10" t="s">
        <v>16</v>
      </c>
      <c r="AB1" s="10" t="s">
        <v>10</v>
      </c>
      <c r="AC1" s="10">
        <v>2E-3</v>
      </c>
    </row>
    <row r="2" spans="1:30" x14ac:dyDescent="0.25">
      <c r="A2" s="12">
        <v>0</v>
      </c>
      <c r="B2" s="12">
        <f>0.006*A2+0.001</f>
        <v>1E-3</v>
      </c>
      <c r="C2" s="12">
        <v>0</v>
      </c>
      <c r="D2" s="10">
        <v>1E-3</v>
      </c>
      <c r="E2" s="2" t="e">
        <f>C2/A2</f>
        <v>#DIV/0!</v>
      </c>
      <c r="F2" s="2" t="e">
        <f>E2*(D2/C2+B2/A2)</f>
        <v>#DIV/0!</v>
      </c>
      <c r="G2" s="2" t="e">
        <f>E2/0.528</f>
        <v>#DIV/0!</v>
      </c>
      <c r="H2" s="2" t="e">
        <f>SQRT((F2/E2)^2+0.004^2)</f>
        <v>#DIV/0!</v>
      </c>
      <c r="I2" s="2" t="e">
        <f t="shared" ref="I2:I3" si="0">169.79*G2+237.89</f>
        <v>#DIV/0!</v>
      </c>
      <c r="J2" s="2" t="e">
        <f>SQRT((G2*1.1)^2+(169.79*H2)^2+9.7^2)</f>
        <v>#DIV/0!</v>
      </c>
      <c r="K2" s="11" t="e">
        <f>(0.96*I2)+115.6</f>
        <v>#DIV/0!</v>
      </c>
      <c r="L2" s="11" t="e">
        <f>0.0019/I2*K2+2.95</f>
        <v>#DIV/0!</v>
      </c>
      <c r="M2" s="2">
        <v>9.6</v>
      </c>
      <c r="N2" s="2">
        <f>0.00017*M2+0.03</f>
        <v>3.1632E-2</v>
      </c>
      <c r="O2" s="12">
        <f>LN(M2)</f>
        <v>2.2617630984737906</v>
      </c>
      <c r="P2" s="12">
        <f>N2/M2</f>
        <v>3.2950000000000002E-3</v>
      </c>
      <c r="Q2" s="16" t="e">
        <f>1/K2</f>
        <v>#DIV/0!</v>
      </c>
      <c r="R2" s="15" t="e">
        <f>L2/K2*Q2</f>
        <v>#DIV/0!</v>
      </c>
    </row>
    <row r="3" spans="1:30" x14ac:dyDescent="0.25">
      <c r="A3" s="12">
        <v>0.80400000000000005</v>
      </c>
      <c r="B3" s="12">
        <f>0.006*A3+0.001</f>
        <v>5.8240000000000002E-3</v>
      </c>
      <c r="C3" s="12">
        <v>2.5030000000000001</v>
      </c>
      <c r="D3" s="10">
        <v>1E-3</v>
      </c>
      <c r="E3" s="2">
        <f>C3/A3</f>
        <v>3.1131840796019898</v>
      </c>
      <c r="F3" s="2">
        <f t="shared" ref="F3:F18" si="1">E3*(D3/C3+B3/A3)</f>
        <v>2.3795005074131827E-2</v>
      </c>
      <c r="G3" s="2">
        <f>E3/0.528</f>
        <v>5.8961819689431625</v>
      </c>
      <c r="H3" s="2">
        <f t="shared" ref="H3:H18" si="2">SQRT((F3/E3)^2+0.004^2)</f>
        <v>8.62670623216839E-3</v>
      </c>
      <c r="I3" s="2">
        <f t="shared" si="0"/>
        <v>1239.0027365068595</v>
      </c>
      <c r="J3" s="2">
        <f t="shared" ref="J3:J18" si="3">SQRT((G3*1.1)^2+(169.79*H3)^2+9.7^2)</f>
        <v>11.760145969621918</v>
      </c>
      <c r="K3" s="11">
        <f t="shared" ref="K3:K18" si="4">(0.96*I3)+115.6</f>
        <v>1305.042627046585</v>
      </c>
      <c r="L3" s="11">
        <f>0.0019/I3*K3+2.95</f>
        <v>2.9520012716020139</v>
      </c>
      <c r="M3" s="9">
        <v>58</v>
      </c>
      <c r="N3" s="9">
        <f t="shared" ref="N3:N18" si="5">0.00017*M3+3</f>
        <v>3.0098600000000002</v>
      </c>
      <c r="O3" s="12">
        <f t="shared" ref="O3:O18" si="6">LN(M3)</f>
        <v>4.0604430105464191</v>
      </c>
      <c r="P3" s="12">
        <f t="shared" ref="P3:P18" si="7">N3/M3</f>
        <v>5.1894137931034486E-2</v>
      </c>
      <c r="Q3" s="16">
        <f t="shared" ref="Q3:Q18" si="8">1/K3</f>
        <v>7.6625849552752106E-4</v>
      </c>
      <c r="R3" s="15">
        <f t="shared" ref="R3:R18" si="9">L3/K3*Q3</f>
        <v>1.7332736925936012E-6</v>
      </c>
      <c r="S3" s="9"/>
      <c r="T3" s="9"/>
      <c r="U3" s="9"/>
      <c r="V3" s="9"/>
      <c r="W3" s="9"/>
      <c r="X3" s="9"/>
      <c r="Y3" s="9"/>
      <c r="Z3" s="9"/>
      <c r="AA3" s="9"/>
      <c r="AB3" s="9"/>
    </row>
    <row r="4" spans="1:30" x14ac:dyDescent="0.25">
      <c r="A4" s="12">
        <v>0.874</v>
      </c>
      <c r="B4" s="12">
        <f t="shared" ref="B4:B18" si="10">0.006*A4+0.001</f>
        <v>6.2440000000000004E-3</v>
      </c>
      <c r="C4" s="12">
        <v>3</v>
      </c>
      <c r="D4" s="10">
        <v>1E-3</v>
      </c>
      <c r="E4" s="2">
        <f t="shared" ref="E4:E18" si="11">C4/A4</f>
        <v>3.4324942791762014</v>
      </c>
      <c r="F4" s="2">
        <f t="shared" si="1"/>
        <v>2.566646942697506E-2</v>
      </c>
      <c r="G4" s="2">
        <f>E4/0.528</f>
        <v>6.5009361348034114</v>
      </c>
      <c r="H4" s="2">
        <f t="shared" si="2"/>
        <v>8.480151987535189E-3</v>
      </c>
      <c r="I4" s="2">
        <f>169.79*G4+237.89</f>
        <v>1341.6839463282713</v>
      </c>
      <c r="J4" s="2">
        <f t="shared" si="3"/>
        <v>12.136736797922145</v>
      </c>
      <c r="K4" s="11">
        <f t="shared" si="4"/>
        <v>1403.6165884751404</v>
      </c>
      <c r="L4" s="11">
        <f t="shared" ref="L4:L18" si="12">0.0019/I4*K4+2.95</f>
        <v>2.951987704723904</v>
      </c>
      <c r="M4" s="9">
        <v>113</v>
      </c>
      <c r="N4" s="9">
        <f t="shared" si="5"/>
        <v>3.0192100000000002</v>
      </c>
      <c r="O4" s="12">
        <f t="shared" si="6"/>
        <v>4.7273878187123408</v>
      </c>
      <c r="P4" s="12">
        <f t="shared" si="7"/>
        <v>2.6718672566371685E-2</v>
      </c>
      <c r="Q4" s="16">
        <f t="shared" si="8"/>
        <v>7.1244527046120121E-4</v>
      </c>
      <c r="R4" s="15">
        <f t="shared" si="9"/>
        <v>1.4983647927493922E-6</v>
      </c>
      <c r="S4" s="9"/>
      <c r="T4" s="9"/>
      <c r="U4" s="9"/>
      <c r="V4" s="9"/>
      <c r="W4" s="9"/>
      <c r="X4" s="9"/>
      <c r="Y4" s="9"/>
      <c r="Z4" s="9"/>
      <c r="AA4" s="9"/>
      <c r="AB4" s="9"/>
    </row>
    <row r="5" spans="1:30" x14ac:dyDescent="0.25">
      <c r="A5" s="12">
        <v>0.93500000000000005</v>
      </c>
      <c r="B5" s="12">
        <f t="shared" si="10"/>
        <v>6.6100000000000004E-3</v>
      </c>
      <c r="C5" s="12">
        <v>3.5009999999999999</v>
      </c>
      <c r="D5" s="10">
        <v>1E-3</v>
      </c>
      <c r="E5" s="2">
        <f t="shared" si="11"/>
        <v>3.7443850267379677</v>
      </c>
      <c r="F5" s="2">
        <f t="shared" si="1"/>
        <v>2.7540518745174294E-2</v>
      </c>
      <c r="G5" s="2">
        <f t="shared" ref="G5:G18" si="13">E5/0.528</f>
        <v>7.0916383082158472</v>
      </c>
      <c r="H5" s="2">
        <f t="shared" si="2"/>
        <v>8.3724698872733143E-3</v>
      </c>
      <c r="I5" s="2">
        <f>169.79*G5+237.89</f>
        <v>1441.9792683519686</v>
      </c>
      <c r="J5" s="2">
        <f t="shared" si="3"/>
        <v>12.528501569291295</v>
      </c>
      <c r="K5" s="11">
        <f t="shared" si="4"/>
        <v>1499.9000976178897</v>
      </c>
      <c r="L5" s="11">
        <f t="shared" si="12"/>
        <v>2.9519763184173455</v>
      </c>
      <c r="M5" s="9">
        <v>198</v>
      </c>
      <c r="N5" s="9">
        <f t="shared" si="5"/>
        <v>3.0336599999999998</v>
      </c>
      <c r="O5" s="12">
        <f t="shared" si="6"/>
        <v>5.2882670306945352</v>
      </c>
      <c r="P5" s="12">
        <f t="shared" si="7"/>
        <v>1.532151515151515E-2</v>
      </c>
      <c r="Q5" s="16">
        <f t="shared" si="8"/>
        <v>6.6671107068276038E-4</v>
      </c>
      <c r="R5" s="15">
        <f t="shared" si="9"/>
        <v>1.3121642534778826E-6</v>
      </c>
      <c r="S5" s="9"/>
      <c r="T5" s="9"/>
      <c r="U5" s="9"/>
      <c r="V5" s="9"/>
      <c r="W5" s="9"/>
      <c r="X5" s="9"/>
      <c r="Y5" s="9"/>
      <c r="Z5" s="9"/>
      <c r="AA5" s="9"/>
      <c r="AB5" s="9"/>
    </row>
    <row r="6" spans="1:30" x14ac:dyDescent="0.25">
      <c r="A6" s="12">
        <v>0.996</v>
      </c>
      <c r="B6" s="12">
        <f t="shared" si="10"/>
        <v>6.9760000000000004E-3</v>
      </c>
      <c r="C6" s="12">
        <v>4.01</v>
      </c>
      <c r="D6" s="10">
        <v>1E-3</v>
      </c>
      <c r="E6" s="2">
        <f t="shared" si="11"/>
        <v>4.0261044176706822</v>
      </c>
      <c r="F6" s="2">
        <f t="shared" si="1"/>
        <v>2.9202916081998678E-2</v>
      </c>
      <c r="G6" s="2">
        <f t="shared" si="13"/>
        <v>7.6251977607399279</v>
      </c>
      <c r="H6" s="2">
        <f t="shared" si="2"/>
        <v>8.2832182478410777E-3</v>
      </c>
      <c r="I6" s="2">
        <f t="shared" ref="I6:I18" si="14">169.79*G6+237.89</f>
        <v>1532.5723277960324</v>
      </c>
      <c r="J6" s="2">
        <f t="shared" si="3"/>
        <v>12.900456886819677</v>
      </c>
      <c r="K6" s="11">
        <f t="shared" si="4"/>
        <v>1586.869434684191</v>
      </c>
      <c r="L6" s="11">
        <f t="shared" si="12"/>
        <v>2.9519673146064407</v>
      </c>
      <c r="M6" s="9">
        <v>316</v>
      </c>
      <c r="N6" s="9">
        <f t="shared" si="5"/>
        <v>3.0537200000000002</v>
      </c>
      <c r="O6" s="12">
        <f t="shared" si="6"/>
        <v>5.7557422135869123</v>
      </c>
      <c r="P6" s="12">
        <f t="shared" si="7"/>
        <v>9.6636708860759497E-3</v>
      </c>
      <c r="Q6" s="16">
        <f t="shared" si="8"/>
        <v>6.301715680843105E-4</v>
      </c>
      <c r="R6" s="15">
        <f t="shared" si="9"/>
        <v>1.1722740579154116E-6</v>
      </c>
      <c r="S6" s="9"/>
      <c r="T6" s="9"/>
      <c r="U6" s="9"/>
      <c r="V6" s="9"/>
      <c r="W6" s="9"/>
      <c r="X6" s="9"/>
      <c r="Y6" s="9"/>
      <c r="Z6" s="9"/>
      <c r="AA6" s="9"/>
      <c r="AB6" s="9"/>
    </row>
    <row r="7" spans="1:30" x14ac:dyDescent="0.25">
      <c r="A7" s="12">
        <v>1.052</v>
      </c>
      <c r="B7" s="12">
        <f t="shared" si="10"/>
        <v>7.3120000000000008E-3</v>
      </c>
      <c r="C7" s="12">
        <v>4.492</v>
      </c>
      <c r="D7" s="10">
        <v>1E-3</v>
      </c>
      <c r="E7" s="2">
        <f t="shared" si="11"/>
        <v>4.2699619771863118</v>
      </c>
      <c r="F7" s="2">
        <f t="shared" si="1"/>
        <v>3.0629241423180905E-2</v>
      </c>
      <c r="G7" s="2">
        <f t="shared" si="13"/>
        <v>8.0870491992164997</v>
      </c>
      <c r="H7" s="2">
        <f t="shared" si="2"/>
        <v>8.2130768177279163E-3</v>
      </c>
      <c r="I7" s="2">
        <f t="shared" si="14"/>
        <v>1610.9900835349695</v>
      </c>
      <c r="J7" s="2">
        <f t="shared" si="3"/>
        <v>13.235145140601752</v>
      </c>
      <c r="K7" s="11">
        <f t="shared" si="4"/>
        <v>1662.1504801935705</v>
      </c>
      <c r="L7" s="11">
        <f t="shared" si="12"/>
        <v>2.9519603385176887</v>
      </c>
      <c r="M7" s="9">
        <v>460</v>
      </c>
      <c r="N7" s="9">
        <f t="shared" si="5"/>
        <v>3.0781999999999998</v>
      </c>
      <c r="O7" s="12">
        <f t="shared" si="6"/>
        <v>6.131226489483141</v>
      </c>
      <c r="P7" s="12">
        <f t="shared" si="7"/>
        <v>6.6917391304347823E-3</v>
      </c>
      <c r="Q7" s="16">
        <f t="shared" si="8"/>
        <v>6.0163024462354464E-4</v>
      </c>
      <c r="R7" s="15">
        <f t="shared" si="9"/>
        <v>1.0684884682490185E-6</v>
      </c>
      <c r="S7" s="9"/>
      <c r="T7" s="9"/>
      <c r="U7" s="9"/>
      <c r="V7" s="9"/>
      <c r="W7" s="9"/>
      <c r="X7" s="9"/>
      <c r="Y7" s="9"/>
      <c r="Z7" s="9"/>
      <c r="AA7" s="9"/>
      <c r="AB7" s="9"/>
    </row>
    <row r="8" spans="1:30" x14ac:dyDescent="0.25">
      <c r="A8" s="12">
        <v>1.109</v>
      </c>
      <c r="B8" s="12">
        <f t="shared" si="10"/>
        <v>7.6540000000000002E-3</v>
      </c>
      <c r="C8" s="12">
        <v>4.9989999999999997</v>
      </c>
      <c r="D8" s="10">
        <v>1E-3</v>
      </c>
      <c r="E8" s="2">
        <f t="shared" si="11"/>
        <v>4.5076645626690706</v>
      </c>
      <c r="F8" s="2">
        <f t="shared" si="1"/>
        <v>3.2012321517285003E-2</v>
      </c>
      <c r="G8" s="2">
        <f t="shared" si="13"/>
        <v>8.5372434899035419</v>
      </c>
      <c r="H8" s="2">
        <f t="shared" si="2"/>
        <v>8.1507606645747754E-3</v>
      </c>
      <c r="I8" s="2">
        <f t="shared" si="14"/>
        <v>1687.4285721507222</v>
      </c>
      <c r="J8" s="2">
        <f t="shared" si="3"/>
        <v>13.571864463738343</v>
      </c>
      <c r="K8" s="11">
        <f t="shared" si="4"/>
        <v>1735.5314292646931</v>
      </c>
      <c r="L8" s="11">
        <f t="shared" si="12"/>
        <v>2.9519541625465071</v>
      </c>
      <c r="M8" s="9">
        <v>648</v>
      </c>
      <c r="N8" s="9">
        <f t="shared" si="5"/>
        <v>3.11016</v>
      </c>
      <c r="O8" s="12">
        <f t="shared" si="6"/>
        <v>6.4738906963522744</v>
      </c>
      <c r="P8" s="12">
        <f t="shared" si="7"/>
        <v>4.7996296296296294E-3</v>
      </c>
      <c r="Q8" s="16">
        <f t="shared" si="8"/>
        <v>5.7619238876225839E-4</v>
      </c>
      <c r="R8" s="15">
        <f t="shared" si="9"/>
        <v>9.8004190056932334E-7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 spans="1:30" x14ac:dyDescent="0.25">
      <c r="A9" s="12">
        <v>1.163</v>
      </c>
      <c r="B9" s="12">
        <f t="shared" si="10"/>
        <v>7.9780000000000007E-3</v>
      </c>
      <c r="C9" s="12">
        <v>5.5039999999999996</v>
      </c>
      <c r="D9" s="10">
        <v>1E-3</v>
      </c>
      <c r="E9" s="2">
        <f t="shared" si="11"/>
        <v>4.7325881341358551</v>
      </c>
      <c r="F9" s="2">
        <f t="shared" si="1"/>
        <v>3.3324667355232894E-2</v>
      </c>
      <c r="G9" s="2">
        <f t="shared" si="13"/>
        <v>8.9632351025300281</v>
      </c>
      <c r="H9" s="2">
        <f t="shared" si="2"/>
        <v>8.0983432063564363E-3</v>
      </c>
      <c r="I9" s="2">
        <f t="shared" si="14"/>
        <v>1759.7576880585734</v>
      </c>
      <c r="J9" s="2">
        <f t="shared" si="3"/>
        <v>13.899337023577313</v>
      </c>
      <c r="K9" s="11">
        <f t="shared" si="4"/>
        <v>1804.9673805362304</v>
      </c>
      <c r="L9" s="11">
        <f t="shared" si="12"/>
        <v>2.9519488126384053</v>
      </c>
      <c r="M9" s="9">
        <v>872</v>
      </c>
      <c r="N9" s="9">
        <f t="shared" si="5"/>
        <v>3.1482399999999999</v>
      </c>
      <c r="O9" s="12">
        <f t="shared" si="6"/>
        <v>6.7707894239089796</v>
      </c>
      <c r="P9" s="12">
        <f t="shared" si="7"/>
        <v>3.610366972477064E-3</v>
      </c>
      <c r="Q9" s="16">
        <f t="shared" si="8"/>
        <v>5.5402663271560842E-4</v>
      </c>
      <c r="R9" s="15">
        <f t="shared" si="9"/>
        <v>9.0608743307539582E-7</v>
      </c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x14ac:dyDescent="0.25">
      <c r="A10" s="12">
        <v>1.216</v>
      </c>
      <c r="B10" s="12">
        <f t="shared" si="10"/>
        <v>8.2960000000000013E-3</v>
      </c>
      <c r="C10" s="12">
        <v>6.0170000000000003</v>
      </c>
      <c r="D10" s="10">
        <v>1E-3</v>
      </c>
      <c r="E10" s="2">
        <f t="shared" si="11"/>
        <v>4.948190789473685</v>
      </c>
      <c r="F10" s="2">
        <f t="shared" si="1"/>
        <v>3.4580749004501393E-2</v>
      </c>
      <c r="G10" s="2">
        <f t="shared" si="13"/>
        <v>9.3715734649122808</v>
      </c>
      <c r="H10" s="2">
        <f t="shared" si="2"/>
        <v>8.052330691982721E-3</v>
      </c>
      <c r="I10" s="2">
        <f t="shared" si="14"/>
        <v>1829.089458607456</v>
      </c>
      <c r="J10" s="2">
        <f t="shared" si="3"/>
        <v>14.220730680171638</v>
      </c>
      <c r="K10" s="11">
        <f t="shared" si="4"/>
        <v>1871.5258802631577</v>
      </c>
      <c r="L10" s="11">
        <f t="shared" si="12"/>
        <v>2.9519440816061602</v>
      </c>
      <c r="M10" s="9">
        <v>1139</v>
      </c>
      <c r="N10" s="9">
        <f t="shared" si="5"/>
        <v>3.1936300000000002</v>
      </c>
      <c r="O10" s="12">
        <f t="shared" si="6"/>
        <v>7.0379059634471819</v>
      </c>
      <c r="P10" s="12">
        <f t="shared" si="7"/>
        <v>2.8038893766461812E-3</v>
      </c>
      <c r="Q10" s="16">
        <f t="shared" si="8"/>
        <v>5.3432336177974132E-4</v>
      </c>
      <c r="R10" s="15">
        <f t="shared" si="9"/>
        <v>8.4278433021072064E-7</v>
      </c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30" x14ac:dyDescent="0.25">
      <c r="A11" s="12">
        <v>1.2629999999999999</v>
      </c>
      <c r="B11" s="12">
        <f t="shared" si="10"/>
        <v>8.5779999999999988E-3</v>
      </c>
      <c r="C11" s="12">
        <v>6.4939999999999998</v>
      </c>
      <c r="D11" s="10">
        <v>1E-3</v>
      </c>
      <c r="E11" s="2">
        <f t="shared" si="11"/>
        <v>5.1417260490894696</v>
      </c>
      <c r="F11" s="2">
        <f t="shared" si="1"/>
        <v>3.5713163934354294E-2</v>
      </c>
      <c r="G11" s="2">
        <f t="shared" si="13"/>
        <v>9.7381175172149046</v>
      </c>
      <c r="H11" s="2">
        <f t="shared" si="2"/>
        <v>8.0152041593024338E-3</v>
      </c>
      <c r="I11" s="2">
        <f t="shared" si="14"/>
        <v>1891.3249732479185</v>
      </c>
      <c r="J11" s="2">
        <f t="shared" si="3"/>
        <v>14.515077732966839</v>
      </c>
      <c r="K11" s="11">
        <f t="shared" si="4"/>
        <v>1931.2719743180016</v>
      </c>
      <c r="L11" s="11">
        <f t="shared" si="12"/>
        <v>2.9519401302278072</v>
      </c>
      <c r="M11" s="9">
        <v>1421</v>
      </c>
      <c r="N11" s="9">
        <f t="shared" si="5"/>
        <v>3.2415699999999998</v>
      </c>
      <c r="O11" s="12">
        <f t="shared" si="6"/>
        <v>7.2591161280971006</v>
      </c>
      <c r="P11" s="12">
        <f t="shared" si="7"/>
        <v>2.28118930330753E-3</v>
      </c>
      <c r="Q11" s="16">
        <f t="shared" si="8"/>
        <v>5.1779346114787087E-4</v>
      </c>
      <c r="R11" s="15">
        <f t="shared" si="9"/>
        <v>7.9144487025019721E-7</v>
      </c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30" x14ac:dyDescent="0.25">
      <c r="A12" s="12">
        <v>1.3120000000000001</v>
      </c>
      <c r="B12" s="12">
        <f t="shared" si="10"/>
        <v>8.8720000000000014E-3</v>
      </c>
      <c r="C12" s="12">
        <v>6.9930000000000003</v>
      </c>
      <c r="D12" s="10">
        <v>1E-3</v>
      </c>
      <c r="E12" s="2">
        <f t="shared" si="11"/>
        <v>5.3300304878048781</v>
      </c>
      <c r="F12" s="2">
        <f t="shared" si="1"/>
        <v>3.6804901286436646E-2</v>
      </c>
      <c r="G12" s="2">
        <f t="shared" si="13"/>
        <v>10.094754711751662</v>
      </c>
      <c r="H12" s="2">
        <f t="shared" si="2"/>
        <v>7.9800828095394297E-3</v>
      </c>
      <c r="I12" s="2">
        <f t="shared" si="14"/>
        <v>1951.8784025083146</v>
      </c>
      <c r="J12" s="2">
        <f t="shared" si="3"/>
        <v>14.806410288941168</v>
      </c>
      <c r="K12" s="11">
        <f t="shared" si="4"/>
        <v>1989.4032664079818</v>
      </c>
      <c r="L12" s="11">
        <f t="shared" si="12"/>
        <v>2.951936527501569</v>
      </c>
      <c r="M12" s="9">
        <v>1754</v>
      </c>
      <c r="N12" s="9">
        <f t="shared" si="5"/>
        <v>3.2981799999999999</v>
      </c>
      <c r="O12" s="12">
        <f t="shared" si="6"/>
        <v>7.4696541729321284</v>
      </c>
      <c r="P12" s="12">
        <f t="shared" si="7"/>
        <v>1.8803762827822119E-3</v>
      </c>
      <c r="Q12" s="16">
        <f t="shared" si="8"/>
        <v>5.026632945092001E-4</v>
      </c>
      <c r="R12" s="15">
        <f t="shared" si="9"/>
        <v>7.4586694671269647E-7</v>
      </c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 spans="1:30" x14ac:dyDescent="0.25">
      <c r="A13" s="12">
        <v>1.36</v>
      </c>
      <c r="B13" s="12">
        <f t="shared" si="10"/>
        <v>9.1600000000000015E-3</v>
      </c>
      <c r="C13" s="12">
        <v>7.5030000000000001</v>
      </c>
      <c r="D13" s="10">
        <v>1E-3</v>
      </c>
      <c r="E13" s="2">
        <f t="shared" si="11"/>
        <v>5.5169117647058821</v>
      </c>
      <c r="F13" s="2">
        <f t="shared" si="1"/>
        <v>3.7893317474048449E-2</v>
      </c>
      <c r="G13" s="2">
        <f t="shared" si="13"/>
        <v>10.44869652406417</v>
      </c>
      <c r="H13" s="2">
        <f t="shared" si="2"/>
        <v>7.9484156095761052E-3</v>
      </c>
      <c r="I13" s="2">
        <f t="shared" si="14"/>
        <v>2011.9741828208553</v>
      </c>
      <c r="J13" s="2">
        <f t="shared" si="3"/>
        <v>15.100111908802123</v>
      </c>
      <c r="K13" s="11">
        <f t="shared" si="4"/>
        <v>2047.0952155080208</v>
      </c>
      <c r="L13" s="11">
        <f t="shared" si="12"/>
        <v>2.9519331664107202</v>
      </c>
      <c r="M13" s="9">
        <v>2134</v>
      </c>
      <c r="N13" s="9">
        <f t="shared" si="5"/>
        <v>3.3627799999999999</v>
      </c>
      <c r="O13" s="12">
        <f t="shared" si="6"/>
        <v>7.6657534318616989</v>
      </c>
      <c r="P13" s="12">
        <f t="shared" si="7"/>
        <v>1.5758106841611997E-3</v>
      </c>
      <c r="Q13" s="16">
        <f t="shared" si="8"/>
        <v>4.8849706277674697E-4</v>
      </c>
      <c r="R13" s="15">
        <f t="shared" si="9"/>
        <v>7.0441798231013899E-7</v>
      </c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spans="1:30" x14ac:dyDescent="0.25">
      <c r="A14" s="12">
        <v>1.4059999999999999</v>
      </c>
      <c r="B14" s="12">
        <f t="shared" si="10"/>
        <v>9.4359999999999999E-3</v>
      </c>
      <c r="C14" s="12">
        <v>8.0020000000000007</v>
      </c>
      <c r="D14" s="10">
        <v>1E-3</v>
      </c>
      <c r="E14" s="2">
        <f t="shared" si="11"/>
        <v>5.6913229018492189</v>
      </c>
      <c r="F14" s="2">
        <f t="shared" si="1"/>
        <v>3.8907057540433311E-2</v>
      </c>
      <c r="G14" s="2">
        <f t="shared" si="13"/>
        <v>10.779020647441701</v>
      </c>
      <c r="H14" s="2">
        <f t="shared" si="2"/>
        <v>7.9204619012184577E-3</v>
      </c>
      <c r="I14" s="2">
        <f t="shared" si="14"/>
        <v>2068.0599157291263</v>
      </c>
      <c r="J14" s="2">
        <f t="shared" si="3"/>
        <v>15.378073487774396</v>
      </c>
      <c r="K14" s="11">
        <f t="shared" si="4"/>
        <v>2100.9375190999613</v>
      </c>
      <c r="L14" s="11">
        <f t="shared" si="12"/>
        <v>2.9519302058204069</v>
      </c>
      <c r="M14" s="9">
        <v>2541</v>
      </c>
      <c r="N14" s="9">
        <f t="shared" si="5"/>
        <v>3.4319700000000002</v>
      </c>
      <c r="O14" s="12">
        <f t="shared" si="6"/>
        <v>7.8403129833201639</v>
      </c>
      <c r="P14" s="12">
        <f t="shared" si="7"/>
        <v>1.3506375442739081E-3</v>
      </c>
      <c r="Q14" s="16">
        <f t="shared" si="8"/>
        <v>4.7597798169095415E-4</v>
      </c>
      <c r="R14" s="15">
        <f t="shared" si="9"/>
        <v>6.6877466306607879E-7</v>
      </c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30" x14ac:dyDescent="0.25">
      <c r="A15" s="12">
        <v>1.45</v>
      </c>
      <c r="B15" s="12">
        <f t="shared" si="10"/>
        <v>9.7000000000000003E-3</v>
      </c>
      <c r="C15" s="12">
        <v>8.5030000000000001</v>
      </c>
      <c r="D15" s="10">
        <v>1E-3</v>
      </c>
      <c r="E15" s="2">
        <f t="shared" si="11"/>
        <v>5.8641379310344828</v>
      </c>
      <c r="F15" s="2">
        <f t="shared" si="1"/>
        <v>3.9918715814506539E-2</v>
      </c>
      <c r="G15" s="2">
        <f t="shared" si="13"/>
        <v>11.10632183908046</v>
      </c>
      <c r="H15" s="2">
        <f t="shared" si="2"/>
        <v>7.8954922934727206E-3</v>
      </c>
      <c r="I15" s="2">
        <f t="shared" si="14"/>
        <v>2123.6323850574713</v>
      </c>
      <c r="J15" s="2">
        <f t="shared" si="3"/>
        <v>15.656982743715847</v>
      </c>
      <c r="K15" s="11">
        <f t="shared" si="4"/>
        <v>2154.2870896551726</v>
      </c>
      <c r="L15" s="11">
        <f t="shared" si="12"/>
        <v>2.9519274265636302</v>
      </c>
      <c r="M15" s="9">
        <v>2988</v>
      </c>
      <c r="N15" s="9">
        <f t="shared" si="5"/>
        <v>3.5079600000000002</v>
      </c>
      <c r="O15" s="12">
        <f t="shared" si="6"/>
        <v>8.0023595462527073</v>
      </c>
      <c r="P15" s="12">
        <f t="shared" si="7"/>
        <v>1.1740160642570282E-3</v>
      </c>
      <c r="Q15" s="16">
        <f t="shared" si="8"/>
        <v>4.6419068507719908E-4</v>
      </c>
      <c r="R15" s="15">
        <f t="shared" si="9"/>
        <v>6.360606351004387E-7</v>
      </c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30" x14ac:dyDescent="0.25">
      <c r="A16" s="12">
        <v>1.496</v>
      </c>
      <c r="B16" s="12">
        <f t="shared" si="10"/>
        <v>9.9759999999999988E-3</v>
      </c>
      <c r="C16" s="12">
        <v>9.0259999999999998</v>
      </c>
      <c r="D16" s="10">
        <v>1E-3</v>
      </c>
      <c r="E16" s="2">
        <f t="shared" si="11"/>
        <v>6.0334224598930479</v>
      </c>
      <c r="F16" s="2">
        <f t="shared" si="1"/>
        <v>4.0902020360891071E-2</v>
      </c>
      <c r="G16" s="2">
        <f t="shared" si="13"/>
        <v>11.426936477070166</v>
      </c>
      <c r="H16" s="2">
        <f t="shared" si="2"/>
        <v>7.8713466644679438E-3</v>
      </c>
      <c r="I16" s="2">
        <f t="shared" si="14"/>
        <v>2178.0695444417433</v>
      </c>
      <c r="J16" s="2">
        <f t="shared" si="3"/>
        <v>15.933353992146857</v>
      </c>
      <c r="K16" s="11">
        <f t="shared" si="4"/>
        <v>2206.5467626640734</v>
      </c>
      <c r="L16" s="11">
        <f t="shared" si="12"/>
        <v>2.9519248415918402</v>
      </c>
      <c r="M16" s="9">
        <v>3492</v>
      </c>
      <c r="N16" s="9">
        <f t="shared" si="5"/>
        <v>3.5936400000000002</v>
      </c>
      <c r="O16" s="12">
        <f t="shared" si="6"/>
        <v>8.1582299169594936</v>
      </c>
      <c r="P16" s="12">
        <f t="shared" si="7"/>
        <v>1.029106529209622E-3</v>
      </c>
      <c r="Q16" s="16">
        <f t="shared" si="8"/>
        <v>4.5319683086736417E-4</v>
      </c>
      <c r="R16" s="15">
        <f t="shared" si="9"/>
        <v>6.0628807229667409E-7</v>
      </c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 x14ac:dyDescent="0.25">
      <c r="A17" s="12">
        <v>1.536</v>
      </c>
      <c r="B17" s="12">
        <f t="shared" si="10"/>
        <v>1.0215999999999999E-2</v>
      </c>
      <c r="C17" s="12">
        <v>9.4960000000000004</v>
      </c>
      <c r="D17" s="10">
        <v>1E-3</v>
      </c>
      <c r="E17" s="2">
        <f t="shared" si="11"/>
        <v>6.182291666666667</v>
      </c>
      <c r="F17" s="2">
        <f t="shared" si="1"/>
        <v>4.1769721137152778E-2</v>
      </c>
      <c r="G17" s="2">
        <f t="shared" si="13"/>
        <v>11.708885732323232</v>
      </c>
      <c r="H17" s="2">
        <f t="shared" si="2"/>
        <v>7.8516402129400701E-3</v>
      </c>
      <c r="I17" s="2">
        <f t="shared" si="14"/>
        <v>2225.9417084911615</v>
      </c>
      <c r="J17" s="2">
        <f t="shared" si="3"/>
        <v>16.178869606278617</v>
      </c>
      <c r="K17" s="11">
        <f t="shared" si="4"/>
        <v>2252.5040401515148</v>
      </c>
      <c r="L17" s="11">
        <f t="shared" si="12"/>
        <v>2.9519226728444696</v>
      </c>
      <c r="M17" s="9">
        <v>3975</v>
      </c>
      <c r="N17" s="9">
        <f t="shared" si="5"/>
        <v>3.6757499999999999</v>
      </c>
      <c r="O17" s="12">
        <f t="shared" si="6"/>
        <v>8.2877800270884325</v>
      </c>
      <c r="P17" s="12">
        <f t="shared" si="7"/>
        <v>9.2471698113207545E-4</v>
      </c>
      <c r="Q17" s="16">
        <f t="shared" si="8"/>
        <v>4.4395036908912046E-4</v>
      </c>
      <c r="R17" s="15">
        <f t="shared" si="9"/>
        <v>5.8180013743446782E-7</v>
      </c>
      <c r="S17" s="9"/>
      <c r="T17" s="9"/>
      <c r="U17" s="9"/>
      <c r="V17" s="9"/>
      <c r="W17" s="9"/>
      <c r="Y17" s="9"/>
      <c r="Z17" s="9"/>
      <c r="AA17" s="9"/>
      <c r="AB17" s="9"/>
    </row>
    <row r="18" spans="1:28" x14ac:dyDescent="0.25">
      <c r="A18" s="12">
        <v>1.57</v>
      </c>
      <c r="B18" s="12">
        <f t="shared" si="10"/>
        <v>1.0420000000000002E-2</v>
      </c>
      <c r="C18" s="12">
        <v>9.9030000000000005</v>
      </c>
      <c r="D18" s="10">
        <v>1E-3</v>
      </c>
      <c r="E18" s="2">
        <f t="shared" si="11"/>
        <v>6.3076433121019111</v>
      </c>
      <c r="F18" s="2">
        <f t="shared" si="1"/>
        <v>4.2500409752931165E-2</v>
      </c>
      <c r="G18" s="2">
        <f t="shared" si="13"/>
        <v>11.946294151708164</v>
      </c>
      <c r="H18" s="2">
        <f t="shared" si="2"/>
        <v>7.8357893829627389E-3</v>
      </c>
      <c r="I18" s="2">
        <f t="shared" si="14"/>
        <v>2266.2512840185291</v>
      </c>
      <c r="J18" s="2">
        <f t="shared" si="3"/>
        <v>16.387310312251408</v>
      </c>
      <c r="K18" s="11">
        <f t="shared" si="4"/>
        <v>2291.2012326577878</v>
      </c>
      <c r="L18" s="11">
        <f t="shared" si="12"/>
        <v>2.9519209177608632</v>
      </c>
      <c r="M18" s="9">
        <v>4422</v>
      </c>
      <c r="N18" s="9">
        <f t="shared" si="5"/>
        <v>3.7517399999999999</v>
      </c>
      <c r="O18" s="12">
        <f t="shared" si="6"/>
        <v>8.3943473614173918</v>
      </c>
      <c r="P18" s="12">
        <f t="shared" si="7"/>
        <v>8.4842605156037988E-4</v>
      </c>
      <c r="Q18" s="16">
        <f t="shared" si="8"/>
        <v>4.364522791566424E-4</v>
      </c>
      <c r="R18" s="15">
        <f t="shared" si="9"/>
        <v>5.6231316310544543E-7</v>
      </c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1:28" x14ac:dyDescent="0.25">
      <c r="A19" s="12"/>
      <c r="B19" s="12"/>
      <c r="C19" s="12"/>
      <c r="E19" s="2"/>
      <c r="F19" s="2"/>
      <c r="G19" s="2"/>
      <c r="H19" s="2"/>
      <c r="I19" s="2"/>
      <c r="J19" s="2"/>
      <c r="K19" s="11"/>
      <c r="L19" s="11"/>
      <c r="M19" s="14"/>
      <c r="N19" s="14"/>
      <c r="O19" s="12"/>
      <c r="P19" s="12"/>
      <c r="Q19" s="16"/>
      <c r="R19" s="15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1:28" ht="60" x14ac:dyDescent="0.25">
      <c r="I20" s="7" t="s">
        <v>12</v>
      </c>
      <c r="J20" s="7"/>
      <c r="K20" s="7"/>
      <c r="L20" s="7" t="s">
        <v>17</v>
      </c>
    </row>
    <row r="21" spans="1:28" x14ac:dyDescent="0.25">
      <c r="I21" s="19" t="s">
        <v>18</v>
      </c>
      <c r="J21" s="19"/>
      <c r="K21" s="19"/>
      <c r="L21" s="19"/>
      <c r="M21" s="19"/>
    </row>
  </sheetData>
  <mergeCells count="1">
    <mergeCell ref="I21:M2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zoomScaleNormal="100" workbookViewId="0"/>
  </sheetViews>
  <sheetFormatPr defaultRowHeight="15" x14ac:dyDescent="0.25"/>
  <cols>
    <col min="1" max="1" width="5.7109375" style="10" bestFit="1" customWidth="1"/>
    <col min="2" max="2" width="5.5703125" style="10" bestFit="1" customWidth="1"/>
    <col min="3" max="3" width="6.42578125" style="10" bestFit="1" customWidth="1"/>
    <col min="4" max="4" width="6.28515625" style="10" bestFit="1" customWidth="1"/>
    <col min="5" max="5" width="9.28515625" style="10" customWidth="1"/>
    <col min="6" max="6" width="7.42578125" style="10" customWidth="1"/>
    <col min="7" max="7" width="9.85546875" style="10" customWidth="1"/>
    <col min="8" max="8" width="8.140625" style="10" customWidth="1"/>
    <col min="9" max="9" width="8.5703125" style="10" bestFit="1" customWidth="1"/>
    <col min="10" max="10" width="7.7109375" style="10" bestFit="1" customWidth="1"/>
    <col min="11" max="11" width="6.5703125" style="10" bestFit="1" customWidth="1"/>
    <col min="12" max="12" width="8" style="10" bestFit="1" customWidth="1"/>
    <col min="13" max="13" width="15.85546875" style="13" customWidth="1"/>
    <col min="14" max="14" width="11.28515625" style="10" customWidth="1"/>
    <col min="15" max="15" width="10.140625" style="10" customWidth="1"/>
    <col min="16" max="16" width="9" style="13" customWidth="1"/>
    <col min="17" max="17" width="11" style="10" customWidth="1"/>
    <col min="18" max="18" width="9.7109375" style="10" bestFit="1" customWidth="1"/>
    <col min="19" max="19" width="8.42578125" style="10" bestFit="1" customWidth="1"/>
    <col min="20" max="22" width="4.5703125" style="10" bestFit="1" customWidth="1"/>
    <col min="23" max="23" width="3.5703125" style="10" bestFit="1" customWidth="1"/>
    <col min="24" max="24" width="9.140625" style="10"/>
    <col min="25" max="25" width="6.140625" style="10" bestFit="1" customWidth="1"/>
    <col min="26" max="26" width="6" style="10" bestFit="1" customWidth="1"/>
    <col min="27" max="27" width="3.42578125" style="10" customWidth="1"/>
    <col min="28" max="28" width="3.7109375" style="10" bestFit="1" customWidth="1"/>
    <col min="29" max="29" width="4.42578125" style="10" customWidth="1"/>
    <col min="30" max="30" width="4.5703125" style="10" customWidth="1"/>
    <col min="31" max="16384" width="9.140625" style="10"/>
  </cols>
  <sheetData>
    <row r="1" spans="1:30" x14ac:dyDescent="0.25">
      <c r="A1" s="10" t="s">
        <v>15</v>
      </c>
      <c r="B1" s="10" t="s">
        <v>0</v>
      </c>
      <c r="C1" s="10" t="s">
        <v>14</v>
      </c>
      <c r="D1" s="10" t="s">
        <v>1</v>
      </c>
      <c r="E1" s="10" t="s">
        <v>4</v>
      </c>
      <c r="F1" s="10" t="s">
        <v>5</v>
      </c>
      <c r="G1" s="10" t="s">
        <v>13</v>
      </c>
      <c r="H1" s="10" t="s">
        <v>29</v>
      </c>
      <c r="I1" s="10" t="s">
        <v>23</v>
      </c>
      <c r="J1" s="10" t="s">
        <v>28</v>
      </c>
      <c r="K1" s="10" t="s">
        <v>24</v>
      </c>
      <c r="L1" s="10" t="s">
        <v>26</v>
      </c>
      <c r="M1" s="13" t="s">
        <v>31</v>
      </c>
      <c r="N1" s="10" t="s">
        <v>30</v>
      </c>
      <c r="O1" s="10" t="s">
        <v>19</v>
      </c>
      <c r="P1" s="13" t="s">
        <v>20</v>
      </c>
      <c r="Q1" s="10" t="s">
        <v>25</v>
      </c>
      <c r="R1" s="10" t="s">
        <v>27</v>
      </c>
      <c r="S1" s="10" t="s">
        <v>22</v>
      </c>
      <c r="Y1" s="10" t="s">
        <v>9</v>
      </c>
      <c r="Z1" s="10">
        <v>0.52800000000000002</v>
      </c>
      <c r="AA1" s="10" t="s">
        <v>16</v>
      </c>
      <c r="AB1" s="10" t="s">
        <v>10</v>
      </c>
      <c r="AC1" s="10">
        <v>2E-3</v>
      </c>
    </row>
    <row r="2" spans="1:30" x14ac:dyDescent="0.25">
      <c r="A2" s="12">
        <v>0</v>
      </c>
      <c r="B2" s="12">
        <f>0.006*A2+0.001</f>
        <v>1E-3</v>
      </c>
      <c r="C2" s="12">
        <v>0</v>
      </c>
      <c r="D2" s="10">
        <v>3.0000000000000001E-3</v>
      </c>
      <c r="E2" s="2" t="e">
        <f>C2/A2</f>
        <v>#DIV/0!</v>
      </c>
      <c r="F2" s="2" t="e">
        <f>E2*(D2/C2+B2/A2)</f>
        <v>#DIV/0!</v>
      </c>
      <c r="G2" s="2" t="e">
        <f>E2/0.528</f>
        <v>#DIV/0!</v>
      </c>
      <c r="H2" s="2" t="e">
        <f>SQRT((F2/E2)^2+0.004^2)</f>
        <v>#DIV/0!</v>
      </c>
      <c r="I2" s="2" t="e">
        <f t="shared" ref="I2:I3" si="0">169.79*G2+237.89</f>
        <v>#DIV/0!</v>
      </c>
      <c r="J2" s="2" t="e">
        <f>SQRT((G2*1.1)^2+(169.79*H2)^2+9.7^2)</f>
        <v>#DIV/0!</v>
      </c>
      <c r="K2" s="11" t="e">
        <f>(0.96*I2)+115.6</f>
        <v>#DIV/0!</v>
      </c>
      <c r="L2" s="11" t="e">
        <f>0.0019/I2*K2+2.95</f>
        <v>#DIV/0!</v>
      </c>
      <c r="M2" s="14">
        <f>AVERAGE(S2:AJ2)*0.001</f>
        <v>1.2500000000000001E-2</v>
      </c>
      <c r="N2" s="14">
        <f>_xlfn.STDEV.P(S2:AJ2)*0.001</f>
        <v>3.9560080889704963E-3</v>
      </c>
      <c r="O2" s="12">
        <f>LN(M2)</f>
        <v>-4.3820266346738812</v>
      </c>
      <c r="P2" s="12">
        <f>N2/M2</f>
        <v>0.31648064711763968</v>
      </c>
      <c r="Q2" s="16" t="e">
        <f>1/K2</f>
        <v>#DIV/0!</v>
      </c>
      <c r="R2" s="15" t="e">
        <f>L2/K2*Q2</f>
        <v>#DIV/0!</v>
      </c>
      <c r="S2" s="10">
        <v>10</v>
      </c>
      <c r="T2" s="10">
        <v>17</v>
      </c>
      <c r="U2" s="10">
        <v>13</v>
      </c>
      <c r="V2" s="10">
        <v>15</v>
      </c>
      <c r="W2" s="10">
        <v>19</v>
      </c>
      <c r="X2" s="10">
        <v>15</v>
      </c>
      <c r="Y2" s="10">
        <v>5</v>
      </c>
      <c r="Z2" s="10">
        <v>12</v>
      </c>
      <c r="AA2" s="10">
        <v>10</v>
      </c>
      <c r="AB2" s="10">
        <v>9</v>
      </c>
    </row>
    <row r="3" spans="1:30" x14ac:dyDescent="0.25">
      <c r="A3" s="12">
        <v>0.80400000000000005</v>
      </c>
      <c r="B3" s="12">
        <f>0.006*A3+0.001</f>
        <v>5.8240000000000002E-3</v>
      </c>
      <c r="C3" s="12">
        <v>2.5009999999999999</v>
      </c>
      <c r="D3" s="10">
        <v>3.0000000000000001E-3</v>
      </c>
      <c r="E3" s="2">
        <f>C3/A3</f>
        <v>3.1106965174129351</v>
      </c>
      <c r="F3" s="2">
        <f t="shared" ref="F3:F18" si="1">E3*(D3/C3+B3/A3)</f>
        <v>2.6264547907230013E-2</v>
      </c>
      <c r="G3" s="2">
        <f>E3/0.528</f>
        <v>5.8914706769184377</v>
      </c>
      <c r="H3" s="2">
        <f t="shared" ref="H3:H18" si="2">SQRT((F3/E3)^2+0.004^2)</f>
        <v>9.3428762495164318E-3</v>
      </c>
      <c r="I3" s="2">
        <f t="shared" si="0"/>
        <v>1238.2028062339814</v>
      </c>
      <c r="J3" s="2">
        <f t="shared" ref="J3:J18" si="3">SQRT((G3*1.1)^2+(169.79*H3)^2+9.7^2)</f>
        <v>11.773055659883774</v>
      </c>
      <c r="K3" s="11">
        <f t="shared" ref="K3:K18" si="4">(0.96*I3)+115.6</f>
        <v>1304.274693984622</v>
      </c>
      <c r="L3" s="11">
        <f>0.0019/I3*K3+2.95</f>
        <v>2.9520013861268075</v>
      </c>
      <c r="M3" s="14">
        <f t="shared" ref="M3:M18" si="5">AVERAGE(S3:AJ3)*0.001</f>
        <v>1.26E-2</v>
      </c>
      <c r="N3" s="14">
        <f t="shared" ref="N3:N18" si="6">_xlfn.STDEV.P(S3:AJ3)*0.001</f>
        <v>3.5552777669262355E-3</v>
      </c>
      <c r="O3" s="12">
        <f t="shared" ref="O3:O18" si="7">LN(M3)</f>
        <v>-4.3740584650247047</v>
      </c>
      <c r="P3" s="12">
        <f t="shared" ref="P3:P18" si="8">N3/M3</f>
        <v>0.28216490213700279</v>
      </c>
      <c r="Q3" s="16">
        <f t="shared" ref="Q3:Q18" si="9">1/K3</f>
        <v>7.667096545015006E-4</v>
      </c>
      <c r="R3" s="15">
        <f t="shared" ref="R3:R18" si="10">L3/K3*Q3</f>
        <v>1.7353154004166558E-6</v>
      </c>
      <c r="S3" s="9">
        <v>6</v>
      </c>
      <c r="T3" s="9">
        <v>16</v>
      </c>
      <c r="U3" s="9">
        <v>11</v>
      </c>
      <c r="V3" s="9">
        <v>15</v>
      </c>
      <c r="W3" s="9">
        <v>15</v>
      </c>
      <c r="X3" s="9">
        <v>9</v>
      </c>
      <c r="Y3" s="9">
        <v>18</v>
      </c>
      <c r="Z3" s="9">
        <v>15</v>
      </c>
      <c r="AA3" s="9">
        <v>10</v>
      </c>
      <c r="AB3" s="9">
        <v>11</v>
      </c>
    </row>
    <row r="4" spans="1:30" x14ac:dyDescent="0.25">
      <c r="A4" s="12">
        <v>0.871</v>
      </c>
      <c r="B4" s="12">
        <f t="shared" ref="B4:B18" si="11">0.006*A4+0.001</f>
        <v>6.2259999999999998E-3</v>
      </c>
      <c r="C4" s="12">
        <v>3.0030000000000001</v>
      </c>
      <c r="D4" s="10">
        <v>3.0000000000000001E-3</v>
      </c>
      <c r="E4" s="2">
        <f t="shared" ref="E4:E18" si="12">C4/A4</f>
        <v>3.4477611940298507</v>
      </c>
      <c r="F4" s="2">
        <f t="shared" si="1"/>
        <v>2.8089278064328184E-2</v>
      </c>
      <c r="G4" s="2">
        <f>E4/0.528</f>
        <v>6.5298507462686564</v>
      </c>
      <c r="H4" s="2">
        <f t="shared" si="2"/>
        <v>9.0760865109656766E-3</v>
      </c>
      <c r="I4" s="2">
        <f>169.79*G4+237.89</f>
        <v>1346.5933582089551</v>
      </c>
      <c r="J4" s="2">
        <f t="shared" si="3"/>
        <v>12.167904502115759</v>
      </c>
      <c r="K4" s="11">
        <f t="shared" si="4"/>
        <v>1408.3296238805967</v>
      </c>
      <c r="L4" s="11">
        <f t="shared" ref="L4:L18" si="13">0.0019/I4*K4+2.95</f>
        <v>2.9519871078890012</v>
      </c>
      <c r="M4" s="14">
        <f t="shared" si="5"/>
        <v>1.1900000000000001E-2</v>
      </c>
      <c r="N4" s="14">
        <f t="shared" si="6"/>
        <v>3.2078029864690879E-3</v>
      </c>
      <c r="O4" s="12">
        <f t="shared" si="7"/>
        <v>-4.4312168788646531</v>
      </c>
      <c r="P4" s="12">
        <f t="shared" si="8"/>
        <v>0.26956327617387293</v>
      </c>
      <c r="Q4" s="16">
        <f t="shared" si="9"/>
        <v>7.1006104184937857E-4</v>
      </c>
      <c r="R4" s="15">
        <f t="shared" si="10"/>
        <v>1.4883525886346847E-6</v>
      </c>
      <c r="S4" s="9">
        <v>13</v>
      </c>
      <c r="T4" s="9">
        <v>9</v>
      </c>
      <c r="U4" s="9">
        <v>18</v>
      </c>
      <c r="V4" s="9">
        <v>15</v>
      </c>
      <c r="W4" s="9">
        <v>12</v>
      </c>
      <c r="X4" s="9">
        <v>7</v>
      </c>
      <c r="Y4" s="9">
        <v>9</v>
      </c>
      <c r="Z4" s="9">
        <v>9</v>
      </c>
      <c r="AA4" s="9">
        <v>14</v>
      </c>
      <c r="AB4" s="9">
        <v>13</v>
      </c>
    </row>
    <row r="5" spans="1:30" x14ac:dyDescent="0.25">
      <c r="A5" s="12">
        <v>0.93400000000000005</v>
      </c>
      <c r="B5" s="12">
        <f t="shared" si="11"/>
        <v>6.6040000000000005E-3</v>
      </c>
      <c r="C5" s="12">
        <v>3.5009999999999999</v>
      </c>
      <c r="D5" s="10">
        <v>3.0000000000000001E-3</v>
      </c>
      <c r="E5" s="2">
        <f t="shared" si="12"/>
        <v>3.7483940042826549</v>
      </c>
      <c r="F5" s="2">
        <f t="shared" si="1"/>
        <v>2.9715625272251234E-2</v>
      </c>
      <c r="G5" s="2">
        <f t="shared" ref="G5:G18" si="14">E5/0.528</f>
        <v>7.0992310687171489</v>
      </c>
      <c r="H5" s="2">
        <f t="shared" si="2"/>
        <v>8.8795403449776801E-3</v>
      </c>
      <c r="I5" s="2">
        <f>169.79*G5+237.89</f>
        <v>1443.2684431574849</v>
      </c>
      <c r="J5" s="2">
        <f t="shared" si="3"/>
        <v>12.543760163350687</v>
      </c>
      <c r="K5" s="11">
        <f t="shared" si="4"/>
        <v>1501.1377054311854</v>
      </c>
      <c r="L5" s="11">
        <f t="shared" si="13"/>
        <v>2.9519761823615291</v>
      </c>
      <c r="M5" s="14">
        <f t="shared" si="5"/>
        <v>1.1900000000000001E-2</v>
      </c>
      <c r="N5" s="14">
        <f t="shared" si="6"/>
        <v>5.1468436929831083E-3</v>
      </c>
      <c r="O5" s="12">
        <f t="shared" si="7"/>
        <v>-4.4312168788646531</v>
      </c>
      <c r="P5" s="12">
        <f t="shared" si="8"/>
        <v>0.43250787335992502</v>
      </c>
      <c r="Q5" s="16">
        <f t="shared" si="9"/>
        <v>6.6616140303581335E-4</v>
      </c>
      <c r="R5" s="15">
        <f t="shared" si="10"/>
        <v>1.3100014663913906E-6</v>
      </c>
      <c r="S5" s="9">
        <v>11</v>
      </c>
      <c r="T5" s="9">
        <v>9</v>
      </c>
      <c r="U5" s="9">
        <v>19</v>
      </c>
      <c r="V5" s="9">
        <v>20</v>
      </c>
      <c r="W5" s="9">
        <v>17</v>
      </c>
      <c r="X5" s="9">
        <v>4</v>
      </c>
      <c r="Y5" s="9">
        <v>8</v>
      </c>
      <c r="Z5" s="9">
        <v>12</v>
      </c>
      <c r="AA5" s="9">
        <v>6</v>
      </c>
      <c r="AB5" s="9">
        <v>13</v>
      </c>
    </row>
    <row r="6" spans="1:30" x14ac:dyDescent="0.25">
      <c r="A6" s="12">
        <v>0.99399999999999999</v>
      </c>
      <c r="B6" s="12">
        <f t="shared" si="11"/>
        <v>6.9639999999999997E-3</v>
      </c>
      <c r="C6" s="12">
        <v>3.9980000000000002</v>
      </c>
      <c r="D6" s="10">
        <v>3.0000000000000001E-3</v>
      </c>
      <c r="E6" s="2">
        <f t="shared" si="12"/>
        <v>4.0221327967806841</v>
      </c>
      <c r="F6" s="2">
        <f t="shared" si="1"/>
        <v>3.1197316696962456E-2</v>
      </c>
      <c r="G6" s="2">
        <f t="shared" si="14"/>
        <v>7.6176757514785685</v>
      </c>
      <c r="H6" s="2">
        <f t="shared" si="2"/>
        <v>8.7270795734899695E-3</v>
      </c>
      <c r="I6" s="2">
        <f t="shared" ref="I6:I18" si="15">169.79*G6+237.89</f>
        <v>1531.2951658435459</v>
      </c>
      <c r="J6" s="2">
        <f t="shared" si="3"/>
        <v>12.903515617409795</v>
      </c>
      <c r="K6" s="11">
        <f t="shared" si="4"/>
        <v>1585.643359209804</v>
      </c>
      <c r="L6" s="11">
        <f t="shared" si="13"/>
        <v>2.9519674341366051</v>
      </c>
      <c r="M6" s="14">
        <f t="shared" si="5"/>
        <v>1.17E-2</v>
      </c>
      <c r="N6" s="14">
        <f t="shared" si="6"/>
        <v>3.769615364994153E-3</v>
      </c>
      <c r="O6" s="12">
        <f t="shared" si="7"/>
        <v>-4.4481664371784264</v>
      </c>
      <c r="P6" s="12">
        <f t="shared" si="8"/>
        <v>0.32218934743539768</v>
      </c>
      <c r="Q6" s="16">
        <f t="shared" si="9"/>
        <v>6.3065883900799999E-4</v>
      </c>
      <c r="R6" s="15">
        <f t="shared" si="10"/>
        <v>1.1740876937987968E-6</v>
      </c>
      <c r="S6" s="9">
        <v>10</v>
      </c>
      <c r="T6" s="9">
        <v>14</v>
      </c>
      <c r="U6" s="9">
        <v>9</v>
      </c>
      <c r="V6" s="9">
        <v>8</v>
      </c>
      <c r="W6" s="9">
        <v>16</v>
      </c>
      <c r="X6" s="9">
        <v>13</v>
      </c>
      <c r="Y6" s="9">
        <v>6</v>
      </c>
      <c r="Z6" s="9">
        <v>8</v>
      </c>
      <c r="AA6" s="9">
        <v>16</v>
      </c>
      <c r="AB6" s="9">
        <v>17</v>
      </c>
    </row>
    <row r="7" spans="1:30" x14ac:dyDescent="0.25">
      <c r="A7" s="12">
        <v>1.052</v>
      </c>
      <c r="B7" s="12">
        <f t="shared" si="11"/>
        <v>7.3120000000000008E-3</v>
      </c>
      <c r="C7" s="12">
        <v>4.4489999999999998</v>
      </c>
      <c r="D7" s="10">
        <v>3.0000000000000001E-3</v>
      </c>
      <c r="E7" s="2">
        <f t="shared" si="12"/>
        <v>4.2290874524714823</v>
      </c>
      <c r="F7" s="2">
        <f t="shared" si="1"/>
        <v>3.2246280848356922E-2</v>
      </c>
      <c r="G7" s="2">
        <f t="shared" si="14"/>
        <v>8.0096353266505336</v>
      </c>
      <c r="H7" s="2">
        <f t="shared" si="2"/>
        <v>8.610388054163233E-3</v>
      </c>
      <c r="I7" s="2">
        <f t="shared" si="15"/>
        <v>1597.8459821119941</v>
      </c>
      <c r="J7" s="2">
        <f t="shared" si="3"/>
        <v>13.185369650974435</v>
      </c>
      <c r="K7" s="11">
        <f t="shared" si="4"/>
        <v>1649.5321428275142</v>
      </c>
      <c r="L7" s="11">
        <f t="shared" si="13"/>
        <v>2.9519614600571389</v>
      </c>
      <c r="M7" s="14">
        <f t="shared" si="5"/>
        <v>1.0999999999999999E-2</v>
      </c>
      <c r="N7" s="14">
        <f t="shared" si="6"/>
        <v>3.3466401061363021E-3</v>
      </c>
      <c r="O7" s="12">
        <f t="shared" si="7"/>
        <v>-4.5098600061837661</v>
      </c>
      <c r="P7" s="12">
        <f t="shared" si="8"/>
        <v>0.30424000964875475</v>
      </c>
      <c r="Q7" s="16">
        <f t="shared" si="9"/>
        <v>6.0623250316654571E-4</v>
      </c>
      <c r="R7" s="15">
        <f t="shared" si="10"/>
        <v>1.0848985228708817E-6</v>
      </c>
      <c r="S7" s="9">
        <v>9</v>
      </c>
      <c r="T7" s="9">
        <v>6</v>
      </c>
      <c r="U7" s="9">
        <v>7</v>
      </c>
      <c r="V7" s="9">
        <v>9</v>
      </c>
      <c r="W7" s="9">
        <v>15</v>
      </c>
      <c r="X7" s="9">
        <v>17</v>
      </c>
      <c r="Y7" s="9">
        <v>10</v>
      </c>
      <c r="Z7" s="9">
        <v>12</v>
      </c>
      <c r="AA7" s="9">
        <v>11</v>
      </c>
      <c r="AB7" s="9">
        <v>14</v>
      </c>
    </row>
    <row r="8" spans="1:30" x14ac:dyDescent="0.25">
      <c r="A8" s="12">
        <v>1.1080000000000001</v>
      </c>
      <c r="B8" s="12">
        <f t="shared" si="11"/>
        <v>7.6480000000000012E-3</v>
      </c>
      <c r="C8" s="12">
        <v>5.0039999999999996</v>
      </c>
      <c r="D8" s="10">
        <v>3.0000000000000001E-3</v>
      </c>
      <c r="E8" s="2">
        <f t="shared" si="12"/>
        <v>4.5162454873646203</v>
      </c>
      <c r="F8" s="2">
        <f t="shared" si="1"/>
        <v>3.3881087984986118E-2</v>
      </c>
      <c r="G8" s="2">
        <f t="shared" si="14"/>
        <v>8.5534952412208707</v>
      </c>
      <c r="H8" s="2">
        <f t="shared" si="2"/>
        <v>8.5018066365138076E-3</v>
      </c>
      <c r="I8" s="2">
        <f t="shared" si="15"/>
        <v>1690.1879570068913</v>
      </c>
      <c r="J8" s="2">
        <f t="shared" si="3"/>
        <v>13.590442040552606</v>
      </c>
      <c r="K8" s="11">
        <f t="shared" si="4"/>
        <v>1738.1804387266154</v>
      </c>
      <c r="L8" s="11">
        <f t="shared" si="13"/>
        <v>2.9519539500443663</v>
      </c>
      <c r="M8" s="14">
        <f t="shared" si="5"/>
        <v>1.2727272727272728E-2</v>
      </c>
      <c r="N8" s="14">
        <f t="shared" si="6"/>
        <v>5.0827857267252237E-3</v>
      </c>
      <c r="O8" s="12">
        <f t="shared" si="7"/>
        <v>-4.3640081291712036</v>
      </c>
      <c r="P8" s="12">
        <f t="shared" si="8"/>
        <v>0.39936173567126754</v>
      </c>
      <c r="Q8" s="16">
        <f t="shared" si="9"/>
        <v>5.7531426411207135E-4</v>
      </c>
      <c r="R8" s="15">
        <f t="shared" si="10"/>
        <v>9.7705691343912836E-7</v>
      </c>
      <c r="S8" s="9">
        <v>12</v>
      </c>
      <c r="T8" s="9">
        <v>11</v>
      </c>
      <c r="U8" s="9">
        <v>1</v>
      </c>
      <c r="V8" s="9">
        <v>13</v>
      </c>
      <c r="W8" s="9">
        <v>14</v>
      </c>
      <c r="X8" s="9">
        <v>18</v>
      </c>
      <c r="Y8" s="9">
        <v>22</v>
      </c>
      <c r="Z8" s="9">
        <v>16</v>
      </c>
      <c r="AA8" s="9">
        <v>11</v>
      </c>
      <c r="AB8" s="9">
        <v>13</v>
      </c>
      <c r="AC8" s="9">
        <v>9</v>
      </c>
    </row>
    <row r="9" spans="1:30" x14ac:dyDescent="0.25">
      <c r="A9" s="12">
        <v>1.962</v>
      </c>
      <c r="B9" s="12">
        <f t="shared" si="11"/>
        <v>1.2771999999999999E-2</v>
      </c>
      <c r="C9" s="12">
        <v>5.5039999999999996</v>
      </c>
      <c r="D9" s="10">
        <v>3.0000000000000001E-3</v>
      </c>
      <c r="E9" s="2">
        <f t="shared" si="12"/>
        <v>2.8053007135575942</v>
      </c>
      <c r="F9" s="2">
        <f t="shared" si="1"/>
        <v>1.9790673146563503E-2</v>
      </c>
      <c r="G9" s="2">
        <f t="shared" si="14"/>
        <v>5.3130695332530191</v>
      </c>
      <c r="H9" s="2">
        <f t="shared" si="2"/>
        <v>8.1098327108392442E-3</v>
      </c>
      <c r="I9" s="2">
        <f t="shared" si="15"/>
        <v>1139.9960760510301</v>
      </c>
      <c r="J9" s="2">
        <f t="shared" si="3"/>
        <v>11.408013795388433</v>
      </c>
      <c r="K9" s="11">
        <f t="shared" si="4"/>
        <v>1209.9962330089888</v>
      </c>
      <c r="L9" s="11">
        <f t="shared" si="13"/>
        <v>2.9520166673298394</v>
      </c>
      <c r="M9" s="14">
        <f t="shared" si="5"/>
        <v>1.175E-2</v>
      </c>
      <c r="N9" s="14">
        <f t="shared" si="6"/>
        <v>2.9755951785595206E-3</v>
      </c>
      <c r="O9" s="12">
        <f t="shared" si="7"/>
        <v>-4.4439020383919692</v>
      </c>
      <c r="P9" s="12">
        <f t="shared" si="8"/>
        <v>0.25324214285612939</v>
      </c>
      <c r="Q9" s="16">
        <f t="shared" si="9"/>
        <v>8.2644885390529242E-4</v>
      </c>
      <c r="R9" s="15">
        <f t="shared" si="10"/>
        <v>2.0162796584557153E-6</v>
      </c>
      <c r="S9" s="9">
        <v>10</v>
      </c>
      <c r="T9" s="9">
        <v>14</v>
      </c>
      <c r="U9" s="9">
        <v>11</v>
      </c>
      <c r="V9" s="9">
        <v>8</v>
      </c>
      <c r="W9" s="9">
        <v>9</v>
      </c>
      <c r="X9" s="9">
        <v>17</v>
      </c>
      <c r="Y9" s="9">
        <v>16</v>
      </c>
      <c r="Z9" s="9">
        <v>9</v>
      </c>
      <c r="AA9" s="9">
        <v>15</v>
      </c>
      <c r="AB9" s="9">
        <v>10</v>
      </c>
      <c r="AC9" s="9">
        <v>9</v>
      </c>
      <c r="AD9" s="9">
        <v>13</v>
      </c>
    </row>
    <row r="10" spans="1:30" x14ac:dyDescent="0.25">
      <c r="A10" s="12">
        <v>1.2130000000000001</v>
      </c>
      <c r="B10" s="12">
        <f t="shared" si="11"/>
        <v>8.2780000000000006E-3</v>
      </c>
      <c r="C10" s="12">
        <v>5.9980000000000002</v>
      </c>
      <c r="D10" s="10">
        <v>3.0000000000000001E-3</v>
      </c>
      <c r="E10" s="2">
        <f t="shared" si="12"/>
        <v>4.9447650453421268</v>
      </c>
      <c r="F10" s="2">
        <f t="shared" si="1"/>
        <v>3.6218272914544214E-2</v>
      </c>
      <c r="G10" s="2">
        <f t="shared" si="14"/>
        <v>9.3650853131479668</v>
      </c>
      <c r="H10" s="2">
        <f t="shared" si="2"/>
        <v>8.3456163033981089E-3</v>
      </c>
      <c r="I10" s="2">
        <f t="shared" si="15"/>
        <v>1827.9878353193931</v>
      </c>
      <c r="J10" s="2">
        <f t="shared" si="3"/>
        <v>14.220433571056907</v>
      </c>
      <c r="K10" s="11">
        <f t="shared" si="4"/>
        <v>1870.4683219066171</v>
      </c>
      <c r="L10" s="11">
        <f t="shared" si="13"/>
        <v>2.9519441539724482</v>
      </c>
      <c r="M10" s="14">
        <f t="shared" si="5"/>
        <v>1.43E-2</v>
      </c>
      <c r="N10" s="14">
        <f t="shared" si="6"/>
        <v>4.6701177715342468E-3</v>
      </c>
      <c r="O10" s="12">
        <f t="shared" si="7"/>
        <v>-4.2474957417162758</v>
      </c>
      <c r="P10" s="12">
        <f t="shared" si="8"/>
        <v>0.3265816623450522</v>
      </c>
      <c r="Q10" s="16">
        <f t="shared" si="9"/>
        <v>5.346254669422436E-4</v>
      </c>
      <c r="R10" s="15">
        <f t="shared" si="10"/>
        <v>8.437376368375284E-7</v>
      </c>
      <c r="S10" s="9">
        <v>11</v>
      </c>
      <c r="T10" s="9">
        <v>9</v>
      </c>
      <c r="U10" s="9">
        <v>15</v>
      </c>
      <c r="V10" s="9">
        <v>20</v>
      </c>
      <c r="W10" s="9">
        <v>19</v>
      </c>
      <c r="X10" s="9">
        <v>9</v>
      </c>
      <c r="Y10" s="9">
        <v>13</v>
      </c>
      <c r="Z10" s="9">
        <v>8</v>
      </c>
      <c r="AA10" s="9">
        <v>20</v>
      </c>
      <c r="AB10" s="9">
        <v>19</v>
      </c>
    </row>
    <row r="11" spans="1:30" x14ac:dyDescent="0.25">
      <c r="A11" s="12">
        <v>1.2629999999999999</v>
      </c>
      <c r="B11" s="12">
        <f t="shared" si="11"/>
        <v>8.5779999999999988E-3</v>
      </c>
      <c r="C11" s="12">
        <v>6.4989999999999997</v>
      </c>
      <c r="D11" s="10">
        <v>3.0000000000000001E-3</v>
      </c>
      <c r="E11" s="2">
        <f t="shared" si="12"/>
        <v>5.1456848772763264</v>
      </c>
      <c r="F11" s="2">
        <f t="shared" si="1"/>
        <v>3.7323582642340716E-2</v>
      </c>
      <c r="G11" s="2">
        <f t="shared" si="14"/>
        <v>9.7456152978718293</v>
      </c>
      <c r="H11" s="2">
        <f t="shared" si="2"/>
        <v>8.2832029173393693E-3</v>
      </c>
      <c r="I11" s="2">
        <f t="shared" si="15"/>
        <v>1892.5980214256579</v>
      </c>
      <c r="J11" s="2">
        <f t="shared" si="3"/>
        <v>14.525500552681114</v>
      </c>
      <c r="K11" s="11">
        <f t="shared" si="4"/>
        <v>1932.4941005686314</v>
      </c>
      <c r="L11" s="11">
        <f t="shared" si="13"/>
        <v>2.9519400521132928</v>
      </c>
      <c r="M11" s="14">
        <f t="shared" si="5"/>
        <v>1.4500000000000001E-2</v>
      </c>
      <c r="N11" s="14">
        <f t="shared" si="6"/>
        <v>3.1064449134018137E-3</v>
      </c>
      <c r="O11" s="12">
        <f t="shared" si="7"/>
        <v>-4.2336066295556085</v>
      </c>
      <c r="P11" s="12">
        <f t="shared" si="8"/>
        <v>0.21423758023460782</v>
      </c>
      <c r="Q11" s="16">
        <f t="shared" si="9"/>
        <v>5.1746600401302782E-4</v>
      </c>
      <c r="R11" s="15">
        <f t="shared" si="10"/>
        <v>7.9044413248330396E-7</v>
      </c>
      <c r="S11" s="9">
        <v>13</v>
      </c>
      <c r="T11" s="9">
        <v>17</v>
      </c>
      <c r="U11" s="9">
        <v>15</v>
      </c>
      <c r="V11" s="9">
        <v>13</v>
      </c>
      <c r="W11" s="9">
        <v>12</v>
      </c>
      <c r="X11" s="9">
        <v>17</v>
      </c>
      <c r="Y11" s="9">
        <v>15</v>
      </c>
      <c r="Z11" s="9">
        <v>15</v>
      </c>
      <c r="AA11" s="9">
        <v>20</v>
      </c>
      <c r="AB11" s="9">
        <v>8</v>
      </c>
    </row>
    <row r="12" spans="1:30" x14ac:dyDescent="0.25">
      <c r="A12" s="12">
        <v>1.3120000000000001</v>
      </c>
      <c r="B12" s="12">
        <f t="shared" si="11"/>
        <v>8.8720000000000014E-3</v>
      </c>
      <c r="C12" s="12">
        <v>7</v>
      </c>
      <c r="D12" s="10">
        <v>3.0000000000000001E-3</v>
      </c>
      <c r="E12" s="2">
        <f t="shared" si="12"/>
        <v>5.3353658536585362</v>
      </c>
      <c r="F12" s="2">
        <f t="shared" si="1"/>
        <v>3.836537031528852E-2</v>
      </c>
      <c r="G12" s="2">
        <f t="shared" si="14"/>
        <v>10.104859571322985</v>
      </c>
      <c r="H12" s="2">
        <f t="shared" si="2"/>
        <v>8.2284338475869991E-3</v>
      </c>
      <c r="I12" s="2">
        <f t="shared" si="15"/>
        <v>1953.5941066149294</v>
      </c>
      <c r="J12" s="2">
        <f t="shared" si="3"/>
        <v>14.818664271309746</v>
      </c>
      <c r="K12" s="11">
        <f t="shared" si="4"/>
        <v>1991.0503423503321</v>
      </c>
      <c r="L12" s="11">
        <f t="shared" si="13"/>
        <v>2.9519364286765897</v>
      </c>
      <c r="M12" s="14">
        <f t="shared" si="5"/>
        <v>1.4800000000000001E-2</v>
      </c>
      <c r="N12" s="14">
        <f t="shared" si="6"/>
        <v>3.6000000000000003E-3</v>
      </c>
      <c r="O12" s="12">
        <f t="shared" si="7"/>
        <v>-4.213128098212068</v>
      </c>
      <c r="P12" s="12">
        <f t="shared" si="8"/>
        <v>0.24324324324324326</v>
      </c>
      <c r="Q12" s="16">
        <f t="shared" si="9"/>
        <v>5.0224747146250038E-4</v>
      </c>
      <c r="R12" s="15">
        <f t="shared" si="10"/>
        <v>7.4463341066038786E-7</v>
      </c>
      <c r="S12" s="9">
        <v>19</v>
      </c>
      <c r="T12" s="9">
        <v>14</v>
      </c>
      <c r="U12" s="9">
        <v>13</v>
      </c>
      <c r="V12" s="9">
        <v>19</v>
      </c>
      <c r="W12" s="9">
        <v>13</v>
      </c>
      <c r="X12" s="9">
        <v>11</v>
      </c>
      <c r="Y12" s="9">
        <v>21</v>
      </c>
      <c r="Z12" s="9">
        <v>15</v>
      </c>
      <c r="AA12" s="9">
        <v>9</v>
      </c>
      <c r="AB12" s="9">
        <v>14</v>
      </c>
      <c r="AC12" s="9"/>
    </row>
    <row r="13" spans="1:30" x14ac:dyDescent="0.25">
      <c r="A13" s="12">
        <v>1.36</v>
      </c>
      <c r="B13" s="12">
        <f t="shared" si="11"/>
        <v>9.1600000000000015E-3</v>
      </c>
      <c r="C13" s="12">
        <v>7.5019999999999998</v>
      </c>
      <c r="D13" s="10">
        <v>3.0000000000000001E-3</v>
      </c>
      <c r="E13" s="2">
        <f t="shared" si="12"/>
        <v>5.5161764705882348</v>
      </c>
      <c r="F13" s="2">
        <f t="shared" si="1"/>
        <v>3.9358953287197233E-2</v>
      </c>
      <c r="G13" s="2">
        <f t="shared" si="14"/>
        <v>10.447303921568626</v>
      </c>
      <c r="H13" s="2">
        <f t="shared" si="2"/>
        <v>8.1799083348429256E-3</v>
      </c>
      <c r="I13" s="2">
        <f t="shared" si="15"/>
        <v>2011.7377328431367</v>
      </c>
      <c r="J13" s="2">
        <f t="shared" si="3"/>
        <v>15.102509831180992</v>
      </c>
      <c r="K13" s="11">
        <f t="shared" si="4"/>
        <v>2046.8682235294111</v>
      </c>
      <c r="L13" s="11">
        <f t="shared" si="13"/>
        <v>2.9519331792416152</v>
      </c>
      <c r="M13" s="14">
        <f t="shared" si="5"/>
        <v>1.9300000000000001E-2</v>
      </c>
      <c r="N13" s="14">
        <f t="shared" si="6"/>
        <v>3.1320919526731652E-3</v>
      </c>
      <c r="O13" s="12">
        <f t="shared" si="7"/>
        <v>-3.9476501830712971</v>
      </c>
      <c r="P13" s="12">
        <f t="shared" si="8"/>
        <v>0.16228455713332463</v>
      </c>
      <c r="Q13" s="16">
        <f t="shared" si="9"/>
        <v>4.8855123573890934E-4</v>
      </c>
      <c r="R13" s="15">
        <f t="shared" si="10"/>
        <v>7.045742300158661E-7</v>
      </c>
      <c r="S13" s="9">
        <v>22</v>
      </c>
      <c r="T13" s="9">
        <v>21</v>
      </c>
      <c r="U13" s="9">
        <v>20</v>
      </c>
      <c r="V13" s="9">
        <v>16</v>
      </c>
      <c r="W13" s="9">
        <v>23</v>
      </c>
      <c r="X13" s="9">
        <v>14</v>
      </c>
      <c r="Y13" s="9">
        <v>19</v>
      </c>
      <c r="Z13" s="9">
        <v>24</v>
      </c>
      <c r="AA13" s="9">
        <v>16</v>
      </c>
      <c r="AB13" s="9">
        <v>18</v>
      </c>
    </row>
    <row r="14" spans="1:30" x14ac:dyDescent="0.25">
      <c r="A14" s="12">
        <v>1.405</v>
      </c>
      <c r="B14" s="12">
        <f t="shared" si="11"/>
        <v>9.4300000000000009E-3</v>
      </c>
      <c r="C14" s="12">
        <v>8.0009999999999994</v>
      </c>
      <c r="D14" s="10">
        <v>1E-3</v>
      </c>
      <c r="E14" s="2">
        <f t="shared" si="12"/>
        <v>5.6946619217081844</v>
      </c>
      <c r="F14" s="2">
        <f t="shared" si="1"/>
        <v>3.8932855460290523E-2</v>
      </c>
      <c r="G14" s="2">
        <f t="shared" si="14"/>
        <v>10.785344548689743</v>
      </c>
      <c r="H14" s="2">
        <f t="shared" si="2"/>
        <v>7.9209123076823401E-3</v>
      </c>
      <c r="I14" s="2">
        <f t="shared" si="15"/>
        <v>2069.1336509220314</v>
      </c>
      <c r="J14" s="2">
        <f t="shared" si="3"/>
        <v>15.383444305413228</v>
      </c>
      <c r="K14" s="11">
        <f t="shared" si="4"/>
        <v>2101.9683048851502</v>
      </c>
      <c r="L14" s="11">
        <f t="shared" si="13"/>
        <v>2.9519301507070375</v>
      </c>
      <c r="M14" s="14">
        <f t="shared" si="5"/>
        <v>2.3400000000000001E-2</v>
      </c>
      <c r="N14" s="14">
        <f t="shared" si="6"/>
        <v>2.8E-3</v>
      </c>
      <c r="O14" s="12">
        <f t="shared" si="7"/>
        <v>-3.7550192566184815</v>
      </c>
      <c r="P14" s="12">
        <f t="shared" si="8"/>
        <v>0.11965811965811965</v>
      </c>
      <c r="Q14" s="16">
        <f t="shared" si="9"/>
        <v>4.7574456649794209E-4</v>
      </c>
      <c r="R14" s="15">
        <f t="shared" si="10"/>
        <v>6.6811888962191459E-7</v>
      </c>
      <c r="S14" s="9">
        <v>19</v>
      </c>
      <c r="T14" s="9">
        <v>25</v>
      </c>
      <c r="U14" s="9">
        <v>24</v>
      </c>
      <c r="V14" s="9">
        <v>23</v>
      </c>
      <c r="W14" s="9">
        <v>27</v>
      </c>
      <c r="X14" s="9">
        <v>26</v>
      </c>
      <c r="Y14" s="9">
        <v>22</v>
      </c>
      <c r="Z14" s="9">
        <v>27</v>
      </c>
      <c r="AA14" s="9">
        <v>22</v>
      </c>
      <c r="AB14" s="9">
        <v>19</v>
      </c>
    </row>
    <row r="15" spans="1:30" x14ac:dyDescent="0.25">
      <c r="A15" s="12">
        <v>1.4490000000000001</v>
      </c>
      <c r="B15" s="12">
        <f t="shared" si="11"/>
        <v>9.6940000000000012E-3</v>
      </c>
      <c r="C15" s="12">
        <v>8.4990000000000006</v>
      </c>
      <c r="D15" s="10">
        <v>1E-3</v>
      </c>
      <c r="E15" s="2">
        <f t="shared" si="12"/>
        <v>5.8654244306418217</v>
      </c>
      <c r="F15" s="2">
        <f t="shared" si="1"/>
        <v>3.9930589669180006E-2</v>
      </c>
      <c r="G15" s="2">
        <f t="shared" si="14"/>
        <v>11.108758391367086</v>
      </c>
      <c r="H15" s="2">
        <f t="shared" si="2"/>
        <v>7.8959503716741469E-3</v>
      </c>
      <c r="I15" s="2">
        <f t="shared" si="15"/>
        <v>2124.0460872702174</v>
      </c>
      <c r="J15" s="2">
        <f t="shared" si="3"/>
        <v>15.659080825601322</v>
      </c>
      <c r="K15" s="11">
        <f t="shared" si="4"/>
        <v>2154.6842437794085</v>
      </c>
      <c r="L15" s="11">
        <f t="shared" si="13"/>
        <v>2.951927406419153</v>
      </c>
      <c r="M15" s="14">
        <f t="shared" si="5"/>
        <v>2.3400000000000001E-2</v>
      </c>
      <c r="N15" s="14">
        <f t="shared" si="6"/>
        <v>4.1279534881100586E-3</v>
      </c>
      <c r="O15" s="12">
        <f t="shared" si="7"/>
        <v>-3.7550192566184815</v>
      </c>
      <c r="P15" s="12">
        <f t="shared" si="8"/>
        <v>0.17640826872265208</v>
      </c>
      <c r="Q15" s="16">
        <f t="shared" si="9"/>
        <v>4.6410512486319441E-4</v>
      </c>
      <c r="R15" s="15">
        <f t="shared" si="10"/>
        <v>6.3582617337016386E-7</v>
      </c>
      <c r="S15" s="9">
        <v>16</v>
      </c>
      <c r="T15" s="9">
        <v>25</v>
      </c>
      <c r="U15" s="9">
        <v>24</v>
      </c>
      <c r="V15" s="9">
        <v>21</v>
      </c>
      <c r="W15" s="9">
        <v>22</v>
      </c>
      <c r="X15" s="9">
        <v>27</v>
      </c>
      <c r="Y15" s="9">
        <v>26</v>
      </c>
      <c r="Z15" s="9">
        <v>29</v>
      </c>
      <c r="AA15" s="9">
        <v>27</v>
      </c>
      <c r="AB15" s="9">
        <v>17</v>
      </c>
    </row>
    <row r="16" spans="1:30" x14ac:dyDescent="0.25">
      <c r="A16" s="12">
        <v>1.4930000000000001</v>
      </c>
      <c r="B16" s="12">
        <f t="shared" si="11"/>
        <v>9.9580000000000016E-3</v>
      </c>
      <c r="C16" s="12">
        <v>9.0039999999999996</v>
      </c>
      <c r="D16" s="10">
        <v>1E-3</v>
      </c>
      <c r="E16" s="2">
        <f t="shared" si="12"/>
        <v>6.0308104487608833</v>
      </c>
      <c r="F16" s="2">
        <f t="shared" si="1"/>
        <v>4.0894045846457387E-2</v>
      </c>
      <c r="G16" s="2">
        <f t="shared" si="14"/>
        <v>11.421989486289551</v>
      </c>
      <c r="H16" s="2">
        <f t="shared" si="2"/>
        <v>7.8727366604534072E-3</v>
      </c>
      <c r="I16" s="2">
        <f t="shared" si="15"/>
        <v>2177.2295948771025</v>
      </c>
      <c r="J16" s="2">
        <f t="shared" si="3"/>
        <v>15.929081263075814</v>
      </c>
      <c r="K16" s="11">
        <f t="shared" si="4"/>
        <v>2205.7404110820185</v>
      </c>
      <c r="L16" s="11">
        <f t="shared" si="13"/>
        <v>2.9519248804953402</v>
      </c>
      <c r="M16" s="14">
        <f t="shared" si="5"/>
        <v>2.47E-2</v>
      </c>
      <c r="N16" s="14">
        <f t="shared" si="6"/>
        <v>3.5510561809129408E-3</v>
      </c>
      <c r="O16" s="12">
        <f t="shared" si="7"/>
        <v>-3.7009520353482057</v>
      </c>
      <c r="P16" s="12">
        <f t="shared" si="8"/>
        <v>0.1437674567171231</v>
      </c>
      <c r="Q16" s="16">
        <f t="shared" si="9"/>
        <v>4.5336250583968466E-4</v>
      </c>
      <c r="R16" s="15">
        <f t="shared" si="10"/>
        <v>6.0673144226223089E-7</v>
      </c>
      <c r="S16" s="9">
        <v>29</v>
      </c>
      <c r="T16" s="9">
        <v>21</v>
      </c>
      <c r="U16" s="9">
        <v>25</v>
      </c>
      <c r="V16" s="9">
        <v>28</v>
      </c>
      <c r="W16" s="9">
        <v>27</v>
      </c>
      <c r="X16" s="9">
        <v>20</v>
      </c>
      <c r="Y16" s="9">
        <v>30</v>
      </c>
      <c r="Z16" s="9">
        <v>21</v>
      </c>
      <c r="AA16" s="9">
        <v>21</v>
      </c>
      <c r="AB16" s="9">
        <v>25</v>
      </c>
    </row>
    <row r="17" spans="1:28" x14ac:dyDescent="0.25">
      <c r="A17" s="12">
        <v>1.5349999999999999</v>
      </c>
      <c r="B17" s="12">
        <f t="shared" si="11"/>
        <v>1.021E-2</v>
      </c>
      <c r="C17" s="12">
        <v>9.4990000000000006</v>
      </c>
      <c r="D17" s="10">
        <v>1E-3</v>
      </c>
      <c r="E17" s="2">
        <f t="shared" si="12"/>
        <v>6.1882736156351799</v>
      </c>
      <c r="F17" s="2">
        <f t="shared" si="1"/>
        <v>4.1812556101391E-2</v>
      </c>
      <c r="G17" s="2">
        <f t="shared" si="14"/>
        <v>11.720215181127234</v>
      </c>
      <c r="H17" s="2">
        <f t="shared" si="2"/>
        <v>7.8519765622124833E-3</v>
      </c>
      <c r="I17" s="2">
        <f t="shared" si="15"/>
        <v>2227.8653356035929</v>
      </c>
      <c r="J17" s="2">
        <f t="shared" si="3"/>
        <v>16.1887972052949</v>
      </c>
      <c r="K17" s="11">
        <f t="shared" si="4"/>
        <v>2254.3507221794489</v>
      </c>
      <c r="L17" s="11">
        <f t="shared" si="13"/>
        <v>2.9519225876464299</v>
      </c>
      <c r="M17" s="14">
        <f t="shared" si="5"/>
        <v>2.9700000000000001E-2</v>
      </c>
      <c r="N17" s="14">
        <f t="shared" si="6"/>
        <v>4.3139309220245978E-3</v>
      </c>
      <c r="O17" s="12">
        <f t="shared" si="7"/>
        <v>-3.5166082331734829</v>
      </c>
      <c r="P17" s="12">
        <f t="shared" si="8"/>
        <v>0.1452501993947676</v>
      </c>
      <c r="Q17" s="16">
        <f t="shared" si="9"/>
        <v>4.4358670111154018E-4</v>
      </c>
      <c r="R17" s="15">
        <f t="shared" si="10"/>
        <v>5.8084733209781756E-7</v>
      </c>
      <c r="S17" s="9">
        <v>32</v>
      </c>
      <c r="T17" s="9">
        <v>30</v>
      </c>
      <c r="U17" s="9">
        <v>40</v>
      </c>
      <c r="V17" s="9">
        <v>30</v>
      </c>
      <c r="W17" s="9">
        <v>29</v>
      </c>
      <c r="X17" s="10">
        <v>26</v>
      </c>
      <c r="Y17" s="9">
        <v>24</v>
      </c>
      <c r="Z17" s="9">
        <v>29</v>
      </c>
      <c r="AA17" s="9">
        <v>32</v>
      </c>
      <c r="AB17" s="9">
        <v>25</v>
      </c>
    </row>
    <row r="18" spans="1:28" x14ac:dyDescent="0.25">
      <c r="A18" s="12">
        <v>1.57</v>
      </c>
      <c r="B18" s="12">
        <f t="shared" si="11"/>
        <v>1.0420000000000002E-2</v>
      </c>
      <c r="C18" s="12">
        <v>9.9049999999999994</v>
      </c>
      <c r="D18" s="10">
        <v>1E-3</v>
      </c>
      <c r="E18" s="2">
        <f t="shared" si="12"/>
        <v>6.3089171974522289</v>
      </c>
      <c r="F18" s="2">
        <f t="shared" si="1"/>
        <v>4.2508864456975944E-2</v>
      </c>
      <c r="G18" s="2">
        <f t="shared" si="14"/>
        <v>11.948706813356493</v>
      </c>
      <c r="H18" s="2">
        <f t="shared" si="2"/>
        <v>7.8357718501416204E-3</v>
      </c>
      <c r="I18" s="2">
        <f t="shared" si="15"/>
        <v>2266.6609298397989</v>
      </c>
      <c r="J18" s="2">
        <f t="shared" si="3"/>
        <v>16.389438322202899</v>
      </c>
      <c r="K18" s="11">
        <f t="shared" si="4"/>
        <v>2291.5944926462066</v>
      </c>
      <c r="L18" s="11">
        <f t="shared" si="13"/>
        <v>2.9519209002452502</v>
      </c>
      <c r="M18" s="14">
        <f t="shared" si="5"/>
        <v>3.1300000000000001E-2</v>
      </c>
      <c r="N18" s="14">
        <f t="shared" si="6"/>
        <v>3.6891733491393438E-3</v>
      </c>
      <c r="O18" s="12">
        <f t="shared" si="7"/>
        <v>-3.4641371814360293</v>
      </c>
      <c r="P18" s="12">
        <f t="shared" si="8"/>
        <v>0.11786496323128894</v>
      </c>
      <c r="Q18" s="16">
        <f t="shared" si="9"/>
        <v>4.3637737968433291E-4</v>
      </c>
      <c r="R18" s="15">
        <f t="shared" si="10"/>
        <v>5.6212017947248305E-7</v>
      </c>
      <c r="S18" s="9">
        <v>33</v>
      </c>
      <c r="T18" s="9">
        <v>22</v>
      </c>
      <c r="U18" s="9">
        <v>35</v>
      </c>
      <c r="V18" s="9">
        <v>30</v>
      </c>
      <c r="W18" s="9">
        <v>30</v>
      </c>
      <c r="X18" s="9">
        <v>34</v>
      </c>
      <c r="Y18" s="9">
        <v>35</v>
      </c>
      <c r="Z18" s="9">
        <v>29</v>
      </c>
      <c r="AA18" s="9">
        <v>32</v>
      </c>
      <c r="AB18" s="9">
        <v>33</v>
      </c>
    </row>
    <row r="19" spans="1:28" x14ac:dyDescent="0.25">
      <c r="A19" s="12"/>
      <c r="B19" s="12"/>
      <c r="C19" s="12"/>
      <c r="E19" s="2"/>
      <c r="F19" s="2"/>
      <c r="G19" s="2"/>
      <c r="H19" s="2"/>
      <c r="I19" s="2"/>
      <c r="J19" s="2"/>
      <c r="K19" s="11"/>
      <c r="L19" s="11"/>
      <c r="M19" s="14"/>
      <c r="N19" s="14"/>
      <c r="O19" s="12"/>
      <c r="P19" s="12"/>
      <c r="Q19" s="16"/>
      <c r="R19" s="15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1:28" ht="60" x14ac:dyDescent="0.25">
      <c r="I20" s="7" t="s">
        <v>12</v>
      </c>
      <c r="J20" s="7"/>
      <c r="K20" s="7"/>
      <c r="L20" s="7" t="s">
        <v>17</v>
      </c>
    </row>
    <row r="21" spans="1:28" x14ac:dyDescent="0.25">
      <c r="I21" s="19" t="s">
        <v>18</v>
      </c>
      <c r="J21" s="19"/>
      <c r="K21" s="19"/>
      <c r="L21" s="19"/>
      <c r="M21" s="19"/>
    </row>
  </sheetData>
  <mergeCells count="1">
    <mergeCell ref="I21:M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"/>
  <sheetViews>
    <sheetView zoomScaleNormal="100" workbookViewId="0">
      <selection activeCell="N17" sqref="N17"/>
    </sheetView>
  </sheetViews>
  <sheetFormatPr defaultRowHeight="15" x14ac:dyDescent="0.25"/>
  <cols>
    <col min="1" max="1" width="5.7109375" style="10" bestFit="1" customWidth="1"/>
    <col min="2" max="2" width="5.5703125" style="10" bestFit="1" customWidth="1"/>
    <col min="3" max="3" width="6.42578125" style="10" bestFit="1" customWidth="1"/>
    <col min="4" max="4" width="6.28515625" style="10" bestFit="1" customWidth="1"/>
    <col min="5" max="5" width="4.5703125" style="10" bestFit="1" customWidth="1"/>
    <col min="6" max="6" width="6.140625" style="10" bestFit="1" customWidth="1"/>
    <col min="7" max="7" width="8.140625" style="10" bestFit="1" customWidth="1"/>
    <col min="8" max="8" width="8.140625" style="10" customWidth="1"/>
    <col min="9" max="9" width="8.5703125" style="10" bestFit="1" customWidth="1"/>
    <col min="10" max="10" width="7.7109375" style="10" bestFit="1" customWidth="1"/>
    <col min="11" max="11" width="6.5703125" style="10" bestFit="1" customWidth="1"/>
    <col min="12" max="12" width="8" style="10" bestFit="1" customWidth="1"/>
    <col min="13" max="13" width="15.85546875" style="13" customWidth="1"/>
    <col min="14" max="14" width="11.28515625" style="10" customWidth="1"/>
    <col min="15" max="15" width="10.140625" style="10" customWidth="1"/>
    <col min="16" max="16" width="9" style="13" customWidth="1"/>
    <col min="17" max="17" width="11" style="10" customWidth="1"/>
    <col min="18" max="18" width="9.7109375" style="10" bestFit="1" customWidth="1"/>
    <col min="19" max="19" width="8.42578125" style="10" bestFit="1" customWidth="1"/>
    <col min="20" max="22" width="4.5703125" style="10" bestFit="1" customWidth="1"/>
    <col min="23" max="23" width="3.5703125" style="10" bestFit="1" customWidth="1"/>
    <col min="24" max="24" width="9.140625" style="10"/>
    <col min="25" max="25" width="6.140625" style="10" bestFit="1" customWidth="1"/>
    <col min="26" max="26" width="6" style="10" bestFit="1" customWidth="1"/>
    <col min="27" max="27" width="2.42578125" style="10" bestFit="1" customWidth="1"/>
    <col min="28" max="28" width="3.7109375" style="10" bestFit="1" customWidth="1"/>
    <col min="29" max="29" width="6" style="10" bestFit="1" customWidth="1"/>
    <col min="30" max="16384" width="9.140625" style="10"/>
  </cols>
  <sheetData>
    <row r="1" spans="1:29" x14ac:dyDescent="0.25">
      <c r="A1" s="10" t="s">
        <v>15</v>
      </c>
      <c r="B1" s="10" t="s">
        <v>0</v>
      </c>
      <c r="C1" s="10" t="s">
        <v>14</v>
      </c>
      <c r="D1" s="10" t="s">
        <v>1</v>
      </c>
      <c r="E1" s="10" t="s">
        <v>4</v>
      </c>
      <c r="F1" s="10" t="s">
        <v>5</v>
      </c>
      <c r="G1" s="10" t="s">
        <v>13</v>
      </c>
      <c r="H1" s="10" t="s">
        <v>29</v>
      </c>
      <c r="I1" s="10" t="s">
        <v>23</v>
      </c>
      <c r="J1" s="10" t="s">
        <v>28</v>
      </c>
      <c r="K1" s="10" t="s">
        <v>24</v>
      </c>
      <c r="L1" s="10" t="s">
        <v>26</v>
      </c>
      <c r="M1" s="13" t="s">
        <v>31</v>
      </c>
      <c r="N1" s="10" t="s">
        <v>30</v>
      </c>
      <c r="O1" s="10" t="s">
        <v>19</v>
      </c>
      <c r="P1" s="13" t="s">
        <v>20</v>
      </c>
      <c r="Q1" s="10" t="s">
        <v>25</v>
      </c>
      <c r="R1" s="10" t="s">
        <v>27</v>
      </c>
      <c r="S1" s="10" t="s">
        <v>22</v>
      </c>
      <c r="Y1" s="10" t="s">
        <v>9</v>
      </c>
      <c r="Z1" s="10">
        <v>0.52800000000000002</v>
      </c>
      <c r="AA1" s="10" t="s">
        <v>16</v>
      </c>
      <c r="AB1" s="10" t="s">
        <v>10</v>
      </c>
      <c r="AC1" s="10">
        <v>2E-3</v>
      </c>
    </row>
    <row r="2" spans="1:29" x14ac:dyDescent="0.25">
      <c r="A2" s="12">
        <v>0</v>
      </c>
      <c r="B2" s="12">
        <f>0.006*A2+0.001</f>
        <v>1E-3</v>
      </c>
      <c r="C2" s="12">
        <v>0</v>
      </c>
      <c r="D2" s="10">
        <v>3.0000000000000001E-3</v>
      </c>
      <c r="E2" s="2" t="e">
        <f>C2/A2</f>
        <v>#DIV/0!</v>
      </c>
      <c r="F2" s="2" t="e">
        <f>E2*(D2/C2+B2/A2)</f>
        <v>#DIV/0!</v>
      </c>
      <c r="G2" s="2" t="e">
        <f>E2/0.528</f>
        <v>#DIV/0!</v>
      </c>
      <c r="H2" s="2" t="e">
        <f>SQRT((F2/E2)^2+0.004^2)</f>
        <v>#DIV/0!</v>
      </c>
      <c r="I2" s="2" t="e">
        <f t="shared" ref="I2:I3" si="0">169.79*G2+237.89</f>
        <v>#DIV/0!</v>
      </c>
      <c r="J2" s="2" t="e">
        <f>SQRT((G2*1.1)^2+(169.79*H2)^2+9.7^2)</f>
        <v>#DIV/0!</v>
      </c>
      <c r="K2" s="11" t="e">
        <f>(0.96*I2)+115.6</f>
        <v>#DIV/0!</v>
      </c>
      <c r="L2" s="11" t="e">
        <f>0.0019/I2*K2+2.95</f>
        <v>#DIV/0!</v>
      </c>
      <c r="M2" s="14">
        <f>AVERAGE(S2:AJ2)*0.001</f>
        <v>7.7000000000000002E-3</v>
      </c>
      <c r="N2" s="14">
        <f>_xlfn.STDEV.P(S2:AJ2)*0.001</f>
        <v>2.9342801502242419E-3</v>
      </c>
      <c r="O2" s="12">
        <f>LN(M2)</f>
        <v>-4.8665349501224986</v>
      </c>
      <c r="P2" s="12">
        <f>N2/M2</f>
        <v>0.38107534418496647</v>
      </c>
      <c r="Q2" s="16" t="e">
        <f>1/K2</f>
        <v>#DIV/0!</v>
      </c>
      <c r="R2" s="15" t="e">
        <f>L2/K2*Q2</f>
        <v>#DIV/0!</v>
      </c>
      <c r="S2" s="9">
        <v>6</v>
      </c>
      <c r="T2" s="9">
        <v>13</v>
      </c>
      <c r="U2" s="9">
        <v>6</v>
      </c>
      <c r="V2" s="9">
        <v>4</v>
      </c>
      <c r="W2" s="9">
        <v>5</v>
      </c>
      <c r="X2" s="9">
        <v>6</v>
      </c>
      <c r="Y2" s="9">
        <v>9</v>
      </c>
      <c r="Z2" s="9">
        <v>12</v>
      </c>
      <c r="AA2" s="9">
        <v>6</v>
      </c>
      <c r="AB2" s="9">
        <v>10</v>
      </c>
    </row>
    <row r="3" spans="1:29" x14ac:dyDescent="0.25">
      <c r="A3" s="12">
        <v>0.80400000000000005</v>
      </c>
      <c r="B3" s="12">
        <f>0.006*A3+0.001</f>
        <v>5.8240000000000002E-3</v>
      </c>
      <c r="C3" s="12">
        <v>2.4990000000000001</v>
      </c>
      <c r="D3" s="10">
        <v>3.0000000000000001E-3</v>
      </c>
      <c r="E3" s="2">
        <f>C3/A3</f>
        <v>3.1082089552238807</v>
      </c>
      <c r="F3" s="2">
        <f t="shared" ref="F3:F19" si="1">E3*(D3/C3+B3/A3)</f>
        <v>2.6246528551273483E-2</v>
      </c>
      <c r="G3" s="2">
        <f>E3/0.528</f>
        <v>5.886759384893713</v>
      </c>
      <c r="H3" s="2">
        <f t="shared" ref="H3:H19" si="2">SQRT((F3/E3)^2+0.004^2)</f>
        <v>9.3437438254931997E-3</v>
      </c>
      <c r="I3" s="2">
        <f t="shared" si="0"/>
        <v>1237.4028759611035</v>
      </c>
      <c r="J3" s="2">
        <f t="shared" ref="J3:J19" si="3">SQRT((G3*1.1)^2+(169.79*H3)^2+9.7^2)</f>
        <v>11.770223584030413</v>
      </c>
      <c r="K3" s="11">
        <f t="shared" ref="K3:K19" si="4">(0.96*I3)+115.6</f>
        <v>1303.5067609226592</v>
      </c>
      <c r="L3" s="11">
        <f>0.0019/I3*K3+2.95</f>
        <v>2.9520015007996725</v>
      </c>
      <c r="M3" s="14">
        <f t="shared" ref="M3:M19" si="5">AVERAGE(S3:AJ3)*0.001</f>
        <v>9.0000000000000011E-3</v>
      </c>
      <c r="N3" s="14">
        <f t="shared" ref="N3:N19" si="6">_xlfn.STDEV.P(S3:AJ3)*0.001</f>
        <v>2.5298221281347035E-3</v>
      </c>
      <c r="O3" s="12">
        <f t="shared" ref="O3:O19" si="7">LN(M3)</f>
        <v>-4.7105307016459177</v>
      </c>
      <c r="P3" s="12">
        <f t="shared" ref="P3:P19" si="8">N3/M3</f>
        <v>0.28109134757052257</v>
      </c>
      <c r="Q3" s="16">
        <f t="shared" ref="Q3:Q19" si="9">1/K3</f>
        <v>7.6716134505675415E-4</v>
      </c>
      <c r="R3" s="15">
        <f t="shared" ref="R3:R19" si="10">L3/K3*Q3</f>
        <v>1.7373607179145294E-6</v>
      </c>
      <c r="S3" s="9">
        <v>10</v>
      </c>
      <c r="T3" s="9">
        <v>12</v>
      </c>
      <c r="U3" s="9">
        <v>6</v>
      </c>
      <c r="V3" s="9">
        <v>11</v>
      </c>
      <c r="W3" s="9">
        <v>6</v>
      </c>
    </row>
    <row r="4" spans="1:29" x14ac:dyDescent="0.25">
      <c r="A4" s="12">
        <v>0.871</v>
      </c>
      <c r="B4" s="12">
        <f t="shared" ref="B4:B19" si="11">0.006*A4+0.001</f>
        <v>6.2259999999999998E-3</v>
      </c>
      <c r="C4" s="12">
        <v>3</v>
      </c>
      <c r="D4" s="10">
        <v>3.0000000000000001E-3</v>
      </c>
      <c r="E4" s="2">
        <f t="shared" ref="E4:E19" si="12">C4/A4</f>
        <v>3.4443168771526982</v>
      </c>
      <c r="F4" s="2">
        <f t="shared" si="1"/>
        <v>2.8064657723481858E-2</v>
      </c>
      <c r="G4" s="2">
        <f>E4/0.528</f>
        <v>6.5233274188498065</v>
      </c>
      <c r="H4" s="2">
        <f t="shared" si="2"/>
        <v>9.0769832702198051E-3</v>
      </c>
      <c r="I4" s="2">
        <f>169.79*G4+237.89</f>
        <v>1345.4857624465085</v>
      </c>
      <c r="J4" s="2">
        <f t="shared" si="3"/>
        <v>12.163689308125244</v>
      </c>
      <c r="K4" s="11">
        <f t="shared" si="4"/>
        <v>1407.266331948648</v>
      </c>
      <c r="L4" s="11">
        <f t="shared" ref="L4:L19" si="13">0.0019/I4*K4+2.95</f>
        <v>2.951987242158431</v>
      </c>
      <c r="M4" s="14">
        <f t="shared" si="5"/>
        <v>0.01</v>
      </c>
      <c r="N4" s="14">
        <f t="shared" si="6"/>
        <v>1.0954451150103322E-3</v>
      </c>
      <c r="O4" s="12">
        <f t="shared" si="7"/>
        <v>-4.6051701859880909</v>
      </c>
      <c r="P4" s="12">
        <f t="shared" si="8"/>
        <v>0.10954451150103323</v>
      </c>
      <c r="Q4" s="16">
        <f t="shared" si="9"/>
        <v>7.1059754454247154E-4</v>
      </c>
      <c r="R4" s="15">
        <f t="shared" si="10"/>
        <v>1.4906026230968117E-6</v>
      </c>
      <c r="S4" s="9">
        <v>10</v>
      </c>
      <c r="T4" s="9">
        <v>9</v>
      </c>
      <c r="U4" s="9">
        <v>10</v>
      </c>
      <c r="V4" s="9">
        <v>12</v>
      </c>
      <c r="W4" s="9">
        <v>9</v>
      </c>
    </row>
    <row r="5" spans="1:29" x14ac:dyDescent="0.25">
      <c r="A5" s="12">
        <v>0.93500000000000005</v>
      </c>
      <c r="B5" s="12">
        <f t="shared" si="11"/>
        <v>6.6100000000000004E-3</v>
      </c>
      <c r="C5" s="12">
        <v>3.4929999999999999</v>
      </c>
      <c r="D5" s="10">
        <v>3.0000000000000001E-3</v>
      </c>
      <c r="E5" s="2">
        <f t="shared" si="12"/>
        <v>3.7358288770053472</v>
      </c>
      <c r="F5" s="2">
        <f t="shared" si="1"/>
        <v>2.9619068317652771E-2</v>
      </c>
      <c r="G5" s="2">
        <f t="shared" ref="G5:G19" si="14">E5/0.528</f>
        <v>7.0754334791767937</v>
      </c>
      <c r="H5" s="2">
        <f t="shared" si="2"/>
        <v>8.8802701672547231E-3</v>
      </c>
      <c r="I5" s="2">
        <f>169.79*G5+237.89</f>
        <v>1439.2278504294277</v>
      </c>
      <c r="J5" s="2">
        <f t="shared" si="3"/>
        <v>12.52749504295495</v>
      </c>
      <c r="K5" s="11">
        <f t="shared" si="4"/>
        <v>1497.2587364122505</v>
      </c>
      <c r="L5" s="11">
        <f t="shared" si="13"/>
        <v>2.9519766096093365</v>
      </c>
      <c r="M5" s="14">
        <f t="shared" si="5"/>
        <v>1.0166666666666666E-2</v>
      </c>
      <c r="N5" s="14">
        <f t="shared" si="6"/>
        <v>3.890872509976251E-3</v>
      </c>
      <c r="O5" s="12">
        <f t="shared" si="7"/>
        <v>-4.5886408840368809</v>
      </c>
      <c r="P5" s="12">
        <f t="shared" si="8"/>
        <v>0.38270877147307392</v>
      </c>
      <c r="Q5" s="16">
        <f t="shared" si="9"/>
        <v>6.6788723664168567E-4</v>
      </c>
      <c r="R5" s="15">
        <f t="shared" si="10"/>
        <v>1.3167981274547202E-6</v>
      </c>
      <c r="S5" s="9">
        <v>8</v>
      </c>
      <c r="T5" s="9">
        <v>13</v>
      </c>
      <c r="U5" s="9">
        <v>10</v>
      </c>
      <c r="V5" s="9">
        <v>3</v>
      </c>
      <c r="W5" s="9">
        <v>15</v>
      </c>
      <c r="X5" s="9">
        <v>12</v>
      </c>
    </row>
    <row r="6" spans="1:29" x14ac:dyDescent="0.25">
      <c r="A6" s="12">
        <v>0.995</v>
      </c>
      <c r="B6" s="12">
        <f t="shared" si="11"/>
        <v>6.9700000000000005E-3</v>
      </c>
      <c r="C6" s="12">
        <v>4.0060000000000002</v>
      </c>
      <c r="D6" s="10">
        <v>3.0000000000000001E-3</v>
      </c>
      <c r="E6" s="2">
        <f t="shared" si="12"/>
        <v>4.0261306532663319</v>
      </c>
      <c r="F6" s="2">
        <f t="shared" si="1"/>
        <v>3.1218221762076719E-2</v>
      </c>
      <c r="G6" s="2">
        <f t="shared" si="14"/>
        <v>7.6252474493680529</v>
      </c>
      <c r="H6" s="2">
        <f t="shared" si="2"/>
        <v>8.7248491842802957E-3</v>
      </c>
      <c r="I6" s="2">
        <f t="shared" ref="I6:I19" si="15">169.79*G6+237.89</f>
        <v>1532.5807644282017</v>
      </c>
      <c r="J6" s="2">
        <f t="shared" si="3"/>
        <v>12.908882409600482</v>
      </c>
      <c r="K6" s="11">
        <f t="shared" si="4"/>
        <v>1586.8775338510736</v>
      </c>
      <c r="L6" s="11">
        <f t="shared" si="13"/>
        <v>2.9519673138175149</v>
      </c>
      <c r="M6" s="14">
        <f t="shared" si="5"/>
        <v>9.0000000000000011E-3</v>
      </c>
      <c r="N6" s="14">
        <f t="shared" si="6"/>
        <v>4.4045431091090485E-3</v>
      </c>
      <c r="O6" s="12">
        <f t="shared" si="7"/>
        <v>-4.7105307016459177</v>
      </c>
      <c r="P6" s="12">
        <f t="shared" si="8"/>
        <v>0.4893936787898942</v>
      </c>
      <c r="Q6" s="16">
        <f t="shared" si="9"/>
        <v>6.3016835179030811E-4</v>
      </c>
      <c r="R6" s="15">
        <f t="shared" si="10"/>
        <v>1.1722620914373769E-6</v>
      </c>
      <c r="S6" s="9">
        <v>10</v>
      </c>
      <c r="T6" s="9">
        <v>0</v>
      </c>
      <c r="U6" s="9">
        <v>9</v>
      </c>
      <c r="V6" s="9">
        <v>10</v>
      </c>
      <c r="W6" s="9">
        <v>8</v>
      </c>
      <c r="X6" s="9">
        <v>17</v>
      </c>
      <c r="Y6" s="9">
        <v>5</v>
      </c>
      <c r="Z6" s="9">
        <v>14</v>
      </c>
      <c r="AA6" s="9">
        <v>7</v>
      </c>
      <c r="AB6" s="9">
        <v>10</v>
      </c>
    </row>
    <row r="7" spans="1:29" x14ac:dyDescent="0.25">
      <c r="A7" s="12">
        <v>1.052</v>
      </c>
      <c r="B7" s="12">
        <f t="shared" si="11"/>
        <v>7.3120000000000008E-3</v>
      </c>
      <c r="C7" s="12">
        <v>4.5019999999999998</v>
      </c>
      <c r="D7" s="10">
        <v>3.0000000000000001E-3</v>
      </c>
      <c r="E7" s="2">
        <f t="shared" si="12"/>
        <v>4.2794676806083647</v>
      </c>
      <c r="F7" s="2">
        <f t="shared" si="1"/>
        <v>3.2596452167878674E-2</v>
      </c>
      <c r="G7" s="2">
        <f t="shared" si="14"/>
        <v>8.1050524253946303</v>
      </c>
      <c r="H7" s="2">
        <f t="shared" si="2"/>
        <v>8.6033591011947051E-3</v>
      </c>
      <c r="I7" s="2">
        <f t="shared" si="15"/>
        <v>1614.0468513077544</v>
      </c>
      <c r="J7" s="2">
        <f t="shared" si="3"/>
        <v>13.255602626531505</v>
      </c>
      <c r="K7" s="11">
        <f t="shared" si="4"/>
        <v>1665.0849772554441</v>
      </c>
      <c r="L7" s="11">
        <f t="shared" si="13"/>
        <v>2.9519600803125523</v>
      </c>
      <c r="M7" s="14">
        <f t="shared" si="5"/>
        <v>1.0375000000000001E-2</v>
      </c>
      <c r="N7" s="14">
        <f t="shared" si="6"/>
        <v>2.7357585785299111E-3</v>
      </c>
      <c r="O7" s="12">
        <f t="shared" si="7"/>
        <v>-4.5683562128653747</v>
      </c>
      <c r="P7" s="12">
        <f t="shared" si="8"/>
        <v>0.26368757383420827</v>
      </c>
      <c r="Q7" s="16">
        <f t="shared" si="9"/>
        <v>6.0056994907749261E-4</v>
      </c>
      <c r="R7" s="15">
        <f t="shared" si="10"/>
        <v>1.0647255481424734E-6</v>
      </c>
      <c r="S7" s="9">
        <v>15</v>
      </c>
      <c r="T7" s="9">
        <v>8</v>
      </c>
      <c r="U7" s="9">
        <v>11</v>
      </c>
      <c r="V7" s="9">
        <v>14</v>
      </c>
      <c r="W7" s="9">
        <v>9</v>
      </c>
      <c r="X7" s="9">
        <v>11</v>
      </c>
      <c r="Y7" s="9">
        <v>7</v>
      </c>
      <c r="Z7" s="9">
        <v>8</v>
      </c>
    </row>
    <row r="8" spans="1:29" x14ac:dyDescent="0.25">
      <c r="A8" s="12">
        <v>1.107</v>
      </c>
      <c r="B8" s="12">
        <f t="shared" si="11"/>
        <v>7.6420000000000004E-3</v>
      </c>
      <c r="C8" s="12">
        <v>4.9960000000000004</v>
      </c>
      <c r="D8" s="10">
        <v>3.0000000000000001E-3</v>
      </c>
      <c r="E8" s="2">
        <f t="shared" si="12"/>
        <v>4.5130984643179772</v>
      </c>
      <c r="F8" s="2">
        <f t="shared" si="1"/>
        <v>3.3865490934343254E-2</v>
      </c>
      <c r="G8" s="2">
        <f t="shared" si="14"/>
        <v>8.5475349702991981</v>
      </c>
      <c r="H8" s="2">
        <f t="shared" si="2"/>
        <v>8.5033732059337716E-3</v>
      </c>
      <c r="I8" s="2">
        <f t="shared" si="15"/>
        <v>1689.1759626071007</v>
      </c>
      <c r="J8" s="2">
        <f t="shared" si="3"/>
        <v>13.58593211566027</v>
      </c>
      <c r="K8" s="11">
        <f t="shared" si="4"/>
        <v>1737.2089241028166</v>
      </c>
      <c r="L8" s="11">
        <f t="shared" si="13"/>
        <v>2.9519540278981364</v>
      </c>
      <c r="M8" s="14">
        <f t="shared" si="5"/>
        <v>1.1800000000000001E-2</v>
      </c>
      <c r="N8" s="14">
        <f t="shared" si="6"/>
        <v>3.3105890714493699E-3</v>
      </c>
      <c r="O8" s="12">
        <f t="shared" si="7"/>
        <v>-4.4396557475105176</v>
      </c>
      <c r="P8" s="12">
        <f t="shared" si="8"/>
        <v>0.28055839588553977</v>
      </c>
      <c r="Q8" s="16">
        <f t="shared" si="9"/>
        <v>5.7563600216735649E-4</v>
      </c>
      <c r="R8" s="15">
        <f t="shared" si="10"/>
        <v>9.78150061069188E-7</v>
      </c>
      <c r="S8" s="9">
        <v>12</v>
      </c>
      <c r="T8" s="9">
        <v>15</v>
      </c>
      <c r="U8" s="9">
        <v>12</v>
      </c>
      <c r="V8" s="9">
        <v>8</v>
      </c>
      <c r="W8" s="9">
        <v>12</v>
      </c>
      <c r="X8" s="9">
        <v>13</v>
      </c>
      <c r="Y8" s="9">
        <v>11</v>
      </c>
      <c r="Z8" s="9">
        <v>9</v>
      </c>
      <c r="AA8" s="9">
        <v>19</v>
      </c>
      <c r="AB8" s="9">
        <v>7</v>
      </c>
    </row>
    <row r="9" spans="1:29" x14ac:dyDescent="0.25">
      <c r="A9" s="12">
        <v>1.1619999999999999</v>
      </c>
      <c r="B9" s="12">
        <f t="shared" si="11"/>
        <v>7.9719999999999999E-3</v>
      </c>
      <c r="C9" s="12">
        <v>5.5030000000000001</v>
      </c>
      <c r="D9" s="10">
        <v>3.0000000000000001E-3</v>
      </c>
      <c r="E9" s="2">
        <f t="shared" si="12"/>
        <v>4.7358003442340797</v>
      </c>
      <c r="F9" s="2">
        <f t="shared" si="1"/>
        <v>3.5072117335829676E-2</v>
      </c>
      <c r="G9" s="2">
        <f t="shared" si="14"/>
        <v>8.9693188337766649</v>
      </c>
      <c r="H9" s="2">
        <f t="shared" si="2"/>
        <v>8.4169483942728648E-3</v>
      </c>
      <c r="I9" s="2">
        <f t="shared" si="15"/>
        <v>1760.79064478694</v>
      </c>
      <c r="J9" s="2">
        <f t="shared" si="3"/>
        <v>13.909538780614648</v>
      </c>
      <c r="K9" s="11">
        <f t="shared" si="4"/>
        <v>1805.9590189954622</v>
      </c>
      <c r="L9" s="11">
        <f t="shared" si="13"/>
        <v>2.9519487394178578</v>
      </c>
      <c r="M9" s="14">
        <f t="shared" si="5"/>
        <v>7.2000000000000007E-3</v>
      </c>
      <c r="N9" s="14">
        <f t="shared" si="6"/>
        <v>6.9397406291589886E-3</v>
      </c>
      <c r="O9" s="12">
        <f t="shared" si="7"/>
        <v>-4.9336742529601274</v>
      </c>
      <c r="P9" s="12">
        <f t="shared" si="8"/>
        <v>0.96385286516097057</v>
      </c>
      <c r="Q9" s="16">
        <f t="shared" si="9"/>
        <v>5.5372242087543887E-4</v>
      </c>
      <c r="R9" s="15">
        <f t="shared" si="10"/>
        <v>9.0509263227902925E-7</v>
      </c>
      <c r="S9" s="9">
        <v>11</v>
      </c>
      <c r="T9" s="9">
        <v>10</v>
      </c>
      <c r="U9" s="9">
        <v>12</v>
      </c>
      <c r="V9" s="9">
        <v>2</v>
      </c>
      <c r="W9" s="9">
        <v>0</v>
      </c>
      <c r="X9" s="9">
        <v>3</v>
      </c>
      <c r="Y9" s="9">
        <v>24</v>
      </c>
      <c r="Z9" s="9">
        <v>1</v>
      </c>
      <c r="AA9" s="9">
        <v>3</v>
      </c>
      <c r="AB9" s="9">
        <v>6</v>
      </c>
    </row>
    <row r="10" spans="1:29" x14ac:dyDescent="0.25">
      <c r="A10" s="12">
        <v>1.2130000000000001</v>
      </c>
      <c r="B10" s="12">
        <f t="shared" si="11"/>
        <v>8.2780000000000006E-3</v>
      </c>
      <c r="C10" s="12">
        <v>5.9960000000000004</v>
      </c>
      <c r="D10" s="10">
        <v>3.0000000000000001E-3</v>
      </c>
      <c r="E10" s="2">
        <f t="shared" si="12"/>
        <v>4.9431162407254741</v>
      </c>
      <c r="F10" s="2">
        <f t="shared" si="1"/>
        <v>3.6207020808512347E-2</v>
      </c>
      <c r="G10" s="2">
        <f t="shared" si="14"/>
        <v>9.36196257713158</v>
      </c>
      <c r="H10" s="2">
        <f t="shared" si="2"/>
        <v>8.345762725947295E-3</v>
      </c>
      <c r="I10" s="2">
        <f t="shared" si="15"/>
        <v>1827.4576259711707</v>
      </c>
      <c r="J10" s="2">
        <f t="shared" si="3"/>
        <v>14.217947849718003</v>
      </c>
      <c r="K10" s="11">
        <f t="shared" si="4"/>
        <v>1869.9593209323236</v>
      </c>
      <c r="L10" s="11">
        <f t="shared" si="13"/>
        <v>2.9519441888333162</v>
      </c>
      <c r="M10" s="14">
        <f t="shared" si="5"/>
        <v>7.6666666666666671E-3</v>
      </c>
      <c r="N10" s="14">
        <f t="shared" si="6"/>
        <v>5.9628479399994397E-3</v>
      </c>
      <c r="O10" s="12">
        <f t="shared" si="7"/>
        <v>-4.8708733517210971</v>
      </c>
      <c r="P10" s="12">
        <f t="shared" si="8"/>
        <v>0.77776277478253553</v>
      </c>
      <c r="Q10" s="16">
        <f t="shared" si="9"/>
        <v>5.3477099143601711E-4</v>
      </c>
      <c r="R10" s="15">
        <f t="shared" si="10"/>
        <v>8.441970383286824E-7</v>
      </c>
      <c r="S10" s="9"/>
      <c r="T10" s="9">
        <v>1</v>
      </c>
      <c r="U10" s="9">
        <v>0</v>
      </c>
      <c r="V10" s="9">
        <v>8</v>
      </c>
      <c r="W10" s="9">
        <v>9</v>
      </c>
      <c r="X10" s="9">
        <v>13</v>
      </c>
      <c r="Y10" s="9">
        <v>17</v>
      </c>
      <c r="Z10" s="9">
        <v>15</v>
      </c>
      <c r="AA10" s="9">
        <v>2</v>
      </c>
      <c r="AB10" s="9">
        <v>4</v>
      </c>
    </row>
    <row r="11" spans="1:29" x14ac:dyDescent="0.25">
      <c r="A11" s="12">
        <v>1.22</v>
      </c>
      <c r="B11" s="12">
        <f t="shared" si="11"/>
        <v>8.320000000000001E-3</v>
      </c>
      <c r="C11" s="12">
        <v>6.0170000000000003</v>
      </c>
      <c r="D11" s="10">
        <v>3.0000000000000001E-3</v>
      </c>
      <c r="E11" s="2">
        <f t="shared" si="12"/>
        <v>4.9319672131147545</v>
      </c>
      <c r="F11" s="2">
        <f t="shared" si="1"/>
        <v>3.6093415748454726E-2</v>
      </c>
      <c r="G11" s="2">
        <f t="shared" si="14"/>
        <v>9.3408469945355197</v>
      </c>
      <c r="H11" s="2">
        <f t="shared" si="2"/>
        <v>8.3400792338420068E-3</v>
      </c>
      <c r="I11" s="2">
        <f t="shared" si="15"/>
        <v>1823.872411202186</v>
      </c>
      <c r="J11" s="2">
        <f t="shared" si="3"/>
        <v>14.201037041512521</v>
      </c>
      <c r="K11" s="11">
        <f t="shared" si="4"/>
        <v>1866.5175147540983</v>
      </c>
      <c r="L11" s="11">
        <f t="shared" si="13"/>
        <v>2.9519444250904017</v>
      </c>
      <c r="M11" s="14">
        <f t="shared" si="5"/>
        <v>1.21E-2</v>
      </c>
      <c r="N11" s="14">
        <f t="shared" si="6"/>
        <v>4.7634021455258222E-3</v>
      </c>
      <c r="O11" s="12">
        <f t="shared" si="7"/>
        <v>-4.4145498263794414</v>
      </c>
      <c r="P11" s="12">
        <f t="shared" si="8"/>
        <v>0.39366959880378699</v>
      </c>
      <c r="Q11" s="16">
        <f t="shared" si="9"/>
        <v>5.3575709421175384E-4</v>
      </c>
      <c r="R11" s="15">
        <f t="shared" si="10"/>
        <v>8.4731332814167334E-7</v>
      </c>
      <c r="S11" s="9">
        <v>17</v>
      </c>
      <c r="T11" s="9">
        <v>18</v>
      </c>
      <c r="U11" s="9">
        <v>15</v>
      </c>
      <c r="V11" s="9">
        <v>12</v>
      </c>
      <c r="W11" s="9">
        <v>4</v>
      </c>
      <c r="X11" s="9">
        <v>9</v>
      </c>
      <c r="Y11" s="9">
        <v>16</v>
      </c>
      <c r="Z11" s="9">
        <v>4</v>
      </c>
      <c r="AA11" s="9">
        <v>14</v>
      </c>
      <c r="AB11" s="9">
        <v>12</v>
      </c>
    </row>
    <row r="12" spans="1:29" x14ac:dyDescent="0.25">
      <c r="A12" s="12">
        <v>1.264</v>
      </c>
      <c r="B12" s="12">
        <f t="shared" si="11"/>
        <v>8.5840000000000014E-3</v>
      </c>
      <c r="C12" s="12">
        <v>6.5</v>
      </c>
      <c r="D12" s="10">
        <v>3.0000000000000001E-3</v>
      </c>
      <c r="E12" s="2">
        <f t="shared" si="12"/>
        <v>5.1424050632911396</v>
      </c>
      <c r="F12" s="2">
        <f t="shared" si="1"/>
        <v>3.7296206537413883E-2</v>
      </c>
      <c r="G12" s="2">
        <f t="shared" si="14"/>
        <v>9.7394035289604908</v>
      </c>
      <c r="H12" s="2">
        <f t="shared" si="2"/>
        <v>8.2825922180038355E-3</v>
      </c>
      <c r="I12" s="2">
        <f t="shared" si="15"/>
        <v>1891.5433251822014</v>
      </c>
      <c r="J12" s="2">
        <f t="shared" si="3"/>
        <v>14.520448359787391</v>
      </c>
      <c r="K12" s="11">
        <f t="shared" si="4"/>
        <v>1931.4815921749132</v>
      </c>
      <c r="L12" s="11">
        <f t="shared" si="13"/>
        <v>2.9519401168222141</v>
      </c>
      <c r="M12" s="14">
        <f t="shared" si="5"/>
        <v>1.0909090909090908E-2</v>
      </c>
      <c r="N12" s="14">
        <f t="shared" si="6"/>
        <v>3.5790944881871865E-3</v>
      </c>
      <c r="O12" s="12">
        <f t="shared" si="7"/>
        <v>-4.5181588089984617</v>
      </c>
      <c r="P12" s="12">
        <f t="shared" si="8"/>
        <v>0.32808366141715878</v>
      </c>
      <c r="Q12" s="16">
        <f t="shared" si="9"/>
        <v>5.1773726658920231E-4</v>
      </c>
      <c r="R12" s="15">
        <f t="shared" si="10"/>
        <v>7.9127308974122471E-7</v>
      </c>
      <c r="S12" s="9">
        <v>9</v>
      </c>
      <c r="T12" s="9">
        <v>9</v>
      </c>
      <c r="U12" s="9">
        <v>12</v>
      </c>
      <c r="V12" s="9">
        <v>9</v>
      </c>
      <c r="W12" s="9">
        <v>11</v>
      </c>
      <c r="X12" s="9">
        <v>13</v>
      </c>
      <c r="Y12" s="9">
        <v>4</v>
      </c>
      <c r="Z12" s="9">
        <v>15</v>
      </c>
      <c r="AA12" s="9">
        <v>18</v>
      </c>
      <c r="AB12" s="9">
        <v>8</v>
      </c>
      <c r="AC12" s="9">
        <v>12</v>
      </c>
    </row>
    <row r="13" spans="1:29" x14ac:dyDescent="0.25">
      <c r="A13" s="12">
        <v>1.3120000000000001</v>
      </c>
      <c r="B13" s="12">
        <f t="shared" si="11"/>
        <v>8.8720000000000014E-3</v>
      </c>
      <c r="C13" s="12">
        <v>6.9989999999999997</v>
      </c>
      <c r="D13" s="10">
        <v>3.0000000000000001E-3</v>
      </c>
      <c r="E13" s="2">
        <f t="shared" si="12"/>
        <v>5.3346036585365848</v>
      </c>
      <c r="F13" s="2">
        <f t="shared" si="1"/>
        <v>3.8360216203152886E-2</v>
      </c>
      <c r="G13" s="2">
        <f t="shared" si="14"/>
        <v>10.103416019955652</v>
      </c>
      <c r="H13" s="2">
        <f t="shared" si="2"/>
        <v>8.2284873589071935E-3</v>
      </c>
      <c r="I13" s="2">
        <f t="shared" si="15"/>
        <v>1953.3490060282702</v>
      </c>
      <c r="J13" s="2">
        <f t="shared" si="3"/>
        <v>14.817474090941896</v>
      </c>
      <c r="K13" s="11">
        <f t="shared" si="4"/>
        <v>1990.8150457871393</v>
      </c>
      <c r="L13" s="11">
        <f t="shared" si="13"/>
        <v>2.9519364427838153</v>
      </c>
      <c r="M13" s="14">
        <f t="shared" si="5"/>
        <v>1.4125E-2</v>
      </c>
      <c r="N13" s="14">
        <f t="shared" si="6"/>
        <v>5.2306189882269198E-3</v>
      </c>
      <c r="O13" s="12">
        <f t="shared" si="7"/>
        <v>-4.2598090019496322</v>
      </c>
      <c r="P13" s="12">
        <f t="shared" si="8"/>
        <v>0.37030930890102087</v>
      </c>
      <c r="Q13" s="16">
        <f t="shared" si="9"/>
        <v>5.0230683262925341E-4</v>
      </c>
      <c r="R13" s="15">
        <f t="shared" si="10"/>
        <v>7.4480944266288428E-7</v>
      </c>
      <c r="S13" s="9">
        <v>19</v>
      </c>
      <c r="T13" s="9">
        <v>21</v>
      </c>
      <c r="U13" s="9">
        <v>14</v>
      </c>
      <c r="V13" s="9">
        <v>16</v>
      </c>
      <c r="W13" s="9">
        <v>10</v>
      </c>
      <c r="X13" s="9">
        <v>6</v>
      </c>
      <c r="Y13" s="9">
        <v>19</v>
      </c>
      <c r="Z13" s="9">
        <v>8</v>
      </c>
    </row>
    <row r="14" spans="1:29" x14ac:dyDescent="0.25">
      <c r="A14" s="12">
        <v>1.361</v>
      </c>
      <c r="B14" s="12">
        <f t="shared" si="11"/>
        <v>9.1660000000000005E-3</v>
      </c>
      <c r="C14" s="12">
        <v>7.5030000000000001</v>
      </c>
      <c r="D14" s="10">
        <v>1E-3</v>
      </c>
      <c r="E14" s="2">
        <f t="shared" si="12"/>
        <v>5.5128581925055107</v>
      </c>
      <c r="F14" s="2">
        <f t="shared" si="1"/>
        <v>3.7862496835051808E-2</v>
      </c>
      <c r="G14" s="2">
        <f t="shared" si="14"/>
        <v>10.441019303987709</v>
      </c>
      <c r="H14" s="2">
        <f t="shared" si="2"/>
        <v>7.9479487517286462E-3</v>
      </c>
      <c r="I14" s="2">
        <f t="shared" si="15"/>
        <v>2010.6706676240728</v>
      </c>
      <c r="J14" s="2">
        <f t="shared" si="3"/>
        <v>15.093677882701554</v>
      </c>
      <c r="K14" s="11">
        <f t="shared" si="4"/>
        <v>2045.8438409191099</v>
      </c>
      <c r="L14" s="11">
        <f t="shared" si="13"/>
        <v>2.9519332371831632</v>
      </c>
      <c r="M14" s="14">
        <f t="shared" si="5"/>
        <v>1.84E-2</v>
      </c>
      <c r="N14" s="14">
        <f t="shared" si="6"/>
        <v>3.1048349392520051E-3</v>
      </c>
      <c r="O14" s="12">
        <f t="shared" si="7"/>
        <v>-3.9954046143671973</v>
      </c>
      <c r="P14" s="12">
        <f t="shared" si="8"/>
        <v>0.16874102930717419</v>
      </c>
      <c r="Q14" s="16">
        <f t="shared" si="9"/>
        <v>4.8879586017217371E-4</v>
      </c>
      <c r="R14" s="15">
        <f t="shared" si="10"/>
        <v>7.0528000083894169E-7</v>
      </c>
      <c r="S14" s="9">
        <v>17</v>
      </c>
      <c r="T14" s="9">
        <v>16</v>
      </c>
      <c r="U14" s="9">
        <v>18</v>
      </c>
      <c r="V14" s="9">
        <v>17</v>
      </c>
      <c r="W14" s="9">
        <v>19</v>
      </c>
      <c r="X14" s="9">
        <v>25</v>
      </c>
      <c r="Y14" s="9">
        <v>13</v>
      </c>
      <c r="Z14" s="9">
        <v>22</v>
      </c>
      <c r="AA14" s="9">
        <v>18</v>
      </c>
      <c r="AB14" s="9">
        <v>19</v>
      </c>
    </row>
    <row r="15" spans="1:29" x14ac:dyDescent="0.25">
      <c r="A15" s="12">
        <v>1.405</v>
      </c>
      <c r="B15" s="12">
        <f t="shared" si="11"/>
        <v>9.4300000000000009E-3</v>
      </c>
      <c r="C15" s="12">
        <v>7.9969999999999999</v>
      </c>
      <c r="D15" s="10">
        <v>1E-3</v>
      </c>
      <c r="E15" s="2">
        <f t="shared" si="12"/>
        <v>5.6918149466192167</v>
      </c>
      <c r="F15" s="2">
        <f t="shared" si="1"/>
        <v>3.8913747292967413E-2</v>
      </c>
      <c r="G15" s="2">
        <f t="shared" si="14"/>
        <v>10.779952550415183</v>
      </c>
      <c r="H15" s="2">
        <f t="shared" si="2"/>
        <v>7.9209662664766894E-3</v>
      </c>
      <c r="I15" s="2">
        <f t="shared" si="15"/>
        <v>2068.2181435349939</v>
      </c>
      <c r="J15" s="2">
        <f t="shared" si="3"/>
        <v>15.378871365824592</v>
      </c>
      <c r="K15" s="11">
        <f t="shared" si="4"/>
        <v>2101.0894177935943</v>
      </c>
      <c r="L15" s="11">
        <f t="shared" si="13"/>
        <v>2.9519301976951935</v>
      </c>
      <c r="M15" s="14">
        <f t="shared" si="5"/>
        <v>2.1000000000000001E-2</v>
      </c>
      <c r="N15" s="14">
        <f t="shared" si="6"/>
        <v>3.2787192621510004E-3</v>
      </c>
      <c r="O15" s="12">
        <f t="shared" si="7"/>
        <v>-3.8632328412587138</v>
      </c>
      <c r="P15" s="12">
        <f t="shared" si="8"/>
        <v>0.15612948867385715</v>
      </c>
      <c r="Q15" s="16">
        <f t="shared" si="9"/>
        <v>4.7594357076441066E-4</v>
      </c>
      <c r="R15" s="15">
        <f t="shared" si="10"/>
        <v>6.6867796631602573E-7</v>
      </c>
      <c r="S15" s="9">
        <v>24</v>
      </c>
      <c r="T15" s="9">
        <v>22</v>
      </c>
      <c r="U15" s="9">
        <v>20</v>
      </c>
      <c r="V15" s="9">
        <v>23</v>
      </c>
      <c r="W15" s="9">
        <v>20</v>
      </c>
      <c r="X15" s="9">
        <v>18</v>
      </c>
      <c r="Y15" s="9">
        <v>15</v>
      </c>
      <c r="Z15" s="9">
        <v>26</v>
      </c>
    </row>
    <row r="16" spans="1:29" x14ac:dyDescent="0.25">
      <c r="A16" s="12">
        <v>1.4490000000000001</v>
      </c>
      <c r="B16" s="12">
        <f t="shared" si="11"/>
        <v>9.6940000000000012E-3</v>
      </c>
      <c r="C16" s="12">
        <v>8.4949999999999992</v>
      </c>
      <c r="D16" s="10">
        <v>1E-3</v>
      </c>
      <c r="E16" s="2">
        <f t="shared" si="12"/>
        <v>5.8626639061421661</v>
      </c>
      <c r="F16" s="2">
        <f t="shared" si="1"/>
        <v>3.9912121398303767E-2</v>
      </c>
      <c r="G16" s="2">
        <f t="shared" si="14"/>
        <v>11.103530125269254</v>
      </c>
      <c r="H16" s="2">
        <f t="shared" si="2"/>
        <v>7.8959981390190562E-3</v>
      </c>
      <c r="I16" s="2">
        <f t="shared" si="15"/>
        <v>2123.1583799694663</v>
      </c>
      <c r="J16" s="2">
        <f t="shared" si="3"/>
        <v>15.654594042189032</v>
      </c>
      <c r="K16" s="11">
        <f t="shared" si="4"/>
        <v>2153.8320447706874</v>
      </c>
      <c r="L16" s="11">
        <f t="shared" si="13"/>
        <v>2.9519274496540966</v>
      </c>
      <c r="M16" s="14">
        <f t="shared" si="5"/>
        <v>2.3E-2</v>
      </c>
      <c r="N16" s="14">
        <f t="shared" si="6"/>
        <v>2.9580398915498079E-3</v>
      </c>
      <c r="O16" s="12">
        <f t="shared" si="7"/>
        <v>-3.7722610630529876</v>
      </c>
      <c r="P16" s="12">
        <f t="shared" si="8"/>
        <v>0.12861043006738296</v>
      </c>
      <c r="Q16" s="16">
        <f t="shared" si="9"/>
        <v>4.6428875567522133E-4</v>
      </c>
      <c r="R16" s="15">
        <f t="shared" si="10"/>
        <v>6.3632943235801307E-7</v>
      </c>
      <c r="S16" s="9">
        <v>22</v>
      </c>
      <c r="T16" s="9">
        <v>21</v>
      </c>
      <c r="U16" s="9">
        <v>24</v>
      </c>
      <c r="V16" s="9">
        <v>18</v>
      </c>
      <c r="W16" s="9">
        <v>24</v>
      </c>
      <c r="X16" s="9">
        <v>26</v>
      </c>
      <c r="Y16" s="9">
        <v>21</v>
      </c>
      <c r="Z16" s="9">
        <v>28</v>
      </c>
    </row>
    <row r="17" spans="1:28" x14ac:dyDescent="0.25">
      <c r="A17" s="12">
        <v>1.49</v>
      </c>
      <c r="B17" s="12">
        <f t="shared" si="11"/>
        <v>9.9400000000000009E-3</v>
      </c>
      <c r="C17" s="12">
        <v>8.9670000000000005</v>
      </c>
      <c r="D17" s="10">
        <v>1E-3</v>
      </c>
      <c r="E17" s="2">
        <f t="shared" si="12"/>
        <v>6.0181208053691275</v>
      </c>
      <c r="F17" s="2">
        <f t="shared" si="1"/>
        <v>4.0818873023737677E-2</v>
      </c>
      <c r="G17" s="2">
        <f t="shared" si="14"/>
        <v>11.397956070774862</v>
      </c>
      <c r="H17" s="2">
        <f t="shared" si="2"/>
        <v>7.8742929627737338E-3</v>
      </c>
      <c r="I17" s="2">
        <f t="shared" si="15"/>
        <v>2173.1489612568639</v>
      </c>
      <c r="J17" s="2">
        <f t="shared" si="3"/>
        <v>15.908259568557556</v>
      </c>
      <c r="K17" s="11">
        <f t="shared" si="4"/>
        <v>2201.8230028065891</v>
      </c>
      <c r="L17" s="11">
        <f t="shared" si="13"/>
        <v>2.9519250699238371</v>
      </c>
      <c r="M17" s="14">
        <f t="shared" si="5"/>
        <v>2.3875E-2</v>
      </c>
      <c r="N17" s="14">
        <f t="shared" si="6"/>
        <v>2.7585095613392387E-3</v>
      </c>
      <c r="O17" s="12">
        <f t="shared" si="7"/>
        <v>-3.7349233926153431</v>
      </c>
      <c r="P17" s="12">
        <f t="shared" si="8"/>
        <v>0.11553966749064874</v>
      </c>
      <c r="Q17" s="16">
        <f t="shared" si="9"/>
        <v>4.5416911292385167E-4</v>
      </c>
      <c r="R17" s="15">
        <f t="shared" si="10"/>
        <v>6.0889235361610689E-7</v>
      </c>
      <c r="S17" s="9">
        <v>19</v>
      </c>
      <c r="T17" s="9">
        <v>27</v>
      </c>
      <c r="U17" s="9">
        <v>26</v>
      </c>
      <c r="V17" s="9">
        <v>21</v>
      </c>
      <c r="W17" s="9">
        <v>22</v>
      </c>
      <c r="X17" s="10">
        <v>27</v>
      </c>
      <c r="Y17" s="9">
        <v>24</v>
      </c>
      <c r="Z17" s="9">
        <v>25</v>
      </c>
      <c r="AA17" s="9"/>
    </row>
    <row r="18" spans="1:28" x14ac:dyDescent="0.25">
      <c r="A18" s="12">
        <v>1.5349999999999999</v>
      </c>
      <c r="B18" s="12">
        <f t="shared" si="11"/>
        <v>1.021E-2</v>
      </c>
      <c r="C18" s="12">
        <v>9.4969999999999999</v>
      </c>
      <c r="D18" s="10">
        <v>1E-3</v>
      </c>
      <c r="E18" s="2">
        <f t="shared" si="12"/>
        <v>6.1869706840390881</v>
      </c>
      <c r="F18" s="2">
        <f t="shared" si="1"/>
        <v>4.1803889696442408E-2</v>
      </c>
      <c r="G18" s="2">
        <f t="shared" si="14"/>
        <v>11.717747507649788</v>
      </c>
      <c r="H18" s="2">
        <f t="shared" si="2"/>
        <v>7.8519956398270512E-3</v>
      </c>
      <c r="I18" s="2">
        <f t="shared" si="15"/>
        <v>2227.4463493238572</v>
      </c>
      <c r="J18" s="2">
        <f t="shared" si="3"/>
        <v>16.186635862093222</v>
      </c>
      <c r="K18" s="11">
        <f t="shared" si="4"/>
        <v>2253.9484953509027</v>
      </c>
      <c r="L18" s="11">
        <f t="shared" si="13"/>
        <v>2.9519226061909265</v>
      </c>
      <c r="M18" s="14">
        <f t="shared" si="5"/>
        <v>3.2600000000000004E-2</v>
      </c>
      <c r="N18" s="14">
        <f t="shared" si="6"/>
        <v>3.6932370625238774E-3</v>
      </c>
      <c r="O18" s="12">
        <f t="shared" si="7"/>
        <v>-3.423442990609475</v>
      </c>
      <c r="P18" s="12">
        <f t="shared" si="8"/>
        <v>0.1132894804455177</v>
      </c>
      <c r="Q18" s="16">
        <f t="shared" si="9"/>
        <v>4.4366586107120272E-4</v>
      </c>
      <c r="R18" s="15">
        <f t="shared" si="10"/>
        <v>5.8105466366805891E-7</v>
      </c>
      <c r="S18" s="9">
        <v>29</v>
      </c>
      <c r="T18" s="9">
        <v>30</v>
      </c>
      <c r="U18" s="9">
        <v>29</v>
      </c>
      <c r="V18" s="9">
        <v>31</v>
      </c>
      <c r="W18" s="9">
        <v>33</v>
      </c>
      <c r="X18" s="9">
        <v>31</v>
      </c>
      <c r="Y18" s="9">
        <v>33</v>
      </c>
      <c r="Z18" s="9">
        <v>40</v>
      </c>
      <c r="AA18" s="9">
        <v>31</v>
      </c>
      <c r="AB18" s="9">
        <v>39</v>
      </c>
    </row>
    <row r="19" spans="1:28" x14ac:dyDescent="0.25">
      <c r="A19" s="12">
        <v>1.575</v>
      </c>
      <c r="B19" s="12">
        <f t="shared" si="11"/>
        <v>1.0450000000000001E-2</v>
      </c>
      <c r="C19" s="12">
        <v>9.9730000000000008</v>
      </c>
      <c r="D19" s="10">
        <v>1E-3</v>
      </c>
      <c r="E19" s="2">
        <f t="shared" si="12"/>
        <v>6.3320634920634928</v>
      </c>
      <c r="F19" s="2">
        <f t="shared" si="1"/>
        <v>4.2647659360040321E-2</v>
      </c>
      <c r="G19" s="2">
        <f t="shared" si="14"/>
        <v>11.992544492544493</v>
      </c>
      <c r="H19" s="2">
        <f t="shared" si="2"/>
        <v>7.8334413085959006E-3</v>
      </c>
      <c r="I19" s="2">
        <f t="shared" si="15"/>
        <v>2274.1041293891294</v>
      </c>
      <c r="J19" s="2">
        <f t="shared" si="3"/>
        <v>16.428102925227847</v>
      </c>
      <c r="K19" s="11">
        <f t="shared" si="4"/>
        <v>2298.7399642135642</v>
      </c>
      <c r="L19" s="11">
        <f t="shared" si="13"/>
        <v>2.9519205830883299</v>
      </c>
      <c r="M19" s="14">
        <f t="shared" si="5"/>
        <v>3.6000000000000004E-2</v>
      </c>
      <c r="N19" s="14">
        <f t="shared" si="6"/>
        <v>3.0659419433511784E-3</v>
      </c>
      <c r="O19" s="12">
        <f t="shared" si="7"/>
        <v>-3.3242363405260269</v>
      </c>
      <c r="P19" s="12">
        <f t="shared" si="8"/>
        <v>8.5165053981977171E-2</v>
      </c>
      <c r="Q19" s="16">
        <f t="shared" si="9"/>
        <v>4.3502093127880867E-4</v>
      </c>
      <c r="R19" s="15">
        <f t="shared" si="10"/>
        <v>5.586309287294688E-7</v>
      </c>
      <c r="S19" s="9">
        <v>40</v>
      </c>
      <c r="T19" s="9">
        <v>36</v>
      </c>
      <c r="U19" s="9">
        <v>38</v>
      </c>
      <c r="V19" s="9">
        <v>38</v>
      </c>
      <c r="W19" s="9">
        <v>36</v>
      </c>
      <c r="X19" s="9">
        <v>28</v>
      </c>
      <c r="Y19" s="9">
        <v>37</v>
      </c>
      <c r="Z19" s="9">
        <v>36</v>
      </c>
      <c r="AA19" s="9">
        <v>37</v>
      </c>
      <c r="AB19" s="9">
        <v>34</v>
      </c>
    </row>
    <row r="20" spans="1:28" ht="60" x14ac:dyDescent="0.25">
      <c r="I20" s="7" t="s">
        <v>12</v>
      </c>
      <c r="J20" s="7"/>
      <c r="K20" s="7"/>
      <c r="L20" s="7" t="s">
        <v>17</v>
      </c>
    </row>
    <row r="21" spans="1:28" x14ac:dyDescent="0.25">
      <c r="I21" s="19" t="s">
        <v>18</v>
      </c>
      <c r="J21" s="19"/>
      <c r="K21" s="19"/>
      <c r="L21" s="19"/>
      <c r="M21" s="19"/>
    </row>
  </sheetData>
  <mergeCells count="1">
    <mergeCell ref="I21:M2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"/>
  <sheetViews>
    <sheetView zoomScaleNormal="100" workbookViewId="0">
      <selection activeCell="M2" sqref="M2"/>
    </sheetView>
  </sheetViews>
  <sheetFormatPr defaultRowHeight="15" x14ac:dyDescent="0.25"/>
  <cols>
    <col min="1" max="1" width="5.7109375" style="10" bestFit="1" customWidth="1"/>
    <col min="2" max="2" width="5.5703125" style="10" bestFit="1" customWidth="1"/>
    <col min="3" max="3" width="6.42578125" style="10" bestFit="1" customWidth="1"/>
    <col min="4" max="4" width="6.28515625" style="10" bestFit="1" customWidth="1"/>
    <col min="5" max="5" width="4.5703125" style="10" bestFit="1" customWidth="1"/>
    <col min="6" max="6" width="6.140625" style="10" bestFit="1" customWidth="1"/>
    <col min="7" max="7" width="8.140625" style="10" bestFit="1" customWidth="1"/>
    <col min="8" max="8" width="8.140625" style="10" customWidth="1"/>
    <col min="9" max="9" width="8.5703125" style="10" bestFit="1" customWidth="1"/>
    <col min="10" max="10" width="7.7109375" style="10" bestFit="1" customWidth="1"/>
    <col min="11" max="11" width="6.5703125" style="10" bestFit="1" customWidth="1"/>
    <col min="12" max="12" width="8" style="10" bestFit="1" customWidth="1"/>
    <col min="13" max="13" width="15.85546875" style="13" customWidth="1"/>
    <col min="14" max="14" width="11.28515625" style="10" customWidth="1"/>
    <col min="15" max="15" width="10.140625" style="10" customWidth="1"/>
    <col min="16" max="16" width="9" style="13" customWidth="1"/>
    <col min="17" max="17" width="11" style="10" customWidth="1"/>
    <col min="18" max="18" width="9.7109375" style="10" bestFit="1" customWidth="1"/>
    <col min="19" max="19" width="8.42578125" style="10" bestFit="1" customWidth="1"/>
    <col min="20" max="22" width="4.5703125" style="10" bestFit="1" customWidth="1"/>
    <col min="23" max="23" width="4.5703125" style="10" customWidth="1"/>
    <col min="24" max="24" width="9.140625" style="10"/>
    <col min="25" max="25" width="6.140625" style="10" bestFit="1" customWidth="1"/>
    <col min="26" max="26" width="6" style="10" bestFit="1" customWidth="1"/>
    <col min="27" max="27" width="2.42578125" style="10" bestFit="1" customWidth="1"/>
    <col min="28" max="28" width="3.7109375" style="10" bestFit="1" customWidth="1"/>
    <col min="29" max="29" width="6" style="10" bestFit="1" customWidth="1"/>
    <col min="30" max="16384" width="9.140625" style="10"/>
  </cols>
  <sheetData>
    <row r="1" spans="1:29" x14ac:dyDescent="0.25">
      <c r="A1" s="10" t="s">
        <v>15</v>
      </c>
      <c r="B1" s="10" t="s">
        <v>0</v>
      </c>
      <c r="C1" s="10" t="s">
        <v>14</v>
      </c>
      <c r="D1" s="10" t="s">
        <v>1</v>
      </c>
      <c r="E1" s="10" t="s">
        <v>4</v>
      </c>
      <c r="F1" s="10" t="s">
        <v>5</v>
      </c>
      <c r="G1" s="10" t="s">
        <v>13</v>
      </c>
      <c r="H1" s="10" t="s">
        <v>29</v>
      </c>
      <c r="I1" s="10" t="s">
        <v>23</v>
      </c>
      <c r="J1" s="10" t="s">
        <v>28</v>
      </c>
      <c r="K1" s="10" t="s">
        <v>24</v>
      </c>
      <c r="L1" s="10" t="s">
        <v>26</v>
      </c>
      <c r="M1" s="13" t="s">
        <v>31</v>
      </c>
      <c r="N1" s="10" t="s">
        <v>30</v>
      </c>
      <c r="O1" s="10" t="s">
        <v>19</v>
      </c>
      <c r="P1" s="13" t="s">
        <v>20</v>
      </c>
      <c r="Q1" s="10" t="s">
        <v>25</v>
      </c>
      <c r="R1" s="10" t="s">
        <v>27</v>
      </c>
      <c r="S1" s="10" t="s">
        <v>22</v>
      </c>
      <c r="Y1" s="10" t="s">
        <v>9</v>
      </c>
      <c r="Z1" s="10">
        <v>0.52800000000000002</v>
      </c>
      <c r="AA1" s="10" t="s">
        <v>16</v>
      </c>
      <c r="AB1" s="10" t="s">
        <v>10</v>
      </c>
      <c r="AC1" s="10">
        <v>2E-3</v>
      </c>
    </row>
    <row r="2" spans="1:29" x14ac:dyDescent="0.25">
      <c r="A2" s="12">
        <v>0.80800000000000005</v>
      </c>
      <c r="B2" s="12">
        <f>0.006*A2+0.001</f>
        <v>5.8480000000000008E-3</v>
      </c>
      <c r="C2" s="12">
        <v>2.512</v>
      </c>
      <c r="D2" s="10">
        <v>3.0000000000000001E-3</v>
      </c>
      <c r="E2" s="2">
        <f>C2/A2</f>
        <v>3.1089108910891086</v>
      </c>
      <c r="F2" s="2">
        <f>E2*(D2/C2+B2/A2)</f>
        <v>2.6213998627585531E-2</v>
      </c>
      <c r="G2" s="2">
        <f>E2/0.528</f>
        <v>5.8880888088808874</v>
      </c>
      <c r="H2" s="2">
        <f>SQRT((F2/E2)^2+0.004^2)</f>
        <v>9.3325661277629483E-3</v>
      </c>
      <c r="I2" s="2">
        <f t="shared" ref="I2:I3" si="0">169.79*G2+237.89</f>
        <v>1237.6285988598856</v>
      </c>
      <c r="J2" s="2">
        <f>SQRT((G2*1.1)^2+(169.79*H2)^2+9.7^2)</f>
        <v>11.770772534551394</v>
      </c>
      <c r="K2" s="11">
        <f>(0.96*I2)+115.6</f>
        <v>1303.7234549054901</v>
      </c>
      <c r="L2" s="11">
        <f>0.0019/I2*K2+2.95</f>
        <v>2.952001468426475</v>
      </c>
      <c r="M2" s="14">
        <f>AVERAGE(S2:AJ2)*0.001</f>
        <v>0.01</v>
      </c>
      <c r="N2" s="14">
        <f>_xlfn.STDEV.P(S2:AJ2)*0.001</f>
        <v>1.7888543819998318E-3</v>
      </c>
      <c r="O2" s="12">
        <f>LN(M2)</f>
        <v>-4.6051701859880909</v>
      </c>
      <c r="P2" s="12">
        <f>N2/M2</f>
        <v>0.17888543819998318</v>
      </c>
      <c r="Q2" s="16">
        <f>1/K2</f>
        <v>7.6703383392952166E-4</v>
      </c>
      <c r="R2" s="15">
        <f>L2/K2*Q2</f>
        <v>1.7367832077983747E-6</v>
      </c>
      <c r="S2" s="9">
        <v>13</v>
      </c>
      <c r="T2" s="9">
        <v>9</v>
      </c>
      <c r="U2" s="9">
        <v>9</v>
      </c>
      <c r="V2" s="9">
        <v>8</v>
      </c>
      <c r="W2" s="9">
        <v>11</v>
      </c>
    </row>
    <row r="3" spans="1:29" x14ac:dyDescent="0.25">
      <c r="A3" s="12">
        <v>0.871</v>
      </c>
      <c r="B3" s="12">
        <f>0.006*A3+0.001</f>
        <v>6.2259999999999998E-3</v>
      </c>
      <c r="C3" s="12">
        <v>3.0030000000000001</v>
      </c>
      <c r="D3" s="10">
        <v>3.0000000000000001E-3</v>
      </c>
      <c r="E3" s="2">
        <f>C3/A3</f>
        <v>3.4477611940298507</v>
      </c>
      <c r="F3" s="2">
        <f t="shared" ref="F3:F17" si="1">E3*(D3/C3+B3/A3)</f>
        <v>2.8089278064328184E-2</v>
      </c>
      <c r="G3" s="2">
        <f>E3/0.528</f>
        <v>6.5298507462686564</v>
      </c>
      <c r="H3" s="2">
        <f t="shared" ref="H3:H17" si="2">SQRT((F3/E3)^2+0.004^2)</f>
        <v>9.0760865109656766E-3</v>
      </c>
      <c r="I3" s="2">
        <f t="shared" si="0"/>
        <v>1346.5933582089551</v>
      </c>
      <c r="J3" s="2">
        <f t="shared" ref="J3:J17" si="3">SQRT((G3*1.1)^2+(169.79*H3)^2+9.7^2)</f>
        <v>12.167904502115759</v>
      </c>
      <c r="K3" s="11">
        <f t="shared" ref="K3:K17" si="4">(0.96*I3)+115.6</f>
        <v>1408.3296238805967</v>
      </c>
      <c r="L3" s="11">
        <f>0.0019/I3*K3+2.95</f>
        <v>2.9519871078890012</v>
      </c>
      <c r="M3" s="14">
        <f t="shared" ref="M3:M17" si="5">AVERAGE(S3:AJ3)*0.001</f>
        <v>9.5999999999999992E-3</v>
      </c>
      <c r="N3" s="14">
        <f t="shared" ref="N3:N17" si="6">_xlfn.STDEV.P(S3:AJ3)*0.001</f>
        <v>1.8547236990991407E-3</v>
      </c>
      <c r="O3" s="12">
        <f t="shared" ref="O3:O17" si="7">LN(M3)</f>
        <v>-4.6459921805083466</v>
      </c>
      <c r="P3" s="12">
        <f t="shared" ref="P3:P17" si="8">N3/M3</f>
        <v>0.19320038532282718</v>
      </c>
      <c r="Q3" s="16">
        <f t="shared" ref="Q3:Q17" si="9">1/K3</f>
        <v>7.1006104184937857E-4</v>
      </c>
      <c r="R3" s="15">
        <f t="shared" ref="R3:R17" si="10">L3/K3*Q3</f>
        <v>1.4883525886346847E-6</v>
      </c>
      <c r="S3" s="9">
        <v>12</v>
      </c>
      <c r="T3" s="9">
        <v>10</v>
      </c>
      <c r="U3" s="9">
        <v>8</v>
      </c>
      <c r="V3" s="9">
        <v>7</v>
      </c>
      <c r="W3" s="9">
        <v>11</v>
      </c>
    </row>
    <row r="4" spans="1:29" x14ac:dyDescent="0.25">
      <c r="A4" s="12">
        <v>0.93500000000000005</v>
      </c>
      <c r="B4" s="12">
        <f t="shared" ref="B4:B17" si="11">0.006*A4+0.001</f>
        <v>6.6100000000000004E-3</v>
      </c>
      <c r="C4" s="12">
        <v>3.504</v>
      </c>
      <c r="D4" s="10">
        <v>3.0000000000000001E-3</v>
      </c>
      <c r="E4" s="2">
        <f t="shared" ref="E4:E17" si="12">C4/A4</f>
        <v>3.7475935828877005</v>
      </c>
      <c r="F4" s="2">
        <f t="shared" si="1"/>
        <v>2.9702239126083104E-2</v>
      </c>
      <c r="G4" s="2">
        <f>E4/0.528</f>
        <v>7.0977151191054935</v>
      </c>
      <c r="H4" s="2">
        <f t="shared" si="2"/>
        <v>8.8778630651656174E-3</v>
      </c>
      <c r="I4" s="2">
        <f>169.79*G4+237.89</f>
        <v>1443.0110500729215</v>
      </c>
      <c r="J4" s="2">
        <f t="shared" si="3"/>
        <v>12.542687868030306</v>
      </c>
      <c r="K4" s="11">
        <f t="shared" si="4"/>
        <v>1500.8906080700044</v>
      </c>
      <c r="L4" s="11">
        <f t="shared" ref="L4:L17" si="13">0.0019/I4*K4+2.95</f>
        <v>2.9519762095066349</v>
      </c>
      <c r="M4" s="14">
        <f t="shared" si="5"/>
        <v>1.0999999999999999E-2</v>
      </c>
      <c r="N4" s="14">
        <f t="shared" si="6"/>
        <v>1.8973665961010276E-3</v>
      </c>
      <c r="O4" s="12">
        <f t="shared" si="7"/>
        <v>-4.5098600061837661</v>
      </c>
      <c r="P4" s="12">
        <f t="shared" si="8"/>
        <v>0.17248787237282071</v>
      </c>
      <c r="Q4" s="16">
        <f t="shared" si="9"/>
        <v>6.6627107573542636E-4</v>
      </c>
      <c r="R4" s="15">
        <f t="shared" si="10"/>
        <v>1.3104328550516426E-6</v>
      </c>
      <c r="S4" s="9">
        <v>11</v>
      </c>
      <c r="T4" s="9">
        <v>9</v>
      </c>
      <c r="U4" s="9">
        <v>12</v>
      </c>
      <c r="V4" s="9">
        <v>9</v>
      </c>
      <c r="W4" s="9">
        <v>14</v>
      </c>
    </row>
    <row r="5" spans="1:29" x14ac:dyDescent="0.25">
      <c r="A5" s="12">
        <v>0.995</v>
      </c>
      <c r="B5" s="12">
        <f t="shared" si="11"/>
        <v>6.9700000000000005E-3</v>
      </c>
      <c r="C5" s="12">
        <v>4.0030000000000001</v>
      </c>
      <c r="D5" s="10">
        <v>3.0000000000000001E-3</v>
      </c>
      <c r="E5" s="2">
        <f t="shared" si="12"/>
        <v>4.0231155778894472</v>
      </c>
      <c r="F5" s="2">
        <f t="shared" si="1"/>
        <v>3.1197101083305982E-2</v>
      </c>
      <c r="G5" s="2">
        <f t="shared" ref="G5:G17" si="14">E5/0.528</f>
        <v>7.6195370793360739</v>
      </c>
      <c r="H5" s="2">
        <f t="shared" si="2"/>
        <v>8.7253479672840702E-3</v>
      </c>
      <c r="I5" s="2">
        <f>169.79*G5+237.89</f>
        <v>1531.6112007004717</v>
      </c>
      <c r="J5" s="2">
        <f t="shared" si="3"/>
        <v>12.904811560769041</v>
      </c>
      <c r="K5" s="11">
        <f t="shared" si="4"/>
        <v>1585.9467526724527</v>
      </c>
      <c r="L5" s="11">
        <f t="shared" si="13"/>
        <v>2.9519674045401989</v>
      </c>
      <c r="M5" s="14">
        <f t="shared" si="5"/>
        <v>1.1599999999999999E-2</v>
      </c>
      <c r="N5" s="14">
        <f t="shared" si="6"/>
        <v>2.1540659228538013E-3</v>
      </c>
      <c r="O5" s="12">
        <f t="shared" si="7"/>
        <v>-4.4567501808698182</v>
      </c>
      <c r="P5" s="12">
        <f t="shared" si="8"/>
        <v>0.18569533817705186</v>
      </c>
      <c r="Q5" s="16">
        <f t="shared" si="9"/>
        <v>6.3053819323688931E-4</v>
      </c>
      <c r="R5" s="15">
        <f t="shared" si="10"/>
        <v>1.1736385163098781E-6</v>
      </c>
      <c r="S5" s="9">
        <v>9</v>
      </c>
      <c r="T5" s="9">
        <v>11</v>
      </c>
      <c r="U5" s="9">
        <v>13</v>
      </c>
      <c r="V5" s="9">
        <v>10</v>
      </c>
      <c r="W5" s="9">
        <v>15</v>
      </c>
    </row>
    <row r="6" spans="1:29" x14ac:dyDescent="0.25">
      <c r="A6" s="12">
        <v>1.0529999999999999</v>
      </c>
      <c r="B6" s="12">
        <f t="shared" si="11"/>
        <v>7.3179999999999999E-3</v>
      </c>
      <c r="C6" s="12">
        <v>4.5010000000000003</v>
      </c>
      <c r="D6" s="10">
        <v>3.0000000000000001E-3</v>
      </c>
      <c r="E6" s="2">
        <f t="shared" si="12"/>
        <v>4.2744539411206084</v>
      </c>
      <c r="F6" s="2">
        <f t="shared" si="1"/>
        <v>3.2555036981121194E-2</v>
      </c>
      <c r="G6" s="2">
        <f t="shared" si="14"/>
        <v>8.0955567066678178</v>
      </c>
      <c r="H6" s="2">
        <f t="shared" si="2"/>
        <v>8.6026909593504477E-3</v>
      </c>
      <c r="I6" s="2">
        <f t="shared" ref="I6:I17" si="15">169.79*G6+237.89</f>
        <v>1612.4345732251286</v>
      </c>
      <c r="J6" s="2">
        <f t="shared" si="3"/>
        <v>13.248566997934205</v>
      </c>
      <c r="K6" s="11">
        <f t="shared" si="4"/>
        <v>1663.5371902961233</v>
      </c>
      <c r="L6" s="11">
        <f t="shared" si="13"/>
        <v>2.9519602163796579</v>
      </c>
      <c r="M6" s="14">
        <f t="shared" si="5"/>
        <v>1.0999999999999999E-2</v>
      </c>
      <c r="N6" s="14">
        <f t="shared" si="6"/>
        <v>2.7568097504180444E-3</v>
      </c>
      <c r="O6" s="12">
        <f t="shared" si="7"/>
        <v>-4.5098600061837661</v>
      </c>
      <c r="P6" s="12">
        <f t="shared" si="8"/>
        <v>0.25061906821982222</v>
      </c>
      <c r="Q6" s="16">
        <f t="shared" si="9"/>
        <v>6.0112873089539513E-4</v>
      </c>
      <c r="R6" s="15">
        <f t="shared" si="10"/>
        <v>1.066707801230535E-6</v>
      </c>
      <c r="S6" s="9">
        <v>15</v>
      </c>
      <c r="T6" s="9">
        <v>10</v>
      </c>
      <c r="U6" s="9">
        <v>10</v>
      </c>
      <c r="V6" s="9">
        <v>7</v>
      </c>
      <c r="W6" s="9">
        <v>13</v>
      </c>
    </row>
    <row r="7" spans="1:29" x14ac:dyDescent="0.25">
      <c r="A7" s="12">
        <v>1.1080000000000001</v>
      </c>
      <c r="B7" s="12">
        <f t="shared" si="11"/>
        <v>7.6480000000000012E-3</v>
      </c>
      <c r="C7" s="12">
        <v>4.9989999999999997</v>
      </c>
      <c r="D7" s="10">
        <v>3.0000000000000001E-3</v>
      </c>
      <c r="E7" s="2">
        <f t="shared" si="12"/>
        <v>4.5117328519855588</v>
      </c>
      <c r="F7" s="2">
        <f t="shared" si="1"/>
        <v>3.3849939397098877E-2</v>
      </c>
      <c r="G7" s="2">
        <f t="shared" si="14"/>
        <v>8.5449485833059828</v>
      </c>
      <c r="H7" s="2">
        <f t="shared" si="2"/>
        <v>8.5023357675637328E-3</v>
      </c>
      <c r="I7" s="2">
        <f t="shared" si="15"/>
        <v>1688.7368199595226</v>
      </c>
      <c r="J7" s="2">
        <f t="shared" si="3"/>
        <v>13.583944619853028</v>
      </c>
      <c r="K7" s="11">
        <f t="shared" si="4"/>
        <v>1736.7873471611415</v>
      </c>
      <c r="L7" s="11">
        <f t="shared" si="13"/>
        <v>2.9519540617108624</v>
      </c>
      <c r="M7" s="14">
        <f t="shared" si="5"/>
        <v>1.5800000000000002E-2</v>
      </c>
      <c r="N7" s="14">
        <f t="shared" si="6"/>
        <v>4.3081318457076027E-3</v>
      </c>
      <c r="O7" s="12">
        <f t="shared" si="7"/>
        <v>-4.1477453389492158</v>
      </c>
      <c r="P7" s="12">
        <f t="shared" si="8"/>
        <v>0.27266657251313936</v>
      </c>
      <c r="Q7" s="16">
        <f t="shared" si="9"/>
        <v>5.7577572846471145E-4</v>
      </c>
      <c r="R7" s="15">
        <f t="shared" si="10"/>
        <v>9.7862499001625822E-7</v>
      </c>
      <c r="S7" s="9">
        <v>10</v>
      </c>
      <c r="T7" s="9">
        <v>12</v>
      </c>
      <c r="U7" s="9">
        <v>16</v>
      </c>
      <c r="V7" s="9">
        <v>21</v>
      </c>
      <c r="W7" s="9">
        <v>20</v>
      </c>
    </row>
    <row r="8" spans="1:29" x14ac:dyDescent="0.25">
      <c r="A8" s="12">
        <v>1.1619999999999999</v>
      </c>
      <c r="B8" s="12">
        <f t="shared" si="11"/>
        <v>7.9719999999999999E-3</v>
      </c>
      <c r="C8" s="12">
        <v>5.5010000000000003</v>
      </c>
      <c r="D8" s="10">
        <v>3.0000000000000001E-3</v>
      </c>
      <c r="E8" s="2">
        <f t="shared" si="12"/>
        <v>4.7340791738382109</v>
      </c>
      <c r="F8" s="2">
        <f t="shared" si="1"/>
        <v>3.5060309099688658E-2</v>
      </c>
      <c r="G8" s="2">
        <f t="shared" si="14"/>
        <v>8.9660590413602481</v>
      </c>
      <c r="H8" s="2">
        <f t="shared" si="2"/>
        <v>8.4171227857841608E-3</v>
      </c>
      <c r="I8" s="2">
        <f t="shared" si="15"/>
        <v>1760.2371646325564</v>
      </c>
      <c r="J8" s="2">
        <f t="shared" si="3"/>
        <v>13.906998609894123</v>
      </c>
      <c r="K8" s="11">
        <f t="shared" si="4"/>
        <v>1805.4276780472539</v>
      </c>
      <c r="L8" s="11">
        <f t="shared" si="13"/>
        <v>2.9519487786402956</v>
      </c>
      <c r="M8" s="14">
        <f t="shared" si="5"/>
        <v>1.9400000000000001E-2</v>
      </c>
      <c r="N8" s="14">
        <f t="shared" si="6"/>
        <v>2.1540659228538013E-3</v>
      </c>
      <c r="O8" s="12">
        <f t="shared" si="7"/>
        <v>-3.9424822129128545</v>
      </c>
      <c r="P8" s="12">
        <f t="shared" si="8"/>
        <v>0.11103432592029903</v>
      </c>
      <c r="Q8" s="16">
        <f t="shared" si="9"/>
        <v>5.5388538248266886E-4</v>
      </c>
      <c r="R8" s="15">
        <f t="shared" si="10"/>
        <v>9.0562546382078498E-7</v>
      </c>
      <c r="S8" s="9">
        <v>21</v>
      </c>
      <c r="T8" s="9">
        <v>16</v>
      </c>
      <c r="U8" s="9">
        <v>20</v>
      </c>
      <c r="V8" s="9">
        <v>18</v>
      </c>
      <c r="W8" s="9">
        <v>22</v>
      </c>
    </row>
    <row r="9" spans="1:29" x14ac:dyDescent="0.25">
      <c r="A9" s="12">
        <v>1.2130000000000001</v>
      </c>
      <c r="B9" s="12">
        <f t="shared" si="11"/>
        <v>8.2780000000000006E-3</v>
      </c>
      <c r="C9" s="12">
        <v>5.9989999999999997</v>
      </c>
      <c r="D9" s="10">
        <v>3.0000000000000001E-3</v>
      </c>
      <c r="E9" s="2">
        <f t="shared" si="12"/>
        <v>4.9455894476504527</v>
      </c>
      <c r="F9" s="2">
        <f t="shared" si="1"/>
        <v>3.6223898967560141E-2</v>
      </c>
      <c r="G9" s="2">
        <f t="shared" si="14"/>
        <v>9.3666466811561602</v>
      </c>
      <c r="H9" s="2">
        <f t="shared" si="2"/>
        <v>8.3455431290223626E-3</v>
      </c>
      <c r="I9" s="2">
        <f t="shared" si="15"/>
        <v>1828.2529399935042</v>
      </c>
      <c r="J9" s="2">
        <f t="shared" si="3"/>
        <v>14.221676580568827</v>
      </c>
      <c r="K9" s="11">
        <f t="shared" si="4"/>
        <v>1870.7228223937639</v>
      </c>
      <c r="L9" s="11">
        <f t="shared" si="13"/>
        <v>2.9519441365495962</v>
      </c>
      <c r="M9" s="14">
        <f t="shared" si="5"/>
        <v>2.1600000000000001E-2</v>
      </c>
      <c r="N9" s="14">
        <f t="shared" si="6"/>
        <v>3.2619012860600183E-3</v>
      </c>
      <c r="O9" s="12">
        <f t="shared" si="7"/>
        <v>-3.8350619642920178</v>
      </c>
      <c r="P9" s="12">
        <f t="shared" si="8"/>
        <v>0.15101394842870455</v>
      </c>
      <c r="Q9" s="16">
        <f t="shared" si="9"/>
        <v>5.3455273439194319E-4</v>
      </c>
      <c r="R9" s="15">
        <f t="shared" si="10"/>
        <v>8.4350807670464578E-7</v>
      </c>
      <c r="S9" s="9">
        <v>20</v>
      </c>
      <c r="T9" s="9">
        <v>23</v>
      </c>
      <c r="U9" s="9">
        <v>24</v>
      </c>
      <c r="V9" s="9">
        <v>16</v>
      </c>
      <c r="W9" s="9">
        <v>25</v>
      </c>
    </row>
    <row r="10" spans="1:29" x14ac:dyDescent="0.25">
      <c r="A10" s="12">
        <v>1.264</v>
      </c>
      <c r="B10" s="12">
        <f t="shared" si="11"/>
        <v>8.5840000000000014E-3</v>
      </c>
      <c r="C10" s="12">
        <v>6.5010000000000003</v>
      </c>
      <c r="D10" s="10">
        <v>3.0000000000000001E-3</v>
      </c>
      <c r="E10" s="2">
        <f t="shared" si="12"/>
        <v>5.1431962025316462</v>
      </c>
      <c r="F10" s="2">
        <f t="shared" si="1"/>
        <v>3.7301579274154791E-2</v>
      </c>
      <c r="G10" s="2">
        <f t="shared" si="14"/>
        <v>9.7409018987341778</v>
      </c>
      <c r="H10" s="2">
        <f t="shared" si="2"/>
        <v>8.2825300510861871E-3</v>
      </c>
      <c r="I10" s="2">
        <f t="shared" si="15"/>
        <v>1891.7977333860758</v>
      </c>
      <c r="J10" s="2">
        <f t="shared" si="3"/>
        <v>14.521663444986265</v>
      </c>
      <c r="K10" s="11">
        <f t="shared" si="4"/>
        <v>1931.7258240506326</v>
      </c>
      <c r="L10" s="11">
        <f t="shared" si="13"/>
        <v>2.95194010120687</v>
      </c>
      <c r="M10" s="14">
        <f t="shared" si="5"/>
        <v>2.3199999999999998E-2</v>
      </c>
      <c r="N10" s="14">
        <f t="shared" si="6"/>
        <v>3.1874754901018453E-3</v>
      </c>
      <c r="O10" s="12">
        <f t="shared" si="7"/>
        <v>-3.7636030003098728</v>
      </c>
      <c r="P10" s="12">
        <f t="shared" si="8"/>
        <v>0.137391184918183</v>
      </c>
      <c r="Q10" s="16">
        <f t="shared" si="9"/>
        <v>5.1767180805353721E-4</v>
      </c>
      <c r="R10" s="15">
        <f t="shared" si="10"/>
        <v>7.9107301379507147E-7</v>
      </c>
      <c r="S10" s="9">
        <v>27</v>
      </c>
      <c r="T10" s="9">
        <v>19</v>
      </c>
      <c r="U10" s="9">
        <v>20</v>
      </c>
      <c r="V10" s="9">
        <v>26</v>
      </c>
      <c r="W10" s="9">
        <v>24</v>
      </c>
    </row>
    <row r="11" spans="1:29" x14ac:dyDescent="0.25">
      <c r="A11" s="12">
        <v>1.3120000000000001</v>
      </c>
      <c r="B11" s="12">
        <f t="shared" si="11"/>
        <v>8.8720000000000014E-3</v>
      </c>
      <c r="C11" s="12">
        <v>7.0019999999999998</v>
      </c>
      <c r="D11" s="10">
        <v>3.0000000000000001E-3</v>
      </c>
      <c r="E11" s="2">
        <f t="shared" si="12"/>
        <v>5.336890243902439</v>
      </c>
      <c r="F11" s="2">
        <f t="shared" si="1"/>
        <v>3.8375678539559789E-2</v>
      </c>
      <c r="G11" s="2">
        <f t="shared" si="14"/>
        <v>10.107746674057649</v>
      </c>
      <c r="H11" s="2">
        <f t="shared" si="2"/>
        <v>8.2283268711231747E-3</v>
      </c>
      <c r="I11" s="2">
        <f t="shared" si="15"/>
        <v>1954.0843077882482</v>
      </c>
      <c r="J11" s="2">
        <f t="shared" si="3"/>
        <v>14.821044856453012</v>
      </c>
      <c r="K11" s="11">
        <f t="shared" si="4"/>
        <v>1991.520935476718</v>
      </c>
      <c r="L11" s="11">
        <f t="shared" si="13"/>
        <v>2.9519364004727557</v>
      </c>
      <c r="M11" s="14">
        <f t="shared" si="5"/>
        <v>3.3600000000000005E-2</v>
      </c>
      <c r="N11" s="14">
        <f t="shared" si="6"/>
        <v>2.65329983228432E-3</v>
      </c>
      <c r="O11" s="12">
        <f t="shared" si="7"/>
        <v>-3.3932292120129786</v>
      </c>
      <c r="P11" s="12">
        <f t="shared" si="8"/>
        <v>7.8967256913223802E-2</v>
      </c>
      <c r="Q11" s="16">
        <f t="shared" si="9"/>
        <v>5.0212879120983291E-4</v>
      </c>
      <c r="R11" s="15">
        <f t="shared" si="10"/>
        <v>7.4428153382323222E-7</v>
      </c>
      <c r="S11" s="9">
        <v>37</v>
      </c>
      <c r="T11" s="9">
        <v>35</v>
      </c>
      <c r="U11" s="9">
        <v>34</v>
      </c>
      <c r="V11" s="9">
        <v>33</v>
      </c>
      <c r="W11" s="9">
        <v>29</v>
      </c>
    </row>
    <row r="12" spans="1:29" x14ac:dyDescent="0.25">
      <c r="A12" s="12">
        <v>1.359</v>
      </c>
      <c r="B12" s="12">
        <f t="shared" si="11"/>
        <v>9.1539999999999989E-3</v>
      </c>
      <c r="C12" s="12">
        <v>7.5</v>
      </c>
      <c r="D12" s="10">
        <v>3.0000000000000001E-3</v>
      </c>
      <c r="E12" s="2">
        <f t="shared" si="12"/>
        <v>5.518763796909492</v>
      </c>
      <c r="F12" s="2">
        <f t="shared" si="1"/>
        <v>3.9380988813031259E-2</v>
      </c>
      <c r="G12" s="2">
        <f t="shared" si="14"/>
        <v>10.452204160813432</v>
      </c>
      <c r="H12" s="2">
        <f t="shared" si="2"/>
        <v>8.1804733124129347E-3</v>
      </c>
      <c r="I12" s="2">
        <f t="shared" si="15"/>
        <v>2012.5697444645125</v>
      </c>
      <c r="J12" s="2">
        <f t="shared" si="3"/>
        <v>15.106620697720077</v>
      </c>
      <c r="K12" s="11">
        <f t="shared" si="4"/>
        <v>2047.6669546859318</v>
      </c>
      <c r="L12" s="11">
        <f t="shared" si="13"/>
        <v>2.951933134106087</v>
      </c>
      <c r="M12" s="14">
        <f t="shared" si="5"/>
        <v>4.0200000000000007E-2</v>
      </c>
      <c r="N12" s="14">
        <f t="shared" si="6"/>
        <v>3.3105890714493699E-3</v>
      </c>
      <c r="O12" s="12">
        <f t="shared" si="7"/>
        <v>-3.2138882833571616</v>
      </c>
      <c r="P12" s="12">
        <f t="shared" si="8"/>
        <v>8.2352961976352473E-2</v>
      </c>
      <c r="Q12" s="16">
        <f t="shared" si="9"/>
        <v>4.883606671053489E-4</v>
      </c>
      <c r="R12" s="15">
        <f t="shared" si="10"/>
        <v>7.0402466149264182E-7</v>
      </c>
      <c r="S12" s="9">
        <v>37</v>
      </c>
      <c r="T12" s="9">
        <v>36</v>
      </c>
      <c r="U12" s="9">
        <v>42</v>
      </c>
      <c r="V12" s="9">
        <v>41</v>
      </c>
      <c r="W12" s="9">
        <v>45</v>
      </c>
    </row>
    <row r="13" spans="1:29" x14ac:dyDescent="0.25">
      <c r="A13" s="12">
        <v>1.405</v>
      </c>
      <c r="B13" s="12">
        <f t="shared" si="11"/>
        <v>9.4300000000000009E-3</v>
      </c>
      <c r="C13" s="12">
        <v>8.0009999999999994</v>
      </c>
      <c r="D13" s="10">
        <v>3.0000000000000001E-3</v>
      </c>
      <c r="E13" s="2">
        <f t="shared" si="12"/>
        <v>5.6946619217081844</v>
      </c>
      <c r="F13" s="2">
        <f t="shared" si="1"/>
        <v>4.0356343004774503E-2</v>
      </c>
      <c r="G13" s="2">
        <f t="shared" si="14"/>
        <v>10.785344548689743</v>
      </c>
      <c r="H13" s="2">
        <f t="shared" si="2"/>
        <v>8.1376454209074588E-3</v>
      </c>
      <c r="I13" s="2">
        <f t="shared" si="15"/>
        <v>2069.1336509220314</v>
      </c>
      <c r="J13" s="2">
        <f t="shared" si="3"/>
        <v>15.386705122349751</v>
      </c>
      <c r="K13" s="11">
        <f t="shared" si="4"/>
        <v>2101.9683048851502</v>
      </c>
      <c r="L13" s="11">
        <f t="shared" si="13"/>
        <v>2.9519301507070375</v>
      </c>
      <c r="M13" s="14">
        <f t="shared" si="5"/>
        <v>5.7799999999999997E-2</v>
      </c>
      <c r="N13" s="14">
        <f t="shared" si="6"/>
        <v>3.6551333764994133E-3</v>
      </c>
      <c r="O13" s="12">
        <f t="shared" si="7"/>
        <v>-2.8507665033038054</v>
      </c>
      <c r="P13" s="12">
        <f t="shared" si="8"/>
        <v>6.3237601669540025E-2</v>
      </c>
      <c r="Q13" s="16">
        <f t="shared" si="9"/>
        <v>4.7574456649794209E-4</v>
      </c>
      <c r="R13" s="15">
        <f t="shared" si="10"/>
        <v>6.6811888962191459E-7</v>
      </c>
      <c r="S13" s="9">
        <v>59</v>
      </c>
      <c r="T13" s="9">
        <v>61</v>
      </c>
      <c r="U13" s="9">
        <v>53</v>
      </c>
      <c r="V13" s="9">
        <v>54</v>
      </c>
      <c r="W13" s="9">
        <v>62</v>
      </c>
    </row>
    <row r="14" spans="1:29" x14ac:dyDescent="0.25">
      <c r="A14" s="12">
        <v>1.4490000000000001</v>
      </c>
      <c r="B14" s="12">
        <f t="shared" si="11"/>
        <v>9.6940000000000012E-3</v>
      </c>
      <c r="C14" s="12">
        <v>8.5</v>
      </c>
      <c r="D14" s="10">
        <v>1E-3</v>
      </c>
      <c r="E14" s="2">
        <f t="shared" si="12"/>
        <v>5.8661145617667358</v>
      </c>
      <c r="F14" s="2">
        <f t="shared" si="1"/>
        <v>3.9935206736899063E-2</v>
      </c>
      <c r="G14" s="2">
        <f t="shared" si="14"/>
        <v>11.110065457891544</v>
      </c>
      <c r="H14" s="2">
        <f t="shared" si="2"/>
        <v>7.8959384368781048E-3</v>
      </c>
      <c r="I14" s="2">
        <f t="shared" si="15"/>
        <v>2124.2680140954053</v>
      </c>
      <c r="J14" s="2">
        <f t="shared" si="3"/>
        <v>15.660202650704839</v>
      </c>
      <c r="K14" s="11">
        <f t="shared" si="4"/>
        <v>2154.8972935315892</v>
      </c>
      <c r="L14" s="11">
        <f t="shared" si="13"/>
        <v>2.951927395616063</v>
      </c>
      <c r="M14" s="14">
        <f t="shared" si="5"/>
        <v>6.5799999999999997E-2</v>
      </c>
      <c r="N14" s="14">
        <f t="shared" si="6"/>
        <v>3.2496153618543841E-3</v>
      </c>
      <c r="O14" s="12">
        <f t="shared" si="7"/>
        <v>-2.7211354406508654</v>
      </c>
      <c r="P14" s="12">
        <f t="shared" si="8"/>
        <v>4.9386251699914653E-2</v>
      </c>
      <c r="Q14" s="16">
        <f t="shared" si="9"/>
        <v>4.6405923985413401E-4</v>
      </c>
      <c r="R14" s="15">
        <f t="shared" si="10"/>
        <v>6.3570045190838349E-7</v>
      </c>
      <c r="S14" s="9">
        <v>67</v>
      </c>
      <c r="T14" s="9">
        <v>63</v>
      </c>
      <c r="U14" s="9">
        <v>61</v>
      </c>
      <c r="V14" s="9">
        <v>69</v>
      </c>
      <c r="W14" s="9">
        <v>69</v>
      </c>
    </row>
    <row r="15" spans="1:29" x14ac:dyDescent="0.25">
      <c r="A15" s="12">
        <v>1.4930000000000001</v>
      </c>
      <c r="B15" s="12">
        <f t="shared" si="11"/>
        <v>9.9580000000000016E-3</v>
      </c>
      <c r="C15" s="12">
        <v>8.9969999999999999</v>
      </c>
      <c r="D15" s="10">
        <v>1E-3</v>
      </c>
      <c r="E15" s="2">
        <f t="shared" si="12"/>
        <v>6.0261219022103143</v>
      </c>
      <c r="F15" s="2">
        <f t="shared" si="1"/>
        <v>4.0862774214474429E-2</v>
      </c>
      <c r="G15" s="2">
        <f t="shared" si="14"/>
        <v>11.41310966327711</v>
      </c>
      <c r="H15" s="2">
        <f t="shared" si="2"/>
        <v>7.8728110863754575E-3</v>
      </c>
      <c r="I15" s="2">
        <f t="shared" si="15"/>
        <v>2175.7218897278203</v>
      </c>
      <c r="J15" s="2">
        <f t="shared" si="3"/>
        <v>15.921379022754357</v>
      </c>
      <c r="K15" s="11">
        <f t="shared" si="4"/>
        <v>2204.2930141387073</v>
      </c>
      <c r="L15" s="11">
        <f t="shared" si="13"/>
        <v>2.951924950402272</v>
      </c>
      <c r="M15" s="14">
        <f t="shared" si="5"/>
        <v>8.0400000000000013E-2</v>
      </c>
      <c r="N15" s="14">
        <f t="shared" si="6"/>
        <v>2.576819745345025E-3</v>
      </c>
      <c r="O15" s="12">
        <f t="shared" si="7"/>
        <v>-2.5207411027972162</v>
      </c>
      <c r="P15" s="12">
        <f t="shared" si="8"/>
        <v>3.2049996832649558E-2</v>
      </c>
      <c r="Q15" s="16">
        <f t="shared" si="9"/>
        <v>4.5366019562092304E-4</v>
      </c>
      <c r="R15" s="15">
        <f t="shared" si="10"/>
        <v>6.0752850998851358E-7</v>
      </c>
      <c r="S15" s="9">
        <v>80</v>
      </c>
      <c r="T15" s="9">
        <v>81</v>
      </c>
      <c r="U15" s="9">
        <v>84</v>
      </c>
      <c r="V15" s="9">
        <v>81</v>
      </c>
      <c r="W15" s="9">
        <v>76</v>
      </c>
    </row>
    <row r="16" spans="1:29" x14ac:dyDescent="0.25">
      <c r="A16" s="12">
        <v>1.536</v>
      </c>
      <c r="B16" s="12">
        <f t="shared" si="11"/>
        <v>1.0215999999999999E-2</v>
      </c>
      <c r="C16" s="12">
        <v>9.5009999999999994</v>
      </c>
      <c r="D16" s="10">
        <v>1E-3</v>
      </c>
      <c r="E16" s="2">
        <f t="shared" si="12"/>
        <v>6.1855468749999991</v>
      </c>
      <c r="F16" s="2">
        <f t="shared" si="1"/>
        <v>4.1791371663411452E-2</v>
      </c>
      <c r="G16" s="2">
        <f t="shared" si="14"/>
        <v>11.715050899621209</v>
      </c>
      <c r="H16" s="2">
        <f t="shared" si="2"/>
        <v>7.851592524709022E-3</v>
      </c>
      <c r="I16" s="2">
        <f t="shared" si="15"/>
        <v>2226.9884922466849</v>
      </c>
      <c r="J16" s="2">
        <f t="shared" si="3"/>
        <v>16.18426826455191</v>
      </c>
      <c r="K16" s="11">
        <f t="shared" si="4"/>
        <v>2253.5089525568173</v>
      </c>
      <c r="L16" s="11">
        <f t="shared" si="13"/>
        <v>2.9519226264638392</v>
      </c>
      <c r="M16" s="14">
        <f t="shared" si="5"/>
        <v>0.10059999999999999</v>
      </c>
      <c r="N16" s="14">
        <f t="shared" si="6"/>
        <v>3.1368774282716245E-3</v>
      </c>
      <c r="O16" s="12">
        <f t="shared" si="7"/>
        <v>-2.2966030213164981</v>
      </c>
      <c r="P16" s="12">
        <f t="shared" si="8"/>
        <v>3.1181684177650344E-2</v>
      </c>
      <c r="Q16" s="16">
        <f t="shared" si="9"/>
        <v>4.437523972848682E-4</v>
      </c>
      <c r="R16" s="15">
        <f t="shared" si="10"/>
        <v>5.8128135706163623E-7</v>
      </c>
      <c r="S16" s="9">
        <v>100</v>
      </c>
      <c r="T16" s="9">
        <v>95</v>
      </c>
      <c r="U16" s="9">
        <v>101</v>
      </c>
      <c r="V16" s="9">
        <v>103</v>
      </c>
      <c r="W16" s="9">
        <v>104</v>
      </c>
    </row>
    <row r="17" spans="1:23" x14ac:dyDescent="0.25">
      <c r="A17" s="12">
        <v>1.57</v>
      </c>
      <c r="B17" s="12">
        <f t="shared" si="11"/>
        <v>1.0420000000000002E-2</v>
      </c>
      <c r="C17" s="12">
        <v>9.9060000000000006</v>
      </c>
      <c r="D17" s="10">
        <v>1E-3</v>
      </c>
      <c r="E17" s="2">
        <f t="shared" si="12"/>
        <v>6.3095541401273882</v>
      </c>
      <c r="F17" s="2">
        <f t="shared" si="1"/>
        <v>4.2513091808998336E-2</v>
      </c>
      <c r="G17" s="2">
        <f t="shared" si="14"/>
        <v>11.949913144180659</v>
      </c>
      <c r="H17" s="2">
        <f t="shared" si="2"/>
        <v>7.8357630863911225E-3</v>
      </c>
      <c r="I17" s="2">
        <f t="shared" si="15"/>
        <v>2266.8657527504338</v>
      </c>
      <c r="J17" s="2">
        <f t="shared" si="3"/>
        <v>16.390502384754313</v>
      </c>
      <c r="K17" s="11">
        <f t="shared" si="4"/>
        <v>2291.7911226404162</v>
      </c>
      <c r="L17" s="11">
        <f t="shared" si="13"/>
        <v>2.9519208914898174</v>
      </c>
      <c r="M17" s="14">
        <f t="shared" si="5"/>
        <v>0.1164</v>
      </c>
      <c r="N17" s="14">
        <f t="shared" si="6"/>
        <v>3.1368774282716245E-3</v>
      </c>
      <c r="O17" s="12">
        <f t="shared" si="7"/>
        <v>-2.1507227436847995</v>
      </c>
      <c r="P17" s="12">
        <f t="shared" si="8"/>
        <v>2.6949118799584403E-2</v>
      </c>
      <c r="Q17" s="16">
        <f t="shared" si="9"/>
        <v>4.363399395874616E-4</v>
      </c>
      <c r="R17" s="15">
        <f t="shared" si="10"/>
        <v>5.6202372490895069E-7</v>
      </c>
      <c r="S17" s="9">
        <v>116</v>
      </c>
      <c r="T17" s="9">
        <v>122</v>
      </c>
      <c r="U17" s="9">
        <v>114</v>
      </c>
      <c r="V17" s="9">
        <v>113</v>
      </c>
      <c r="W17" s="9">
        <v>117</v>
      </c>
    </row>
    <row r="18" spans="1:23" x14ac:dyDescent="0.25">
      <c r="A18" s="12"/>
      <c r="B18" s="12"/>
      <c r="C18" s="12"/>
      <c r="E18" s="2"/>
      <c r="F18" s="2"/>
      <c r="G18" s="2"/>
      <c r="H18" s="2"/>
      <c r="I18" s="2"/>
      <c r="J18" s="2"/>
      <c r="K18" s="11"/>
      <c r="L18" s="11"/>
      <c r="M18" s="14"/>
      <c r="N18" s="14"/>
      <c r="O18" s="12"/>
      <c r="P18" s="12"/>
      <c r="Q18" s="16"/>
      <c r="R18" s="15"/>
    </row>
    <row r="19" spans="1:23" x14ac:dyDescent="0.25">
      <c r="A19" s="12"/>
      <c r="B19" s="12"/>
      <c r="C19" s="12"/>
      <c r="E19" s="2"/>
      <c r="F19" s="2"/>
      <c r="G19" s="2"/>
      <c r="H19" s="2"/>
      <c r="I19" s="2"/>
      <c r="J19" s="2"/>
      <c r="K19" s="11"/>
      <c r="L19" s="11"/>
      <c r="M19" s="14"/>
      <c r="N19" s="14"/>
      <c r="O19" s="12"/>
      <c r="P19" s="12"/>
      <c r="Q19" s="16"/>
      <c r="R19" s="15"/>
    </row>
    <row r="20" spans="1:23" ht="60" x14ac:dyDescent="0.25">
      <c r="I20" s="7" t="s">
        <v>12</v>
      </c>
      <c r="J20" s="7"/>
      <c r="K20" s="7"/>
      <c r="L20" s="7" t="s">
        <v>17</v>
      </c>
    </row>
    <row r="21" spans="1:23" x14ac:dyDescent="0.25">
      <c r="I21" s="19" t="s">
        <v>18</v>
      </c>
      <c r="J21" s="19"/>
      <c r="K21" s="19"/>
      <c r="L21" s="19"/>
      <c r="M21" s="19"/>
    </row>
  </sheetData>
  <mergeCells count="1">
    <mergeCell ref="I21:M2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"/>
  <sheetViews>
    <sheetView zoomScaleNormal="100" workbookViewId="0">
      <selection activeCell="R9" sqref="R9"/>
    </sheetView>
  </sheetViews>
  <sheetFormatPr defaultRowHeight="15" x14ac:dyDescent="0.25"/>
  <cols>
    <col min="1" max="1" width="5.7109375" style="10" bestFit="1" customWidth="1"/>
    <col min="2" max="2" width="5.5703125" style="10" bestFit="1" customWidth="1"/>
    <col min="3" max="3" width="6.42578125" style="10" bestFit="1" customWidth="1"/>
    <col min="4" max="4" width="6.28515625" style="10" bestFit="1" customWidth="1"/>
    <col min="5" max="5" width="4.5703125" style="10" bestFit="1" customWidth="1"/>
    <col min="6" max="6" width="6.140625" style="10" bestFit="1" customWidth="1"/>
    <col min="7" max="7" width="8.140625" style="10" bestFit="1" customWidth="1"/>
    <col min="8" max="8" width="8.140625" style="10" customWidth="1"/>
    <col min="9" max="9" width="8.5703125" style="10" bestFit="1" customWidth="1"/>
    <col min="10" max="10" width="7.7109375" style="10" bestFit="1" customWidth="1"/>
    <col min="11" max="11" width="6.5703125" style="10" bestFit="1" customWidth="1"/>
    <col min="12" max="12" width="8" style="10" bestFit="1" customWidth="1"/>
    <col min="13" max="13" width="13.5703125" style="13" customWidth="1"/>
    <col min="14" max="14" width="11.28515625" style="10" customWidth="1"/>
    <col min="15" max="15" width="10.140625" style="10" customWidth="1"/>
    <col min="16" max="16" width="9" style="13" customWidth="1"/>
    <col min="17" max="17" width="11" style="10" customWidth="1"/>
    <col min="18" max="18" width="9.7109375" style="10" bestFit="1" customWidth="1"/>
    <col min="19" max="19" width="8.42578125" style="10" bestFit="1" customWidth="1"/>
    <col min="20" max="22" width="4.5703125" style="10" bestFit="1" customWidth="1"/>
    <col min="23" max="23" width="5" style="10" customWidth="1"/>
    <col min="24" max="24" width="9.140625" style="10"/>
    <col min="25" max="25" width="6.140625" style="10" bestFit="1" customWidth="1"/>
    <col min="26" max="26" width="6" style="10" bestFit="1" customWidth="1"/>
    <col min="27" max="27" width="2.42578125" style="10" bestFit="1" customWidth="1"/>
    <col min="28" max="28" width="3.7109375" style="10" bestFit="1" customWidth="1"/>
    <col min="29" max="29" width="6" style="10" bestFit="1" customWidth="1"/>
    <col min="30" max="16384" width="9.140625" style="10"/>
  </cols>
  <sheetData>
    <row r="1" spans="1:29" x14ac:dyDescent="0.25">
      <c r="A1" s="10" t="s">
        <v>15</v>
      </c>
      <c r="B1" s="10" t="s">
        <v>0</v>
      </c>
      <c r="C1" s="10" t="s">
        <v>14</v>
      </c>
      <c r="D1" s="10" t="s">
        <v>1</v>
      </c>
      <c r="E1" s="10" t="s">
        <v>4</v>
      </c>
      <c r="F1" s="10" t="s">
        <v>5</v>
      </c>
      <c r="G1" s="10" t="s">
        <v>13</v>
      </c>
      <c r="H1" s="10" t="s">
        <v>29</v>
      </c>
      <c r="I1" s="10" t="s">
        <v>23</v>
      </c>
      <c r="J1" s="10" t="s">
        <v>28</v>
      </c>
      <c r="K1" s="10" t="s">
        <v>24</v>
      </c>
      <c r="L1" s="10" t="s">
        <v>26</v>
      </c>
      <c r="M1" s="13" t="s">
        <v>31</v>
      </c>
      <c r="N1" s="10" t="s">
        <v>30</v>
      </c>
      <c r="O1" s="10" t="s">
        <v>19</v>
      </c>
      <c r="P1" s="13" t="s">
        <v>20</v>
      </c>
      <c r="Q1" s="10" t="s">
        <v>25</v>
      </c>
      <c r="R1" s="10" t="s">
        <v>27</v>
      </c>
      <c r="S1" s="10" t="s">
        <v>22</v>
      </c>
      <c r="Y1" s="10" t="s">
        <v>9</v>
      </c>
      <c r="Z1" s="10">
        <v>0.52800000000000002</v>
      </c>
      <c r="AA1" s="10" t="s">
        <v>16</v>
      </c>
      <c r="AB1" s="10" t="s">
        <v>10</v>
      </c>
      <c r="AC1" s="10">
        <v>2E-3</v>
      </c>
    </row>
    <row r="2" spans="1:29" x14ac:dyDescent="0.25">
      <c r="A2" s="12">
        <v>0.80800000000000005</v>
      </c>
      <c r="B2" s="12">
        <f>0.006*A2+0.001</f>
        <v>5.8480000000000008E-3</v>
      </c>
      <c r="C2" s="12">
        <v>2.5129999999999999</v>
      </c>
      <c r="D2" s="10">
        <v>3.0000000000000001E-3</v>
      </c>
      <c r="E2" s="2">
        <f>C2/A2</f>
        <v>3.1101485148514847</v>
      </c>
      <c r="F2" s="2">
        <f>E2*(D2/C2+B2/A2)</f>
        <v>2.6222956082736986E-2</v>
      </c>
      <c r="G2" s="2">
        <f>E2/0.528</f>
        <v>5.8904327932793272</v>
      </c>
      <c r="H2" s="2">
        <f>SQRT((F2/E2)^2+0.004^2)</f>
        <v>9.3321367586450994E-3</v>
      </c>
      <c r="I2" s="2">
        <f t="shared" ref="I2:I3" si="0">169.79*G2+237.89</f>
        <v>1238.0265839708968</v>
      </c>
      <c r="J2" s="2">
        <f>SQRT((G2*1.1)^2+(169.79*H2)^2+9.7^2)</f>
        <v>11.772181680461596</v>
      </c>
      <c r="K2" s="11">
        <f>(0.96*I2)+115.6</f>
        <v>1304.1055206120609</v>
      </c>
      <c r="L2" s="11">
        <f>0.0019/I2*K2+2.95</f>
        <v>2.9520014113761723</v>
      </c>
      <c r="M2" s="14">
        <f>AVERAGE(S2:AJ2)*0.001</f>
        <v>1.0400000000000001E-2</v>
      </c>
      <c r="N2" s="14">
        <f>_xlfn.STDEV.P(S2:AJ2)*0.001</f>
        <v>7.9999999999999993E-4</v>
      </c>
      <c r="O2" s="12">
        <f>LN(M2)</f>
        <v>-4.5659494728348102</v>
      </c>
      <c r="P2" s="12">
        <f>N2/M2</f>
        <v>7.6923076923076913E-2</v>
      </c>
      <c r="Q2" s="16">
        <f>1/K2</f>
        <v>7.6680911490250127E-4</v>
      </c>
      <c r="R2" s="15">
        <f>L2/K2*Q2</f>
        <v>1.7357656674790416E-6</v>
      </c>
      <c r="S2" s="11">
        <v>11</v>
      </c>
      <c r="T2" s="11">
        <v>10</v>
      </c>
      <c r="U2" s="11">
        <v>9</v>
      </c>
      <c r="V2" s="11">
        <v>11</v>
      </c>
      <c r="W2" s="11">
        <v>11</v>
      </c>
    </row>
    <row r="3" spans="1:29" x14ac:dyDescent="0.25">
      <c r="A3" s="12">
        <v>0.874</v>
      </c>
      <c r="B3" s="12">
        <f>0.006*A3+0.001</f>
        <v>6.2440000000000004E-3</v>
      </c>
      <c r="C3" s="12">
        <v>3.028</v>
      </c>
      <c r="D3" s="10">
        <v>3.0000000000000001E-3</v>
      </c>
      <c r="E3" s="2">
        <f>C3/A3</f>
        <v>3.4645308924485128</v>
      </c>
      <c r="F3" s="2">
        <f t="shared" ref="F3:F17" si="1">E3*(D3/C3+B3/A3)</f>
        <v>2.8183673789986863E-2</v>
      </c>
      <c r="G3" s="2">
        <f>E3/0.528</f>
        <v>6.5616115387282434</v>
      </c>
      <c r="H3" s="2">
        <f t="shared" ref="H3:H17" si="2">SQRT((F3/E3)^2+0.004^2)</f>
        <v>9.0651468000332407E-3</v>
      </c>
      <c r="I3" s="2">
        <f t="shared" si="0"/>
        <v>1351.9860231606685</v>
      </c>
      <c r="J3" s="2">
        <f t="shared" ref="J3:J17" si="3">SQRT((G3*1.1)^2+(169.79*H3)^2+9.7^2)</f>
        <v>12.188326007142638</v>
      </c>
      <c r="K3" s="11">
        <f t="shared" ref="K3:K17" si="4">(0.96*I3)+115.6</f>
        <v>1413.5065822342417</v>
      </c>
      <c r="L3" s="11">
        <f>0.0019/I3*K3+2.95</f>
        <v>2.951986457300769</v>
      </c>
      <c r="M3" s="14">
        <f t="shared" ref="M3:M17" si="5">AVERAGE(S3:AJ3)*0.001</f>
        <v>1.0999999999999999E-2</v>
      </c>
      <c r="N3" s="14">
        <f t="shared" ref="N3:N17" si="6">_xlfn.STDEV.P(S3:AJ3)*0.001</f>
        <v>8.9442719099991591E-4</v>
      </c>
      <c r="O3" s="12">
        <f t="shared" ref="O3:O17" si="7">LN(M3)</f>
        <v>-4.5098600061837661</v>
      </c>
      <c r="P3" s="12">
        <f t="shared" ref="P3:P17" si="8">N3/M3</f>
        <v>8.1311562818174185E-2</v>
      </c>
      <c r="Q3" s="16">
        <f t="shared" ref="Q3:Q17" si="9">1/K3</f>
        <v>7.0746044805773906E-4</v>
      </c>
      <c r="R3" s="15">
        <f t="shared" ref="R3:R17" si="10">L3/K3*Q3</f>
        <v>1.4774700648661677E-6</v>
      </c>
      <c r="S3" s="11">
        <v>10</v>
      </c>
      <c r="T3" s="11">
        <v>10</v>
      </c>
      <c r="U3" s="11">
        <v>12</v>
      </c>
      <c r="V3" s="11">
        <v>12</v>
      </c>
      <c r="W3" s="11">
        <v>11</v>
      </c>
    </row>
    <row r="4" spans="1:29" x14ac:dyDescent="0.25">
      <c r="A4" s="12">
        <v>0.93600000000000005</v>
      </c>
      <c r="B4" s="12">
        <f t="shared" ref="B4:B17" si="11">0.006*A4+0.001</f>
        <v>6.6160000000000004E-3</v>
      </c>
      <c r="C4" s="12">
        <v>3.5179999999999998</v>
      </c>
      <c r="D4" s="10">
        <v>3.0000000000000001E-3</v>
      </c>
      <c r="E4" s="2">
        <f t="shared" ref="E4:E17" si="12">C4/A4</f>
        <v>3.7585470085470081</v>
      </c>
      <c r="F4" s="2">
        <f t="shared" si="1"/>
        <v>2.977195193220834E-2</v>
      </c>
      <c r="G4" s="2">
        <f>E4/0.528</f>
        <v>7.118460243460242</v>
      </c>
      <c r="H4" s="2">
        <f t="shared" si="2"/>
        <v>8.8738014978204157E-3</v>
      </c>
      <c r="I4" s="2">
        <f>169.79*G4+237.89</f>
        <v>1446.5333647371144</v>
      </c>
      <c r="J4" s="2">
        <f t="shared" si="3"/>
        <v>12.556822415556526</v>
      </c>
      <c r="K4" s="11">
        <f t="shared" si="4"/>
        <v>1504.2720301476297</v>
      </c>
      <c r="L4" s="11">
        <f t="shared" ref="L4:L17" si="13">0.0019/I4*K4+2.95</f>
        <v>2.951975838875863</v>
      </c>
      <c r="M4" s="14">
        <f t="shared" si="5"/>
        <v>1.32E-2</v>
      </c>
      <c r="N4" s="14">
        <f t="shared" si="6"/>
        <v>1.9390719429665316E-3</v>
      </c>
      <c r="O4" s="12">
        <f t="shared" si="7"/>
        <v>-4.3275384493898121</v>
      </c>
      <c r="P4" s="12">
        <f t="shared" si="8"/>
        <v>0.14689938961867663</v>
      </c>
      <c r="Q4" s="16">
        <f t="shared" si="9"/>
        <v>6.6477337872316862E-4</v>
      </c>
      <c r="R4" s="15">
        <f t="shared" si="10"/>
        <v>1.304547922842172E-6</v>
      </c>
      <c r="S4" s="11">
        <v>10</v>
      </c>
      <c r="T4" s="11">
        <v>13</v>
      </c>
      <c r="U4" s="11">
        <v>16</v>
      </c>
      <c r="V4" s="11">
        <v>14</v>
      </c>
      <c r="W4" s="11">
        <v>13</v>
      </c>
    </row>
    <row r="5" spans="1:29" x14ac:dyDescent="0.25">
      <c r="A5" s="12">
        <v>0.996</v>
      </c>
      <c r="B5" s="12">
        <f t="shared" si="11"/>
        <v>6.9760000000000004E-3</v>
      </c>
      <c r="C5" s="12">
        <v>4.0119999999999996</v>
      </c>
      <c r="D5" s="10">
        <v>3.0000000000000001E-3</v>
      </c>
      <c r="E5" s="2">
        <f t="shared" si="12"/>
        <v>4.0281124497991962</v>
      </c>
      <c r="F5" s="2">
        <f t="shared" si="1"/>
        <v>3.1225012499798387E-2</v>
      </c>
      <c r="G5" s="2">
        <f t="shared" ref="G5:G17" si="14">E5/0.528</f>
        <v>7.6290008518924166</v>
      </c>
      <c r="H5" s="2">
        <f t="shared" si="2"/>
        <v>8.7229571505795297E-3</v>
      </c>
      <c r="I5" s="2">
        <f>169.79*G5+237.89</f>
        <v>1533.2180546428135</v>
      </c>
      <c r="J5" s="2">
        <f t="shared" si="3"/>
        <v>12.911528659791376</v>
      </c>
      <c r="K5" s="11">
        <f t="shared" si="4"/>
        <v>1587.4893324571008</v>
      </c>
      <c r="L5" s="11">
        <f t="shared" si="13"/>
        <v>2.9519672542483666</v>
      </c>
      <c r="M5" s="14">
        <f t="shared" si="5"/>
        <v>1.4999999999999999E-2</v>
      </c>
      <c r="N5" s="14">
        <f t="shared" si="6"/>
        <v>8.9442719099991591E-4</v>
      </c>
      <c r="O5" s="12">
        <f t="shared" si="7"/>
        <v>-4.1997050778799272</v>
      </c>
      <c r="P5" s="12">
        <f t="shared" si="8"/>
        <v>5.9628479399994397E-2</v>
      </c>
      <c r="Q5" s="16">
        <f t="shared" si="9"/>
        <v>6.2992549276045184E-4</v>
      </c>
      <c r="R5" s="15">
        <f t="shared" si="10"/>
        <v>1.1713586915050155E-6</v>
      </c>
      <c r="S5" s="11">
        <v>14</v>
      </c>
      <c r="T5" s="11">
        <v>16</v>
      </c>
      <c r="U5" s="11">
        <v>14</v>
      </c>
      <c r="V5" s="11">
        <v>15</v>
      </c>
      <c r="W5" s="11">
        <v>16</v>
      </c>
    </row>
    <row r="6" spans="1:29" x14ac:dyDescent="0.25">
      <c r="A6" s="12">
        <v>1.054</v>
      </c>
      <c r="B6" s="12">
        <f t="shared" si="11"/>
        <v>7.3240000000000006E-3</v>
      </c>
      <c r="C6" s="12">
        <v>4.5110000000000001</v>
      </c>
      <c r="D6" s="10">
        <v>3.0000000000000001E-3</v>
      </c>
      <c r="E6" s="2">
        <f t="shared" si="12"/>
        <v>4.2798861480075905</v>
      </c>
      <c r="F6" s="2">
        <f t="shared" si="1"/>
        <v>3.2586229741942689E-2</v>
      </c>
      <c r="G6" s="2">
        <f t="shared" si="14"/>
        <v>8.1058449772871022</v>
      </c>
      <c r="H6" s="2">
        <f t="shared" si="2"/>
        <v>8.6005852351590632E-3</v>
      </c>
      <c r="I6" s="2">
        <f t="shared" ref="I6:I17" si="15">169.79*G6+237.89</f>
        <v>1614.1814186935771</v>
      </c>
      <c r="J6" s="2">
        <f t="shared" si="3"/>
        <v>13.256137118363771</v>
      </c>
      <c r="K6" s="11">
        <f t="shared" si="4"/>
        <v>1665.2141619458339</v>
      </c>
      <c r="L6" s="11">
        <f t="shared" si="13"/>
        <v>2.9519600689681202</v>
      </c>
      <c r="M6" s="14">
        <f t="shared" si="5"/>
        <v>1.78E-2</v>
      </c>
      <c r="N6" s="14">
        <f t="shared" si="6"/>
        <v>1.1661903789690602E-3</v>
      </c>
      <c r="O6" s="12">
        <f t="shared" si="7"/>
        <v>-4.0285568216840977</v>
      </c>
      <c r="P6" s="12">
        <f t="shared" si="8"/>
        <v>6.5516313425228109E-2</v>
      </c>
      <c r="Q6" s="16">
        <f t="shared" si="9"/>
        <v>6.0052335780731128E-4</v>
      </c>
      <c r="R6" s="15">
        <f t="shared" si="10"/>
        <v>1.0645603509991652E-6</v>
      </c>
      <c r="S6" s="11">
        <v>18</v>
      </c>
      <c r="T6" s="11">
        <v>17</v>
      </c>
      <c r="U6" s="11">
        <v>16</v>
      </c>
      <c r="V6" s="11">
        <v>19</v>
      </c>
      <c r="W6" s="11">
        <v>19</v>
      </c>
    </row>
    <row r="7" spans="1:29" x14ac:dyDescent="0.25">
      <c r="A7" s="12">
        <v>1.1080000000000001</v>
      </c>
      <c r="B7" s="12">
        <f t="shared" si="11"/>
        <v>7.6480000000000012E-3</v>
      </c>
      <c r="C7" s="12">
        <v>5.0010000000000003</v>
      </c>
      <c r="D7" s="10">
        <v>3.0000000000000001E-3</v>
      </c>
      <c r="E7" s="2">
        <f t="shared" si="12"/>
        <v>4.5135379061371843</v>
      </c>
      <c r="F7" s="2">
        <f t="shared" si="1"/>
        <v>3.3862398832253782E-2</v>
      </c>
      <c r="G7" s="2">
        <f t="shared" si="14"/>
        <v>8.5483672464719405</v>
      </c>
      <c r="H7" s="2">
        <f t="shared" si="2"/>
        <v>8.502123987054154E-3</v>
      </c>
      <c r="I7" s="2">
        <f t="shared" si="15"/>
        <v>1689.3172747784706</v>
      </c>
      <c r="J7" s="2">
        <f t="shared" si="3"/>
        <v>13.586543177978992</v>
      </c>
      <c r="K7" s="11">
        <f t="shared" si="4"/>
        <v>1737.3445837873317</v>
      </c>
      <c r="L7" s="11">
        <f t="shared" si="13"/>
        <v>2.9519540170212424</v>
      </c>
      <c r="M7" s="14">
        <f t="shared" si="5"/>
        <v>2.1600000000000001E-2</v>
      </c>
      <c r="N7" s="14">
        <f t="shared" si="6"/>
        <v>8.0000000000000004E-4</v>
      </c>
      <c r="O7" s="12">
        <f t="shared" si="7"/>
        <v>-3.8350619642920178</v>
      </c>
      <c r="P7" s="12">
        <f t="shared" si="8"/>
        <v>3.7037037037037035E-2</v>
      </c>
      <c r="Q7" s="16">
        <f t="shared" si="9"/>
        <v>5.7559105391749392E-4</v>
      </c>
      <c r="R7" s="15">
        <f t="shared" si="10"/>
        <v>9.779973067111629E-7</v>
      </c>
      <c r="S7" s="11">
        <v>21</v>
      </c>
      <c r="T7" s="11">
        <v>22</v>
      </c>
      <c r="U7" s="11">
        <v>21</v>
      </c>
      <c r="V7" s="11">
        <v>21</v>
      </c>
      <c r="W7" s="11">
        <v>23</v>
      </c>
    </row>
    <row r="8" spans="1:29" x14ac:dyDescent="0.25">
      <c r="A8" s="12">
        <v>1.1619999999999999</v>
      </c>
      <c r="B8" s="12">
        <f t="shared" si="11"/>
        <v>7.9719999999999999E-3</v>
      </c>
      <c r="C8" s="12">
        <v>5.5069999999999997</v>
      </c>
      <c r="D8" s="10">
        <v>3.0000000000000001E-3</v>
      </c>
      <c r="E8" s="2">
        <f t="shared" si="12"/>
        <v>4.7392426850258174</v>
      </c>
      <c r="F8" s="2">
        <f t="shared" si="1"/>
        <v>3.5095733808111713E-2</v>
      </c>
      <c r="G8" s="2">
        <f t="shared" si="14"/>
        <v>8.9758384186095022</v>
      </c>
      <c r="H8" s="2">
        <f t="shared" si="2"/>
        <v>8.4165999944137825E-3</v>
      </c>
      <c r="I8" s="2">
        <f t="shared" si="15"/>
        <v>1761.8976050957071</v>
      </c>
      <c r="J8" s="2">
        <f t="shared" si="3"/>
        <v>13.914620509910659</v>
      </c>
      <c r="K8" s="11">
        <f t="shared" si="4"/>
        <v>1807.0217008918787</v>
      </c>
      <c r="L8" s="11">
        <f t="shared" si="13"/>
        <v>2.9519486610469103</v>
      </c>
      <c r="M8" s="14">
        <f t="shared" si="5"/>
        <v>2.9600000000000001E-2</v>
      </c>
      <c r="N8" s="14">
        <f t="shared" si="6"/>
        <v>1.0198039027185569E-3</v>
      </c>
      <c r="O8" s="12">
        <f t="shared" si="7"/>
        <v>-3.5199809176521222</v>
      </c>
      <c r="P8" s="12">
        <f t="shared" si="8"/>
        <v>3.4452834551302595E-2</v>
      </c>
      <c r="Q8" s="16">
        <f t="shared" si="9"/>
        <v>5.5339678516668465E-4</v>
      </c>
      <c r="R8" s="15">
        <f t="shared" si="10"/>
        <v>9.0402837895868975E-7</v>
      </c>
      <c r="S8" s="11">
        <v>30</v>
      </c>
      <c r="T8" s="11">
        <v>28</v>
      </c>
      <c r="U8" s="11">
        <v>30</v>
      </c>
      <c r="V8" s="11">
        <v>29</v>
      </c>
      <c r="W8" s="11">
        <v>31</v>
      </c>
    </row>
    <row r="9" spans="1:29" x14ac:dyDescent="0.25">
      <c r="A9" s="12">
        <v>1.2130000000000001</v>
      </c>
      <c r="B9" s="12">
        <f t="shared" si="11"/>
        <v>8.2780000000000006E-3</v>
      </c>
      <c r="C9" s="12">
        <v>6</v>
      </c>
      <c r="D9" s="10">
        <v>3.0000000000000001E-3</v>
      </c>
      <c r="E9" s="2">
        <f t="shared" si="12"/>
        <v>4.9464138499587795</v>
      </c>
      <c r="F9" s="2">
        <f t="shared" si="1"/>
        <v>3.6229525020576074E-2</v>
      </c>
      <c r="G9" s="2">
        <f t="shared" si="14"/>
        <v>9.3682080491643553</v>
      </c>
      <c r="H9" s="2">
        <f t="shared" si="2"/>
        <v>8.3454699792293325E-3</v>
      </c>
      <c r="I9" s="2">
        <f t="shared" si="15"/>
        <v>1828.5180446676159</v>
      </c>
      <c r="J9" s="2">
        <f t="shared" si="3"/>
        <v>14.222919689274086</v>
      </c>
      <c r="K9" s="11">
        <f t="shared" si="4"/>
        <v>1870.9773228809111</v>
      </c>
      <c r="L9" s="11">
        <f t="shared" si="13"/>
        <v>2.951944119131797</v>
      </c>
      <c r="M9" s="14">
        <f t="shared" si="5"/>
        <v>4.0600000000000004E-2</v>
      </c>
      <c r="N9" s="14">
        <f t="shared" si="6"/>
        <v>7.9999999999999993E-4</v>
      </c>
      <c r="O9" s="12">
        <f t="shared" si="7"/>
        <v>-3.2039872123744502</v>
      </c>
      <c r="P9" s="12">
        <f t="shared" si="8"/>
        <v>1.9704433497536943E-2</v>
      </c>
      <c r="Q9" s="16">
        <f t="shared" si="9"/>
        <v>5.344800216285949E-4</v>
      </c>
      <c r="R9" s="15">
        <f t="shared" si="10"/>
        <v>8.432786102455565E-7</v>
      </c>
      <c r="S9" s="10">
        <v>40</v>
      </c>
      <c r="T9" s="10">
        <v>41</v>
      </c>
      <c r="U9" s="10">
        <v>40</v>
      </c>
      <c r="V9" s="10">
        <v>42</v>
      </c>
      <c r="W9" s="10">
        <v>40</v>
      </c>
    </row>
    <row r="10" spans="1:29" x14ac:dyDescent="0.25">
      <c r="A10" s="12">
        <v>1.2629999999999999</v>
      </c>
      <c r="B10" s="12">
        <f t="shared" si="11"/>
        <v>8.5779999999999988E-3</v>
      </c>
      <c r="C10" s="12">
        <v>6.4989999999999997</v>
      </c>
      <c r="D10" s="10">
        <v>3.0000000000000001E-3</v>
      </c>
      <c r="E10" s="2">
        <f t="shared" si="12"/>
        <v>5.1456848772763264</v>
      </c>
      <c r="F10" s="2">
        <f t="shared" si="1"/>
        <v>3.7323582642340716E-2</v>
      </c>
      <c r="G10" s="2">
        <f t="shared" si="14"/>
        <v>9.7456152978718293</v>
      </c>
      <c r="H10" s="2">
        <f t="shared" si="2"/>
        <v>8.2832029173393693E-3</v>
      </c>
      <c r="I10" s="2">
        <f t="shared" si="15"/>
        <v>1892.5980214256579</v>
      </c>
      <c r="J10" s="2">
        <f t="shared" si="3"/>
        <v>14.525500552681114</v>
      </c>
      <c r="K10" s="11">
        <f t="shared" si="4"/>
        <v>1932.4941005686314</v>
      </c>
      <c r="L10" s="11">
        <f t="shared" si="13"/>
        <v>2.9519400521132928</v>
      </c>
      <c r="M10" s="14">
        <f t="shared" si="5"/>
        <v>5.1400000000000001E-2</v>
      </c>
      <c r="N10" s="14">
        <f t="shared" si="6"/>
        <v>1.0198039027185569E-3</v>
      </c>
      <c r="O10" s="12">
        <f t="shared" si="7"/>
        <v>-2.9681171065210177</v>
      </c>
      <c r="P10" s="12">
        <f t="shared" si="8"/>
        <v>1.9840542854446631E-2</v>
      </c>
      <c r="Q10" s="16">
        <f t="shared" si="9"/>
        <v>5.1746600401302782E-4</v>
      </c>
      <c r="R10" s="15">
        <f t="shared" si="10"/>
        <v>7.9044413248330396E-7</v>
      </c>
      <c r="S10" s="10">
        <v>52</v>
      </c>
      <c r="T10" s="10">
        <v>53</v>
      </c>
      <c r="U10" s="10">
        <v>51</v>
      </c>
      <c r="V10" s="10">
        <v>51</v>
      </c>
      <c r="W10" s="10">
        <v>50</v>
      </c>
    </row>
    <row r="11" spans="1:29" x14ac:dyDescent="0.25">
      <c r="A11" s="12">
        <v>1.3129999999999999</v>
      </c>
      <c r="B11" s="12">
        <f t="shared" si="11"/>
        <v>8.8780000000000005E-3</v>
      </c>
      <c r="C11" s="12">
        <v>7.0069999999999997</v>
      </c>
      <c r="D11" s="10">
        <v>3.0000000000000001E-3</v>
      </c>
      <c r="E11" s="2">
        <f t="shared" si="12"/>
        <v>5.3366336633663369</v>
      </c>
      <c r="F11" s="2">
        <f t="shared" si="1"/>
        <v>3.8369104084818237E-2</v>
      </c>
      <c r="G11" s="2">
        <f t="shared" si="14"/>
        <v>10.107260726072607</v>
      </c>
      <c r="H11" s="2">
        <f t="shared" si="2"/>
        <v>8.227552417321574E-3</v>
      </c>
      <c r="I11" s="2">
        <f t="shared" si="15"/>
        <v>1954.001798679868</v>
      </c>
      <c r="J11" s="2">
        <f t="shared" si="3"/>
        <v>14.820631459914889</v>
      </c>
      <c r="K11" s="11">
        <f t="shared" si="4"/>
        <v>1991.441726732673</v>
      </c>
      <c r="L11" s="11">
        <f t="shared" si="13"/>
        <v>2.9519364052189454</v>
      </c>
      <c r="M11" s="14">
        <f t="shared" si="5"/>
        <v>6.8599999999999994E-2</v>
      </c>
      <c r="N11" s="14">
        <f t="shared" si="6"/>
        <v>1.0198039027185571E-3</v>
      </c>
      <c r="O11" s="12">
        <f t="shared" si="7"/>
        <v>-2.6794627442502974</v>
      </c>
      <c r="P11" s="12">
        <f t="shared" si="8"/>
        <v>1.4865946103769056E-2</v>
      </c>
      <c r="Q11" s="16">
        <f t="shared" si="9"/>
        <v>5.0214876316802108E-4</v>
      </c>
      <c r="R11" s="15">
        <f t="shared" si="10"/>
        <v>7.4434074315764808E-7</v>
      </c>
      <c r="S11" s="10">
        <v>70</v>
      </c>
      <c r="T11" s="10">
        <v>69</v>
      </c>
      <c r="U11" s="10">
        <v>69</v>
      </c>
      <c r="V11" s="10">
        <v>68</v>
      </c>
      <c r="W11" s="10">
        <v>67</v>
      </c>
    </row>
    <row r="12" spans="1:29" x14ac:dyDescent="0.25">
      <c r="A12" s="12">
        <v>1.359</v>
      </c>
      <c r="B12" s="12">
        <f t="shared" si="11"/>
        <v>9.1539999999999989E-3</v>
      </c>
      <c r="C12" s="12">
        <v>7.4969999999999999</v>
      </c>
      <c r="D12" s="10">
        <v>3.0000000000000001E-3</v>
      </c>
      <c r="E12" s="2">
        <f t="shared" si="12"/>
        <v>5.5165562913907289</v>
      </c>
      <c r="F12" s="2">
        <f t="shared" si="1"/>
        <v>3.9366119419713561E-2</v>
      </c>
      <c r="G12" s="2">
        <f t="shared" si="14"/>
        <v>10.448023279149107</v>
      </c>
      <c r="H12" s="2">
        <f t="shared" si="2"/>
        <v>8.1806129367993259E-3</v>
      </c>
      <c r="I12" s="2">
        <f t="shared" si="15"/>
        <v>2011.8598725667266</v>
      </c>
      <c r="J12" s="2">
        <f t="shared" si="3"/>
        <v>15.103122964941148</v>
      </c>
      <c r="K12" s="11">
        <f t="shared" si="4"/>
        <v>2046.9854776640573</v>
      </c>
      <c r="L12" s="11">
        <f t="shared" si="13"/>
        <v>2.9519331726133591</v>
      </c>
      <c r="M12" s="14">
        <f t="shared" si="5"/>
        <v>8.8800000000000004E-2</v>
      </c>
      <c r="N12" s="14">
        <f t="shared" si="6"/>
        <v>9.7979589711327114E-4</v>
      </c>
      <c r="O12" s="12">
        <f t="shared" si="7"/>
        <v>-2.4213686289840126</v>
      </c>
      <c r="P12" s="12">
        <f t="shared" si="8"/>
        <v>1.1033737580104404E-2</v>
      </c>
      <c r="Q12" s="16">
        <f t="shared" si="9"/>
        <v>4.8852325085430622E-4</v>
      </c>
      <c r="R12" s="15">
        <f t="shared" si="10"/>
        <v>7.0449351279003733E-7</v>
      </c>
      <c r="S12" s="10">
        <v>88</v>
      </c>
      <c r="T12" s="10">
        <v>90</v>
      </c>
      <c r="U12" s="10">
        <v>88</v>
      </c>
      <c r="V12" s="10">
        <v>90</v>
      </c>
      <c r="W12" s="10">
        <v>88</v>
      </c>
    </row>
    <row r="13" spans="1:29" x14ac:dyDescent="0.25">
      <c r="A13" s="12">
        <v>1.405</v>
      </c>
      <c r="B13" s="12">
        <f t="shared" si="11"/>
        <v>9.4300000000000009E-3</v>
      </c>
      <c r="C13" s="12">
        <v>7.9980000000000002</v>
      </c>
      <c r="D13" s="10">
        <v>3.0000000000000001E-3</v>
      </c>
      <c r="E13" s="2">
        <f t="shared" si="12"/>
        <v>5.6925266903914595</v>
      </c>
      <c r="F13" s="2">
        <f t="shared" si="1"/>
        <v>4.0342011879282179E-2</v>
      </c>
      <c r="G13" s="2">
        <f t="shared" si="14"/>
        <v>10.781300549983824</v>
      </c>
      <c r="H13" s="2">
        <f t="shared" si="2"/>
        <v>8.1377679002866393E-3</v>
      </c>
      <c r="I13" s="2">
        <f t="shared" si="15"/>
        <v>2068.4470203817532</v>
      </c>
      <c r="J13" s="2">
        <f t="shared" si="3"/>
        <v>15.38327732482721</v>
      </c>
      <c r="K13" s="11">
        <f t="shared" si="4"/>
        <v>2101.3091395664828</v>
      </c>
      <c r="L13" s="11">
        <f t="shared" si="13"/>
        <v>2.951930185944255</v>
      </c>
      <c r="M13" s="14">
        <f t="shared" si="5"/>
        <v>0.11140000000000001</v>
      </c>
      <c r="N13" s="14">
        <f t="shared" si="6"/>
        <v>1.1999999999999999E-3</v>
      </c>
      <c r="O13" s="12">
        <f t="shared" si="7"/>
        <v>-2.1946279514889535</v>
      </c>
      <c r="P13" s="12">
        <f t="shared" si="8"/>
        <v>1.0771992818671453E-2</v>
      </c>
      <c r="Q13" s="16">
        <f t="shared" si="9"/>
        <v>4.7589380409124765E-4</v>
      </c>
      <c r="R13" s="15">
        <f t="shared" si="10"/>
        <v>6.6853813137205422E-7</v>
      </c>
      <c r="S13" s="10">
        <v>112</v>
      </c>
      <c r="T13" s="10">
        <v>113</v>
      </c>
      <c r="U13" s="10">
        <v>110</v>
      </c>
      <c r="V13" s="10">
        <v>110</v>
      </c>
      <c r="W13" s="10">
        <v>112</v>
      </c>
    </row>
    <row r="14" spans="1:29" x14ac:dyDescent="0.25">
      <c r="A14" s="12">
        <v>1.45</v>
      </c>
      <c r="B14" s="12">
        <f t="shared" si="11"/>
        <v>9.7000000000000003E-3</v>
      </c>
      <c r="C14" s="12">
        <v>8.5050000000000008</v>
      </c>
      <c r="D14" s="10">
        <v>1E-3</v>
      </c>
      <c r="E14" s="2">
        <f t="shared" si="12"/>
        <v>5.8655172413793109</v>
      </c>
      <c r="F14" s="2">
        <f t="shared" si="1"/>
        <v>3.9927942925089187E-2</v>
      </c>
      <c r="G14" s="2">
        <f t="shared" si="14"/>
        <v>11.108934169278998</v>
      </c>
      <c r="H14" s="2">
        <f t="shared" si="2"/>
        <v>7.8954684496193202E-3</v>
      </c>
      <c r="I14" s="2">
        <f t="shared" si="15"/>
        <v>2124.075932601881</v>
      </c>
      <c r="J14" s="2">
        <f t="shared" si="3"/>
        <v>15.659224706840986</v>
      </c>
      <c r="K14" s="11">
        <f t="shared" si="4"/>
        <v>2154.712895297806</v>
      </c>
      <c r="L14" s="11">
        <f t="shared" si="13"/>
        <v>2.9519274049661921</v>
      </c>
      <c r="M14" s="14">
        <f t="shared" si="5"/>
        <v>0.1404</v>
      </c>
      <c r="N14" s="14">
        <f t="shared" si="6"/>
        <v>1.0198039027185571E-3</v>
      </c>
      <c r="O14" s="12">
        <f t="shared" si="7"/>
        <v>-1.9632597873904263</v>
      </c>
      <c r="P14" s="12">
        <f t="shared" si="8"/>
        <v>7.2635605606734838E-3</v>
      </c>
      <c r="Q14" s="16">
        <f t="shared" si="9"/>
        <v>4.6409895359251032E-4</v>
      </c>
      <c r="R14" s="15">
        <f t="shared" si="10"/>
        <v>6.3580926383072317E-7</v>
      </c>
      <c r="S14" s="10">
        <v>141</v>
      </c>
      <c r="T14" s="10">
        <v>140</v>
      </c>
      <c r="U14" s="10">
        <v>142</v>
      </c>
      <c r="V14" s="10">
        <v>139</v>
      </c>
      <c r="W14" s="10">
        <v>140</v>
      </c>
    </row>
    <row r="15" spans="1:29" x14ac:dyDescent="0.25">
      <c r="A15" s="12">
        <v>1.4930000000000001</v>
      </c>
      <c r="B15" s="12">
        <f t="shared" si="11"/>
        <v>9.9580000000000016E-3</v>
      </c>
      <c r="C15" s="12">
        <v>9.0030000000000001</v>
      </c>
      <c r="D15" s="10">
        <v>1E-3</v>
      </c>
      <c r="E15" s="2">
        <f t="shared" si="12"/>
        <v>6.030140656396517</v>
      </c>
      <c r="F15" s="2">
        <f t="shared" si="1"/>
        <v>4.0889578470459827E-2</v>
      </c>
      <c r="G15" s="2">
        <f t="shared" si="14"/>
        <v>11.420720940144918</v>
      </c>
      <c r="H15" s="2">
        <f t="shared" si="2"/>
        <v>7.8727472856271845E-3</v>
      </c>
      <c r="I15" s="2">
        <f t="shared" si="15"/>
        <v>2177.0142084272056</v>
      </c>
      <c r="J15" s="2">
        <f t="shared" si="3"/>
        <v>15.927980804221425</v>
      </c>
      <c r="K15" s="11">
        <f t="shared" si="4"/>
        <v>2205.5336400901174</v>
      </c>
      <c r="L15" s="11">
        <f t="shared" si="13"/>
        <v>2.9519248904761164</v>
      </c>
      <c r="M15" s="14">
        <f t="shared" si="5"/>
        <v>0.1736</v>
      </c>
      <c r="N15" s="14">
        <f t="shared" si="6"/>
        <v>1.1999999999999999E-3</v>
      </c>
      <c r="O15" s="12">
        <f t="shared" si="7"/>
        <v>-1.7510014767558872</v>
      </c>
      <c r="P15" s="12">
        <f t="shared" si="8"/>
        <v>6.9124423963133636E-3</v>
      </c>
      <c r="Q15" s="16">
        <f t="shared" si="9"/>
        <v>4.5340500902953367E-4</v>
      </c>
      <c r="R15" s="15">
        <f t="shared" si="10"/>
        <v>6.0684521300982808E-7</v>
      </c>
      <c r="S15" s="10">
        <v>175</v>
      </c>
      <c r="T15" s="10">
        <v>175</v>
      </c>
      <c r="U15" s="10">
        <v>173</v>
      </c>
      <c r="V15" s="10">
        <v>172</v>
      </c>
      <c r="W15" s="10">
        <v>173</v>
      </c>
    </row>
    <row r="16" spans="1:29" x14ac:dyDescent="0.25">
      <c r="A16" s="12">
        <v>1.5349999999999999</v>
      </c>
      <c r="B16" s="12">
        <f t="shared" si="11"/>
        <v>1.021E-2</v>
      </c>
      <c r="C16" s="12">
        <v>9.4969999999999999</v>
      </c>
      <c r="D16" s="10">
        <v>1E-3</v>
      </c>
      <c r="E16" s="2">
        <f t="shared" si="12"/>
        <v>6.1869706840390881</v>
      </c>
      <c r="F16" s="2">
        <f t="shared" si="1"/>
        <v>4.1803889696442408E-2</v>
      </c>
      <c r="G16" s="2">
        <f t="shared" si="14"/>
        <v>11.717747507649788</v>
      </c>
      <c r="H16" s="2">
        <f t="shared" si="2"/>
        <v>7.8519956398270512E-3</v>
      </c>
      <c r="I16" s="2">
        <f t="shared" si="15"/>
        <v>2227.4463493238572</v>
      </c>
      <c r="J16" s="2">
        <f t="shared" si="3"/>
        <v>16.186635862093222</v>
      </c>
      <c r="K16" s="11">
        <f t="shared" si="4"/>
        <v>2253.9484953509027</v>
      </c>
      <c r="L16" s="11">
        <f t="shared" si="13"/>
        <v>2.9519226061909265</v>
      </c>
      <c r="M16" s="14">
        <f t="shared" si="5"/>
        <v>0.20960000000000001</v>
      </c>
      <c r="N16" s="14">
        <f t="shared" si="6"/>
        <v>1.0198039027185571E-3</v>
      </c>
      <c r="O16" s="12">
        <f t="shared" si="7"/>
        <v>-1.5625543265352499</v>
      </c>
      <c r="P16" s="12">
        <f t="shared" si="8"/>
        <v>4.8654766351076198E-3</v>
      </c>
      <c r="Q16" s="16">
        <f t="shared" si="9"/>
        <v>4.4366586107120272E-4</v>
      </c>
      <c r="R16" s="15">
        <f t="shared" si="10"/>
        <v>5.8105466366805891E-7</v>
      </c>
      <c r="S16" s="10">
        <v>210</v>
      </c>
      <c r="T16" s="10">
        <v>210</v>
      </c>
      <c r="U16" s="10">
        <v>209</v>
      </c>
      <c r="V16" s="10">
        <v>208</v>
      </c>
      <c r="W16" s="10">
        <v>211</v>
      </c>
    </row>
    <row r="17" spans="1:23" x14ac:dyDescent="0.25">
      <c r="A17" s="12">
        <v>1.57</v>
      </c>
      <c r="B17" s="12">
        <f t="shared" si="11"/>
        <v>1.0420000000000002E-2</v>
      </c>
      <c r="C17" s="12">
        <v>9.9149999999999991</v>
      </c>
      <c r="D17" s="10">
        <v>1E-3</v>
      </c>
      <c r="E17" s="2">
        <f t="shared" si="12"/>
        <v>6.3152866242038206</v>
      </c>
      <c r="F17" s="2">
        <f t="shared" si="1"/>
        <v>4.2551137977199886E-2</v>
      </c>
      <c r="G17" s="2">
        <f t="shared" si="14"/>
        <v>11.960770121598145</v>
      </c>
      <c r="H17" s="2">
        <f t="shared" si="2"/>
        <v>7.8356842923417193E-3</v>
      </c>
      <c r="I17" s="2">
        <f t="shared" si="15"/>
        <v>2268.7091589461488</v>
      </c>
      <c r="J17" s="2">
        <f t="shared" si="3"/>
        <v>16.400080673640883</v>
      </c>
      <c r="K17" s="11">
        <f t="shared" si="4"/>
        <v>2293.5607925883028</v>
      </c>
      <c r="L17" s="11">
        <f t="shared" si="13"/>
        <v>2.9519208127620651</v>
      </c>
      <c r="M17" s="14">
        <f t="shared" si="5"/>
        <v>0.24540000000000001</v>
      </c>
      <c r="N17" s="14">
        <f t="shared" si="6"/>
        <v>1.0198039027185571E-3</v>
      </c>
      <c r="O17" s="12">
        <f t="shared" si="7"/>
        <v>-1.404865746705326</v>
      </c>
      <c r="P17" s="12">
        <f t="shared" si="8"/>
        <v>4.1556801251774944E-3</v>
      </c>
      <c r="Q17" s="16">
        <f t="shared" si="9"/>
        <v>4.3600326759662278E-4</v>
      </c>
      <c r="R17" s="15">
        <f t="shared" si="10"/>
        <v>5.6115674989294493E-7</v>
      </c>
      <c r="S17" s="10">
        <v>244</v>
      </c>
      <c r="T17" s="10">
        <v>246</v>
      </c>
      <c r="U17" s="10">
        <v>245</v>
      </c>
      <c r="V17" s="10">
        <v>245</v>
      </c>
      <c r="W17" s="10">
        <v>247</v>
      </c>
    </row>
    <row r="18" spans="1:23" x14ac:dyDescent="0.25">
      <c r="A18" s="12"/>
      <c r="B18" s="12"/>
      <c r="C18" s="12"/>
      <c r="E18" s="2"/>
      <c r="F18" s="2"/>
      <c r="G18" s="2"/>
      <c r="H18" s="2"/>
      <c r="I18" s="2"/>
      <c r="J18" s="2"/>
      <c r="K18" s="11"/>
      <c r="L18" s="11"/>
      <c r="N18" s="11"/>
      <c r="O18" s="2"/>
      <c r="P18" s="2"/>
      <c r="Q18" s="16"/>
      <c r="R18" s="15"/>
    </row>
    <row r="19" spans="1:23" x14ac:dyDescent="0.25">
      <c r="A19" s="12"/>
      <c r="B19" s="12"/>
      <c r="C19" s="12"/>
      <c r="E19" s="2"/>
      <c r="F19" s="2"/>
      <c r="G19" s="2"/>
      <c r="H19" s="2"/>
      <c r="I19" s="2"/>
      <c r="J19" s="2"/>
      <c r="K19" s="11"/>
      <c r="L19" s="11"/>
      <c r="N19" s="11"/>
      <c r="O19" s="2"/>
      <c r="P19" s="2"/>
      <c r="Q19" s="16"/>
      <c r="R19" s="15"/>
    </row>
    <row r="20" spans="1:23" ht="60" x14ac:dyDescent="0.25">
      <c r="I20" s="7" t="s">
        <v>12</v>
      </c>
      <c r="J20" s="7"/>
      <c r="K20" s="7"/>
      <c r="L20" s="7" t="s">
        <v>17</v>
      </c>
    </row>
    <row r="21" spans="1:23" x14ac:dyDescent="0.25">
      <c r="I21" s="19" t="s">
        <v>18</v>
      </c>
      <c r="J21" s="19"/>
      <c r="K21" s="19"/>
      <c r="L21" s="19"/>
      <c r="M21" s="19"/>
    </row>
  </sheetData>
  <mergeCells count="1">
    <mergeCell ref="I21:M2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zoomScaleNormal="100" workbookViewId="0">
      <selection activeCell="AD1" sqref="AD1"/>
    </sheetView>
  </sheetViews>
  <sheetFormatPr defaultRowHeight="15" x14ac:dyDescent="0.25"/>
  <cols>
    <col min="1" max="1" width="5.7109375" bestFit="1" customWidth="1"/>
    <col min="2" max="2" width="5.5703125" bestFit="1" customWidth="1"/>
    <col min="3" max="3" width="6.42578125" bestFit="1" customWidth="1"/>
    <col min="4" max="4" width="6.28515625" bestFit="1" customWidth="1"/>
    <col min="5" max="5" width="4.5703125" bestFit="1" customWidth="1"/>
    <col min="6" max="6" width="6.140625" bestFit="1" customWidth="1"/>
    <col min="7" max="7" width="8.140625" bestFit="1" customWidth="1"/>
    <col min="8" max="8" width="8.140625" style="10" customWidth="1"/>
    <col min="9" max="9" width="8.5703125" bestFit="1" customWidth="1"/>
    <col min="10" max="10" width="7.7109375" style="10" bestFit="1" customWidth="1"/>
    <col min="11" max="11" width="6.5703125" style="10" bestFit="1" customWidth="1"/>
    <col min="12" max="12" width="8" bestFit="1" customWidth="1"/>
    <col min="13" max="13" width="15.85546875" style="13" customWidth="1"/>
    <col min="14" max="14" width="11.28515625" customWidth="1"/>
    <col min="15" max="15" width="10.140625" style="10" customWidth="1"/>
    <col min="16" max="16" width="9" style="13" customWidth="1"/>
    <col min="17" max="17" width="11" style="8" customWidth="1"/>
    <col min="18" max="18" width="9.7109375" style="8" bestFit="1" customWidth="1"/>
    <col min="19" max="19" width="8.42578125" bestFit="1" customWidth="1"/>
    <col min="20" max="22" width="4.5703125" bestFit="1" customWidth="1"/>
    <col min="23" max="23" width="3.5703125" bestFit="1" customWidth="1"/>
    <col min="25" max="25" width="6.140625" bestFit="1" customWidth="1"/>
    <col min="26" max="26" width="6" bestFit="1" customWidth="1"/>
    <col min="27" max="27" width="2.42578125" bestFit="1" customWidth="1"/>
    <col min="28" max="28" width="3.7109375" bestFit="1" customWidth="1"/>
    <col min="29" max="29" width="6" bestFit="1" customWidth="1"/>
    <col min="30" max="30" width="9.5703125" bestFit="1" customWidth="1"/>
  </cols>
  <sheetData>
    <row r="1" spans="1:30" x14ac:dyDescent="0.25">
      <c r="A1" t="s">
        <v>15</v>
      </c>
      <c r="B1" t="s">
        <v>0</v>
      </c>
      <c r="C1" t="s">
        <v>14</v>
      </c>
      <c r="D1" t="s">
        <v>1</v>
      </c>
      <c r="E1" t="s">
        <v>4</v>
      </c>
      <c r="F1" t="s">
        <v>5</v>
      </c>
      <c r="G1" t="s">
        <v>13</v>
      </c>
      <c r="H1" s="10" t="s">
        <v>29</v>
      </c>
      <c r="I1" t="s">
        <v>23</v>
      </c>
      <c r="J1" s="10" t="s">
        <v>28</v>
      </c>
      <c r="K1" s="10" t="s">
        <v>24</v>
      </c>
      <c r="L1" t="s">
        <v>26</v>
      </c>
      <c r="M1" s="13" t="s">
        <v>31</v>
      </c>
      <c r="N1" t="s">
        <v>30</v>
      </c>
      <c r="O1" s="10" t="s">
        <v>19</v>
      </c>
      <c r="P1" s="13" t="s">
        <v>20</v>
      </c>
      <c r="Q1" s="8" t="s">
        <v>25</v>
      </c>
      <c r="R1" s="8" t="s">
        <v>27</v>
      </c>
      <c r="S1" t="s">
        <v>22</v>
      </c>
      <c r="Y1" t="s">
        <v>9</v>
      </c>
      <c r="Z1">
        <v>0.52800000000000002</v>
      </c>
      <c r="AA1" t="s">
        <v>16</v>
      </c>
      <c r="AB1" t="s">
        <v>10</v>
      </c>
      <c r="AC1">
        <v>2E-3</v>
      </c>
      <c r="AD1" s="20"/>
    </row>
    <row r="2" spans="1:30" x14ac:dyDescent="0.25">
      <c r="A2" s="3">
        <v>0.80400000000000005</v>
      </c>
      <c r="B2" s="1">
        <f>0.006*A2+0.001</f>
        <v>5.8240000000000002E-3</v>
      </c>
      <c r="C2" s="4">
        <v>2.5099999999999998</v>
      </c>
      <c r="D2">
        <v>3.0000000000000001E-3</v>
      </c>
      <c r="E2" s="2">
        <f>C2/A2</f>
        <v>3.1218905472636811</v>
      </c>
      <c r="F2" s="2">
        <f>E2*(D2/C2+B2/A2)</f>
        <v>2.6345635009034429E-2</v>
      </c>
      <c r="G2" s="2">
        <f>E2/0.528</f>
        <v>5.9126714910296991</v>
      </c>
      <c r="H2" s="2">
        <f>SQRT((F2/E2)^2+0.004^2)</f>
        <v>9.338989489230981E-3</v>
      </c>
      <c r="I2" s="2">
        <f t="shared" ref="I2:I3" si="0">169.79*G2+237.89</f>
        <v>1241.8024924619326</v>
      </c>
      <c r="J2" s="2">
        <f>SQRT((G2*1.1)^2+(169.79*H2)^2+9.7^2)</f>
        <v>11.785820198440888</v>
      </c>
      <c r="K2" s="11">
        <f>(0.96*I2)+115.6</f>
        <v>1307.7303927634553</v>
      </c>
      <c r="L2" s="11">
        <f>0.0019/I2*K2+2.95</f>
        <v>2.9520008719271651</v>
      </c>
      <c r="M2" s="14">
        <f>AVERAGE(S2:AJ2)*0.001</f>
        <v>7.8599999999999989E-3</v>
      </c>
      <c r="N2" s="14">
        <f>_xlfn.STDEV.P(S2:AJ2)*0.001</f>
        <v>9.4994736696303226E-4</v>
      </c>
      <c r="O2" s="12">
        <f>LN(M2)</f>
        <v>-4.845968672541022</v>
      </c>
      <c r="P2" s="12">
        <f>N2/M2</f>
        <v>0.12085844363397359</v>
      </c>
      <c r="Q2" s="16">
        <f>1/K2</f>
        <v>7.6468361180077112E-4</v>
      </c>
      <c r="R2" s="15">
        <f>L2/K2*Q2</f>
        <v>1.7261560190660824E-6</v>
      </c>
      <c r="S2" s="6">
        <v>7.5</v>
      </c>
      <c r="T2" s="6">
        <v>7.6</v>
      </c>
      <c r="U2" s="6">
        <v>8.8000000000000007</v>
      </c>
      <c r="V2" s="6">
        <v>9</v>
      </c>
      <c r="W2" s="6">
        <v>6.4</v>
      </c>
    </row>
    <row r="3" spans="1:30" x14ac:dyDescent="0.25">
      <c r="A3" s="3">
        <v>0.83699999999999997</v>
      </c>
      <c r="B3" s="1">
        <f>0.006*A3+0.001</f>
        <v>6.0219999999999996E-3</v>
      </c>
      <c r="C3" s="4">
        <v>2.7530000000000001</v>
      </c>
      <c r="D3" s="10">
        <v>3.0000000000000001E-3</v>
      </c>
      <c r="E3" s="2">
        <f>C3/A3</f>
        <v>3.2891278375149344</v>
      </c>
      <c r="F3" s="2">
        <f t="shared" ref="F3:F19" si="1">E3*(D3/C3+B3/A3)</f>
        <v>2.7248659304079971E-2</v>
      </c>
      <c r="G3" s="2">
        <f>E3/0.528</f>
        <v>6.2294087831722242</v>
      </c>
      <c r="H3" s="2">
        <f t="shared" ref="H3:H19" si="2">SQRT((F3/E3)^2+0.004^2)</f>
        <v>9.1995833825032191E-3</v>
      </c>
      <c r="I3" s="2">
        <f t="shared" si="0"/>
        <v>1295.5813172948119</v>
      </c>
      <c r="J3" s="2">
        <f t="shared" ref="J3:J19" si="3">SQRT((G3*1.1)^2+(169.79*H3)^2+9.7^2)</f>
        <v>11.978502883558512</v>
      </c>
      <c r="K3" s="11">
        <f t="shared" ref="K3:K19" si="4">(0.96*I3)+115.6</f>
        <v>1359.3580646030193</v>
      </c>
      <c r="L3" s="11">
        <f>0.0019/I3*K3+2.95</f>
        <v>2.9519935300766291</v>
      </c>
      <c r="M3" s="14">
        <f t="shared" ref="M3:M19" si="5">AVERAGE(S3:AJ3)*0.001</f>
        <v>7.7000000000000002E-3</v>
      </c>
      <c r="N3" s="14">
        <f t="shared" ref="N3:N16" si="6">_xlfn.STDEV.P(S3:AJ3)*0.001</f>
        <v>9.2736184954957037E-4</v>
      </c>
      <c r="O3" s="12">
        <f t="shared" ref="O3:O19" si="7">LN(M3)</f>
        <v>-4.8665349501224986</v>
      </c>
      <c r="P3" s="12">
        <f t="shared" ref="P3:P19" si="8">N3/M3</f>
        <v>0.12043660383760654</v>
      </c>
      <c r="Q3" s="16">
        <f t="shared" ref="Q3:Q19" si="9">1/K3</f>
        <v>7.3564134869206468E-4</v>
      </c>
      <c r="R3" s="15">
        <f t="shared" ref="R3:R19" si="10">L3/K3*Q3</f>
        <v>1.5975250070922312E-6</v>
      </c>
      <c r="S3" s="6">
        <v>6.1</v>
      </c>
      <c r="T3" s="6">
        <v>8.5</v>
      </c>
      <c r="U3" s="6">
        <v>8.4</v>
      </c>
      <c r="V3" s="6">
        <v>8.3000000000000007</v>
      </c>
      <c r="W3" s="6">
        <v>7.2</v>
      </c>
    </row>
    <row r="4" spans="1:30" x14ac:dyDescent="0.25">
      <c r="A4" s="3">
        <v>0.879</v>
      </c>
      <c r="B4" s="1">
        <f t="shared" ref="B4:B19" si="11">0.006*A4+0.001</f>
        <v>6.2740000000000001E-3</v>
      </c>
      <c r="C4" s="4">
        <v>3.0680000000000001</v>
      </c>
      <c r="D4" s="10">
        <v>3.0000000000000001E-3</v>
      </c>
      <c r="E4" s="2">
        <f t="shared" ref="E4:E19" si="12">C4/A4</f>
        <v>3.4903299203640503</v>
      </c>
      <c r="F4" s="2">
        <f t="shared" si="1"/>
        <v>2.8325745074361839E-2</v>
      </c>
      <c r="G4" s="2">
        <f>E4/0.528</f>
        <v>6.6104733340228226</v>
      </c>
      <c r="H4" s="2">
        <f t="shared" si="2"/>
        <v>9.0477186549285001E-3</v>
      </c>
      <c r="I4" s="2">
        <f>169.79*G4+237.89</f>
        <v>1360.282267383735</v>
      </c>
      <c r="J4" s="2">
        <f t="shared" si="3"/>
        <v>12.219859270379894</v>
      </c>
      <c r="K4" s="11">
        <f t="shared" si="4"/>
        <v>1421.4709766883855</v>
      </c>
      <c r="L4" s="11">
        <f t="shared" ref="L4:L19" si="13">0.0019/I4*K4+2.95</f>
        <v>2.9519854664877037</v>
      </c>
      <c r="M4" s="14">
        <f t="shared" si="5"/>
        <v>8.5250000000000013E-3</v>
      </c>
      <c r="N4" s="14">
        <f t="shared" si="6"/>
        <v>8.4668471109380493E-4</v>
      </c>
      <c r="O4" s="12">
        <f t="shared" si="7"/>
        <v>-4.7647522558125566</v>
      </c>
      <c r="P4" s="12">
        <f t="shared" si="8"/>
        <v>9.93178546737601E-2</v>
      </c>
      <c r="Q4" s="16">
        <f t="shared" si="9"/>
        <v>7.0349660063387972E-4</v>
      </c>
      <c r="R4" s="15">
        <f t="shared" si="10"/>
        <v>1.4609596501455501E-6</v>
      </c>
      <c r="S4" s="6">
        <v>8.4</v>
      </c>
      <c r="T4" s="6">
        <v>9.1</v>
      </c>
      <c r="U4" s="6">
        <v>7.2</v>
      </c>
      <c r="V4" s="6">
        <v>9.4</v>
      </c>
      <c r="W4" s="6"/>
    </row>
    <row r="5" spans="1:30" x14ac:dyDescent="0.25">
      <c r="A5" s="3">
        <v>0.90300000000000002</v>
      </c>
      <c r="B5" s="1">
        <f t="shared" si="11"/>
        <v>6.4180000000000001E-3</v>
      </c>
      <c r="C5" s="4">
        <v>3.2589999999999999</v>
      </c>
      <c r="D5" s="10">
        <v>3.0000000000000001E-3</v>
      </c>
      <c r="E5" s="2">
        <f t="shared" si="12"/>
        <v>3.6090808416389808</v>
      </c>
      <c r="F5" s="2">
        <f t="shared" si="1"/>
        <v>2.8973511452534861E-2</v>
      </c>
      <c r="G5" s="2">
        <f t="shared" ref="G5:G19" si="14">E5/0.528</f>
        <v>6.8353803818920085</v>
      </c>
      <c r="H5" s="2">
        <f t="shared" si="2"/>
        <v>8.9692776054103914E-3</v>
      </c>
      <c r="I5" s="2">
        <f>169.79*G5+237.89</f>
        <v>1398.4692350414439</v>
      </c>
      <c r="J5" s="2">
        <f t="shared" si="3"/>
        <v>12.367026290126034</v>
      </c>
      <c r="K5" s="11">
        <f t="shared" si="4"/>
        <v>1458.1304656397861</v>
      </c>
      <c r="L5" s="11">
        <f t="shared" si="13"/>
        <v>2.9519810574414485</v>
      </c>
      <c r="M5" s="14">
        <f t="shared" si="5"/>
        <v>1.0925000000000001E-2</v>
      </c>
      <c r="N5" s="14">
        <f t="shared" si="6"/>
        <v>1.3699908758820199E-3</v>
      </c>
      <c r="O5" s="12">
        <f t="shared" si="7"/>
        <v>-4.5167015380004836</v>
      </c>
      <c r="P5" s="12">
        <f t="shared" si="8"/>
        <v>0.12539962250636336</v>
      </c>
      <c r="Q5" s="16">
        <f t="shared" si="9"/>
        <v>6.858096882031942E-4</v>
      </c>
      <c r="R5" s="15">
        <f t="shared" si="10"/>
        <v>1.3884197993883653E-6</v>
      </c>
      <c r="S5" s="6">
        <v>12.7</v>
      </c>
      <c r="T5" s="6">
        <v>9.4</v>
      </c>
      <c r="U5" s="6">
        <v>11.8</v>
      </c>
      <c r="V5" s="6">
        <v>9.8000000000000007</v>
      </c>
      <c r="W5" s="6"/>
    </row>
    <row r="6" spans="1:30" x14ac:dyDescent="0.25">
      <c r="A6" s="3">
        <v>0.93500000000000005</v>
      </c>
      <c r="B6" s="1">
        <f t="shared" si="11"/>
        <v>6.6100000000000004E-3</v>
      </c>
      <c r="C6" s="4">
        <v>3.516</v>
      </c>
      <c r="D6" s="10">
        <v>3.0000000000000001E-3</v>
      </c>
      <c r="E6" s="2">
        <f t="shared" si="12"/>
        <v>3.7604278074866309</v>
      </c>
      <c r="F6" s="2">
        <f t="shared" si="1"/>
        <v>2.9792970917097997E-2</v>
      </c>
      <c r="G6" s="2">
        <f t="shared" si="14"/>
        <v>7.1220223626640733</v>
      </c>
      <c r="H6" s="2">
        <f t="shared" si="2"/>
        <v>8.8752545008968873E-3</v>
      </c>
      <c r="I6" s="2">
        <f t="shared" ref="I6:I19" si="15">169.79*G6+237.89</f>
        <v>1447.1381769567329</v>
      </c>
      <c r="J6" s="2">
        <f t="shared" si="3"/>
        <v>12.559295818995938</v>
      </c>
      <c r="K6" s="11">
        <f t="shared" si="4"/>
        <v>1504.8526498784634</v>
      </c>
      <c r="L6" s="11">
        <f t="shared" si="13"/>
        <v>2.9519757754168174</v>
      </c>
      <c r="M6" s="14">
        <f t="shared" si="5"/>
        <v>1.2175000000000002E-2</v>
      </c>
      <c r="N6" s="14">
        <f t="shared" si="6"/>
        <v>8.8987358652788432E-4</v>
      </c>
      <c r="O6" s="12">
        <f t="shared" si="7"/>
        <v>-4.4083706100134838</v>
      </c>
      <c r="P6" s="12">
        <f t="shared" si="8"/>
        <v>7.3090232979703018E-2</v>
      </c>
      <c r="Q6" s="16">
        <f t="shared" si="9"/>
        <v>6.6451688813570092E-4</v>
      </c>
      <c r="R6" s="15">
        <f t="shared" si="10"/>
        <v>1.3035414173543068E-6</v>
      </c>
      <c r="S6" s="6">
        <v>11</v>
      </c>
      <c r="T6" s="6">
        <v>12.2</v>
      </c>
      <c r="U6" s="6">
        <v>13.5</v>
      </c>
      <c r="V6" s="6">
        <v>12</v>
      </c>
      <c r="W6" s="6"/>
    </row>
    <row r="7" spans="1:30" x14ac:dyDescent="0.25">
      <c r="A7" s="3">
        <v>1</v>
      </c>
      <c r="B7" s="1">
        <f t="shared" si="11"/>
        <v>7.0000000000000001E-3</v>
      </c>
      <c r="C7" s="4">
        <v>4.0469999999999997</v>
      </c>
      <c r="D7" s="10">
        <v>3.0000000000000001E-3</v>
      </c>
      <c r="E7" s="2">
        <f t="shared" si="12"/>
        <v>4.0469999999999997</v>
      </c>
      <c r="F7" s="2">
        <f t="shared" si="1"/>
        <v>3.1328999999999996E-2</v>
      </c>
      <c r="G7" s="2">
        <f t="shared" si="14"/>
        <v>7.6647727272727266</v>
      </c>
      <c r="H7" s="2">
        <f t="shared" si="2"/>
        <v>8.7136426627394681E-3</v>
      </c>
      <c r="I7" s="2">
        <f t="shared" si="15"/>
        <v>1539.2917613636364</v>
      </c>
      <c r="J7" s="2">
        <f t="shared" si="3"/>
        <v>12.936957347492349</v>
      </c>
      <c r="K7" s="11">
        <f t="shared" si="4"/>
        <v>1593.3200909090908</v>
      </c>
      <c r="L7" s="11">
        <f t="shared" si="13"/>
        <v>2.9519666889986116</v>
      </c>
      <c r="M7" s="14">
        <f t="shared" si="5"/>
        <v>2.0100000000000003E-2</v>
      </c>
      <c r="N7" s="14">
        <f t="shared" si="6"/>
        <v>6.403124237432848E-4</v>
      </c>
      <c r="O7" s="12">
        <f t="shared" si="7"/>
        <v>-3.907035463917107</v>
      </c>
      <c r="P7" s="12">
        <f t="shared" si="8"/>
        <v>3.1856339489715654E-2</v>
      </c>
      <c r="Q7" s="16">
        <f t="shared" si="9"/>
        <v>6.2762027900460117E-4</v>
      </c>
      <c r="R7" s="15">
        <f t="shared" si="10"/>
        <v>1.1628009761080122E-6</v>
      </c>
      <c r="S7" s="6">
        <v>19.399999999999999</v>
      </c>
      <c r="T7" s="6">
        <v>20.399999999999999</v>
      </c>
      <c r="U7" s="6">
        <v>19.600000000000001</v>
      </c>
      <c r="V7" s="6">
        <v>21</v>
      </c>
      <c r="W7" s="6"/>
    </row>
    <row r="8" spans="1:30" x14ac:dyDescent="0.25">
      <c r="A8" s="3">
        <v>1.054</v>
      </c>
      <c r="B8" s="1">
        <f t="shared" si="11"/>
        <v>7.3240000000000006E-3</v>
      </c>
      <c r="C8" s="4">
        <v>4.5149999999999997</v>
      </c>
      <c r="D8" s="10">
        <v>3.0000000000000001E-3</v>
      </c>
      <c r="E8" s="2">
        <f t="shared" si="12"/>
        <v>4.2836812144212519</v>
      </c>
      <c r="F8" s="2">
        <f t="shared" si="1"/>
        <v>3.2612600772695684E-2</v>
      </c>
      <c r="G8" s="2">
        <f t="shared" si="14"/>
        <v>8.1130326030705522</v>
      </c>
      <c r="H8" s="2">
        <f t="shared" si="2"/>
        <v>8.6000636551662769E-3</v>
      </c>
      <c r="I8" s="2">
        <f t="shared" si="15"/>
        <v>1615.4018056753489</v>
      </c>
      <c r="J8" s="2">
        <f t="shared" si="3"/>
        <v>13.261446704025367</v>
      </c>
      <c r="K8" s="11">
        <f t="shared" si="4"/>
        <v>1666.3857334483348</v>
      </c>
      <c r="L8" s="11">
        <f t="shared" si="13"/>
        <v>2.951959966172149</v>
      </c>
      <c r="M8" s="14">
        <f t="shared" si="5"/>
        <v>2.7375E-2</v>
      </c>
      <c r="N8" s="14">
        <f t="shared" si="6"/>
        <v>7.0843136576523758E-4</v>
      </c>
      <c r="O8" s="12">
        <f t="shared" si="7"/>
        <v>-3.5981250908454721</v>
      </c>
      <c r="P8" s="12">
        <f t="shared" si="8"/>
        <v>2.5878771352154797E-2</v>
      </c>
      <c r="Q8" s="16">
        <f t="shared" si="9"/>
        <v>6.0010115300894364E-4</v>
      </c>
      <c r="R8" s="15">
        <f t="shared" si="10"/>
        <v>1.0630639375856563E-6</v>
      </c>
      <c r="S8" s="6">
        <v>27.3</v>
      </c>
      <c r="T8" s="6">
        <v>28.4</v>
      </c>
      <c r="U8" s="6">
        <v>27.4</v>
      </c>
      <c r="V8" s="6">
        <v>26.4</v>
      </c>
      <c r="W8" s="6"/>
    </row>
    <row r="9" spans="1:30" x14ac:dyDescent="0.25">
      <c r="A9" s="3">
        <v>1.109</v>
      </c>
      <c r="B9" s="1">
        <f t="shared" si="11"/>
        <v>7.6540000000000002E-3</v>
      </c>
      <c r="C9" s="4">
        <v>5.0060000000000002</v>
      </c>
      <c r="D9" s="10">
        <v>3.0000000000000001E-3</v>
      </c>
      <c r="E9" s="2">
        <f t="shared" si="12"/>
        <v>4.5139765554553657</v>
      </c>
      <c r="F9" s="2">
        <f t="shared" si="1"/>
        <v>3.3859311591934511E-2</v>
      </c>
      <c r="G9" s="2">
        <f t="shared" si="14"/>
        <v>8.5491980216957675</v>
      </c>
      <c r="H9" s="2">
        <f t="shared" si="2"/>
        <v>8.5008771759454514E-3</v>
      </c>
      <c r="I9" s="2">
        <f t="shared" si="15"/>
        <v>1689.4583321037244</v>
      </c>
      <c r="J9" s="2">
        <f t="shared" si="3"/>
        <v>13.587153178500349</v>
      </c>
      <c r="K9" s="11">
        <f t="shared" si="4"/>
        <v>1737.4799988195753</v>
      </c>
      <c r="L9" s="11">
        <f t="shared" si="13"/>
        <v>2.9519540061657792</v>
      </c>
      <c r="M9" s="14">
        <f t="shared" si="5"/>
        <v>4.1799999999999997E-2</v>
      </c>
      <c r="N9" s="14">
        <f t="shared" si="6"/>
        <v>1.16619037896906E-3</v>
      </c>
      <c r="O9" s="12">
        <f t="shared" si="7"/>
        <v>-3.1748589394514264</v>
      </c>
      <c r="P9" s="12">
        <f t="shared" si="8"/>
        <v>2.7899291362896175E-2</v>
      </c>
      <c r="Q9" s="16">
        <f t="shared" si="9"/>
        <v>5.7554619372849703E-4</v>
      </c>
      <c r="R9" s="15">
        <f t="shared" si="10"/>
        <v>9.7784486351760869E-7</v>
      </c>
      <c r="S9" s="5">
        <v>40</v>
      </c>
      <c r="T9" s="5">
        <v>42</v>
      </c>
      <c r="U9" s="5">
        <v>43</v>
      </c>
      <c r="V9" s="5">
        <v>41</v>
      </c>
      <c r="W9" s="5">
        <v>43</v>
      </c>
    </row>
    <row r="10" spans="1:30" x14ac:dyDescent="0.25">
      <c r="A10" s="3">
        <v>1.163</v>
      </c>
      <c r="B10" s="1">
        <f t="shared" si="11"/>
        <v>7.9780000000000007E-3</v>
      </c>
      <c r="C10" s="4">
        <v>5.5129999999999999</v>
      </c>
      <c r="D10" s="10">
        <v>3.0000000000000001E-3</v>
      </c>
      <c r="E10" s="2">
        <f t="shared" si="12"/>
        <v>4.7403267411865864</v>
      </c>
      <c r="F10" s="2">
        <f t="shared" si="1"/>
        <v>3.5097443457598097E-2</v>
      </c>
      <c r="G10" s="2">
        <f t="shared" si="14"/>
        <v>8.9778915552776244</v>
      </c>
      <c r="H10" s="2">
        <f t="shared" si="2"/>
        <v>8.4154273068052024E-3</v>
      </c>
      <c r="I10" s="2">
        <f t="shared" si="15"/>
        <v>1762.2462071705877</v>
      </c>
      <c r="J10" s="2">
        <f t="shared" si="3"/>
        <v>13.916202688334394</v>
      </c>
      <c r="K10" s="11">
        <f t="shared" si="4"/>
        <v>1807.356358883764</v>
      </c>
      <c r="L10" s="11">
        <f t="shared" si="13"/>
        <v>2.9519486363868492</v>
      </c>
      <c r="M10" s="14">
        <f t="shared" si="5"/>
        <v>6.1249999999999999E-2</v>
      </c>
      <c r="N10" s="14">
        <f t="shared" si="6"/>
        <v>1.2990381056766579E-3</v>
      </c>
      <c r="O10" s="12">
        <f t="shared" si="7"/>
        <v>-2.7927914295573006</v>
      </c>
      <c r="P10" s="12">
        <f t="shared" si="8"/>
        <v>2.1208785398802579E-2</v>
      </c>
      <c r="Q10" s="16">
        <f t="shared" si="9"/>
        <v>5.5329431580256093E-4</v>
      </c>
      <c r="R10" s="15">
        <f t="shared" si="10"/>
        <v>9.0369361472393846E-7</v>
      </c>
      <c r="S10" s="5">
        <v>63</v>
      </c>
      <c r="T10" s="5">
        <v>60</v>
      </c>
      <c r="U10" s="5">
        <v>62</v>
      </c>
      <c r="V10" s="5">
        <v>60</v>
      </c>
      <c r="W10" s="5"/>
    </row>
    <row r="11" spans="1:30" x14ac:dyDescent="0.25">
      <c r="A11" s="3">
        <v>1.214</v>
      </c>
      <c r="B11" s="1">
        <f t="shared" si="11"/>
        <v>8.2839999999999997E-3</v>
      </c>
      <c r="C11" s="4">
        <v>6.0010000000000003</v>
      </c>
      <c r="D11" s="10">
        <v>3.0000000000000001E-3</v>
      </c>
      <c r="E11" s="2">
        <f t="shared" si="12"/>
        <v>4.9431630971993412</v>
      </c>
      <c r="F11" s="2">
        <f t="shared" si="1"/>
        <v>3.6201946538055467E-2</v>
      </c>
      <c r="G11" s="2">
        <f t="shared" si="14"/>
        <v>9.3620513204532969</v>
      </c>
      <c r="H11" s="2">
        <f t="shared" si="2"/>
        <v>8.3448008678894542E-3</v>
      </c>
      <c r="I11" s="2">
        <f t="shared" si="15"/>
        <v>1827.4726936997654</v>
      </c>
      <c r="J11" s="2">
        <f t="shared" si="3"/>
        <v>14.21800227941112</v>
      </c>
      <c r="K11" s="11">
        <f t="shared" si="4"/>
        <v>1869.9737859517745</v>
      </c>
      <c r="L11" s="11">
        <f t="shared" si="13"/>
        <v>2.9519441878423449</v>
      </c>
      <c r="M11" s="14">
        <f t="shared" si="5"/>
        <v>8.5750000000000007E-2</v>
      </c>
      <c r="N11" s="14">
        <f t="shared" si="6"/>
        <v>8.2915619758884996E-4</v>
      </c>
      <c r="O11" s="12">
        <f t="shared" si="7"/>
        <v>-2.4563191929360877</v>
      </c>
      <c r="P11" s="12">
        <f t="shared" si="8"/>
        <v>9.6694600301906689E-3</v>
      </c>
      <c r="Q11" s="16">
        <f t="shared" si="9"/>
        <v>5.3476685476156155E-4</v>
      </c>
      <c r="R11" s="15">
        <f t="shared" si="10"/>
        <v>8.4418397767038762E-7</v>
      </c>
      <c r="S11" s="5">
        <v>85</v>
      </c>
      <c r="T11" s="5">
        <v>87</v>
      </c>
      <c r="U11" s="5">
        <v>85</v>
      </c>
      <c r="V11" s="5">
        <v>86</v>
      </c>
      <c r="W11" s="5"/>
    </row>
    <row r="12" spans="1:30" x14ac:dyDescent="0.25">
      <c r="A12" s="3">
        <v>1.2649999999999999</v>
      </c>
      <c r="B12" s="1">
        <f t="shared" si="11"/>
        <v>8.5900000000000004E-3</v>
      </c>
      <c r="C12" s="4">
        <v>6.5030000000000001</v>
      </c>
      <c r="D12" s="10">
        <v>3.0000000000000001E-3</v>
      </c>
      <c r="E12" s="2">
        <f t="shared" si="12"/>
        <v>5.140711462450593</v>
      </c>
      <c r="F12" s="2">
        <f t="shared" si="1"/>
        <v>3.7279613804308775E-2</v>
      </c>
      <c r="G12" s="2">
        <f t="shared" si="14"/>
        <v>9.7361959516109717</v>
      </c>
      <c r="H12" s="2">
        <f t="shared" si="2"/>
        <v>8.2818581451280342E-3</v>
      </c>
      <c r="I12" s="2">
        <f t="shared" si="15"/>
        <v>1890.9987106240269</v>
      </c>
      <c r="J12" s="2">
        <f t="shared" si="3"/>
        <v>14.517833238535522</v>
      </c>
      <c r="K12" s="11">
        <f t="shared" si="4"/>
        <v>1930.9587621990656</v>
      </c>
      <c r="L12" s="11">
        <f t="shared" si="13"/>
        <v>2.9519401502642841</v>
      </c>
      <c r="M12" s="14">
        <f t="shared" si="5"/>
        <v>0.11725000000000001</v>
      </c>
      <c r="N12" s="14">
        <f t="shared" si="6"/>
        <v>1.479019945774904E-3</v>
      </c>
      <c r="O12" s="12">
        <f t="shared" si="7"/>
        <v>-2.1434468716557484</v>
      </c>
      <c r="P12" s="12">
        <f t="shared" si="8"/>
        <v>1.2614242607888305E-2</v>
      </c>
      <c r="Q12" s="16">
        <f t="shared" si="9"/>
        <v>5.1787745009176348E-4</v>
      </c>
      <c r="R12" s="15">
        <f t="shared" si="10"/>
        <v>7.9170164985883013E-7</v>
      </c>
      <c r="S12" s="5">
        <v>117</v>
      </c>
      <c r="T12" s="5">
        <v>118</v>
      </c>
      <c r="U12" s="5">
        <v>115</v>
      </c>
      <c r="V12" s="5">
        <v>119</v>
      </c>
      <c r="W12" s="5"/>
    </row>
    <row r="13" spans="1:30" x14ac:dyDescent="0.25">
      <c r="A13" s="3">
        <v>1.3180000000000001</v>
      </c>
      <c r="B13" s="1">
        <f t="shared" si="11"/>
        <v>8.9079999999999993E-3</v>
      </c>
      <c r="C13" s="4">
        <v>7.056</v>
      </c>
      <c r="D13" s="10">
        <v>3.0000000000000001E-3</v>
      </c>
      <c r="E13" s="2">
        <f t="shared" si="12"/>
        <v>5.3535660091047035</v>
      </c>
      <c r="F13" s="2">
        <f t="shared" si="1"/>
        <v>3.8459458277014184E-2</v>
      </c>
      <c r="G13" s="2">
        <f t="shared" si="14"/>
        <v>10.139329562698302</v>
      </c>
      <c r="H13" s="2">
        <f t="shared" si="2"/>
        <v>8.2224298874462119E-3</v>
      </c>
      <c r="I13" s="2">
        <f t="shared" si="15"/>
        <v>1959.4467664505446</v>
      </c>
      <c r="J13" s="2">
        <f t="shared" si="3"/>
        <v>14.847030745949343</v>
      </c>
      <c r="K13" s="11">
        <f t="shared" si="4"/>
        <v>1996.6688957925226</v>
      </c>
      <c r="L13" s="11">
        <f t="shared" si="13"/>
        <v>2.9519360928640475</v>
      </c>
      <c r="M13" s="14">
        <f t="shared" si="5"/>
        <v>0.1595</v>
      </c>
      <c r="N13" s="14">
        <f t="shared" si="6"/>
        <v>1.1180339887498949E-3</v>
      </c>
      <c r="O13" s="12">
        <f t="shared" si="7"/>
        <v>-1.8357113567572378</v>
      </c>
      <c r="P13" s="12">
        <f t="shared" si="8"/>
        <v>7.0096174843253603E-3</v>
      </c>
      <c r="Q13" s="16">
        <f t="shared" si="9"/>
        <v>5.0083416539780257E-4</v>
      </c>
      <c r="R13" s="15">
        <f t="shared" si="10"/>
        <v>7.4044848021253585E-7</v>
      </c>
      <c r="S13" s="5">
        <v>159</v>
      </c>
      <c r="T13" s="5">
        <v>160</v>
      </c>
      <c r="U13" s="5">
        <v>158</v>
      </c>
      <c r="V13" s="5">
        <v>161</v>
      </c>
      <c r="W13" s="5"/>
    </row>
    <row r="14" spans="1:30" x14ac:dyDescent="0.25">
      <c r="A14" s="3">
        <v>1.361</v>
      </c>
      <c r="B14" s="1">
        <f t="shared" si="11"/>
        <v>9.1660000000000005E-3</v>
      </c>
      <c r="C14" s="4">
        <v>7.5049999999999999</v>
      </c>
      <c r="D14" s="10">
        <v>1E-3</v>
      </c>
      <c r="E14" s="2">
        <f t="shared" si="12"/>
        <v>5.5143277002204263</v>
      </c>
      <c r="F14" s="2">
        <f t="shared" si="1"/>
        <v>3.7872393607803402E-2</v>
      </c>
      <c r="G14" s="2">
        <f t="shared" si="14"/>
        <v>10.443802462538686</v>
      </c>
      <c r="H14" s="2">
        <f t="shared" si="2"/>
        <v>7.9479180599937079E-3</v>
      </c>
      <c r="I14" s="2">
        <f t="shared" si="15"/>
        <v>2011.1432201144435</v>
      </c>
      <c r="J14" s="2">
        <f t="shared" si="3"/>
        <v>15.09600709274206</v>
      </c>
      <c r="K14" s="11">
        <f t="shared" si="4"/>
        <v>2046.2974913098656</v>
      </c>
      <c r="L14" s="11">
        <f t="shared" si="13"/>
        <v>2.9519332115160193</v>
      </c>
      <c r="M14" s="14">
        <f t="shared" si="5"/>
        <v>0.20075000000000001</v>
      </c>
      <c r="N14" s="14">
        <f t="shared" si="6"/>
        <v>8.2915619758884996E-4</v>
      </c>
      <c r="O14" s="12">
        <f t="shared" si="7"/>
        <v>-1.605694926155266</v>
      </c>
      <c r="P14" s="12">
        <f t="shared" si="8"/>
        <v>4.1302923914762141E-3</v>
      </c>
      <c r="Q14" s="16">
        <f t="shared" si="9"/>
        <v>4.8868749741753589E-4</v>
      </c>
      <c r="R14" s="15">
        <f t="shared" si="10"/>
        <v>7.0496731770709479E-7</v>
      </c>
      <c r="S14" s="5">
        <v>201</v>
      </c>
      <c r="T14" s="5">
        <v>200</v>
      </c>
      <c r="U14" s="5">
        <v>202</v>
      </c>
      <c r="V14" s="5">
        <v>200</v>
      </c>
      <c r="W14" s="5"/>
    </row>
    <row r="15" spans="1:30" x14ac:dyDescent="0.25">
      <c r="A15" s="3">
        <v>1.4039999999999999</v>
      </c>
      <c r="B15" s="1">
        <f t="shared" si="11"/>
        <v>9.4239999999999984E-3</v>
      </c>
      <c r="C15" s="4">
        <v>7.9859999999999998</v>
      </c>
      <c r="D15" s="10">
        <v>1E-3</v>
      </c>
      <c r="E15" s="2">
        <f t="shared" si="12"/>
        <v>5.6880341880341883</v>
      </c>
      <c r="F15" s="2">
        <f t="shared" si="1"/>
        <v>3.8891762242189591E-2</v>
      </c>
      <c r="G15" s="2">
        <f t="shared" si="14"/>
        <v>10.772792022792023</v>
      </c>
      <c r="H15" s="2">
        <f t="shared" si="2"/>
        <v>7.9215524924932442E-3</v>
      </c>
      <c r="I15" s="2">
        <f t="shared" si="15"/>
        <v>2067.0023575498576</v>
      </c>
      <c r="J15" s="2">
        <f t="shared" si="3"/>
        <v>15.372807619594912</v>
      </c>
      <c r="K15" s="11">
        <f t="shared" si="4"/>
        <v>2099.9222632478632</v>
      </c>
      <c r="L15" s="11">
        <f t="shared" si="13"/>
        <v>2.9519302601594033</v>
      </c>
      <c r="M15" s="14">
        <f t="shared" si="5"/>
        <v>0.2555</v>
      </c>
      <c r="N15" s="14">
        <f t="shared" si="6"/>
        <v>1.1180339887498949E-3</v>
      </c>
      <c r="O15" s="12">
        <f t="shared" si="7"/>
        <v>-1.3645328693383778</v>
      </c>
      <c r="P15" s="12">
        <f t="shared" si="8"/>
        <v>4.3758668835612328E-3</v>
      </c>
      <c r="Q15" s="16">
        <f t="shared" si="9"/>
        <v>4.7620810422445886E-4</v>
      </c>
      <c r="R15" s="15">
        <f t="shared" si="10"/>
        <v>6.694215007840974E-7</v>
      </c>
      <c r="S15" s="5">
        <v>256</v>
      </c>
      <c r="T15" s="5">
        <v>254</v>
      </c>
      <c r="U15" s="5">
        <v>255</v>
      </c>
      <c r="V15" s="5">
        <v>257</v>
      </c>
      <c r="W15" s="5"/>
    </row>
    <row r="16" spans="1:30" x14ac:dyDescent="0.25">
      <c r="A16" s="3">
        <v>1.448</v>
      </c>
      <c r="B16" s="1">
        <f t="shared" si="11"/>
        <v>9.6879999999999987E-3</v>
      </c>
      <c r="C16" s="4">
        <v>8.4830000000000005</v>
      </c>
      <c r="D16" s="10">
        <v>1E-3</v>
      </c>
      <c r="E16" s="2">
        <f t="shared" si="12"/>
        <v>5.8584254143646417</v>
      </c>
      <c r="F16" s="2">
        <f t="shared" si="1"/>
        <v>3.9887034125942432E-2</v>
      </c>
      <c r="G16" s="2">
        <f t="shared" si="14"/>
        <v>11.095502678720912</v>
      </c>
      <c r="H16" s="2">
        <f t="shared" si="2"/>
        <v>7.8965526463003251E-3</v>
      </c>
      <c r="I16" s="2">
        <f t="shared" si="15"/>
        <v>2121.7953998200237</v>
      </c>
      <c r="J16" s="2">
        <f t="shared" si="3"/>
        <v>15.647713673441453</v>
      </c>
      <c r="K16" s="11">
        <f t="shared" si="4"/>
        <v>2152.5235838272229</v>
      </c>
      <c r="L16" s="11">
        <f t="shared" si="13"/>
        <v>2.9519275161071699</v>
      </c>
      <c r="M16" s="14">
        <f t="shared" si="5"/>
        <v>0.316</v>
      </c>
      <c r="N16" s="14">
        <f t="shared" si="6"/>
        <v>1.2247448713915889E-3</v>
      </c>
      <c r="O16" s="12">
        <f t="shared" si="7"/>
        <v>-1.152013065395225</v>
      </c>
      <c r="P16" s="12">
        <f t="shared" si="8"/>
        <v>3.8757749094670535E-3</v>
      </c>
      <c r="Q16" s="16">
        <f t="shared" si="9"/>
        <v>4.6457098426860594E-4</v>
      </c>
      <c r="R16" s="15">
        <f t="shared" si="10"/>
        <v>6.3710329677742844E-7</v>
      </c>
      <c r="S16" s="5">
        <v>315</v>
      </c>
      <c r="T16" s="5">
        <v>316</v>
      </c>
      <c r="U16" s="5">
        <v>318</v>
      </c>
      <c r="V16" s="5">
        <v>315</v>
      </c>
      <c r="W16" s="5"/>
    </row>
    <row r="17" spans="1:19" x14ac:dyDescent="0.25">
      <c r="A17" s="3">
        <v>1.496</v>
      </c>
      <c r="B17" s="1">
        <f t="shared" si="11"/>
        <v>9.9759999999999988E-3</v>
      </c>
      <c r="C17" s="4">
        <v>9.0280000000000005</v>
      </c>
      <c r="D17" s="10">
        <v>1E-3</v>
      </c>
      <c r="E17" s="2">
        <f t="shared" si="12"/>
        <v>6.0347593582887704</v>
      </c>
      <c r="F17" s="2">
        <f t="shared" si="1"/>
        <v>4.0910935399925651E-2</v>
      </c>
      <c r="G17" s="2">
        <f t="shared" si="14"/>
        <v>11.42946848160752</v>
      </c>
      <c r="H17" s="2">
        <f t="shared" si="2"/>
        <v>7.871325525932317E-3</v>
      </c>
      <c r="I17" s="2">
        <f t="shared" si="15"/>
        <v>2178.4994534921407</v>
      </c>
      <c r="J17" s="2">
        <f t="shared" si="3"/>
        <v>15.935550997566342</v>
      </c>
      <c r="K17" s="11">
        <f t="shared" si="4"/>
        <v>2206.9594753524548</v>
      </c>
      <c r="L17" s="11">
        <f t="shared" si="13"/>
        <v>2.951924821691577</v>
      </c>
      <c r="M17" s="14">
        <f t="shared" si="5"/>
        <v>0.4</v>
      </c>
      <c r="N17" s="14">
        <v>1E-3</v>
      </c>
      <c r="O17" s="12">
        <f t="shared" si="7"/>
        <v>-0.916290731874155</v>
      </c>
      <c r="P17" s="12">
        <f t="shared" si="8"/>
        <v>2.5000000000000001E-3</v>
      </c>
      <c r="Q17" s="16">
        <f t="shared" si="9"/>
        <v>4.5311208074642987E-4</v>
      </c>
      <c r="R17" s="15">
        <f t="shared" si="10"/>
        <v>6.0606133148416565E-7</v>
      </c>
      <c r="S17" s="5">
        <v>400</v>
      </c>
    </row>
    <row r="18" spans="1:19" x14ac:dyDescent="0.25">
      <c r="A18" s="3">
        <v>1.538</v>
      </c>
      <c r="B18" s="1">
        <f t="shared" si="11"/>
        <v>1.0228000000000001E-2</v>
      </c>
      <c r="C18" s="4">
        <v>9.5210000000000008</v>
      </c>
      <c r="D18" s="10">
        <v>1E-3</v>
      </c>
      <c r="E18" s="2">
        <f t="shared" si="12"/>
        <v>6.1905071521456438</v>
      </c>
      <c r="F18" s="2">
        <f t="shared" si="1"/>
        <v>4.1818275131434102E-2</v>
      </c>
      <c r="G18" s="2">
        <f t="shared" si="14"/>
        <v>11.724445363912203</v>
      </c>
      <c r="H18" s="2">
        <f t="shared" si="2"/>
        <v>7.8506737855679118E-3</v>
      </c>
      <c r="I18" s="2">
        <f t="shared" si="15"/>
        <v>2228.5835783386528</v>
      </c>
      <c r="J18" s="2">
        <f t="shared" si="3"/>
        <v>16.192484898760309</v>
      </c>
      <c r="K18" s="11">
        <f t="shared" si="4"/>
        <v>2255.0402352051065</v>
      </c>
      <c r="L18" s="11">
        <f t="shared" si="13"/>
        <v>2.9519225558729478</v>
      </c>
      <c r="M18" s="14">
        <f t="shared" si="5"/>
        <v>0.48</v>
      </c>
      <c r="N18" s="14">
        <v>1E-3</v>
      </c>
      <c r="O18" s="12">
        <f t="shared" si="7"/>
        <v>-0.73396917508020043</v>
      </c>
      <c r="P18" s="12">
        <f t="shared" si="8"/>
        <v>2.0833333333333333E-3</v>
      </c>
      <c r="Q18" s="16">
        <f t="shared" si="9"/>
        <v>4.4345106769637984E-4</v>
      </c>
      <c r="R18" s="15">
        <f t="shared" si="10"/>
        <v>5.8049217425152609E-7</v>
      </c>
      <c r="S18" s="5">
        <v>480</v>
      </c>
    </row>
    <row r="19" spans="1:19" x14ac:dyDescent="0.25">
      <c r="A19" s="3">
        <v>1.57</v>
      </c>
      <c r="B19" s="12">
        <f t="shared" si="11"/>
        <v>1.0420000000000002E-2</v>
      </c>
      <c r="C19" s="4">
        <v>9.9030000000000005</v>
      </c>
      <c r="D19" s="10">
        <v>1E-3</v>
      </c>
      <c r="E19" s="2">
        <f t="shared" si="12"/>
        <v>6.3076433121019111</v>
      </c>
      <c r="F19" s="2">
        <f t="shared" si="1"/>
        <v>4.2500409752931165E-2</v>
      </c>
      <c r="G19" s="2">
        <f t="shared" si="14"/>
        <v>11.946294151708164</v>
      </c>
      <c r="H19" s="2">
        <f t="shared" si="2"/>
        <v>7.8357893829627389E-3</v>
      </c>
      <c r="I19" s="2">
        <f t="shared" si="15"/>
        <v>2266.2512840185291</v>
      </c>
      <c r="J19" s="2">
        <f t="shared" si="3"/>
        <v>16.387310312251408</v>
      </c>
      <c r="K19" s="11">
        <f t="shared" si="4"/>
        <v>2291.2012326577878</v>
      </c>
      <c r="L19" s="11">
        <f t="shared" si="13"/>
        <v>2.9519209177608632</v>
      </c>
      <c r="M19" s="14">
        <f t="shared" si="5"/>
        <v>0.55000000000000004</v>
      </c>
      <c r="N19" s="14">
        <v>1E-3</v>
      </c>
      <c r="O19" s="12">
        <f t="shared" si="7"/>
        <v>-0.59783700075562041</v>
      </c>
      <c r="P19" s="12">
        <f t="shared" si="8"/>
        <v>1.8181818181818182E-3</v>
      </c>
      <c r="Q19" s="16">
        <f t="shared" si="9"/>
        <v>4.364522791566424E-4</v>
      </c>
      <c r="R19" s="15">
        <f t="shared" si="10"/>
        <v>5.6231316310544543E-7</v>
      </c>
      <c r="S19" s="5">
        <v>550</v>
      </c>
    </row>
    <row r="20" spans="1:19" ht="60" x14ac:dyDescent="0.25">
      <c r="I20" s="7" t="s">
        <v>12</v>
      </c>
      <c r="J20" s="7"/>
      <c r="K20" s="7"/>
      <c r="L20" s="7" t="s">
        <v>17</v>
      </c>
    </row>
    <row r="21" spans="1:19" x14ac:dyDescent="0.25">
      <c r="I21" s="19" t="s">
        <v>18</v>
      </c>
      <c r="J21" s="19"/>
      <c r="K21" s="19"/>
      <c r="L21" s="19"/>
      <c r="M21" s="19"/>
    </row>
  </sheetData>
  <mergeCells count="1">
    <mergeCell ref="I21:M2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tabSelected="1" zoomScaleNormal="100" workbookViewId="0">
      <selection activeCell="R17" sqref="A2:R17"/>
    </sheetView>
  </sheetViews>
  <sheetFormatPr defaultRowHeight="15" x14ac:dyDescent="0.25"/>
  <cols>
    <col min="1" max="1" width="5.7109375" style="10" bestFit="1" customWidth="1"/>
    <col min="2" max="2" width="5.5703125" style="10" bestFit="1" customWidth="1"/>
    <col min="3" max="3" width="6.42578125" style="10" bestFit="1" customWidth="1"/>
    <col min="4" max="4" width="6.28515625" style="10" bestFit="1" customWidth="1"/>
    <col min="5" max="5" width="4.5703125" style="10" bestFit="1" customWidth="1"/>
    <col min="6" max="6" width="6.140625" style="10" bestFit="1" customWidth="1"/>
    <col min="7" max="7" width="8.140625" style="10" bestFit="1" customWidth="1"/>
    <col min="8" max="8" width="8.140625" style="10" customWidth="1"/>
    <col min="9" max="9" width="8.5703125" style="10" bestFit="1" customWidth="1"/>
    <col min="10" max="10" width="7.7109375" style="10" bestFit="1" customWidth="1"/>
    <col min="11" max="11" width="6.5703125" style="10" bestFit="1" customWidth="1"/>
    <col min="12" max="12" width="8" style="10" bestFit="1" customWidth="1"/>
    <col min="13" max="13" width="15.85546875" style="13" customWidth="1"/>
    <col min="14" max="14" width="11.28515625" style="10" customWidth="1"/>
    <col min="15" max="15" width="10.140625" style="10" customWidth="1"/>
    <col min="16" max="16" width="9" style="13" customWidth="1"/>
    <col min="17" max="17" width="11" style="10" customWidth="1"/>
    <col min="18" max="18" width="9.7109375" style="10" bestFit="1" customWidth="1"/>
    <col min="19" max="19" width="8.42578125" style="10" bestFit="1" customWidth="1"/>
    <col min="20" max="20" width="4.7109375" style="10" bestFit="1" customWidth="1"/>
    <col min="21" max="23" width="5.5703125" style="10" bestFit="1" customWidth="1"/>
    <col min="24" max="24" width="4.85546875" style="10" customWidth="1"/>
    <col min="25" max="25" width="6.28515625" style="10" bestFit="1" customWidth="1"/>
    <col min="26" max="26" width="6.140625" style="10" bestFit="1" customWidth="1"/>
    <col min="27" max="28" width="5.5703125" style="10" bestFit="1" customWidth="1"/>
    <col min="29" max="29" width="6.140625" style="10" bestFit="1" customWidth="1"/>
    <col min="30" max="16384" width="9.140625" style="10"/>
  </cols>
  <sheetData>
    <row r="1" spans="1:30" x14ac:dyDescent="0.25">
      <c r="A1" s="10" t="s">
        <v>15</v>
      </c>
      <c r="B1" s="10" t="s">
        <v>0</v>
      </c>
      <c r="C1" s="10" t="s">
        <v>14</v>
      </c>
      <c r="D1" s="10" t="s">
        <v>1</v>
      </c>
      <c r="E1" s="10" t="s">
        <v>4</v>
      </c>
      <c r="F1" s="10" t="s">
        <v>5</v>
      </c>
      <c r="G1" s="10" t="s">
        <v>13</v>
      </c>
      <c r="H1" s="10" t="s">
        <v>29</v>
      </c>
      <c r="I1" s="10" t="s">
        <v>23</v>
      </c>
      <c r="J1" s="10" t="s">
        <v>28</v>
      </c>
      <c r="K1" s="10" t="s">
        <v>24</v>
      </c>
      <c r="L1" s="10" t="s">
        <v>26</v>
      </c>
      <c r="M1" s="13" t="s">
        <v>31</v>
      </c>
      <c r="N1" s="10" t="s">
        <v>30</v>
      </c>
      <c r="O1" s="10" t="s">
        <v>19</v>
      </c>
      <c r="P1" s="13" t="s">
        <v>20</v>
      </c>
      <c r="Q1" s="10" t="s">
        <v>25</v>
      </c>
      <c r="R1" s="10" t="s">
        <v>27</v>
      </c>
      <c r="S1" s="10" t="s">
        <v>22</v>
      </c>
      <c r="Y1" s="10" t="s">
        <v>9</v>
      </c>
      <c r="Z1" s="10">
        <v>0.52800000000000002</v>
      </c>
      <c r="AA1" s="10" t="s">
        <v>16</v>
      </c>
      <c r="AB1" s="10" t="s">
        <v>10</v>
      </c>
      <c r="AC1" s="10">
        <v>2E-3</v>
      </c>
      <c r="AD1" s="20"/>
    </row>
    <row r="2" spans="1:30" x14ac:dyDescent="0.25">
      <c r="A2" s="12">
        <v>0.80300000000000005</v>
      </c>
      <c r="B2" s="12">
        <f>0.006*A2+0.001</f>
        <v>5.8180000000000003E-3</v>
      </c>
      <c r="C2" s="12">
        <v>2.5</v>
      </c>
      <c r="D2" s="10">
        <v>3.0000000000000001E-3</v>
      </c>
      <c r="E2" s="2">
        <f>C2/A2</f>
        <v>3.1133250311332503</v>
      </c>
      <c r="F2" s="2">
        <f>E2*(D2/C2+B2/A2)</f>
        <v>2.6293057323951742E-2</v>
      </c>
      <c r="G2" s="2">
        <f>E2/0.528</f>
        <v>5.896448922600853</v>
      </c>
      <c r="H2" s="2">
        <f>SQRT((F2/E2)^2+0.004^2)</f>
        <v>9.3447096808431905E-3</v>
      </c>
      <c r="I2" s="2">
        <f t="shared" ref="I2:I3" si="0">169.79*G2+237.89</f>
        <v>1239.0480625683988</v>
      </c>
      <c r="J2" s="2">
        <f>SQRT((G2*1.1)^2+(169.79*H2)^2+9.7^2)</f>
        <v>11.776112853265046</v>
      </c>
      <c r="K2" s="11">
        <f>(0.96*I2)+115.6</f>
        <v>1305.0861400656627</v>
      </c>
      <c r="L2" s="11">
        <f>0.0019/I2*K2+2.95</f>
        <v>2.9520012651171781</v>
      </c>
      <c r="M2" s="14">
        <f>AVERAGE(S2:AJ2)*0.001</f>
        <v>1.1599999999999999E-2</v>
      </c>
      <c r="N2" s="14">
        <f>_xlfn.STDEV.P(S2:AJ2)*0.001</f>
        <v>1.6852299546352716E-3</v>
      </c>
      <c r="O2" s="12">
        <f>LN(M2)</f>
        <v>-4.4567501808698182</v>
      </c>
      <c r="P2" s="12">
        <f>N2/M2</f>
        <v>0.14527844436510962</v>
      </c>
      <c r="Q2" s="16">
        <f>1/K2</f>
        <v>7.6623294761960089E-4</v>
      </c>
      <c r="R2" s="15">
        <f>L2/K2*Q2</f>
        <v>1.733158112179264E-6</v>
      </c>
      <c r="S2" s="9">
        <v>12</v>
      </c>
      <c r="T2" s="9">
        <v>7</v>
      </c>
      <c r="U2" s="9">
        <v>12</v>
      </c>
      <c r="V2" s="9">
        <v>12</v>
      </c>
      <c r="W2" s="9">
        <v>11</v>
      </c>
      <c r="X2" s="9">
        <v>13</v>
      </c>
      <c r="Y2" s="9">
        <v>12</v>
      </c>
      <c r="Z2" s="9">
        <v>11</v>
      </c>
      <c r="AA2" s="9">
        <v>13</v>
      </c>
      <c r="AB2" s="9">
        <v>13</v>
      </c>
    </row>
    <row r="3" spans="1:30" x14ac:dyDescent="0.25">
      <c r="A3" s="12">
        <v>0.86899999999999999</v>
      </c>
      <c r="B3" s="12">
        <f>0.006*A3+0.001</f>
        <v>6.2139999999999999E-3</v>
      </c>
      <c r="C3" s="12">
        <v>2.9940000000000002</v>
      </c>
      <c r="D3" s="10">
        <v>3.0000000000000001E-3</v>
      </c>
      <c r="E3" s="2">
        <f>C3/A3</f>
        <v>3.4453394706559268</v>
      </c>
      <c r="F3" s="2">
        <f t="shared" ref="F3:F17" si="1">E3*(D3/C3+B3/A3)</f>
        <v>2.8088998240110394E-2</v>
      </c>
      <c r="G3" s="2">
        <f>E3/0.528</f>
        <v>6.5252641489695584</v>
      </c>
      <c r="H3" s="2">
        <f t="shared" ref="H3:H17" si="2">SQRT((F3/E3)^2+0.004^2)</f>
        <v>9.0811543913231173E-3</v>
      </c>
      <c r="I3" s="2">
        <f t="shared" si="0"/>
        <v>1345.814599853541</v>
      </c>
      <c r="J3" s="2">
        <f t="shared" ref="J3:J17" si="3">SQRT((G3*1.1)^2+(169.79*H3)^2+9.7^2)</f>
        <v>12.165035951301574</v>
      </c>
      <c r="K3" s="11">
        <f t="shared" ref="K3:K17" si="4">(0.96*I3)+115.6</f>
        <v>1407.5820158593992</v>
      </c>
      <c r="L3" s="11">
        <f>0.0019/I3*K3+2.95</f>
        <v>2.9519872022717126</v>
      </c>
      <c r="M3" s="14">
        <f t="shared" ref="M3:M17" si="5">AVERAGE(S3:AJ3)*0.001</f>
        <v>1.2800000000000001E-2</v>
      </c>
      <c r="N3" s="14">
        <f t="shared" ref="N3:N17" si="6">_xlfn.STDEV.P(S3:AJ3)*0.001</f>
        <v>1.16619037896906E-3</v>
      </c>
      <c r="O3" s="12">
        <f t="shared" ref="O3:O17" si="7">LN(M3)</f>
        <v>-4.3583101080565658</v>
      </c>
      <c r="P3" s="12">
        <f t="shared" ref="P3:P17" si="8">N3/M3</f>
        <v>9.110862335695781E-2</v>
      </c>
      <c r="Q3" s="16">
        <f t="shared" ref="Q3:Q17" si="9">1/K3</f>
        <v>7.1043817605857232E-4</v>
      </c>
      <c r="R3" s="15">
        <f t="shared" ref="R3:R17" si="10">L3/K3*Q3</f>
        <v>1.4899340714080627E-6</v>
      </c>
      <c r="S3" s="9">
        <v>12</v>
      </c>
      <c r="T3" s="9">
        <v>15</v>
      </c>
      <c r="U3" s="9">
        <v>13</v>
      </c>
      <c r="V3" s="9">
        <v>14</v>
      </c>
      <c r="W3" s="9">
        <v>14</v>
      </c>
      <c r="X3" s="9">
        <v>12</v>
      </c>
      <c r="Y3" s="9">
        <v>13</v>
      </c>
      <c r="Z3" s="9">
        <v>11</v>
      </c>
      <c r="AA3" s="9">
        <v>12</v>
      </c>
      <c r="AB3" s="9">
        <v>12</v>
      </c>
    </row>
    <row r="4" spans="1:30" x14ac:dyDescent="0.25">
      <c r="A4" s="12">
        <v>0.93300000000000005</v>
      </c>
      <c r="B4" s="12">
        <f t="shared" ref="B4:B17" si="11">0.006*A4+0.001</f>
        <v>6.5980000000000006E-3</v>
      </c>
      <c r="C4" s="12">
        <v>3.4940000000000002</v>
      </c>
      <c r="D4" s="10">
        <v>3.0000000000000001E-3</v>
      </c>
      <c r="E4" s="2">
        <f t="shared" ref="E4:E17" si="12">C4/A4</f>
        <v>3.744908896034298</v>
      </c>
      <c r="F4" s="2">
        <f t="shared" si="1"/>
        <v>2.9698723361237189E-2</v>
      </c>
      <c r="G4" s="2">
        <f>E4/0.528</f>
        <v>7.0926304849134425</v>
      </c>
      <c r="H4" s="2">
        <f t="shared" si="2"/>
        <v>8.8820976460217364E-3</v>
      </c>
      <c r="I4" s="2">
        <f>169.79*G4+237.89</f>
        <v>1442.1477300334532</v>
      </c>
      <c r="J4" s="2">
        <f t="shared" si="3"/>
        <v>12.53929353092243</v>
      </c>
      <c r="K4" s="11">
        <f t="shared" si="4"/>
        <v>1500.0618208321148</v>
      </c>
      <c r="L4" s="11">
        <f t="shared" ref="L4:L17" si="13">0.0019/I4*K4+2.95</f>
        <v>2.9519763006245658</v>
      </c>
      <c r="M4" s="14">
        <f t="shared" si="5"/>
        <v>1.37E-2</v>
      </c>
      <c r="N4" s="14">
        <f t="shared" si="6"/>
        <v>1.3453624047073708E-3</v>
      </c>
      <c r="O4" s="12">
        <f t="shared" si="7"/>
        <v>-4.2903594461480576</v>
      </c>
      <c r="P4" s="12">
        <f t="shared" si="8"/>
        <v>9.8201635380100058E-2</v>
      </c>
      <c r="Q4" s="16">
        <f t="shared" si="9"/>
        <v>6.666391918736254E-4</v>
      </c>
      <c r="R4" s="15">
        <f t="shared" si="10"/>
        <v>1.3118813292553629E-6</v>
      </c>
      <c r="S4" s="9">
        <v>16</v>
      </c>
      <c r="T4" s="9">
        <v>12</v>
      </c>
      <c r="U4" s="9">
        <v>14</v>
      </c>
      <c r="V4" s="9">
        <v>14</v>
      </c>
      <c r="W4" s="9">
        <v>13</v>
      </c>
      <c r="X4" s="9">
        <v>12</v>
      </c>
      <c r="Y4" s="9">
        <v>13</v>
      </c>
      <c r="Z4" s="9">
        <v>16</v>
      </c>
      <c r="AA4" s="9">
        <v>14</v>
      </c>
      <c r="AB4" s="9">
        <v>13</v>
      </c>
    </row>
    <row r="5" spans="1:30" x14ac:dyDescent="0.25">
      <c r="A5" s="12">
        <v>0.99299999999999999</v>
      </c>
      <c r="B5" s="12">
        <f t="shared" si="11"/>
        <v>6.9579999999999998E-3</v>
      </c>
      <c r="C5" s="12">
        <v>3.9929999999999999</v>
      </c>
      <c r="D5" s="10">
        <v>3.0000000000000001E-3</v>
      </c>
      <c r="E5" s="2">
        <f t="shared" si="12"/>
        <v>4.0211480362537761</v>
      </c>
      <c r="F5" s="2">
        <f t="shared" si="1"/>
        <v>3.1197530751514376E-2</v>
      </c>
      <c r="G5" s="2">
        <f t="shared" ref="G5:G17" si="14">E5/0.528</f>
        <v>7.6158106747230603</v>
      </c>
      <c r="H5" s="2">
        <f t="shared" si="2"/>
        <v>8.7288151674151035E-3</v>
      </c>
      <c r="I5" s="2">
        <f>169.79*G5+237.89</f>
        <v>1530.9784944612284</v>
      </c>
      <c r="J5" s="2">
        <f t="shared" si="3"/>
        <v>12.902217275698826</v>
      </c>
      <c r="K5" s="11">
        <f t="shared" si="4"/>
        <v>1585.339354682779</v>
      </c>
      <c r="L5" s="11">
        <f t="shared" si="13"/>
        <v>2.951967463804877</v>
      </c>
      <c r="M5" s="14">
        <f t="shared" si="5"/>
        <v>1.5699999999999999E-2</v>
      </c>
      <c r="N5" s="14">
        <f t="shared" si="6"/>
        <v>9.0000000000000008E-4</v>
      </c>
      <c r="O5" s="12">
        <f t="shared" si="7"/>
        <v>-4.154094566627875</v>
      </c>
      <c r="P5" s="12">
        <f t="shared" si="8"/>
        <v>5.7324840764331218E-2</v>
      </c>
      <c r="Q5" s="16">
        <f t="shared" si="9"/>
        <v>6.3077977408824027E-4</v>
      </c>
      <c r="R5" s="15">
        <f t="shared" si="10"/>
        <v>1.1745380346703523E-6</v>
      </c>
      <c r="S5" s="9">
        <v>15</v>
      </c>
      <c r="T5" s="9">
        <v>14</v>
      </c>
      <c r="U5" s="9">
        <v>16</v>
      </c>
      <c r="V5" s="9">
        <v>16</v>
      </c>
      <c r="W5" s="9">
        <v>16</v>
      </c>
      <c r="X5" s="9">
        <v>16</v>
      </c>
      <c r="Y5" s="9">
        <v>15</v>
      </c>
      <c r="Z5" s="9">
        <v>17</v>
      </c>
      <c r="AA5" s="9">
        <v>17</v>
      </c>
      <c r="AB5" s="9">
        <v>15</v>
      </c>
    </row>
    <row r="6" spans="1:30" x14ac:dyDescent="0.25">
      <c r="A6" s="12">
        <v>1.0509999999999999</v>
      </c>
      <c r="B6" s="12">
        <f t="shared" si="11"/>
        <v>7.306E-3</v>
      </c>
      <c r="C6" s="12">
        <v>4.4880000000000004</v>
      </c>
      <c r="D6" s="10">
        <v>3.0000000000000001E-3</v>
      </c>
      <c r="E6" s="2">
        <f t="shared" si="12"/>
        <v>4.2702188392007621</v>
      </c>
      <c r="F6" s="2">
        <f t="shared" si="1"/>
        <v>3.2538742948811386E-2</v>
      </c>
      <c r="G6" s="2">
        <f t="shared" si="14"/>
        <v>8.0875356803044731</v>
      </c>
      <c r="H6" s="2">
        <f t="shared" si="2"/>
        <v>8.6060003206235407E-3</v>
      </c>
      <c r="I6" s="2">
        <f t="shared" ref="I6:I17" si="15">169.79*G6+237.89</f>
        <v>1611.0726831588963</v>
      </c>
      <c r="J6" s="2">
        <f t="shared" si="3"/>
        <v>13.242700072895664</v>
      </c>
      <c r="K6" s="11">
        <f t="shared" si="4"/>
        <v>1662.2297758325403</v>
      </c>
      <c r="L6" s="11">
        <f t="shared" si="13"/>
        <v>2.9519603315276188</v>
      </c>
      <c r="M6" s="14">
        <f t="shared" si="5"/>
        <v>1.8444444444444444E-2</v>
      </c>
      <c r="N6" s="14">
        <f t="shared" si="6"/>
        <v>8.3147941928309814E-4</v>
      </c>
      <c r="O6" s="12">
        <f t="shared" si="7"/>
        <v>-3.9929920679618132</v>
      </c>
      <c r="P6" s="12">
        <f t="shared" si="8"/>
        <v>4.5080209479204117E-2</v>
      </c>
      <c r="Q6" s="16">
        <f t="shared" si="9"/>
        <v>6.0160154422642467E-4</v>
      </c>
      <c r="R6" s="15">
        <f t="shared" si="10"/>
        <v>1.0683865249933266E-6</v>
      </c>
      <c r="S6" s="9">
        <v>18</v>
      </c>
      <c r="T6" s="9">
        <v>19</v>
      </c>
      <c r="U6" s="9">
        <v>20</v>
      </c>
      <c r="V6" s="9">
        <v>18</v>
      </c>
      <c r="W6" s="9">
        <v>17</v>
      </c>
      <c r="X6" s="9">
        <v>18</v>
      </c>
      <c r="Y6" s="9">
        <v>19</v>
      </c>
      <c r="Z6" s="9">
        <v>19</v>
      </c>
      <c r="AA6" s="9">
        <v>18</v>
      </c>
      <c r="AB6" s="9"/>
    </row>
    <row r="7" spans="1:30" x14ac:dyDescent="0.25">
      <c r="A7" s="12">
        <v>1.1060000000000001</v>
      </c>
      <c r="B7" s="12">
        <f t="shared" si="11"/>
        <v>7.6360000000000004E-3</v>
      </c>
      <c r="C7" s="12">
        <v>4.9880000000000004</v>
      </c>
      <c r="D7" s="10">
        <v>3.0000000000000001E-3</v>
      </c>
      <c r="E7" s="2">
        <f t="shared" si="12"/>
        <v>4.5099457504520792</v>
      </c>
      <c r="F7" s="2">
        <f t="shared" si="1"/>
        <v>3.3849860533862637E-2</v>
      </c>
      <c r="G7" s="2">
        <f t="shared" si="14"/>
        <v>8.5415639213107557</v>
      </c>
      <c r="H7" s="2">
        <f t="shared" si="2"/>
        <v>8.5049438759999679E-3</v>
      </c>
      <c r="I7" s="2">
        <f t="shared" si="15"/>
        <v>1688.1621381993532</v>
      </c>
      <c r="J7" s="2">
        <f t="shared" si="3"/>
        <v>13.581415735422581</v>
      </c>
      <c r="K7" s="11">
        <f t="shared" si="4"/>
        <v>1736.2356526713788</v>
      </c>
      <c r="L7" s="11">
        <f t="shared" si="13"/>
        <v>2.9519541059862857</v>
      </c>
      <c r="M7" s="14">
        <f t="shared" si="5"/>
        <v>2.4399999999999998E-2</v>
      </c>
      <c r="N7" s="14">
        <f t="shared" si="6"/>
        <v>1.1999999999999999E-3</v>
      </c>
      <c r="O7" s="12">
        <f t="shared" si="7"/>
        <v>-3.713172146682981</v>
      </c>
      <c r="P7" s="12">
        <f t="shared" si="8"/>
        <v>4.9180327868852458E-2</v>
      </c>
      <c r="Q7" s="16">
        <f t="shared" si="9"/>
        <v>5.7595868306320984E-4</v>
      </c>
      <c r="R7" s="15">
        <f t="shared" si="10"/>
        <v>9.792470260191675E-7</v>
      </c>
      <c r="S7" s="9">
        <v>24</v>
      </c>
      <c r="T7" s="9">
        <v>24</v>
      </c>
      <c r="U7" s="9">
        <v>24</v>
      </c>
      <c r="V7" s="9">
        <v>26</v>
      </c>
      <c r="W7" s="9">
        <v>26</v>
      </c>
      <c r="X7" s="9">
        <v>25</v>
      </c>
      <c r="Y7" s="9">
        <v>23</v>
      </c>
      <c r="Z7" s="9">
        <v>23</v>
      </c>
      <c r="AA7" s="9">
        <v>23</v>
      </c>
      <c r="AB7" s="9">
        <v>26</v>
      </c>
    </row>
    <row r="8" spans="1:30" x14ac:dyDescent="0.25">
      <c r="A8" s="12">
        <v>1.1599999999999999</v>
      </c>
      <c r="B8" s="12">
        <f t="shared" si="11"/>
        <v>7.9600000000000001E-3</v>
      </c>
      <c r="C8" s="12">
        <v>5.4850000000000003</v>
      </c>
      <c r="D8" s="10">
        <v>3.0000000000000001E-3</v>
      </c>
      <c r="E8" s="2">
        <f t="shared" si="12"/>
        <v>4.7284482758620694</v>
      </c>
      <c r="F8" s="2">
        <f t="shared" si="1"/>
        <v>3.5033145065398341E-2</v>
      </c>
      <c r="G8" s="2">
        <f t="shared" si="14"/>
        <v>8.9553944618599797</v>
      </c>
      <c r="H8" s="2">
        <f t="shared" si="2"/>
        <v>8.4198281439771157E-3</v>
      </c>
      <c r="I8" s="2">
        <f t="shared" si="15"/>
        <v>1758.4264256792057</v>
      </c>
      <c r="J8" s="2">
        <f t="shared" si="3"/>
        <v>13.898728809262336</v>
      </c>
      <c r="K8" s="11">
        <f t="shared" si="4"/>
        <v>1803.6893686520373</v>
      </c>
      <c r="L8" s="11">
        <f t="shared" si="13"/>
        <v>2.9519489071310536</v>
      </c>
      <c r="M8" s="14">
        <f t="shared" si="5"/>
        <v>3.1899999999999998E-2</v>
      </c>
      <c r="N8" s="14">
        <f t="shared" si="6"/>
        <v>1.3000000000000002E-3</v>
      </c>
      <c r="O8" s="12">
        <f t="shared" si="7"/>
        <v>-3.4451492691913383</v>
      </c>
      <c r="P8" s="12">
        <f t="shared" si="8"/>
        <v>4.0752351097178688E-2</v>
      </c>
      <c r="Q8" s="16">
        <f t="shared" si="9"/>
        <v>5.5441919067657219E-4</v>
      </c>
      <c r="R8" s="15">
        <f t="shared" si="10"/>
        <v>9.0737194134114904E-7</v>
      </c>
      <c r="S8" s="9">
        <v>30</v>
      </c>
      <c r="T8" s="9">
        <v>30</v>
      </c>
      <c r="U8" s="9">
        <v>31</v>
      </c>
      <c r="V8" s="9">
        <v>31</v>
      </c>
      <c r="W8" s="9">
        <v>32</v>
      </c>
      <c r="X8" s="9">
        <v>33</v>
      </c>
      <c r="Y8" s="9">
        <v>32</v>
      </c>
      <c r="Z8" s="9">
        <v>33</v>
      </c>
      <c r="AA8" s="9">
        <v>33</v>
      </c>
      <c r="AB8" s="9">
        <v>34</v>
      </c>
    </row>
    <row r="9" spans="1:30" x14ac:dyDescent="0.25">
      <c r="A9" s="12">
        <v>1.2110000000000001</v>
      </c>
      <c r="B9" s="12">
        <f t="shared" si="11"/>
        <v>8.2660000000000008E-3</v>
      </c>
      <c r="C9" s="12">
        <v>5.9779999999999998</v>
      </c>
      <c r="D9" s="10">
        <v>3.0000000000000001E-3</v>
      </c>
      <c r="E9" s="2">
        <f t="shared" si="12"/>
        <v>4.9364161849710975</v>
      </c>
      <c r="F9" s="2">
        <f t="shared" si="1"/>
        <v>3.6172102547457549E-2</v>
      </c>
      <c r="G9" s="2">
        <f t="shared" si="14"/>
        <v>9.3492730775967754</v>
      </c>
      <c r="H9" s="2">
        <f t="shared" si="2"/>
        <v>8.3482800078095252E-3</v>
      </c>
      <c r="I9" s="2">
        <f t="shared" si="15"/>
        <v>1825.3030758451564</v>
      </c>
      <c r="J9" s="2">
        <f t="shared" si="3"/>
        <v>14.207883541171805</v>
      </c>
      <c r="K9" s="11">
        <f t="shared" si="4"/>
        <v>1867.89095281135</v>
      </c>
      <c r="L9" s="11">
        <f t="shared" si="13"/>
        <v>2.9519443307017377</v>
      </c>
      <c r="M9" s="14">
        <f t="shared" si="5"/>
        <v>4.0500000000000001E-2</v>
      </c>
      <c r="N9" s="14">
        <f t="shared" si="6"/>
        <v>1.02469507659596E-3</v>
      </c>
      <c r="O9" s="12">
        <f t="shared" si="7"/>
        <v>-3.2064533048696435</v>
      </c>
      <c r="P9" s="12">
        <f t="shared" si="8"/>
        <v>2.5301113002369383E-2</v>
      </c>
      <c r="Q9" s="16">
        <f t="shared" si="9"/>
        <v>5.353631583765138E-4</v>
      </c>
      <c r="R9" s="15">
        <f t="shared" si="10"/>
        <v>8.4606772031179552E-7</v>
      </c>
      <c r="S9" s="9">
        <v>41</v>
      </c>
      <c r="T9" s="9">
        <v>39</v>
      </c>
      <c r="U9" s="9">
        <v>40</v>
      </c>
      <c r="V9" s="9">
        <v>42</v>
      </c>
      <c r="W9" s="9">
        <v>41</v>
      </c>
      <c r="X9" s="9">
        <v>40</v>
      </c>
      <c r="Y9" s="9">
        <v>40</v>
      </c>
      <c r="Z9" s="9">
        <v>41</v>
      </c>
      <c r="AA9" s="9">
        <v>39</v>
      </c>
      <c r="AB9" s="9">
        <v>42</v>
      </c>
    </row>
    <row r="10" spans="1:30" x14ac:dyDescent="0.25">
      <c r="A10" s="12">
        <v>1.2629999999999999</v>
      </c>
      <c r="B10" s="12">
        <f t="shared" si="11"/>
        <v>8.5779999999999988E-3</v>
      </c>
      <c r="C10" s="12">
        <v>6.5</v>
      </c>
      <c r="D10" s="10">
        <v>3.0000000000000001E-3</v>
      </c>
      <c r="E10" s="2">
        <f t="shared" si="12"/>
        <v>5.1464766429136981</v>
      </c>
      <c r="F10" s="2">
        <f t="shared" si="1"/>
        <v>3.7328960128989466E-2</v>
      </c>
      <c r="G10" s="2">
        <f t="shared" si="14"/>
        <v>9.7471148540032164</v>
      </c>
      <c r="H10" s="2">
        <f t="shared" si="2"/>
        <v>8.2831407298959783E-3</v>
      </c>
      <c r="I10" s="2">
        <f t="shared" si="15"/>
        <v>1892.852631061206</v>
      </c>
      <c r="J10" s="2">
        <f t="shared" si="3"/>
        <v>14.526716953330693</v>
      </c>
      <c r="K10" s="11">
        <f t="shared" si="4"/>
        <v>1932.7385258187576</v>
      </c>
      <c r="L10" s="11">
        <f t="shared" si="13"/>
        <v>2.9519400365029989</v>
      </c>
      <c r="M10" s="14">
        <f t="shared" si="5"/>
        <v>5.33E-2</v>
      </c>
      <c r="N10" s="14">
        <f t="shared" si="6"/>
        <v>9.0000000000000008E-4</v>
      </c>
      <c r="O10" s="12">
        <f t="shared" si="7"/>
        <v>-2.931818947810338</v>
      </c>
      <c r="P10" s="12">
        <f t="shared" si="8"/>
        <v>1.6885553470919325E-2</v>
      </c>
      <c r="Q10" s="16">
        <f t="shared" si="9"/>
        <v>5.1740056228059838E-4</v>
      </c>
      <c r="R10" s="15">
        <f t="shared" si="10"/>
        <v>7.9024421270758458E-7</v>
      </c>
      <c r="S10" s="9">
        <v>52</v>
      </c>
      <c r="T10" s="9">
        <v>53</v>
      </c>
      <c r="U10" s="9">
        <v>52</v>
      </c>
      <c r="V10" s="9">
        <v>53</v>
      </c>
      <c r="W10" s="9">
        <v>54</v>
      </c>
      <c r="X10" s="9">
        <v>54</v>
      </c>
      <c r="Y10" s="9">
        <v>54</v>
      </c>
      <c r="Z10" s="9">
        <v>55</v>
      </c>
      <c r="AA10" s="9">
        <v>53</v>
      </c>
      <c r="AB10" s="9">
        <v>53</v>
      </c>
      <c r="AD10" s="9"/>
    </row>
    <row r="11" spans="1:30" x14ac:dyDescent="0.25">
      <c r="A11" s="12">
        <v>1.3120000000000001</v>
      </c>
      <c r="B11" s="12">
        <f t="shared" si="11"/>
        <v>8.8720000000000014E-3</v>
      </c>
      <c r="C11" s="12">
        <v>7.0019999999999998</v>
      </c>
      <c r="D11" s="10">
        <v>3.0000000000000001E-3</v>
      </c>
      <c r="E11" s="2">
        <f t="shared" si="12"/>
        <v>5.336890243902439</v>
      </c>
      <c r="F11" s="2">
        <f t="shared" si="1"/>
        <v>3.8375678539559789E-2</v>
      </c>
      <c r="G11" s="2">
        <f t="shared" si="14"/>
        <v>10.107746674057649</v>
      </c>
      <c r="H11" s="2">
        <f t="shared" si="2"/>
        <v>8.2283268711231747E-3</v>
      </c>
      <c r="I11" s="2">
        <f t="shared" si="15"/>
        <v>1954.0843077882482</v>
      </c>
      <c r="J11" s="2">
        <f t="shared" si="3"/>
        <v>14.821044856453012</v>
      </c>
      <c r="K11" s="11">
        <f t="shared" si="4"/>
        <v>1991.520935476718</v>
      </c>
      <c r="L11" s="11">
        <f t="shared" si="13"/>
        <v>2.9519364004727557</v>
      </c>
      <c r="M11" s="14">
        <f t="shared" si="5"/>
        <v>6.8400000000000002E-2</v>
      </c>
      <c r="N11" s="14">
        <f t="shared" si="6"/>
        <v>1.5620499351813306E-3</v>
      </c>
      <c r="O11" s="12">
        <f t="shared" si="7"/>
        <v>-2.6823824543536321</v>
      </c>
      <c r="P11" s="12">
        <f t="shared" si="8"/>
        <v>2.2836987356452201E-2</v>
      </c>
      <c r="Q11" s="16">
        <f t="shared" si="9"/>
        <v>5.0212879120983291E-4</v>
      </c>
      <c r="R11" s="15">
        <f t="shared" si="10"/>
        <v>7.4428153382323222E-7</v>
      </c>
      <c r="S11" s="9">
        <v>66</v>
      </c>
      <c r="T11" s="9">
        <v>70</v>
      </c>
      <c r="U11" s="9">
        <v>67</v>
      </c>
      <c r="V11" s="9">
        <v>70</v>
      </c>
      <c r="W11" s="9">
        <v>70</v>
      </c>
      <c r="X11" s="9">
        <v>69</v>
      </c>
      <c r="Y11" s="9">
        <v>70</v>
      </c>
      <c r="Z11" s="9">
        <v>66</v>
      </c>
      <c r="AA11" s="9">
        <v>68</v>
      </c>
      <c r="AB11" s="9">
        <v>68</v>
      </c>
    </row>
    <row r="12" spans="1:30" x14ac:dyDescent="0.25">
      <c r="A12" s="12">
        <v>1.359</v>
      </c>
      <c r="B12" s="12">
        <f t="shared" si="11"/>
        <v>9.1539999999999989E-3</v>
      </c>
      <c r="C12" s="12">
        <v>7.5039999999999996</v>
      </c>
      <c r="D12" s="10">
        <v>3.0000000000000001E-3</v>
      </c>
      <c r="E12" s="2">
        <f t="shared" si="12"/>
        <v>5.5217071376011768</v>
      </c>
      <c r="F12" s="2">
        <f t="shared" si="1"/>
        <v>3.9400814670788202E-2</v>
      </c>
      <c r="G12" s="2">
        <f t="shared" si="14"/>
        <v>10.457778669699199</v>
      </c>
      <c r="H12" s="2">
        <f t="shared" si="2"/>
        <v>8.1802873213897027E-3</v>
      </c>
      <c r="I12" s="2">
        <f t="shared" si="15"/>
        <v>2013.516240328227</v>
      </c>
      <c r="J12" s="2">
        <f t="shared" si="3"/>
        <v>15.111285262064506</v>
      </c>
      <c r="K12" s="11">
        <f t="shared" si="4"/>
        <v>2048.5755907150979</v>
      </c>
      <c r="L12" s="11">
        <f t="shared" si="13"/>
        <v>2.9519330828052941</v>
      </c>
      <c r="M12" s="14">
        <f t="shared" si="5"/>
        <v>8.6400000000000005E-2</v>
      </c>
      <c r="N12" s="14">
        <f t="shared" si="6"/>
        <v>1.2806248474865696E-3</v>
      </c>
      <c r="O12" s="12">
        <f t="shared" si="7"/>
        <v>-2.448767603172127</v>
      </c>
      <c r="P12" s="12">
        <f t="shared" si="8"/>
        <v>1.4822046845909369E-2</v>
      </c>
      <c r="Q12" s="16">
        <f t="shared" si="9"/>
        <v>4.8814405703766548E-4</v>
      </c>
      <c r="R12" s="15">
        <f t="shared" si="10"/>
        <v>7.0340025414501753E-7</v>
      </c>
      <c r="S12" s="9">
        <v>86</v>
      </c>
      <c r="T12" s="9">
        <v>88</v>
      </c>
      <c r="U12" s="9">
        <v>86</v>
      </c>
      <c r="V12" s="9">
        <v>85</v>
      </c>
      <c r="W12" s="9">
        <v>84</v>
      </c>
      <c r="X12" s="9">
        <v>87</v>
      </c>
      <c r="Y12" s="9">
        <v>86</v>
      </c>
      <c r="Z12" s="9">
        <v>88</v>
      </c>
      <c r="AA12" s="9">
        <v>86</v>
      </c>
      <c r="AB12" s="9">
        <v>88</v>
      </c>
    </row>
    <row r="13" spans="1:30" x14ac:dyDescent="0.25">
      <c r="A13" s="12">
        <v>1.4039999999999999</v>
      </c>
      <c r="B13" s="12">
        <f t="shared" si="11"/>
        <v>9.4239999999999984E-3</v>
      </c>
      <c r="C13" s="12">
        <v>7.9930000000000003</v>
      </c>
      <c r="D13" s="10">
        <v>3.0000000000000001E-3</v>
      </c>
      <c r="E13" s="2">
        <f t="shared" si="12"/>
        <v>5.6930199430199435</v>
      </c>
      <c r="F13" s="2">
        <f t="shared" si="1"/>
        <v>4.0349729304145258E-2</v>
      </c>
      <c r="G13" s="2">
        <f t="shared" si="14"/>
        <v>10.782234740568075</v>
      </c>
      <c r="H13" s="2">
        <f t="shared" si="2"/>
        <v>8.1384137181412138E-3</v>
      </c>
      <c r="I13" s="2">
        <f t="shared" si="15"/>
        <v>2068.6056366010534</v>
      </c>
      <c r="J13" s="2">
        <f t="shared" si="3"/>
        <v>15.384079402740699</v>
      </c>
      <c r="K13" s="11">
        <f t="shared" si="4"/>
        <v>2101.4614111370111</v>
      </c>
      <c r="L13" s="11">
        <f t="shared" si="13"/>
        <v>2.9519301778021458</v>
      </c>
      <c r="M13" s="14">
        <f t="shared" si="5"/>
        <v>0.1067</v>
      </c>
      <c r="N13" s="14">
        <f t="shared" si="6"/>
        <v>1.4177446878757825E-3</v>
      </c>
      <c r="O13" s="12">
        <f t="shared" si="7"/>
        <v>-2.2377341206744292</v>
      </c>
      <c r="P13" s="12">
        <f t="shared" si="8"/>
        <v>1.3287204197523734E-2</v>
      </c>
      <c r="Q13" s="16">
        <f t="shared" si="9"/>
        <v>4.758593208994224E-4</v>
      </c>
      <c r="R13" s="15">
        <f t="shared" si="10"/>
        <v>6.6844124869816918E-7</v>
      </c>
      <c r="S13" s="9">
        <v>108</v>
      </c>
      <c r="T13" s="9">
        <v>106</v>
      </c>
      <c r="U13" s="9">
        <v>105</v>
      </c>
      <c r="V13" s="9">
        <v>107</v>
      </c>
      <c r="W13" s="9">
        <v>104</v>
      </c>
      <c r="X13" s="9">
        <v>108</v>
      </c>
      <c r="Y13" s="9">
        <v>107</v>
      </c>
      <c r="Z13" s="9">
        <v>106</v>
      </c>
      <c r="AA13" s="9">
        <v>107</v>
      </c>
      <c r="AB13" s="9">
        <v>109</v>
      </c>
    </row>
    <row r="14" spans="1:30" x14ac:dyDescent="0.25">
      <c r="A14" s="12">
        <v>1.4490000000000001</v>
      </c>
      <c r="B14" s="12">
        <f t="shared" si="11"/>
        <v>9.6940000000000012E-3</v>
      </c>
      <c r="C14" s="12">
        <v>8.4939999999999998</v>
      </c>
      <c r="D14" s="10">
        <v>1E-3</v>
      </c>
      <c r="E14" s="2">
        <f t="shared" si="12"/>
        <v>5.8619737750172529</v>
      </c>
      <c r="F14" s="2">
        <f t="shared" si="1"/>
        <v>3.9907504330584716E-2</v>
      </c>
      <c r="G14" s="2">
        <f t="shared" si="14"/>
        <v>11.102223058744796</v>
      </c>
      <c r="H14" s="2">
        <f t="shared" si="2"/>
        <v>7.8960100879004562E-3</v>
      </c>
      <c r="I14" s="2">
        <f t="shared" si="15"/>
        <v>2122.9364531442789</v>
      </c>
      <c r="J14" s="2">
        <f t="shared" si="3"/>
        <v>15.653472475642046</v>
      </c>
      <c r="K14" s="11">
        <f t="shared" si="4"/>
        <v>2153.6189950185076</v>
      </c>
      <c r="L14" s="11">
        <f t="shared" si="13"/>
        <v>2.9519274604684824</v>
      </c>
      <c r="M14" s="14">
        <f t="shared" si="5"/>
        <v>0.13059999999999999</v>
      </c>
      <c r="N14" s="14">
        <f t="shared" si="6"/>
        <v>1.624807680927192E-3</v>
      </c>
      <c r="O14" s="12">
        <f t="shared" si="7"/>
        <v>-2.0356160621398063</v>
      </c>
      <c r="P14" s="12">
        <f t="shared" si="8"/>
        <v>1.2441100160238838E-2</v>
      </c>
      <c r="Q14" s="16">
        <f t="shared" si="9"/>
        <v>4.6433468608564457E-4</v>
      </c>
      <c r="R14" s="15">
        <f t="shared" si="10"/>
        <v>6.3645534046399306E-7</v>
      </c>
      <c r="S14" s="9">
        <v>128</v>
      </c>
      <c r="T14" s="9">
        <v>131</v>
      </c>
      <c r="U14" s="9">
        <v>132</v>
      </c>
      <c r="V14" s="9">
        <v>129</v>
      </c>
      <c r="W14" s="9">
        <v>129</v>
      </c>
      <c r="X14" s="9">
        <v>129</v>
      </c>
      <c r="Y14" s="9">
        <v>133</v>
      </c>
      <c r="Z14" s="9">
        <v>132</v>
      </c>
      <c r="AA14" s="9">
        <v>132</v>
      </c>
      <c r="AB14" s="9">
        <v>131</v>
      </c>
    </row>
    <row r="15" spans="1:30" x14ac:dyDescent="0.25">
      <c r="A15" s="12">
        <v>1.4970000000000001</v>
      </c>
      <c r="B15" s="12">
        <f t="shared" si="11"/>
        <v>9.9820000000000013E-3</v>
      </c>
      <c r="C15" s="12">
        <v>9.0429999999999993</v>
      </c>
      <c r="D15" s="10">
        <v>1E-3</v>
      </c>
      <c r="E15" s="2">
        <f t="shared" si="12"/>
        <v>6.0407481629926512</v>
      </c>
      <c r="F15" s="2">
        <f t="shared" si="1"/>
        <v>4.0947727563789345E-2</v>
      </c>
      <c r="G15" s="2">
        <f t="shared" si="14"/>
        <v>11.440810914758808</v>
      </c>
      <c r="H15" s="2">
        <f t="shared" si="2"/>
        <v>7.8707827190798128E-3</v>
      </c>
      <c r="I15" s="2">
        <f t="shared" si="15"/>
        <v>2180.4252852168979</v>
      </c>
      <c r="J15" s="2">
        <f t="shared" si="3"/>
        <v>15.945388638783806</v>
      </c>
      <c r="K15" s="11">
        <f t="shared" si="4"/>
        <v>2208.8082738082217</v>
      </c>
      <c r="L15" s="11">
        <f t="shared" si="13"/>
        <v>2.9519247326421545</v>
      </c>
      <c r="M15" s="14">
        <f t="shared" si="5"/>
        <v>0.16140000000000002</v>
      </c>
      <c r="N15" s="14">
        <f t="shared" si="6"/>
        <v>9.1651513899116788E-4</v>
      </c>
      <c r="O15" s="12">
        <f t="shared" si="7"/>
        <v>-1.8238695231462885</v>
      </c>
      <c r="P15" s="12">
        <f t="shared" si="8"/>
        <v>5.6785324596726628E-3</v>
      </c>
      <c r="Q15" s="16">
        <f t="shared" si="9"/>
        <v>4.5273282061547744E-4</v>
      </c>
      <c r="R15" s="15">
        <f t="shared" si="10"/>
        <v>6.050471769328888E-7</v>
      </c>
      <c r="S15" s="9">
        <v>160</v>
      </c>
      <c r="T15" s="9">
        <v>162</v>
      </c>
      <c r="U15" s="9">
        <v>161</v>
      </c>
      <c r="V15" s="9">
        <v>161</v>
      </c>
      <c r="W15" s="9">
        <v>162</v>
      </c>
      <c r="X15" s="9">
        <v>163</v>
      </c>
      <c r="Y15" s="9">
        <v>162</v>
      </c>
      <c r="Z15" s="9">
        <v>161</v>
      </c>
      <c r="AA15" s="9">
        <v>160</v>
      </c>
      <c r="AB15" s="9">
        <v>162</v>
      </c>
    </row>
    <row r="16" spans="1:30" x14ac:dyDescent="0.25">
      <c r="A16" s="12">
        <v>1.534</v>
      </c>
      <c r="B16" s="12">
        <f t="shared" si="11"/>
        <v>1.0204000000000001E-2</v>
      </c>
      <c r="C16" s="12">
        <v>9.4909999999999997</v>
      </c>
      <c r="D16" s="10">
        <v>1E-3</v>
      </c>
      <c r="E16" s="2">
        <f t="shared" si="12"/>
        <v>6.1870925684485005</v>
      </c>
      <c r="F16" s="2">
        <f t="shared" si="1"/>
        <v>4.1807752652182853E-2</v>
      </c>
      <c r="G16" s="2">
        <f t="shared" si="14"/>
        <v>11.717978349334281</v>
      </c>
      <c r="H16" s="2">
        <f t="shared" si="2"/>
        <v>7.8524183722989103E-3</v>
      </c>
      <c r="I16" s="2">
        <f t="shared" si="15"/>
        <v>2227.4855439334674</v>
      </c>
      <c r="J16" s="2">
        <f t="shared" si="3"/>
        <v>16.186843977408412</v>
      </c>
      <c r="K16" s="11">
        <f t="shared" si="4"/>
        <v>2253.9861221761284</v>
      </c>
      <c r="L16" s="11">
        <f t="shared" si="13"/>
        <v>2.951922604455862</v>
      </c>
      <c r="M16" s="14">
        <f t="shared" si="5"/>
        <v>0.18909999999999999</v>
      </c>
      <c r="N16" s="14">
        <f t="shared" si="6"/>
        <v>8.3066238629180759E-4</v>
      </c>
      <c r="O16" s="12">
        <f t="shared" si="7"/>
        <v>-1.6654793033177253</v>
      </c>
      <c r="P16" s="12">
        <f t="shared" si="8"/>
        <v>4.3927148931348897E-3</v>
      </c>
      <c r="Q16" s="16">
        <f t="shared" si="9"/>
        <v>4.4365845475328048E-4</v>
      </c>
      <c r="R16" s="15">
        <f t="shared" si="10"/>
        <v>5.8103526386389614E-7</v>
      </c>
      <c r="S16" s="9">
        <v>189</v>
      </c>
      <c r="T16" s="9">
        <v>188</v>
      </c>
      <c r="U16" s="9">
        <v>189</v>
      </c>
      <c r="V16" s="9">
        <v>190</v>
      </c>
      <c r="W16" s="9">
        <v>189</v>
      </c>
      <c r="X16" s="9">
        <v>191</v>
      </c>
      <c r="Y16" s="9">
        <v>189</v>
      </c>
      <c r="Z16" s="9">
        <v>189</v>
      </c>
      <c r="AA16" s="9">
        <v>189</v>
      </c>
      <c r="AB16" s="9">
        <v>188</v>
      </c>
    </row>
    <row r="17" spans="1:28" x14ac:dyDescent="0.25">
      <c r="A17" s="12">
        <v>1.569</v>
      </c>
      <c r="B17" s="12">
        <f t="shared" si="11"/>
        <v>1.0414E-2</v>
      </c>
      <c r="C17" s="12">
        <v>9.9</v>
      </c>
      <c r="D17" s="10">
        <v>1E-3</v>
      </c>
      <c r="E17" s="2">
        <f t="shared" si="12"/>
        <v>6.3097514340344176</v>
      </c>
      <c r="F17" s="2">
        <f t="shared" si="1"/>
        <v>4.2517368664139209E-2</v>
      </c>
      <c r="G17" s="2">
        <f t="shared" si="14"/>
        <v>11.950286806883366</v>
      </c>
      <c r="H17" s="2">
        <f t="shared" si="2"/>
        <v>7.8361647751781643E-3</v>
      </c>
      <c r="I17" s="2">
        <f t="shared" si="15"/>
        <v>2266.9291969407263</v>
      </c>
      <c r="J17" s="2">
        <f t="shared" si="3"/>
        <v>16.39083756096398</v>
      </c>
      <c r="K17" s="11">
        <f t="shared" si="4"/>
        <v>2291.8520290630972</v>
      </c>
      <c r="L17" s="11">
        <f t="shared" si="13"/>
        <v>2.9519208887781305</v>
      </c>
      <c r="M17" s="14">
        <f t="shared" si="5"/>
        <v>0.21590000000000001</v>
      </c>
      <c r="N17" s="14">
        <f t="shared" si="6"/>
        <v>1.1357816691600546E-3</v>
      </c>
      <c r="O17" s="12">
        <f t="shared" si="7"/>
        <v>-1.5329399414613754</v>
      </c>
      <c r="P17" s="12">
        <f t="shared" si="8"/>
        <v>5.2606839701716283E-3</v>
      </c>
      <c r="Q17" s="16">
        <f t="shared" si="9"/>
        <v>4.3632834376693911E-4</v>
      </c>
      <c r="R17" s="15">
        <f t="shared" si="10"/>
        <v>5.6199385300547789E-7</v>
      </c>
      <c r="S17" s="9">
        <v>216</v>
      </c>
      <c r="T17" s="9">
        <v>217</v>
      </c>
      <c r="U17" s="9">
        <v>214</v>
      </c>
      <c r="V17" s="9">
        <v>216</v>
      </c>
      <c r="W17" s="9">
        <v>217</v>
      </c>
      <c r="X17" s="9">
        <v>218</v>
      </c>
      <c r="Y17" s="9">
        <v>215</v>
      </c>
      <c r="Z17" s="9">
        <v>215</v>
      </c>
      <c r="AA17" s="9">
        <v>215</v>
      </c>
      <c r="AB17" s="9">
        <v>216</v>
      </c>
    </row>
    <row r="18" spans="1:28" x14ac:dyDescent="0.25">
      <c r="A18" s="12"/>
      <c r="B18" s="12"/>
      <c r="C18" s="12"/>
      <c r="E18" s="2"/>
      <c r="F18" s="2"/>
      <c r="G18" s="2"/>
      <c r="H18" s="2"/>
      <c r="I18" s="2"/>
      <c r="J18" s="2"/>
      <c r="K18" s="11"/>
      <c r="L18" s="11"/>
      <c r="M18" s="14"/>
      <c r="N18" s="14"/>
      <c r="O18" s="12"/>
      <c r="P18" s="12"/>
      <c r="Q18" s="16"/>
      <c r="R18" s="15"/>
    </row>
    <row r="19" spans="1:28" x14ac:dyDescent="0.25">
      <c r="A19" s="12"/>
      <c r="B19" s="12"/>
      <c r="C19" s="12"/>
      <c r="E19" s="2"/>
      <c r="F19" s="2"/>
      <c r="G19" s="2"/>
      <c r="H19" s="2"/>
      <c r="I19" s="2"/>
      <c r="J19" s="2"/>
      <c r="K19" s="11"/>
      <c r="L19" s="11"/>
      <c r="M19" s="14"/>
      <c r="N19" s="14"/>
      <c r="O19" s="12"/>
      <c r="P19" s="12"/>
      <c r="Q19" s="16"/>
      <c r="R19" s="15"/>
    </row>
    <row r="20" spans="1:28" ht="60" x14ac:dyDescent="0.25">
      <c r="I20" s="7" t="s">
        <v>12</v>
      </c>
      <c r="J20" s="7"/>
      <c r="K20" s="7"/>
      <c r="L20" s="7" t="s">
        <v>17</v>
      </c>
    </row>
    <row r="21" spans="1:28" x14ac:dyDescent="0.25">
      <c r="I21" s="19" t="s">
        <v>18</v>
      </c>
      <c r="J21" s="19"/>
      <c r="K21" s="19"/>
      <c r="L21" s="19"/>
      <c r="M21" s="19"/>
    </row>
  </sheetData>
  <mergeCells count="1">
    <mergeCell ref="I21:M2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N9" sqref="N9"/>
    </sheetView>
  </sheetViews>
  <sheetFormatPr defaultRowHeight="15" x14ac:dyDescent="0.25"/>
  <sheetData>
    <row r="1" spans="1:2" x14ac:dyDescent="0.25">
      <c r="A1" t="s">
        <v>7</v>
      </c>
      <c r="B1" t="s">
        <v>8</v>
      </c>
    </row>
    <row r="2" spans="1:2" x14ac:dyDescent="0.25">
      <c r="A2">
        <v>3.46</v>
      </c>
      <c r="B2">
        <v>800</v>
      </c>
    </row>
    <row r="3" spans="1:2" x14ac:dyDescent="0.25">
      <c r="A3" s="2">
        <v>4</v>
      </c>
      <c r="B3">
        <v>900</v>
      </c>
    </row>
    <row r="4" spans="1:2" x14ac:dyDescent="0.25">
      <c r="A4">
        <v>4.54</v>
      </c>
      <c r="B4">
        <v>1000</v>
      </c>
    </row>
    <row r="5" spans="1:2" x14ac:dyDescent="0.25">
      <c r="A5">
        <v>5.08</v>
      </c>
      <c r="B5">
        <v>1100</v>
      </c>
    </row>
    <row r="6" spans="1:2" x14ac:dyDescent="0.25">
      <c r="A6">
        <v>5.65</v>
      </c>
      <c r="B6">
        <v>1200</v>
      </c>
    </row>
    <row r="7" spans="1:2" x14ac:dyDescent="0.25">
      <c r="A7">
        <v>6.22</v>
      </c>
      <c r="B7">
        <v>1300</v>
      </c>
    </row>
    <row r="8" spans="1:2" x14ac:dyDescent="0.25">
      <c r="A8">
        <v>6.78</v>
      </c>
      <c r="B8">
        <v>1400</v>
      </c>
    </row>
    <row r="9" spans="1:2" x14ac:dyDescent="0.25">
      <c r="A9">
        <v>7.36</v>
      </c>
      <c r="B9">
        <v>1500</v>
      </c>
    </row>
    <row r="10" spans="1:2" x14ac:dyDescent="0.25">
      <c r="A10">
        <v>7.93</v>
      </c>
      <c r="B10">
        <v>1600</v>
      </c>
    </row>
    <row r="11" spans="1:2" x14ac:dyDescent="0.25">
      <c r="A11">
        <v>8.52</v>
      </c>
      <c r="B11">
        <v>1700</v>
      </c>
    </row>
    <row r="12" spans="1:2" x14ac:dyDescent="0.25">
      <c r="A12">
        <v>9.1199999999999992</v>
      </c>
      <c r="B12">
        <v>1800</v>
      </c>
    </row>
    <row r="13" spans="1:2" x14ac:dyDescent="0.25">
      <c r="A13">
        <v>9.7200000000000006</v>
      </c>
      <c r="B13">
        <v>1900</v>
      </c>
    </row>
    <row r="14" spans="1:2" x14ac:dyDescent="0.25">
      <c r="A14">
        <v>10.33</v>
      </c>
      <c r="B14">
        <v>2000</v>
      </c>
    </row>
    <row r="15" spans="1:2" x14ac:dyDescent="0.25">
      <c r="A15">
        <v>10.93</v>
      </c>
      <c r="B15">
        <v>2100</v>
      </c>
    </row>
    <row r="16" spans="1:2" x14ac:dyDescent="0.25">
      <c r="A16">
        <v>11.57</v>
      </c>
      <c r="B16">
        <v>2200</v>
      </c>
    </row>
    <row r="17" spans="1:2" x14ac:dyDescent="0.25">
      <c r="A17">
        <v>12.19</v>
      </c>
      <c r="B17">
        <v>2300</v>
      </c>
    </row>
    <row r="18" spans="1:2" x14ac:dyDescent="0.25">
      <c r="A18">
        <v>12.83</v>
      </c>
      <c r="B18">
        <v>2400</v>
      </c>
    </row>
    <row r="19" spans="1:2" x14ac:dyDescent="0.25">
      <c r="A19">
        <v>13.47</v>
      </c>
      <c r="B19">
        <v>2500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 filter</vt:lpstr>
      <vt:lpstr>no filter (2)</vt:lpstr>
      <vt:lpstr>filter 1 (teal) (2)</vt:lpstr>
      <vt:lpstr>filter 2 (sapphire) (2)</vt:lpstr>
      <vt:lpstr>filter 3 (beige) (2)</vt:lpstr>
      <vt:lpstr>filter 4 (gold) (2)</vt:lpstr>
      <vt:lpstr>filter 5 (red)</vt:lpstr>
      <vt:lpstr>filter 5 (red) run 2</vt:lpstr>
      <vt:lpstr>T-R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Donaldson, Artur</cp:lastModifiedBy>
  <dcterms:created xsi:type="dcterms:W3CDTF">2018-01-22T13:26:47Z</dcterms:created>
  <dcterms:modified xsi:type="dcterms:W3CDTF">2018-01-29T13:26:42Z</dcterms:modified>
</cp:coreProperties>
</file>