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lasseba\Documents\Mean line model\Validation cases\Kofskey_1974\"/>
    </mc:Choice>
  </mc:AlternateContent>
  <xr:revisionPtr revIDLastSave="0" documentId="13_ncr:1_{077BAE76-D8D6-438A-B5D0-355A274D505F}" xr6:coauthVersionLast="47" xr6:coauthVersionMax="47" xr10:uidLastSave="{00000000-0000-0000-0000-000000000000}"/>
  <bookViews>
    <workbookView xWindow="-108" yWindow="-108" windowWidth="23256" windowHeight="12576" xr2:uid="{FDE42DC1-CC7E-402D-8205-DDE5F8BDD923}"/>
  </bookViews>
  <sheets>
    <sheet name="Kofskey 197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G14" i="1"/>
  <c r="K4" i="1"/>
  <c r="C14" i="1"/>
  <c r="B14" i="1"/>
  <c r="B25" i="1" l="1"/>
  <c r="C24" i="1"/>
  <c r="B24" i="1"/>
  <c r="C21" i="1"/>
  <c r="C25" i="1" s="1"/>
  <c r="B21" i="1"/>
  <c r="C22" i="1"/>
  <c r="B22" i="1"/>
  <c r="C20" i="1"/>
  <c r="B20" i="1"/>
  <c r="C10" i="1"/>
  <c r="B10" i="1"/>
  <c r="C6" i="1"/>
  <c r="B6" i="1"/>
  <c r="C12" i="1"/>
  <c r="B12" i="1"/>
  <c r="C7" i="1"/>
  <c r="C4" i="1" s="1"/>
  <c r="B7" i="1"/>
  <c r="B4" i="1" s="1"/>
  <c r="I4" i="1"/>
  <c r="J4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tc={9ACD4A37-3536-409B-81DE-F30B032C8AED}</author>
    <author>tc={663077F6-9724-486D-A2F6-969E93D3A32F}</author>
    <author>tc={C89F9A82-DEBA-451D-8EC9-6B585B708CD2}</author>
  </authors>
  <commentList>
    <comment ref="A11" authorId="0" shapeId="0" xr:uid="{9ACD4A37-3536-409B-81DE-F30B032C8AED}">
      <text>
        <t>[Threaded comment]
Your version of Excel allows you to read this threaded comment; however, any edits to it will get removed if the file is opened in a newer version of Excel. Learn more: https://go.microsoft.com/fwlink/?linkid=870924
Comment:
    Målt i paint og skalert</t>
      </text>
    </comment>
    <comment ref="A13" authorId="1" shapeId="0" xr:uid="{663077F6-9724-486D-A2F6-969E93D3A32F}">
      <text>
        <t>[Threaded comment]
Your version of Excel allows you to read this threaded comment; however, any edits to it will get removed if the file is opened in a newer version of Excel. Learn more: https://go.microsoft.com/fwlink/?linkid=870924
Comment:
    Minste verdi fra 1972</t>
      </text>
    </comment>
    <comment ref="A14" authorId="2" shapeId="0" xr:uid="{C89F9A82-DEBA-451D-8EC9-6B585B708CD2}">
      <text>
        <t>[Threaded comment]
Your version of Excel allows you to read this threaded comment; however, any edits to it will get removed if the file is opened in a newer version of Excel. Learn more: https://go.microsoft.com/fwlink/?linkid=870924
Comment:
    Minste verdi fra 1972</t>
      </text>
    </comment>
  </commentList>
</comments>
</file>

<file path=xl/sharedStrings.xml><?xml version="1.0" encoding="utf-8"?>
<sst xmlns="http://schemas.openxmlformats.org/spreadsheetml/2006/main" count="33" uniqueCount="32">
  <si>
    <t>Parameter</t>
  </si>
  <si>
    <t>tcl [cm]</t>
  </si>
  <si>
    <t>o [cm]</t>
  </si>
  <si>
    <t>te [cm]</t>
  </si>
  <si>
    <t>le [cm]</t>
  </si>
  <si>
    <t>theta_in [deg]</t>
  </si>
  <si>
    <t>theta_out [deg]</t>
  </si>
  <si>
    <t>N [-]</t>
  </si>
  <si>
    <t>We [deg]</t>
  </si>
  <si>
    <t>r_ht_in [-]</t>
  </si>
  <si>
    <t>radius [cm]</t>
  </si>
  <si>
    <t>b [cm]</t>
  </si>
  <si>
    <t>xi [deg]</t>
  </si>
  <si>
    <t>s [cm]</t>
  </si>
  <si>
    <t>solidity [-]</t>
  </si>
  <si>
    <t>c [cm]</t>
  </si>
  <si>
    <t>A_out [m^2]</t>
  </si>
  <si>
    <t>A_throat  [m^2]</t>
  </si>
  <si>
    <t>A_in  [m^2]</t>
  </si>
  <si>
    <t>H [cm]</t>
  </si>
  <si>
    <t>A_throat cos rule:</t>
  </si>
  <si>
    <t>Error [%]:</t>
  </si>
  <si>
    <t>Stator</t>
  </si>
  <si>
    <t>Rotor</t>
  </si>
  <si>
    <t>s_in</t>
  </si>
  <si>
    <t>s_out</t>
  </si>
  <si>
    <t xml:space="preserve">r_in </t>
  </si>
  <si>
    <t>r_out</t>
  </si>
  <si>
    <t>t_max [cm]</t>
  </si>
  <si>
    <t>r_hub</t>
  </si>
  <si>
    <t>r_tip</t>
  </si>
  <si>
    <t>Pitch (from 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</si>
</sst>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sse borg anderson" id="{97D8437C-89E6-4698-A1E3-BC980697736F}" userId="S::laboan@dtu.dk::0feb2f01-a2fa-467f-8168-7a227fde582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1" dT="2023-09-26T07:55:46.16" personId="{97D8437C-89E6-4698-A1E3-BC980697736F}" id="{9ACD4A37-3536-409B-81DE-F30B032C8AED}">
    <text>Målt i paint og skalert</text>
  </threadedComment>
  <threadedComment ref="A13" dT="2023-09-26T07:56:09.48" personId="{97D8437C-89E6-4698-A1E3-BC980697736F}" id="{663077F6-9724-486D-A2F6-969E93D3A32F}">
    <text>Minste verdi fra 1972</text>
  </threadedComment>
  <threadedComment ref="A14" dT="2023-09-26T07:56:21.71" personId="{97D8437C-89E6-4698-A1E3-BC980697736F}" id="{C89F9A82-DEBA-451D-8EC9-6B585B708CD2}">
    <text>Minste verdi fra 1972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6B3D-8EDF-4223-88DC-26A0AF7701CD}">
  <dimension ref="A3:O25"/>
  <sheetViews>
    <sheetView tabSelected="1" topLeftCell="A4" workbookViewId="0">
      <selection activeCell="F15" sqref="F15"/>
    </sheetView>
  </sheetViews>
  <sheetFormatPr defaultRowHeight="14.4" x14ac:dyDescent="0.3"/>
  <cols>
    <col min="1" max="1" width="16.21875" customWidth="1"/>
    <col min="2" max="2" width="12.21875" bestFit="1" customWidth="1"/>
    <col min="3" max="3" width="10.21875" bestFit="1" customWidth="1"/>
    <col min="6" max="6" width="13.109375" customWidth="1"/>
    <col min="7" max="7" width="11.77734375" customWidth="1"/>
  </cols>
  <sheetData>
    <row r="3" spans="1:15" x14ac:dyDescent="0.3">
      <c r="A3" t="s">
        <v>0</v>
      </c>
      <c r="B3" t="s">
        <v>22</v>
      </c>
      <c r="C3" t="s">
        <v>23</v>
      </c>
      <c r="G3" t="s">
        <v>0</v>
      </c>
      <c r="H3" t="s">
        <v>24</v>
      </c>
      <c r="I3" t="s">
        <v>25</v>
      </c>
      <c r="J3" t="s">
        <v>26</v>
      </c>
      <c r="K3" t="s">
        <v>27</v>
      </c>
    </row>
    <row r="4" spans="1:15" x14ac:dyDescent="0.3">
      <c r="A4" t="s">
        <v>15</v>
      </c>
      <c r="B4">
        <f>B8/COS(B7*PI()/180)</f>
        <v>2.2654902563883001</v>
      </c>
      <c r="C4">
        <f>C8/COS(C7*PI()/180)</f>
        <v>1.8250909561882098</v>
      </c>
      <c r="G4" t="s">
        <v>19</v>
      </c>
      <c r="H4" s="1">
        <f>12.35-8.36</f>
        <v>3.99</v>
      </c>
      <c r="I4" s="1">
        <f>12.35-8.31</f>
        <v>4.0399999999999991</v>
      </c>
      <c r="J4" s="1">
        <f>12.35-8.31</f>
        <v>4.0399999999999991</v>
      </c>
      <c r="K4" s="1">
        <f>12.35-8.03</f>
        <v>4.32</v>
      </c>
      <c r="L4" s="1"/>
      <c r="M4" s="1"/>
      <c r="N4" s="1"/>
      <c r="O4" s="1"/>
    </row>
    <row r="5" spans="1:15" x14ac:dyDescent="0.3">
      <c r="A5" t="s">
        <v>14</v>
      </c>
      <c r="B5" s="2">
        <v>1.002</v>
      </c>
      <c r="C5">
        <v>1.54</v>
      </c>
    </row>
    <row r="6" spans="1:15" x14ac:dyDescent="0.3">
      <c r="A6" t="s">
        <v>13</v>
      </c>
      <c r="B6">
        <f>B8/B5</f>
        <v>1.8962075848303392</v>
      </c>
      <c r="C6">
        <f>C8/C5</f>
        <v>1.1409090909090909</v>
      </c>
      <c r="G6" t="s">
        <v>29</v>
      </c>
      <c r="H6">
        <v>8.36</v>
      </c>
      <c r="I6">
        <v>8.36</v>
      </c>
      <c r="J6">
        <v>8.31</v>
      </c>
      <c r="K6">
        <v>8.0299999999999994</v>
      </c>
    </row>
    <row r="7" spans="1:15" x14ac:dyDescent="0.3">
      <c r="A7" t="s">
        <v>12</v>
      </c>
      <c r="B7">
        <f>0.5*(B15+B16)</f>
        <v>33</v>
      </c>
      <c r="C7">
        <f>0.5*(C15+C16)</f>
        <v>-15.700000000000001</v>
      </c>
      <c r="G7" t="s">
        <v>30</v>
      </c>
      <c r="H7">
        <v>12.35</v>
      </c>
      <c r="I7">
        <v>12.35</v>
      </c>
      <c r="J7">
        <v>12.35</v>
      </c>
      <c r="K7">
        <v>12.35</v>
      </c>
    </row>
    <row r="8" spans="1:15" x14ac:dyDescent="0.3">
      <c r="A8" t="s">
        <v>11</v>
      </c>
      <c r="B8">
        <v>1.9</v>
      </c>
      <c r="C8">
        <v>1.7569999999999999</v>
      </c>
    </row>
    <row r="9" spans="1:15" x14ac:dyDescent="0.3">
      <c r="A9" t="s">
        <v>10</v>
      </c>
      <c r="B9">
        <v>10.35</v>
      </c>
      <c r="C9">
        <v>10.35</v>
      </c>
    </row>
    <row r="10" spans="1:15" x14ac:dyDescent="0.3">
      <c r="A10" t="s">
        <v>9</v>
      </c>
      <c r="B10" s="1">
        <f>(B9-H4/2)/(B9+H4/2)</f>
        <v>0.67679222357229663</v>
      </c>
      <c r="C10" s="1">
        <f>(C9-J4/2)/(C9+J4/2)</f>
        <v>0.67340339531123694</v>
      </c>
      <c r="D10" s="1"/>
      <c r="E10" s="1"/>
    </row>
    <row r="11" spans="1:15" x14ac:dyDescent="0.3">
      <c r="A11" t="s">
        <v>28</v>
      </c>
      <c r="B11">
        <v>0.35289999999999999</v>
      </c>
      <c r="C11">
        <v>0.20710000000000001</v>
      </c>
    </row>
    <row r="12" spans="1:15" x14ac:dyDescent="0.3">
      <c r="A12" t="s">
        <v>8</v>
      </c>
      <c r="B12">
        <f>B7</f>
        <v>33</v>
      </c>
      <c r="C12">
        <f>ABS(C7)</f>
        <v>15.700000000000001</v>
      </c>
    </row>
    <row r="13" spans="1:15" x14ac:dyDescent="0.3">
      <c r="A13" t="s">
        <v>4</v>
      </c>
      <c r="B13">
        <v>8.1000000000000003E-2</v>
      </c>
      <c r="C13">
        <v>8.1000000000000003E-2</v>
      </c>
    </row>
    <row r="14" spans="1:15" x14ac:dyDescent="0.3">
      <c r="A14" t="s">
        <v>3</v>
      </c>
      <c r="B14">
        <f t="shared" ref="B14:C14" si="0">2*0.025</f>
        <v>0.05</v>
      </c>
      <c r="C14">
        <f t="shared" si="0"/>
        <v>0.05</v>
      </c>
      <c r="F14" t="s">
        <v>31</v>
      </c>
      <c r="G14">
        <f>2*PI()*B9/B17</f>
        <v>1.8580276551231061</v>
      </c>
      <c r="H14">
        <f>2*PI()*C9/C17</f>
        <v>1.1408941741983984</v>
      </c>
    </row>
    <row r="15" spans="1:15" x14ac:dyDescent="0.3">
      <c r="A15" t="s">
        <v>5</v>
      </c>
      <c r="B15">
        <v>0</v>
      </c>
      <c r="C15">
        <v>23.2</v>
      </c>
    </row>
    <row r="16" spans="1:15" x14ac:dyDescent="0.3">
      <c r="A16" t="s">
        <v>6</v>
      </c>
      <c r="B16">
        <v>66</v>
      </c>
      <c r="C16">
        <v>-54.6</v>
      </c>
    </row>
    <row r="17" spans="1:5" x14ac:dyDescent="0.3">
      <c r="A17" t="s">
        <v>7</v>
      </c>
      <c r="B17">
        <v>35</v>
      </c>
      <c r="C17">
        <v>57</v>
      </c>
    </row>
    <row r="18" spans="1:5" x14ac:dyDescent="0.3">
      <c r="A18" t="s">
        <v>2</v>
      </c>
      <c r="B18">
        <v>0.75049999999999994</v>
      </c>
      <c r="C18">
        <v>0.65</v>
      </c>
    </row>
    <row r="19" spans="1:5" x14ac:dyDescent="0.3">
      <c r="A19" t="s">
        <v>1</v>
      </c>
      <c r="B19">
        <v>0</v>
      </c>
      <c r="C19">
        <v>2.8000000000000001E-2</v>
      </c>
    </row>
    <row r="20" spans="1:5" x14ac:dyDescent="0.3">
      <c r="A20" t="s">
        <v>18</v>
      </c>
      <c r="B20" s="1">
        <f>2*PI()*H4*B9*0.0001</f>
        <v>2.5947356203794181E-2</v>
      </c>
      <c r="C20" s="1">
        <f>2*PI()*J4*C9*0.0001</f>
        <v>2.6272511043440718E-2</v>
      </c>
      <c r="D20" s="1"/>
      <c r="E20" s="1"/>
    </row>
    <row r="21" spans="1:5" x14ac:dyDescent="0.3">
      <c r="A21" t="s">
        <v>17</v>
      </c>
      <c r="B21" s="1">
        <f>B18*I4*B17*0.0001</f>
        <v>1.0612069999999998E-2</v>
      </c>
      <c r="C21" s="1">
        <f>C18*K4*C17*0.0001</f>
        <v>1.6005600000000002E-2</v>
      </c>
      <c r="D21" s="1"/>
      <c r="E21" s="1"/>
    </row>
    <row r="22" spans="1:5" x14ac:dyDescent="0.3">
      <c r="A22" t="s">
        <v>16</v>
      </c>
      <c r="B22" s="1">
        <f>2*PI()*B9*I4*0.0001</f>
        <v>2.6272511043440718E-2</v>
      </c>
      <c r="C22" s="1">
        <f>2*PI()*C9*K4*0.0001</f>
        <v>2.8093378145461367E-2</v>
      </c>
      <c r="D22" s="1"/>
      <c r="E22" s="1"/>
    </row>
    <row r="24" spans="1:5" x14ac:dyDescent="0.3">
      <c r="A24" t="s">
        <v>20</v>
      </c>
      <c r="B24" s="1">
        <f>B22*COS(B16*PI()/180)</f>
        <v>1.0685992946980966E-2</v>
      </c>
      <c r="C24" s="1">
        <f>C22*COS(C16*PI()/180)</f>
        <v>1.6273965027169053E-2</v>
      </c>
      <c r="D24" s="1"/>
      <c r="E24" s="1"/>
    </row>
    <row r="25" spans="1:5" x14ac:dyDescent="0.3">
      <c r="A25" t="s">
        <v>21</v>
      </c>
      <c r="B25" s="1">
        <f>(B21-B24)/B21*100</f>
        <v>-0.69659309617226606</v>
      </c>
      <c r="C25" s="1">
        <f>(C21-C24)/C21*100</f>
        <v>-1.6766945767047237</v>
      </c>
      <c r="D25" s="1"/>
      <c r="E25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Kofskey 1974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borg</dc:creator>
  <cp:lastModifiedBy>Lasse Borg Anderson</cp:lastModifiedBy>
  <dcterms:created xsi:type="dcterms:W3CDTF">2023-09-21T12:31:30Z</dcterms:created>
  <dcterms:modified xsi:type="dcterms:W3CDTF">2024-01-10T17:45:39Z</dcterms:modified>
</cp:coreProperties>
</file>