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0" yWindow="0" windowWidth="14370" windowHeight="6990"/>
  </bookViews>
  <sheets>
    <sheet name="3 Aylık Satış Raporu" sheetId="1" r:id="rId1"/>
    <sheet name="hesaplamalar" sheetId="2" state="hidden" r:id="rId2"/>
  </sheets>
  <definedNames>
    <definedName name="Diğer">hesaplamalar!$E$16:$I$16</definedName>
    <definedName name="DiğerleriniEkle">'3 Aylık Satış Raporu'!$K$4</definedName>
    <definedName name="EnİyiN">hesaplamalar!$E$4:INDEX(hesaplamalar!$E$4:$I$14,COUNT(hesaplamalar!$D$4:$D$14)+1,5)</definedName>
    <definedName name="GrafikAltBaşlığı">hesaplamalar!$B$22</definedName>
    <definedName name="n">'3 Aylık Satış Raporu'!$K$2</definedName>
    <definedName name="Toplam">hesaplamalar!$E$18:$I$18</definedName>
    <definedName name="_xlnm.Print_Area" localSheetId="0">'3 Aylık Satış Raporu'!$A$1:$H$63</definedName>
  </definedNames>
  <calcPr calcId="152511"/>
</workbook>
</file>

<file path=xl/calcChain.xml><?xml version="1.0" encoding="utf-8"?>
<calcChain xmlns="http://schemas.openxmlformats.org/spreadsheetml/2006/main">
  <c r="B16" i="2" l="1"/>
  <c r="B22" i="2"/>
  <c r="I18" i="2"/>
  <c r="H18" i="2"/>
  <c r="G18" i="2"/>
  <c r="F18" i="2"/>
  <c r="E15" i="2"/>
  <c r="G35" i="1"/>
  <c r="C9" i="2" s="1"/>
  <c r="D9" i="2" s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C14" i="2"/>
  <c r="C13" i="2"/>
  <c r="C12" i="2"/>
  <c r="D13" i="2"/>
  <c r="H13" i="2"/>
  <c r="G13" i="2"/>
  <c r="D14" i="2"/>
  <c r="H14" i="2"/>
  <c r="I13" i="2"/>
  <c r="E13" i="2"/>
  <c r="F13" i="2"/>
  <c r="C11" i="2"/>
  <c r="D12" i="2"/>
  <c r="C10" i="2"/>
  <c r="J13" i="2"/>
  <c r="I14" i="2"/>
  <c r="E14" i="2"/>
  <c r="F14" i="2"/>
  <c r="G14" i="2"/>
  <c r="H12" i="2"/>
  <c r="G12" i="2"/>
  <c r="E12" i="2"/>
  <c r="F12" i="2"/>
  <c r="I12" i="2"/>
  <c r="D11" i="2"/>
  <c r="I11" i="2"/>
  <c r="C8" i="2"/>
  <c r="C7" i="2"/>
  <c r="D7" i="2" s="1"/>
  <c r="D10" i="2"/>
  <c r="C6" i="2"/>
  <c r="C5" i="2"/>
  <c r="D5" i="2" s="1"/>
  <c r="J14" i="2"/>
  <c r="J12" i="2"/>
  <c r="G11" i="2"/>
  <c r="H11" i="2"/>
  <c r="E11" i="2"/>
  <c r="F11" i="2"/>
  <c r="F10" i="2"/>
  <c r="E10" i="2"/>
  <c r="I10" i="2"/>
  <c r="H10" i="2"/>
  <c r="G10" i="2"/>
  <c r="J11" i="2"/>
  <c r="J10" i="2"/>
  <c r="E7" i="2" l="1"/>
  <c r="I7" i="2"/>
  <c r="F7" i="2"/>
  <c r="H7" i="2"/>
  <c r="G7" i="2"/>
  <c r="E9" i="2"/>
  <c r="H9" i="2"/>
  <c r="G9" i="2"/>
  <c r="F9" i="2"/>
  <c r="I9" i="2"/>
  <c r="I5" i="2"/>
  <c r="E5" i="2"/>
  <c r="H5" i="2"/>
  <c r="G5" i="2"/>
  <c r="F5" i="2"/>
  <c r="D6" i="2"/>
  <c r="J18" i="2"/>
  <c r="D8" i="2"/>
  <c r="I6" i="2" l="1"/>
  <c r="H6" i="2"/>
  <c r="G6" i="2"/>
  <c r="G16" i="2" s="1"/>
  <c r="F6" i="2"/>
  <c r="E6" i="2"/>
  <c r="G8" i="2"/>
  <c r="F8" i="2"/>
  <c r="J8" i="2" s="1"/>
  <c r="E8" i="2"/>
  <c r="H8" i="2"/>
  <c r="H16" i="2" s="1"/>
  <c r="I8" i="2"/>
  <c r="J5" i="2"/>
  <c r="I16" i="2"/>
  <c r="J7" i="2"/>
  <c r="J9" i="2"/>
  <c r="F16" i="2" l="1"/>
  <c r="J6" i="2"/>
  <c r="J16" i="2" s="1"/>
</calcChain>
</file>

<file path=xl/sharedStrings.xml><?xml version="1.0" encoding="utf-8"?>
<sst xmlns="http://schemas.openxmlformats.org/spreadsheetml/2006/main" count="50" uniqueCount="44">
  <si>
    <t>3 AYLIK SATIŞ RAPORU</t>
  </si>
  <si>
    <t>EN ÇOK SATILAN</t>
  </si>
  <si>
    <t>ÜRÜNÜ GÖSTER</t>
  </si>
  <si>
    <t>DİĞER TÜM</t>
  </si>
  <si>
    <t>ÜRÜN</t>
  </si>
  <si>
    <t>1. ÇEYREK</t>
  </si>
  <si>
    <t>2. ÇEYREK</t>
  </si>
  <si>
    <t>3. ÇEYREK</t>
  </si>
  <si>
    <t>4. ÇEYREK</t>
  </si>
  <si>
    <t>TOPLAM</t>
  </si>
  <si>
    <t>Çerçeve</t>
  </si>
  <si>
    <t>Disk Freni, Ön</t>
  </si>
  <si>
    <t>Kaliper Freni, Ön</t>
  </si>
  <si>
    <t>Disk Freni, Arka</t>
  </si>
  <si>
    <t>Kaliper Freni, Arka</t>
  </si>
  <si>
    <t>Şaryo</t>
  </si>
  <si>
    <t>Çatal</t>
  </si>
  <si>
    <t>Fren Kablosu</t>
  </si>
  <si>
    <t>Kaydırıcı Kablosu</t>
  </si>
  <si>
    <t>Arka Dişliler</t>
  </si>
  <si>
    <t>Ön Dişliler</t>
  </si>
  <si>
    <t>Gidon</t>
  </si>
  <si>
    <t>Fren Kolu</t>
  </si>
  <si>
    <t>Koltuk Postu</t>
  </si>
  <si>
    <t>Tutamaç Mili Kelepçesi</t>
  </si>
  <si>
    <t>Hurç</t>
  </si>
  <si>
    <t>Jant teli</t>
  </si>
  <si>
    <t>Göbek</t>
  </si>
  <si>
    <t>Lastik</t>
  </si>
  <si>
    <t>Tutamak</t>
  </si>
  <si>
    <t>Tutamak Bandı</t>
  </si>
  <si>
    <t>Yastık</t>
  </si>
  <si>
    <t>Zincir</t>
  </si>
  <si>
    <t>Derayman</t>
  </si>
  <si>
    <t>Hızlı Serbest Bırakma Göbeği</t>
  </si>
  <si>
    <t>Standart Göbek</t>
  </si>
  <si>
    <t>Pedal</t>
  </si>
  <si>
    <t>Zincir Koruması</t>
  </si>
  <si>
    <t>Ayna</t>
  </si>
  <si>
    <t>Ürün</t>
  </si>
  <si>
    <t>Toplam</t>
  </si>
  <si>
    <t>Diğer</t>
  </si>
  <si>
    <t>*** Bu sayfa gizli kalmalıdır ***</t>
  </si>
  <si>
    <t>HAYIR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</si>
</sst>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#,##0\ &quot;TL&quot;"/>
  </numFmts>
  <fonts count="8" x14ac:knownFonts="1">
    <font>
      <sz val="9"/>
      <color theme="3"/>
      <name val="Franklin Gothic Medium"/>
      <family val="2"/>
      <scheme val="minor"/>
    </font>
    <font>
      <sz val="11"/>
      <color theme="1"/>
      <name val="Franklin Gothic Medium"/>
      <family val="2"/>
      <scheme val="minor"/>
    </font>
    <font>
      <sz val="9"/>
      <color theme="7"/>
      <name val="Franklin Gothic Medium"/>
      <family val="2"/>
      <scheme val="minor"/>
    </font>
    <font>
      <sz val="8"/>
      <color theme="7"/>
      <name val="Franklin Gothic Medium"/>
      <family val="2"/>
      <scheme val="minor"/>
    </font>
    <font>
      <sz val="9"/>
      <color theme="3"/>
      <name val="Franklin Gothic Medium"/>
      <family val="2"/>
      <scheme val="minor"/>
    </font>
    <font>
      <sz val="11"/>
      <color theme="0"/>
      <name val="Franklin Gothic Medium"/>
      <family val="2"/>
      <scheme val="minor"/>
    </font>
    <font>
      <sz val="33"/>
      <color theme="0"/>
      <name val="Franklin Gothic Medium"/>
      <family val="2"/>
      <scheme val="major"/>
    </font>
    <font>
      <sz val="9"/>
      <color theme="0"/>
      <name val="Franklin Gothic Medium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-0.24994659260841701"/>
        <bgColor indexed="64"/>
      </patternFill>
    </fill>
  </fills>
  <borders count="1">
    <border>
      <left/>
      <right/>
      <top/>
      <bottom/>
      <diagonal/>
    </border>
  </borders>
  <cellStyleXfs count="5">
    <xf numFmtId="3" fontId="0" fillId="0" borderId="0" applyFill="0" applyBorder="0" applyProtection="0">
      <alignment vertical="center"/>
    </xf>
    <xf numFmtId="3" fontId="2" fillId="0" borderId="0" applyProtection="0">
      <alignment horizontal="center" vertical="center"/>
    </xf>
    <xf numFmtId="3" fontId="3" fillId="0" borderId="0" applyNumberFormat="0" applyFont="0" applyFill="0" applyBorder="0" applyProtection="0">
      <alignment horizontal="right" vertical="center" indent="1"/>
    </xf>
    <xf numFmtId="0" fontId="6" fillId="3" borderId="0" applyNumberFormat="0" applyBorder="0" applyAlignment="0" applyProtection="0"/>
    <xf numFmtId="0" fontId="1" fillId="0" borderId="0"/>
  </cellStyleXfs>
  <cellXfs count="14">
    <xf numFmtId="3" fontId="0" fillId="0" borderId="0" xfId="0">
      <alignment vertical="center"/>
    </xf>
    <xf numFmtId="3" fontId="0" fillId="2" borderId="0" xfId="0" applyFill="1">
      <alignment vertical="center"/>
    </xf>
    <xf numFmtId="3" fontId="4" fillId="0" borderId="0" xfId="1" applyFont="1" applyFill="1">
      <alignment horizontal="center" vertical="center"/>
    </xf>
    <xf numFmtId="164" fontId="0" fillId="0" borderId="0" xfId="0" applyNumberFormat="1">
      <alignment vertical="center"/>
    </xf>
    <xf numFmtId="3" fontId="0" fillId="0" borderId="0" xfId="0" applyFont="1" applyAlignment="1">
      <alignment horizontal="left" vertical="center" indent="1"/>
    </xf>
    <xf numFmtId="3" fontId="0" fillId="0" borderId="0" xfId="2" applyFont="1" applyAlignment="1">
      <alignment horizontal="right" vertical="center" indent="1"/>
    </xf>
    <xf numFmtId="3" fontId="5" fillId="2" borderId="0" xfId="0" applyFont="1" applyFill="1" applyAlignment="1">
      <alignment horizontal="right" vertical="center"/>
    </xf>
    <xf numFmtId="3" fontId="7" fillId="2" borderId="0" xfId="0" applyFont="1" applyFill="1" applyAlignment="1">
      <alignment horizontal="right" vertical="center"/>
    </xf>
    <xf numFmtId="3" fontId="5" fillId="2" borderId="0" xfId="0" applyFont="1" applyFill="1" applyAlignment="1">
      <alignment horizontal="left" vertical="center"/>
    </xf>
    <xf numFmtId="3" fontId="7" fillId="2" borderId="0" xfId="0" applyFont="1" applyFill="1">
      <alignment vertical="center"/>
    </xf>
    <xf numFmtId="3" fontId="0" fillId="0" borderId="0" xfId="0" applyFont="1" applyAlignment="1">
      <alignment horizontal="center" vertical="center"/>
    </xf>
    <xf numFmtId="165" fontId="0" fillId="0" borderId="0" xfId="0" applyNumberFormat="1">
      <alignment vertical="center"/>
    </xf>
    <xf numFmtId="3" fontId="0" fillId="0" borderId="0" xfId="1" applyFont="1" applyFill="1">
      <alignment horizontal="center" vertical="center"/>
    </xf>
    <xf numFmtId="3" fontId="6" fillId="2" borderId="0" xfId="3" applyNumberFormat="1" applyFill="1" applyAlignment="1">
      <alignment horizontal="left" vertical="top" indent="1"/>
    </xf>
  </cellXfs>
  <cellStyles count="5">
    <cellStyle name="Ana Başlık" xfId="3" builtinId="15" customBuiltin="1"/>
    <cellStyle name="Currency Custom" xfId="2"/>
    <cellStyle name="Input Custom" xfId="1"/>
    <cellStyle name="Normal" xfId="0" builtinId="0" customBuiltin="1"/>
    <cellStyle name="Normal 2" xfId="4"/>
  </cellStyles>
  <dxfs count="9">
    <dxf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ill>
        <patternFill>
          <bgColor theme="2"/>
        </patternFill>
      </fill>
    </dxf>
    <dxf>
      <font>
        <color theme="2"/>
      </font>
      <fill>
        <patternFill>
          <bgColor theme="3"/>
        </patternFill>
      </fill>
      <border>
        <vertical style="medium">
          <color theme="0"/>
        </vertical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</border>
    </dxf>
  </dxfs>
  <tableStyles count="1" defaultTableStyle="Quarterly Satış Report" defaultPivotStyle="PivotStyleLight16">
    <tableStyle name="Quarterly Satış Report" pivot="0" count="3">
      <tableStyleElement type="wholeTable" dxfId="8"/>
      <tableStyleElement type="headerRow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1162048</xdr:colOff>
      <xdr:row>4</xdr:row>
      <xdr:rowOff>85723</xdr:rowOff>
    </xdr:from>
    <xdr:to>
      <xdr:col>4</xdr:col>
      <xdr:colOff>190499</xdr:colOff>
      <xdr:row>5</xdr:row>
      <xdr:rowOff>142874</xdr:rowOff>
    </xdr:to>
    <xdr:sp macro="" textlink="">
      <xdr:nvSpPr>
        <xdr:cNvPr id="3" name="Başlık Çizimi" descr="&quot;&quot;" title="Decorative Triangle Shape"/>
        <xdr:cNvSpPr/>
      </xdr:nvSpPr>
      <xdr:spPr>
        <a:xfrm rot="10800000">
          <a:off x="4086223" y="695323"/>
          <a:ext cx="400051" cy="190501"/>
        </a:xfrm>
        <a:prstGeom prst="triangle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Satış" displayName="Satış" ref="B34:G63" totalsRowShown="0">
  <autoFilter ref="B34:G63"/>
  <tableColumns count="6">
    <tableColumn id="1" name="ÜRÜN" dataDxfId="5"/>
    <tableColumn id="2" name="1. ÇEYREK" dataDxfId="4"/>
    <tableColumn id="3" name="2. ÇEYREK" dataDxfId="3"/>
    <tableColumn id="4" name="3. ÇEYREK" dataDxfId="2"/>
    <tableColumn id="5" name="4. ÇEYREK" dataDxfId="1"/>
    <tableColumn id="6" name="TOPLAM" dataDxfId="0">
      <calculatedColumnFormula>SUM(Satış[[#This Row],[1. ÇEYREK]:[4. ÇEYREK]])</calculatedColumnFormula>
    </tableColumn>
  </tableColumns>
  <tableStyleInfo name="Quarterly Satış Report" showFirstColumn="0" showLastColumn="0" showRowStripes="1" showColumnStripes="0"/>
  <extLst>
    <ext xmlns:x14="http://schemas.microsoft.com/office/spreadsheetml/2009/9/main" uri="{504A1905-F514-4f6f-8877-14C23A59335A}">
      <x14:table altText="Product Satış" altTextSummary="List of products and sales for Quarter 1, Quarter 2, Quarter 3, and Quarter 4 along with a calculated grand Toplam for each product. "/>
    </ext>
  </extLst>
</table>
</file>

<file path=xl/theme/theme1.xml><?xml version="1.0" encoding="utf-8"?>
<a:theme xmlns:a="http://schemas.openxmlformats.org/drawingml/2006/main" name="Office Theme">
  <a:themeElements>
    <a:clrScheme name="Quarterly Satış Report">
      <a:dk1>
        <a:srgbClr val="000000"/>
      </a:dk1>
      <a:lt1>
        <a:srgbClr val="FFFFFF"/>
      </a:lt1>
      <a:dk2>
        <a:srgbClr val="696A48"/>
      </a:dk2>
      <a:lt2>
        <a:srgbClr val="F8F7F5"/>
      </a:lt2>
      <a:accent1>
        <a:srgbClr val="5E9491"/>
      </a:accent1>
      <a:accent2>
        <a:srgbClr val="BA544D"/>
      </a:accent2>
      <a:accent3>
        <a:srgbClr val="B08B54"/>
      </a:accent3>
      <a:accent4>
        <a:srgbClr val="696A48"/>
      </a:accent4>
      <a:accent5>
        <a:srgbClr val="D19E38"/>
      </a:accent5>
      <a:accent6>
        <a:srgbClr val="665B5C"/>
      </a:accent6>
      <a:hlink>
        <a:srgbClr val="5E9491"/>
      </a:hlink>
      <a:folHlink>
        <a:srgbClr val="665B5C"/>
      </a:folHlink>
    </a:clrScheme>
    <a:fontScheme name="128_quarterly_sales_report">
      <a:majorFont>
        <a:latin typeface="Franklin Gothic Medium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A1:L63"/>
  <sheetViews>
    <sheetView showGridLines="0" tabSelected="1" topLeftCell="A40" zoomScaleNormal="100" workbookViewId="0">
      <selection activeCell="B7" sqref="B7"/>
    </sheetView>
  </sheetViews>
  <sheetFormatPr defaultRowHeight="12.75" x14ac:dyDescent="0.25"/>
  <cols>
    <col min="1" max="1" width="2.7109375" customWidth="1"/>
    <col min="2" max="2" width="23.5703125" customWidth="1"/>
    <col min="3" max="7" width="20.5703125" customWidth="1"/>
    <col min="8" max="8" width="2.7109375" customWidth="1"/>
    <col min="11" max="11" width="8.5703125" customWidth="1"/>
    <col min="12" max="12" width="12.7109375" customWidth="1"/>
  </cols>
  <sheetData>
    <row r="1" spans="1:12" s="1" customFormat="1" ht="10.5" customHeight="1" x14ac:dyDescent="0.25"/>
    <row r="2" spans="1:12" s="1" customFormat="1" ht="15.75" customHeight="1" x14ac:dyDescent="0.25">
      <c r="A2" s="13" t="s">
        <v>0</v>
      </c>
      <c r="B2" s="13"/>
      <c r="C2" s="13"/>
      <c r="D2" s="13"/>
      <c r="E2" s="13"/>
      <c r="F2" s="13"/>
      <c r="J2" s="6" t="s">
        <v>1</v>
      </c>
      <c r="K2" s="2">
        <v>5</v>
      </c>
      <c r="L2" s="8" t="s">
        <v>2</v>
      </c>
    </row>
    <row r="3" spans="1:12" s="1" customFormat="1" ht="6" customHeight="1" x14ac:dyDescent="0.25">
      <c r="A3" s="13"/>
      <c r="B3" s="13"/>
      <c r="C3" s="13"/>
      <c r="D3" s="13"/>
      <c r="E3" s="13"/>
      <c r="F3" s="13"/>
      <c r="J3" s="7"/>
      <c r="L3" s="9"/>
    </row>
    <row r="4" spans="1:12" s="1" customFormat="1" ht="15.75" customHeight="1" x14ac:dyDescent="0.25">
      <c r="A4" s="13"/>
      <c r="B4" s="13"/>
      <c r="C4" s="13"/>
      <c r="D4" s="13"/>
      <c r="E4" s="13"/>
      <c r="F4" s="13"/>
      <c r="J4" s="6" t="s">
        <v>3</v>
      </c>
      <c r="K4" s="12" t="s">
        <v>43</v>
      </c>
      <c r="L4" s="8" t="s">
        <v>2</v>
      </c>
    </row>
    <row r="5" spans="1:12" s="1" customFormat="1" ht="10.5" customHeight="1" x14ac:dyDescent="0.25"/>
    <row r="6" spans="1:12" ht="12.75" customHeight="1" x14ac:dyDescent="0.25"/>
    <row r="7" spans="1:12" ht="12.75" customHeight="1" x14ac:dyDescent="0.25"/>
    <row r="8" spans="1:12" ht="12.75" customHeight="1" x14ac:dyDescent="0.25"/>
    <row r="9" spans="1:12" ht="12.75" customHeight="1" x14ac:dyDescent="0.25"/>
    <row r="10" spans="1:12" ht="12.75" customHeight="1" x14ac:dyDescent="0.25"/>
    <row r="11" spans="1:12" ht="12.75" customHeight="1" x14ac:dyDescent="0.25"/>
    <row r="12" spans="1:12" ht="12.75" customHeight="1" x14ac:dyDescent="0.25"/>
    <row r="13" spans="1:12" ht="12.75" customHeight="1" x14ac:dyDescent="0.25"/>
    <row r="14" spans="1:12" ht="12.75" customHeight="1" x14ac:dyDescent="0.25"/>
    <row r="15" spans="1:12" ht="12.75" customHeight="1" x14ac:dyDescent="0.25"/>
    <row r="16" spans="1:12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4" spans="2:7" ht="14.25" customHeight="1" x14ac:dyDescent="0.25">
      <c r="B34" s="4" t="s">
        <v>4</v>
      </c>
      <c r="C34" s="10" t="s">
        <v>5</v>
      </c>
      <c r="D34" s="10" t="s">
        <v>6</v>
      </c>
      <c r="E34" s="10" t="s">
        <v>7</v>
      </c>
      <c r="F34" s="10" t="s">
        <v>8</v>
      </c>
      <c r="G34" s="10" t="s">
        <v>9</v>
      </c>
    </row>
    <row r="35" spans="2:7" x14ac:dyDescent="0.25">
      <c r="B35" s="4" t="s">
        <v>10</v>
      </c>
      <c r="C35" s="5">
        <v>4000</v>
      </c>
      <c r="D35" s="5">
        <v>4500</v>
      </c>
      <c r="E35" s="5">
        <v>5000</v>
      </c>
      <c r="F35" s="5">
        <v>5000</v>
      </c>
      <c r="G35" s="5">
        <f>SUM(Satış[[#This Row],[1. ÇEYREK]:[4. ÇEYREK]])</f>
        <v>18500</v>
      </c>
    </row>
    <row r="36" spans="2:7" x14ac:dyDescent="0.25">
      <c r="B36" s="4" t="s">
        <v>11</v>
      </c>
      <c r="C36" s="5">
        <v>294</v>
      </c>
      <c r="D36" s="5">
        <v>249.9</v>
      </c>
      <c r="E36" s="5">
        <v>323.39999999999998</v>
      </c>
      <c r="F36" s="5">
        <v>367.5</v>
      </c>
      <c r="G36" s="5">
        <f>SUM(Satış[[#This Row],[1. ÇEYREK]:[4. ÇEYREK]])</f>
        <v>1234.8</v>
      </c>
    </row>
    <row r="37" spans="2:7" x14ac:dyDescent="0.25">
      <c r="B37" s="4" t="s">
        <v>12</v>
      </c>
      <c r="C37" s="5">
        <v>200</v>
      </c>
      <c r="D37" s="5">
        <v>170</v>
      </c>
      <c r="E37" s="5">
        <v>220</v>
      </c>
      <c r="F37" s="5">
        <v>250</v>
      </c>
      <c r="G37" s="5">
        <f>SUM(Satış[[#This Row],[1. ÇEYREK]:[4. ÇEYREK]])</f>
        <v>840</v>
      </c>
    </row>
    <row r="38" spans="2:7" x14ac:dyDescent="0.25">
      <c r="B38" s="4" t="s">
        <v>13</v>
      </c>
      <c r="C38" s="5">
        <v>400</v>
      </c>
      <c r="D38" s="5">
        <v>340</v>
      </c>
      <c r="E38" s="5">
        <v>440</v>
      </c>
      <c r="F38" s="5">
        <v>500</v>
      </c>
      <c r="G38" s="5">
        <f>SUM(Satış[[#This Row],[1. ÇEYREK]:[4. ÇEYREK]])</f>
        <v>1680</v>
      </c>
    </row>
    <row r="39" spans="2:7" x14ac:dyDescent="0.25">
      <c r="B39" s="4" t="s">
        <v>14</v>
      </c>
      <c r="C39" s="5">
        <v>294</v>
      </c>
      <c r="D39" s="5">
        <v>249.9</v>
      </c>
      <c r="E39" s="5">
        <v>323.39999999999998</v>
      </c>
      <c r="F39" s="5">
        <v>367.5</v>
      </c>
      <c r="G39" s="5">
        <f>SUM(Satış[[#This Row],[1. ÇEYREK]:[4. ÇEYREK]])</f>
        <v>1234.8</v>
      </c>
    </row>
    <row r="40" spans="2:7" x14ac:dyDescent="0.25">
      <c r="B40" s="4" t="s">
        <v>15</v>
      </c>
      <c r="C40" s="5">
        <v>235</v>
      </c>
      <c r="D40" s="5">
        <v>199.75</v>
      </c>
      <c r="E40" s="5">
        <v>32</v>
      </c>
      <c r="F40" s="5">
        <v>293.75</v>
      </c>
      <c r="G40" s="5">
        <f>SUM(Satış[[#This Row],[1. ÇEYREK]:[4. ÇEYREK]])</f>
        <v>760.5</v>
      </c>
    </row>
    <row r="41" spans="2:7" x14ac:dyDescent="0.25">
      <c r="B41" s="4" t="s">
        <v>16</v>
      </c>
      <c r="C41" s="5">
        <v>100</v>
      </c>
      <c r="D41" s="5">
        <v>85</v>
      </c>
      <c r="E41" s="5">
        <v>110</v>
      </c>
      <c r="F41" s="5">
        <v>125</v>
      </c>
      <c r="G41" s="5">
        <f>SUM(Satış[[#This Row],[1. ÇEYREK]:[4. ÇEYREK]])</f>
        <v>420</v>
      </c>
    </row>
    <row r="42" spans="2:7" x14ac:dyDescent="0.25">
      <c r="B42" s="4" t="s">
        <v>17</v>
      </c>
      <c r="C42" s="5">
        <v>300</v>
      </c>
      <c r="D42" s="5">
        <v>255</v>
      </c>
      <c r="E42" s="5">
        <v>330</v>
      </c>
      <c r="F42" s="5">
        <v>375</v>
      </c>
      <c r="G42" s="5">
        <f>SUM(Satış[[#This Row],[1. ÇEYREK]:[4. ÇEYREK]])</f>
        <v>1260</v>
      </c>
    </row>
    <row r="43" spans="2:7" x14ac:dyDescent="0.25">
      <c r="B43" s="4" t="s">
        <v>18</v>
      </c>
      <c r="C43" s="5">
        <v>250</v>
      </c>
      <c r="D43" s="5">
        <v>212.5</v>
      </c>
      <c r="E43" s="5">
        <v>275</v>
      </c>
      <c r="F43" s="5">
        <v>312.5</v>
      </c>
      <c r="G43" s="5">
        <f>SUM(Satış[[#This Row],[1. ÇEYREK]:[4. ÇEYREK]])</f>
        <v>1050</v>
      </c>
    </row>
    <row r="44" spans="2:7" x14ac:dyDescent="0.25">
      <c r="B44" s="4" t="s">
        <v>19</v>
      </c>
      <c r="C44" s="5">
        <v>400</v>
      </c>
      <c r="D44" s="5">
        <v>340</v>
      </c>
      <c r="E44" s="5">
        <v>440</v>
      </c>
      <c r="F44" s="5">
        <v>500</v>
      </c>
      <c r="G44" s="5">
        <f>SUM(Satış[[#This Row],[1. ÇEYREK]:[4. ÇEYREK]])</f>
        <v>1680</v>
      </c>
    </row>
    <row r="45" spans="2:7" x14ac:dyDescent="0.25">
      <c r="B45" s="4" t="s">
        <v>20</v>
      </c>
      <c r="C45" s="5">
        <v>200</v>
      </c>
      <c r="D45" s="5">
        <v>170</v>
      </c>
      <c r="E45" s="5">
        <v>220</v>
      </c>
      <c r="F45" s="5">
        <v>250</v>
      </c>
      <c r="G45" s="5">
        <f>SUM(Satış[[#This Row],[1. ÇEYREK]:[4. ÇEYREK]])</f>
        <v>840</v>
      </c>
    </row>
    <row r="46" spans="2:7" x14ac:dyDescent="0.25">
      <c r="B46" s="4" t="s">
        <v>21</v>
      </c>
      <c r="C46" s="5">
        <v>1895</v>
      </c>
      <c r="D46" s="5">
        <v>1610.75</v>
      </c>
      <c r="E46" s="5">
        <v>3445</v>
      </c>
      <c r="F46" s="5">
        <v>3333</v>
      </c>
      <c r="G46" s="5">
        <f>SUM(Satış[[#This Row],[1. ÇEYREK]:[4. ÇEYREK]])</f>
        <v>10283.75</v>
      </c>
    </row>
    <row r="47" spans="2:7" x14ac:dyDescent="0.25">
      <c r="B47" s="4" t="s">
        <v>22</v>
      </c>
      <c r="C47" s="5">
        <v>544</v>
      </c>
      <c r="D47" s="5">
        <v>462.4</v>
      </c>
      <c r="E47" s="5">
        <v>598.4</v>
      </c>
      <c r="F47" s="5">
        <v>680</v>
      </c>
      <c r="G47" s="5">
        <f>SUM(Satış[[#This Row],[1. ÇEYREK]:[4. ÇEYREK]])</f>
        <v>2284.8000000000002</v>
      </c>
    </row>
    <row r="48" spans="2:7" x14ac:dyDescent="0.25">
      <c r="B48" s="4" t="s">
        <v>23</v>
      </c>
      <c r="C48" s="5">
        <v>200</v>
      </c>
      <c r="D48" s="5">
        <v>170</v>
      </c>
      <c r="E48" s="5">
        <v>220</v>
      </c>
      <c r="F48" s="5">
        <v>250</v>
      </c>
      <c r="G48" s="5">
        <f>SUM(Satış[[#This Row],[1. ÇEYREK]:[4. ÇEYREK]])</f>
        <v>840</v>
      </c>
    </row>
    <row r="49" spans="2:7" x14ac:dyDescent="0.25">
      <c r="B49" s="4" t="s">
        <v>24</v>
      </c>
      <c r="C49" s="5">
        <v>60</v>
      </c>
      <c r="D49" s="5">
        <v>51</v>
      </c>
      <c r="E49" s="5">
        <v>66</v>
      </c>
      <c r="F49" s="5">
        <v>75</v>
      </c>
      <c r="G49" s="5">
        <f>SUM(Satış[[#This Row],[1. ÇEYREK]:[4. ÇEYREK]])</f>
        <v>252</v>
      </c>
    </row>
    <row r="50" spans="2:7" x14ac:dyDescent="0.25">
      <c r="B50" s="4" t="s">
        <v>25</v>
      </c>
      <c r="C50" s="5">
        <v>2413</v>
      </c>
      <c r="D50" s="5">
        <v>2051.0500000000002</v>
      </c>
      <c r="E50" s="5">
        <v>4000</v>
      </c>
      <c r="F50" s="5">
        <v>3016.25</v>
      </c>
      <c r="G50" s="5">
        <f>SUM(Satış[[#This Row],[1. ÇEYREK]:[4. ÇEYREK]])</f>
        <v>11480.3</v>
      </c>
    </row>
    <row r="51" spans="2:7" x14ac:dyDescent="0.25">
      <c r="B51" s="4" t="s">
        <v>26</v>
      </c>
      <c r="C51" s="5">
        <v>233</v>
      </c>
      <c r="D51" s="5">
        <v>198.05</v>
      </c>
      <c r="E51" s="5">
        <v>256.3</v>
      </c>
      <c r="F51" s="5">
        <v>291.25</v>
      </c>
      <c r="G51" s="5">
        <f>SUM(Satış[[#This Row],[1. ÇEYREK]:[4. ÇEYREK]])</f>
        <v>978.6</v>
      </c>
    </row>
    <row r="52" spans="2:7" x14ac:dyDescent="0.25">
      <c r="B52" s="4" t="s">
        <v>27</v>
      </c>
      <c r="C52" s="5">
        <v>354</v>
      </c>
      <c r="D52" s="5">
        <v>300.89999999999998</v>
      </c>
      <c r="E52" s="5">
        <v>389.4</v>
      </c>
      <c r="F52" s="5">
        <v>442.5</v>
      </c>
      <c r="G52" s="5">
        <f>SUM(Satış[[#This Row],[1. ÇEYREK]:[4. ÇEYREK]])</f>
        <v>1486.8</v>
      </c>
    </row>
    <row r="53" spans="2:7" x14ac:dyDescent="0.25">
      <c r="B53" s="4" t="s">
        <v>28</v>
      </c>
      <c r="C53" s="5">
        <v>423</v>
      </c>
      <c r="D53" s="5">
        <v>359.55</v>
      </c>
      <c r="E53" s="5">
        <v>465.3</v>
      </c>
      <c r="F53" s="5">
        <v>528.75</v>
      </c>
      <c r="G53" s="5">
        <f>SUM(Satış[[#This Row],[1. ÇEYREK]:[4. ÇEYREK]])</f>
        <v>1776.6</v>
      </c>
    </row>
    <row r="54" spans="2:7" x14ac:dyDescent="0.25">
      <c r="B54" s="4" t="s">
        <v>29</v>
      </c>
      <c r="C54" s="5">
        <v>2222</v>
      </c>
      <c r="D54" s="5">
        <v>1888.7</v>
      </c>
      <c r="E54" s="5">
        <v>2444.1999999999998</v>
      </c>
      <c r="F54" s="5">
        <v>2777.5</v>
      </c>
      <c r="G54" s="5">
        <f>SUM(Satış[[#This Row],[1. ÇEYREK]:[4. ÇEYREK]])</f>
        <v>9332.4</v>
      </c>
    </row>
    <row r="55" spans="2:7" x14ac:dyDescent="0.25">
      <c r="B55" s="4" t="s">
        <v>30</v>
      </c>
      <c r="C55" s="5">
        <v>1550.4</v>
      </c>
      <c r="D55" s="5">
        <v>1317.8400000000001</v>
      </c>
      <c r="E55" s="5">
        <v>1705.44</v>
      </c>
      <c r="F55" s="5">
        <v>1938</v>
      </c>
      <c r="G55" s="5">
        <f>SUM(Satış[[#This Row],[1. ÇEYREK]:[4. ÇEYREK]])</f>
        <v>6511.68</v>
      </c>
    </row>
    <row r="56" spans="2:7" x14ac:dyDescent="0.25">
      <c r="B56" s="4" t="s">
        <v>31</v>
      </c>
      <c r="C56" s="5">
        <v>30</v>
      </c>
      <c r="D56" s="5">
        <v>25.5</v>
      </c>
      <c r="E56" s="5">
        <v>33</v>
      </c>
      <c r="F56" s="5">
        <v>37.5</v>
      </c>
      <c r="G56" s="5">
        <f>SUM(Satış[[#This Row],[1. ÇEYREK]:[4. ÇEYREK]])</f>
        <v>126</v>
      </c>
    </row>
    <row r="57" spans="2:7" x14ac:dyDescent="0.25">
      <c r="B57" s="4" t="s">
        <v>32</v>
      </c>
      <c r="C57" s="5">
        <v>208</v>
      </c>
      <c r="D57" s="5">
        <v>176.8</v>
      </c>
      <c r="E57" s="5">
        <v>228.8</v>
      </c>
      <c r="F57" s="5">
        <v>260</v>
      </c>
      <c r="G57" s="5">
        <f>SUM(Satış[[#This Row],[1. ÇEYREK]:[4. ÇEYREK]])</f>
        <v>873.6</v>
      </c>
    </row>
    <row r="58" spans="2:7" x14ac:dyDescent="0.25">
      <c r="B58" s="4" t="s">
        <v>33</v>
      </c>
      <c r="C58" s="5">
        <v>356</v>
      </c>
      <c r="D58" s="5">
        <v>302.60000000000002</v>
      </c>
      <c r="E58" s="5">
        <v>391.6</v>
      </c>
      <c r="F58" s="5">
        <v>445</v>
      </c>
      <c r="G58" s="5">
        <f>SUM(Satış[[#This Row],[1. ÇEYREK]:[4. ÇEYREK]])</f>
        <v>1495.2</v>
      </c>
    </row>
    <row r="59" spans="2:7" x14ac:dyDescent="0.25">
      <c r="B59" s="4" t="s">
        <v>34</v>
      </c>
      <c r="C59" s="5">
        <v>258</v>
      </c>
      <c r="D59" s="5">
        <v>219.3</v>
      </c>
      <c r="E59" s="5">
        <v>283.8</v>
      </c>
      <c r="F59" s="5">
        <v>322.5</v>
      </c>
      <c r="G59" s="5">
        <f>SUM(Satış[[#This Row],[1. ÇEYREK]:[4. ÇEYREK]])</f>
        <v>1083.5999999999999</v>
      </c>
    </row>
    <row r="60" spans="2:7" x14ac:dyDescent="0.25">
      <c r="B60" s="4" t="s">
        <v>35</v>
      </c>
      <c r="C60" s="5">
        <v>414</v>
      </c>
      <c r="D60" s="5">
        <v>351.9</v>
      </c>
      <c r="E60" s="5">
        <v>455.4</v>
      </c>
      <c r="F60" s="5">
        <v>517.5</v>
      </c>
      <c r="G60" s="5">
        <f>SUM(Satış[[#This Row],[1. ÇEYREK]:[4. ÇEYREK]])</f>
        <v>1738.8</v>
      </c>
    </row>
    <row r="61" spans="2:7" x14ac:dyDescent="0.25">
      <c r="B61" s="4" t="s">
        <v>36</v>
      </c>
      <c r="C61" s="5">
        <v>369</v>
      </c>
      <c r="D61" s="5">
        <v>313.64999999999998</v>
      </c>
      <c r="E61" s="5">
        <v>405.9</v>
      </c>
      <c r="F61" s="5">
        <v>461.25</v>
      </c>
      <c r="G61" s="5">
        <f>SUM(Satış[[#This Row],[1. ÇEYREK]:[4. ÇEYREK]])</f>
        <v>1549.8</v>
      </c>
    </row>
    <row r="62" spans="2:7" x14ac:dyDescent="0.25">
      <c r="B62" s="4" t="s">
        <v>37</v>
      </c>
      <c r="C62" s="5">
        <v>324</v>
      </c>
      <c r="D62" s="5">
        <v>275.39999999999998</v>
      </c>
      <c r="E62" s="5">
        <v>356.4</v>
      </c>
      <c r="F62" s="5">
        <v>405</v>
      </c>
      <c r="G62" s="5">
        <f>SUM(Satış[[#This Row],[1. ÇEYREK]:[4. ÇEYREK]])</f>
        <v>1360.8</v>
      </c>
    </row>
    <row r="63" spans="2:7" x14ac:dyDescent="0.25">
      <c r="B63" s="4" t="s">
        <v>38</v>
      </c>
      <c r="C63" s="5">
        <v>87</v>
      </c>
      <c r="D63" s="5">
        <v>73.95</v>
      </c>
      <c r="E63" s="5">
        <v>95.7</v>
      </c>
      <c r="F63" s="5">
        <v>108.75</v>
      </c>
      <c r="G63" s="5">
        <f>SUM(Satış[[#This Row],[1. ÇEYREK]:[4. ÇEYREK]])</f>
        <v>365.4</v>
      </c>
    </row>
  </sheetData>
  <mergeCells count="1">
    <mergeCell ref="A2:F4"/>
  </mergeCells>
  <dataValidations count="2">
    <dataValidation type="list" allowBlank="1" showInputMessage="1" showErrorMessage="1" sqref="K4">
      <formula1>"EVET,HAYIR"</formula1>
    </dataValidation>
    <dataValidation type="list" showInputMessage="1" showErrorMessage="1" sqref="K2">
      <formula1>"1,2,3,4,5,6,7,8,9,10"</formula1>
    </dataValidation>
  </dataValidations>
  <printOptions horizontalCentered="1"/>
  <pageMargins left="0.7" right="0.7" top="0.75" bottom="0.75" header="0.3" footer="0.3"/>
  <pageSetup paperSize="9" fitToHeight="0" orientation="landscape" r:id="rId1"/>
  <rowBreaks count="1" manualBreakCount="1">
    <brk id="32" max="7" man="1"/>
  </rowBreaks>
  <colBreaks count="1" manualBreakCount="1">
    <brk id="8" max="1048575" man="1"/>
  </colBreak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2"/>
  <sheetViews>
    <sheetView workbookViewId="0"/>
  </sheetViews>
  <sheetFormatPr defaultRowHeight="12.75" x14ac:dyDescent="0.25"/>
  <cols>
    <col min="3" max="3" width="9.85546875" style="3" customWidth="1"/>
    <col min="6" max="10" width="9.85546875" style="3" customWidth="1"/>
  </cols>
  <sheetData>
    <row r="1" spans="1:10" x14ac:dyDescent="0.25">
      <c r="A1" t="s">
        <v>42</v>
      </c>
    </row>
    <row r="4" spans="1:10" x14ac:dyDescent="0.25">
      <c r="E4" t="s">
        <v>39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40</v>
      </c>
    </row>
    <row r="5" spans="1:10" x14ac:dyDescent="0.25">
      <c r="B5">
        <v>1</v>
      </c>
      <c r="C5" s="11">
        <f>IF($B5&gt;n,"",LARGE(Satış[TOPLAM],1))</f>
        <v>18500</v>
      </c>
      <c r="D5">
        <f ca="1">IF($B5&gt;n,"",IF(C4=C5,MATCH(C5,OFFSET(Satış[TOPLAM],D4,),0)+D4,MATCH(C5,Satış[TOPLAM],0)))</f>
        <v>1</v>
      </c>
      <c r="E5" t="str">
        <f ca="1">IF($B5&gt;n,"",INDEX(Satış[ÜRÜN],D5))</f>
        <v>Çerçeve</v>
      </c>
      <c r="F5" s="11">
        <f ca="1">IF($B5&gt;n,"",INDEX(Satış[1. ÇEYREK],$D5))</f>
        <v>4000</v>
      </c>
      <c r="G5" s="11">
        <f ca="1">IF($B5&gt;n,"",INDEX(Satış[2. ÇEYREK],$D5))</f>
        <v>4500</v>
      </c>
      <c r="H5" s="11">
        <f ca="1">IF($B5&gt;n,"",INDEX(Satış[3. ÇEYREK],$D5))</f>
        <v>5000</v>
      </c>
      <c r="I5" s="11">
        <f ca="1">IF($B5&gt;n,"",INDEX(Satış[4. ÇEYREK],$D5))</f>
        <v>5000</v>
      </c>
      <c r="J5" s="11">
        <f t="shared" ref="J5:J14" ca="1" si="0">IF($B5&gt;n,"",SUM(F5:I5))</f>
        <v>18500</v>
      </c>
    </row>
    <row r="6" spans="1:10" x14ac:dyDescent="0.25">
      <c r="B6">
        <v>2</v>
      </c>
      <c r="C6" s="11">
        <f>IF($B6&gt;n,"",LARGE(Satış[TOPLAM],2))</f>
        <v>11480.3</v>
      </c>
      <c r="D6">
        <f ca="1">IF($B6&gt;n,"",IF(C5=C6,MATCH(C6,OFFSET(Satış[TOPLAM],D5,),0)+D5,MATCH(C6,Satış[TOPLAM],0)))</f>
        <v>16</v>
      </c>
      <c r="E6" t="str">
        <f ca="1">IF($B6&gt;n,"",INDEX(Satış[ÜRÜN],D6))</f>
        <v>Hurç</v>
      </c>
      <c r="F6" s="11">
        <f ca="1">IF($B6&gt;n,"",INDEX(Satış[1. ÇEYREK],$D6))</f>
        <v>2413</v>
      </c>
      <c r="G6" s="11">
        <f ca="1">IF($B6&gt;n,"",INDEX(Satış[2. ÇEYREK],$D6))</f>
        <v>2051.0500000000002</v>
      </c>
      <c r="H6" s="11">
        <f ca="1">IF($B6&gt;n,"",INDEX(Satış[3. ÇEYREK],$D6))</f>
        <v>4000</v>
      </c>
      <c r="I6" s="11">
        <f ca="1">IF($B6&gt;n,"",INDEX(Satış[4. ÇEYREK],$D6))</f>
        <v>3016.25</v>
      </c>
      <c r="J6" s="11">
        <f t="shared" ca="1" si="0"/>
        <v>11480.3</v>
      </c>
    </row>
    <row r="7" spans="1:10" x14ac:dyDescent="0.25">
      <c r="B7">
        <v>3</v>
      </c>
      <c r="C7" s="11">
        <f>IF($B7&gt;n,"",LARGE(Satış[TOPLAM],3))</f>
        <v>10283.75</v>
      </c>
      <c r="D7">
        <f ca="1">IF($B7&gt;n,"",IF(C6=C7,MATCH(C7,OFFSET(Satış[TOPLAM],D6,),0)+D6,MATCH(C7,Satış[TOPLAM],0)))</f>
        <v>12</v>
      </c>
      <c r="E7" t="str">
        <f ca="1">IF($B7&gt;n,"",INDEX(Satış[ÜRÜN],D7))</f>
        <v>Gidon</v>
      </c>
      <c r="F7" s="11">
        <f ca="1">IF($B7&gt;n,"",INDEX(Satış[1. ÇEYREK],$D7))</f>
        <v>1895</v>
      </c>
      <c r="G7" s="11">
        <f ca="1">IF($B7&gt;n,"",INDEX(Satış[2. ÇEYREK],$D7))</f>
        <v>1610.75</v>
      </c>
      <c r="H7" s="11">
        <f ca="1">IF($B7&gt;n,"",INDEX(Satış[3. ÇEYREK],$D7))</f>
        <v>3445</v>
      </c>
      <c r="I7" s="11">
        <f ca="1">IF($B7&gt;n,"",INDEX(Satış[4. ÇEYREK],$D7))</f>
        <v>3333</v>
      </c>
      <c r="J7" s="11">
        <f t="shared" ca="1" si="0"/>
        <v>10283.75</v>
      </c>
    </row>
    <row r="8" spans="1:10" x14ac:dyDescent="0.25">
      <c r="B8">
        <v>4</v>
      </c>
      <c r="C8" s="11">
        <f>IF($B8&gt;n,"",LARGE(Satış[TOPLAM],4))</f>
        <v>9332.4</v>
      </c>
      <c r="D8">
        <f ca="1">IF($B8&gt;n,"",IF(C7=C8,MATCH(C8,OFFSET(Satış[TOPLAM],D7,),0)+D7,MATCH(C8,Satış[TOPLAM],0)))</f>
        <v>20</v>
      </c>
      <c r="E8" t="str">
        <f ca="1">IF($B8&gt;n,"",INDEX(Satış[ÜRÜN],D8))</f>
        <v>Tutamak</v>
      </c>
      <c r="F8" s="11">
        <f ca="1">IF($B8&gt;n,"",INDEX(Satış[1. ÇEYREK],$D8))</f>
        <v>2222</v>
      </c>
      <c r="G8" s="11">
        <f ca="1">IF($B8&gt;n,"",INDEX(Satış[2. ÇEYREK],$D8))</f>
        <v>1888.7</v>
      </c>
      <c r="H8" s="11">
        <f ca="1">IF($B8&gt;n,"",INDEX(Satış[3. ÇEYREK],$D8))</f>
        <v>2444.1999999999998</v>
      </c>
      <c r="I8" s="11">
        <f ca="1">IF($B8&gt;n,"",INDEX(Satış[4. ÇEYREK],$D8))</f>
        <v>2777.5</v>
      </c>
      <c r="J8" s="11">
        <f t="shared" ca="1" si="0"/>
        <v>9332.4</v>
      </c>
    </row>
    <row r="9" spans="1:10" x14ac:dyDescent="0.25">
      <c r="B9">
        <v>5</v>
      </c>
      <c r="C9" s="11">
        <f>IF($B9&gt;n,"",LARGE(Satış[TOPLAM],5))</f>
        <v>6511.68</v>
      </c>
      <c r="D9">
        <f ca="1">IF($B9&gt;n,"",IF(C8=C9,MATCH(C9,OFFSET(Satış[TOPLAM],D8,),0)+D8,MATCH(C9,Satış[TOPLAM],0)))</f>
        <v>21</v>
      </c>
      <c r="E9" t="str">
        <f ca="1">IF($B9&gt;n,"",INDEX(Satış[ÜRÜN],D9))</f>
        <v>Tutamak Bandı</v>
      </c>
      <c r="F9" s="11">
        <f ca="1">IF($B9&gt;n,"",INDEX(Satış[1. ÇEYREK],$D9))</f>
        <v>1550.4</v>
      </c>
      <c r="G9" s="11">
        <f ca="1">IF($B9&gt;n,"",INDEX(Satış[2. ÇEYREK],$D9))</f>
        <v>1317.8400000000001</v>
      </c>
      <c r="H9" s="11">
        <f ca="1">IF($B9&gt;n,"",INDEX(Satış[3. ÇEYREK],$D9))</f>
        <v>1705.44</v>
      </c>
      <c r="I9" s="11">
        <f ca="1">IF($B9&gt;n,"",INDEX(Satış[4. ÇEYREK],$D9))</f>
        <v>1938</v>
      </c>
      <c r="J9" s="11">
        <f t="shared" ca="1" si="0"/>
        <v>6511.68</v>
      </c>
    </row>
    <row r="10" spans="1:10" x14ac:dyDescent="0.25">
      <c r="B10">
        <v>6</v>
      </c>
      <c r="C10" s="11" t="str">
        <f>IF($B10&gt;n,"",LARGE(Satış[TOPLAM],6))</f>
        <v/>
      </c>
      <c r="D10" t="str">
        <f ca="1">IF($B10&gt;n,"",IF(C9=C10,MATCH(C10,OFFSET(Satış[TOPLAM],D9,),0)+D9,MATCH(C10,Satış[TOPLAM],0)))</f>
        <v/>
      </c>
      <c r="E10" t="str">
        <f>IF($B10&gt;n,"",INDEX(Satış[ÜRÜN],D10))</f>
        <v/>
      </c>
      <c r="F10" s="11" t="str">
        <f>IF($B10&gt;n,"",INDEX(Satış[1. ÇEYREK],$D10))</f>
        <v/>
      </c>
      <c r="G10" s="11" t="str">
        <f>IF($B10&gt;n,"",INDEX(Satış[2. ÇEYREK],$D10))</f>
        <v/>
      </c>
      <c r="H10" s="11" t="str">
        <f>IF($B10&gt;n,"",INDEX(Satış[3. ÇEYREK],$D10))</f>
        <v/>
      </c>
      <c r="I10" s="11" t="str">
        <f>IF($B10&gt;n,"",INDEX(Satış[4. ÇEYREK],$D10))</f>
        <v/>
      </c>
      <c r="J10" s="11" t="str">
        <f t="shared" si="0"/>
        <v/>
      </c>
    </row>
    <row r="11" spans="1:10" x14ac:dyDescent="0.25">
      <c r="B11">
        <v>7</v>
      </c>
      <c r="C11" s="11" t="str">
        <f>IF($B11&gt;n,"",LARGE(Satış[TOPLAM],7))</f>
        <v/>
      </c>
      <c r="D11" t="str">
        <f ca="1">IF($B11&gt;n,"",IF(C10=C11,MATCH(C11,OFFSET(Satış[TOPLAM],D10,),0)+D10,MATCH(C11,Satış[TOPLAM],0)))</f>
        <v/>
      </c>
      <c r="E11" t="str">
        <f>IF($B11&gt;n,"",INDEX(Satış[ÜRÜN],D11))</f>
        <v/>
      </c>
      <c r="F11" s="11" t="str">
        <f>IF($B11&gt;n,"",INDEX(Satış[1. ÇEYREK],$D11))</f>
        <v/>
      </c>
      <c r="G11" s="11" t="str">
        <f>IF($B11&gt;n,"",INDEX(Satış[2. ÇEYREK],$D11))</f>
        <v/>
      </c>
      <c r="H11" s="11" t="str">
        <f>IF($B11&gt;n,"",INDEX(Satış[3. ÇEYREK],$D11))</f>
        <v/>
      </c>
      <c r="I11" s="11" t="str">
        <f>IF($B11&gt;n,"",INDEX(Satış[4. ÇEYREK],$D11))</f>
        <v/>
      </c>
      <c r="J11" s="11" t="str">
        <f t="shared" si="0"/>
        <v/>
      </c>
    </row>
    <row r="12" spans="1:10" x14ac:dyDescent="0.25">
      <c r="B12">
        <v>8</v>
      </c>
      <c r="C12" s="11" t="str">
        <f>IF($B12&gt;n,"",LARGE(Satış[TOPLAM],8))</f>
        <v/>
      </c>
      <c r="D12" t="str">
        <f ca="1">IF($B12&gt;n,"",IF(C11=C12,MATCH(C12,OFFSET(Satış[TOPLAM],D11,),0)+D11,MATCH(C12,Satış[TOPLAM],0)))</f>
        <v/>
      </c>
      <c r="E12" t="str">
        <f>IF($B12&gt;n,"",INDEX(Satış[ÜRÜN],D12))</f>
        <v/>
      </c>
      <c r="F12" s="11" t="str">
        <f>IF($B12&gt;n,"",INDEX(Satış[1. ÇEYREK],$D12))</f>
        <v/>
      </c>
      <c r="G12" s="11" t="str">
        <f>IF($B12&gt;n,"",INDEX(Satış[2. ÇEYREK],$D12))</f>
        <v/>
      </c>
      <c r="H12" s="11" t="str">
        <f>IF($B12&gt;n,"",INDEX(Satış[3. ÇEYREK],$D12))</f>
        <v/>
      </c>
      <c r="I12" s="11" t="str">
        <f>IF($B12&gt;n,"",INDEX(Satış[4. ÇEYREK],$D12))</f>
        <v/>
      </c>
      <c r="J12" s="11" t="str">
        <f t="shared" si="0"/>
        <v/>
      </c>
    </row>
    <row r="13" spans="1:10" x14ac:dyDescent="0.25">
      <c r="B13">
        <v>9</v>
      </c>
      <c r="C13" s="11" t="str">
        <f>IF($B13&gt;n,"",LARGE(Satış[TOPLAM],9))</f>
        <v/>
      </c>
      <c r="D13" t="str">
        <f ca="1">IF($B13&gt;n,"",IF(C12=C13,MATCH(C13,OFFSET(Satış[TOPLAM],D12,),0)+D12,MATCH(C13,Satış[TOPLAM],0)))</f>
        <v/>
      </c>
      <c r="E13" t="str">
        <f>IF($B13&gt;n,"",INDEX(Satış[ÜRÜN],D13))</f>
        <v/>
      </c>
      <c r="F13" s="11" t="str">
        <f>IF($B13&gt;n,"",INDEX(Satış[1. ÇEYREK],$D13))</f>
        <v/>
      </c>
      <c r="G13" s="11" t="str">
        <f>IF($B13&gt;n,"",INDEX(Satış[2. ÇEYREK],$D13))</f>
        <v/>
      </c>
      <c r="H13" s="11" t="str">
        <f>IF($B13&gt;n,"",INDEX(Satış[3. ÇEYREK],$D13))</f>
        <v/>
      </c>
      <c r="I13" s="11" t="str">
        <f>IF($B13&gt;n,"",INDEX(Satış[4. ÇEYREK],$D13))</f>
        <v/>
      </c>
      <c r="J13" s="11" t="str">
        <f t="shared" si="0"/>
        <v/>
      </c>
    </row>
    <row r="14" spans="1:10" x14ac:dyDescent="0.25">
      <c r="B14">
        <v>10</v>
      </c>
      <c r="C14" s="11" t="str">
        <f>IF($B14&gt;n,"",LARGE(Satış[TOPLAM],10))</f>
        <v/>
      </c>
      <c r="D14" t="str">
        <f ca="1">IF($B14&gt;n,"",IF(C13=C14,MATCH(C14,OFFSET(Satış[TOPLAM],D13,),0)+D13,MATCH(C14,Satış[TOPLAM],0)))</f>
        <v/>
      </c>
      <c r="E14" t="str">
        <f>IF($B14&gt;n,"",INDEX(Satış[ÜRÜN],D14))</f>
        <v/>
      </c>
      <c r="F14" s="11" t="str">
        <f>IF($B14&gt;n,"",INDEX(Satış[1. ÇEYREK],$D14))</f>
        <v/>
      </c>
      <c r="G14" s="11" t="str">
        <f>IF($B14&gt;n,"",INDEX(Satış[2. ÇEYREK],$D14))</f>
        <v/>
      </c>
      <c r="H14" s="11" t="str">
        <f>IF($B14&gt;n,"",INDEX(Satış[3. ÇEYREK],$D14))</f>
        <v/>
      </c>
      <c r="I14" s="11" t="str">
        <f>IF($B14&gt;n,"",INDEX(Satış[4. ÇEYREK],$D14))</f>
        <v/>
      </c>
      <c r="J14" s="11" t="str">
        <f t="shared" si="0"/>
        <v/>
      </c>
    </row>
    <row r="15" spans="1:10" x14ac:dyDescent="0.25">
      <c r="E15" t="str">
        <f>""</f>
        <v/>
      </c>
    </row>
    <row r="16" spans="1:10" x14ac:dyDescent="0.25">
      <c r="B16" t="b">
        <f>DiğerleriniEkle="Evet"</f>
        <v>0</v>
      </c>
      <c r="E16" t="s">
        <v>41</v>
      </c>
      <c r="F16" s="11">
        <f ca="1">SUM(Satış[1. ÇEYREK]) - SUM(F5:F14)</f>
        <v>6533.0000000000018</v>
      </c>
      <c r="G16" s="11">
        <f ca="1">SUM(Satış[2. ÇEYREK]) - SUM(G5:G14)</f>
        <v>5553.0499999999993</v>
      </c>
      <c r="H16" s="11">
        <f ca="1">SUM(Satış[3. ÇEYREK]) - SUM(H5:H14)</f>
        <v>6959.7999999999993</v>
      </c>
      <c r="I16" s="11">
        <f ca="1">SUM(Satış[4. ÇEYREK]) - SUM(I5:I14)</f>
        <v>8166.25</v>
      </c>
      <c r="J16" s="11">
        <f ca="1">SUM(Satış[TOPLAM]) - SUM(J5:J14)</f>
        <v>27212.100000000006</v>
      </c>
    </row>
    <row r="18" spans="2:10" x14ac:dyDescent="0.25">
      <c r="E18" t="s">
        <v>9</v>
      </c>
      <c r="F18" s="11">
        <f>SUM(Satış[1. ÇEYREK])</f>
        <v>18613.400000000001</v>
      </c>
      <c r="G18" s="11">
        <f>SUM(Satış[2. ÇEYREK])</f>
        <v>16921.39</v>
      </c>
      <c r="H18" s="11">
        <f>SUM(Satış[3. ÇEYREK])</f>
        <v>23554.44</v>
      </c>
      <c r="I18" s="11">
        <f>SUM(Satış[4. ÇEYREK])</f>
        <v>24231</v>
      </c>
      <c r="J18" s="11">
        <f>SUM(Satış[TOPLAM])</f>
        <v>83320.23000000001</v>
      </c>
    </row>
    <row r="22" spans="2:10" x14ac:dyDescent="0.25">
      <c r="B22" t="str">
        <f>"TOPLAM VE EN ÇOK SATILAN ÜRÜNLER"</f>
        <v>TOPLAM VE EN ÇOK SATILAN ÜRÜNLER</v>
      </c>
    </row>
  </sheetData>
  <pageMargins left="0.7" right="0.7" top="0.75" bottom="0.75" header="0.3" footer="0.3"/>
  <pageSetup paperSize="9" orientation="portrait" horizontalDpi="4294967294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3F63013A-FA38-420F-B049-A18B1E0B4D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6</vt:i4>
      </vt:variant>
    </vt:vector>
  </HeadingPairs>
  <TitlesOfParts>
    <vt:vector size="8" baseType="lpstr">
      <vt:lpstr>3 Aylık Satış Raporu</vt:lpstr>
      <vt:lpstr>hesaplamalar</vt:lpstr>
      <vt:lpstr>Diğer</vt:lpstr>
      <vt:lpstr>DiğerleriniEkle</vt:lpstr>
      <vt:lpstr>GrafikAltBaşlığı</vt:lpstr>
      <vt:lpstr>n</vt:lpstr>
      <vt:lpstr>Toplam</vt:lpstr>
      <vt:lpstr>'3 Aylık Satış Raporu'!Yazdırma_Alanı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2017-07-05T02:25:24Z</dcterms:created>
  <dcterms:modified xsi:type="dcterms:W3CDTF">2017-07-05T02:26:02Z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TC028973919991</vt:lpwstr>
  </property>
</Properties>
</file>